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0490" windowHeight="7350" tabRatio="871" firstSheet="8" activeTab="13"/>
  </bookViews>
  <sheets>
    <sheet name="Sheet1" sheetId="27" r:id="rId1"/>
    <sheet name="Planfin2562" sheetId="8" r:id="rId2"/>
    <sheet name="Revenue" sheetId="1" r:id="rId3"/>
    <sheet name="Expense" sheetId="5" r:id="rId4"/>
    <sheet name="HGR2560" sheetId="31" r:id="rId5"/>
    <sheet name="การวิเคราะห์แผน 8 แบบ" sheetId="29" r:id="rId6"/>
    <sheet name="Mapping60" sheetId="2" r:id="rId7"/>
    <sheet name="1.WS-Re-Exp" sheetId="16" r:id="rId8"/>
    <sheet name="งบทดลอง รพ." sheetId="28" r:id="rId9"/>
    <sheet name="2.WS-ยา วชภฯ" sheetId="19" r:id="rId10"/>
    <sheet name="3.WS-วัสดุอื่น" sheetId="20" r:id="rId11"/>
    <sheet name="4.WS-แผน จน." sheetId="22" r:id="rId12"/>
    <sheet name="5.WS-แผน ลน." sheetId="23" r:id="rId13"/>
    <sheet name="6.WS-แผนลงทุน" sheetId="24" r:id="rId14"/>
    <sheet name="6.1 รายละเอียดแผนลงทุน" sheetId="32" r:id="rId15"/>
    <sheet name="7.WS-แผน รพ.สต." sheetId="25" r:id="rId16"/>
    <sheet name="7.1 รายละเอียด แผน รพ.สต." sheetId="33" r:id="rId17"/>
    <sheet name="PlanFin Analysis" sheetId="30" r:id="rId18"/>
    <sheet name="WS2-9" sheetId="26" r:id="rId19"/>
    <sheet name="Sheet2" sheetId="34" r:id="rId20"/>
  </sheets>
  <externalReferences>
    <externalReference r:id="rId21"/>
  </externalReferences>
  <definedNames>
    <definedName name="_xlnm._FilterDatabase" localSheetId="7" hidden="1">'1.WS-Re-Exp'!$A$2:$G$439</definedName>
    <definedName name="_xlnm._FilterDatabase" localSheetId="16" hidden="1">'7.1 รายละเอียด แผน รพ.สต.'!$A$1:$T$24</definedName>
    <definedName name="_xlnm._FilterDatabase" localSheetId="6" hidden="1">Mapping60!$A$1:$K$438</definedName>
    <definedName name="DATA" localSheetId="14">#REF!</definedName>
    <definedName name="DATA" localSheetId="16">#REF!</definedName>
    <definedName name="DATA">#REF!</definedName>
    <definedName name="_xlnm.Print_Titles" localSheetId="7">'1.WS-Re-Exp'!$1:$2</definedName>
    <definedName name="_xlnm.Print_Titles" localSheetId="16">'7.1 รายละเอียด แผน รพ.สต.'!$A:$C,'7.1 รายละเอียด แผน รพ.สต.'!$2:$3</definedName>
    <definedName name="_xlnm.Print_Titles" localSheetId="1">Planfin2562!$1:$2</definedName>
  </definedNames>
  <calcPr calcId="144525"/>
</workbook>
</file>

<file path=xl/calcChain.xml><?xml version="1.0" encoding="utf-8"?>
<calcChain xmlns="http://schemas.openxmlformats.org/spreadsheetml/2006/main">
  <c r="D23" i="25" l="1"/>
  <c r="C23" i="25"/>
  <c r="B23" i="25"/>
  <c r="D22" i="25"/>
  <c r="C22" i="25"/>
  <c r="B22" i="25"/>
  <c r="D21" i="25"/>
  <c r="C21" i="25"/>
  <c r="B21" i="25"/>
  <c r="D20" i="25"/>
  <c r="C20" i="25"/>
  <c r="B20" i="25"/>
  <c r="D19" i="25"/>
  <c r="C19" i="25"/>
  <c r="B19" i="25"/>
  <c r="D18" i="25"/>
  <c r="C18" i="25"/>
  <c r="B18" i="25"/>
  <c r="D17" i="25"/>
  <c r="C17" i="25"/>
  <c r="B17" i="25"/>
  <c r="D16" i="25"/>
  <c r="C16" i="25"/>
  <c r="B16" i="25"/>
  <c r="D15" i="25"/>
  <c r="C15" i="25"/>
  <c r="B15" i="25"/>
  <c r="D14" i="25"/>
  <c r="C14" i="25"/>
  <c r="B14" i="25"/>
  <c r="D13" i="25"/>
  <c r="C13" i="25"/>
  <c r="B13" i="25"/>
  <c r="D12" i="25"/>
  <c r="C12" i="25"/>
  <c r="B12" i="25"/>
  <c r="D11" i="25"/>
  <c r="C11" i="25"/>
  <c r="B11" i="25"/>
  <c r="D10" i="25"/>
  <c r="C10" i="25"/>
  <c r="B10" i="25"/>
  <c r="D9" i="25"/>
  <c r="C9" i="25"/>
  <c r="B9" i="25"/>
  <c r="D8" i="25"/>
  <c r="C8" i="25"/>
  <c r="B8" i="25"/>
  <c r="D7" i="25"/>
  <c r="C7" i="25"/>
  <c r="B7" i="25"/>
  <c r="D6" i="25"/>
  <c r="C6" i="25"/>
  <c r="B6" i="25"/>
  <c r="F5" i="25"/>
  <c r="D5" i="25"/>
  <c r="C5" i="25"/>
  <c r="B5" i="25"/>
  <c r="D4" i="25"/>
  <c r="C4" i="25"/>
  <c r="B4" i="25"/>
  <c r="D3" i="25"/>
  <c r="C3" i="25"/>
  <c r="B3" i="25"/>
  <c r="C11" i="24"/>
  <c r="D6" i="24"/>
  <c r="D45" i="8"/>
  <c r="D44" i="8"/>
  <c r="D43" i="8"/>
  <c r="D28" i="31" l="1"/>
  <c r="D13" i="31"/>
  <c r="F9" i="20" l="1"/>
  <c r="F8" i="20"/>
  <c r="F3" i="20"/>
  <c r="G465" i="34"/>
  <c r="G406" i="34"/>
  <c r="G404" i="34"/>
  <c r="G402" i="34"/>
  <c r="E5" i="20"/>
  <c r="E4" i="20"/>
  <c r="G398" i="34"/>
  <c r="B9" i="23"/>
  <c r="B7" i="23"/>
  <c r="B6" i="23"/>
  <c r="B5" i="23"/>
  <c r="B4" i="23"/>
  <c r="G46" i="34"/>
  <c r="G48" i="34"/>
  <c r="G82" i="34"/>
  <c r="G79" i="34"/>
  <c r="G74" i="34"/>
  <c r="G66" i="34"/>
  <c r="G51" i="34"/>
  <c r="C167" i="28"/>
  <c r="C299" i="28"/>
  <c r="H13" i="20"/>
  <c r="H12" i="20"/>
  <c r="H11" i="20"/>
  <c r="H10" i="20"/>
  <c r="H9" i="20"/>
  <c r="H8" i="20"/>
  <c r="H6" i="20"/>
  <c r="H5" i="20"/>
  <c r="H4" i="20"/>
  <c r="C56" i="28"/>
  <c r="E5" i="23" l="1"/>
  <c r="E16" i="22"/>
  <c r="E15" i="22"/>
  <c r="E14" i="22"/>
  <c r="E13" i="22"/>
  <c r="E6" i="22"/>
  <c r="E5" i="22"/>
  <c r="D215" i="28"/>
  <c r="C15" i="22"/>
  <c r="C7" i="22" l="1"/>
  <c r="C6" i="22"/>
  <c r="C5" i="22"/>
  <c r="C4" i="22"/>
  <c r="E21" i="5"/>
  <c r="D22" i="8"/>
  <c r="C145" i="28" l="1"/>
  <c r="G51" i="32" l="1"/>
  <c r="H6" i="19"/>
  <c r="C7" i="24"/>
  <c r="R100" i="32" l="1"/>
  <c r="Q100" i="32"/>
  <c r="P100" i="32"/>
  <c r="R99" i="32"/>
  <c r="Q99" i="32"/>
  <c r="P99" i="32"/>
  <c r="R98" i="32"/>
  <c r="Q98" i="32"/>
  <c r="P98" i="32"/>
  <c r="N78" i="32"/>
  <c r="M78" i="32"/>
  <c r="N75" i="32"/>
  <c r="P74" i="32"/>
  <c r="P73" i="32"/>
  <c r="N72" i="32"/>
  <c r="P72" i="32" s="1"/>
  <c r="P71" i="32"/>
  <c r="P70" i="32"/>
  <c r="N69" i="32"/>
  <c r="P69" i="32" s="1"/>
  <c r="N68" i="32"/>
  <c r="P68" i="32" s="1"/>
  <c r="N67" i="32"/>
  <c r="P67" i="32" s="1"/>
  <c r="P66" i="32"/>
  <c r="N65" i="32"/>
  <c r="P65" i="32" s="1"/>
  <c r="P64" i="32"/>
  <c r="N62" i="32"/>
  <c r="P62" i="32" s="1"/>
  <c r="N61" i="32"/>
  <c r="P61" i="32" s="1"/>
  <c r="N60" i="32"/>
  <c r="P60" i="32" s="1"/>
  <c r="P59" i="32"/>
  <c r="N58" i="32"/>
  <c r="P58" i="32" s="1"/>
  <c r="N57" i="32"/>
  <c r="P57" i="32" s="1"/>
  <c r="D36" i="32"/>
  <c r="D51" i="32"/>
  <c r="F44" i="32"/>
  <c r="F43" i="32"/>
  <c r="F35" i="32"/>
  <c r="F34" i="32"/>
  <c r="F33" i="32"/>
  <c r="F32" i="32"/>
  <c r="F31" i="32"/>
  <c r="F30" i="32"/>
  <c r="F29" i="32"/>
  <c r="F28" i="32"/>
  <c r="F27" i="32"/>
  <c r="F26" i="32"/>
  <c r="K21" i="32"/>
  <c r="M21" i="32" s="1"/>
  <c r="K20" i="32"/>
  <c r="M20" i="32" s="1"/>
  <c r="K19" i="32"/>
  <c r="M19" i="32" s="1"/>
  <c r="K18" i="32"/>
  <c r="M18" i="32" s="1"/>
  <c r="L8" i="32"/>
  <c r="N8" i="32" s="1"/>
  <c r="N7" i="32"/>
  <c r="L6" i="32"/>
  <c r="N6" i="32" s="1"/>
  <c r="N5" i="32"/>
  <c r="L4" i="32"/>
  <c r="N4" i="32" s="1"/>
  <c r="F36" i="32" l="1"/>
  <c r="F51" i="32"/>
  <c r="L9" i="32"/>
  <c r="K22" i="32"/>
  <c r="P75" i="32"/>
  <c r="N9" i="32"/>
  <c r="M22" i="32"/>
  <c r="D5" i="24" l="1"/>
  <c r="H5" i="19"/>
  <c r="C208" i="28"/>
  <c r="D208" i="28"/>
  <c r="D9" i="8" l="1"/>
  <c r="C6" i="23" s="1"/>
  <c r="G23" i="25" l="1"/>
  <c r="G21" i="25"/>
  <c r="G20" i="25"/>
  <c r="G19" i="25"/>
  <c r="G16" i="25"/>
  <c r="G12" i="25"/>
  <c r="G8" i="25"/>
  <c r="G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4" i="25"/>
  <c r="A3" i="25"/>
  <c r="G19" i="33"/>
  <c r="G18" i="25" s="1"/>
  <c r="G3" i="25" l="1"/>
  <c r="G5" i="25"/>
  <c r="G7" i="25"/>
  <c r="G9" i="25"/>
  <c r="G11" i="25"/>
  <c r="G13" i="25"/>
  <c r="G15" i="25"/>
  <c r="G17" i="25"/>
  <c r="G22" i="25"/>
  <c r="G6" i="25"/>
  <c r="G10" i="25"/>
  <c r="G14" i="25"/>
  <c r="D4" i="22"/>
  <c r="G5" i="24"/>
  <c r="D87" i="8"/>
  <c r="G6" i="24"/>
  <c r="D88" i="8" s="1"/>
  <c r="S25" i="33"/>
  <c r="S26" i="33" s="1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H27" i="33" s="1"/>
  <c r="E25" i="33"/>
  <c r="D25" i="33"/>
  <c r="D26" i="33" s="1"/>
  <c r="J4" i="29"/>
  <c r="I4" i="29"/>
  <c r="H6" i="8"/>
  <c r="I6" i="8"/>
  <c r="K6" i="8"/>
  <c r="H7" i="8"/>
  <c r="I7" i="8"/>
  <c r="K7" i="8"/>
  <c r="H8" i="8"/>
  <c r="I8" i="8"/>
  <c r="K8" i="8"/>
  <c r="H9" i="8"/>
  <c r="I9" i="8"/>
  <c r="K9" i="8"/>
  <c r="H10" i="8"/>
  <c r="I10" i="8"/>
  <c r="K10" i="8"/>
  <c r="H11" i="8"/>
  <c r="I11" i="8"/>
  <c r="K11" i="8"/>
  <c r="H12" i="8"/>
  <c r="I12" i="8"/>
  <c r="K12" i="8"/>
  <c r="H13" i="8"/>
  <c r="I13" i="8"/>
  <c r="K13" i="8"/>
  <c r="H14" i="8"/>
  <c r="I14" i="8"/>
  <c r="K14" i="8"/>
  <c r="H15" i="8"/>
  <c r="I15" i="8"/>
  <c r="K15" i="8"/>
  <c r="H16" i="8"/>
  <c r="I16" i="8"/>
  <c r="K16" i="8"/>
  <c r="H17" i="8"/>
  <c r="I17" i="8"/>
  <c r="K17" i="8"/>
  <c r="H18" i="8"/>
  <c r="I18" i="8"/>
  <c r="K18" i="8"/>
  <c r="H19" i="8"/>
  <c r="I19" i="8"/>
  <c r="K19" i="8"/>
  <c r="H20" i="8"/>
  <c r="I20" i="8"/>
  <c r="K20" i="8"/>
  <c r="H21" i="8"/>
  <c r="I21" i="8"/>
  <c r="K21" i="8"/>
  <c r="H22" i="8"/>
  <c r="I22" i="8"/>
  <c r="K22" i="8"/>
  <c r="H23" i="8"/>
  <c r="I23" i="8"/>
  <c r="K23" i="8"/>
  <c r="H24" i="8"/>
  <c r="I24" i="8"/>
  <c r="K24" i="8"/>
  <c r="H25" i="8"/>
  <c r="I25" i="8"/>
  <c r="K25" i="8"/>
  <c r="H26" i="8"/>
  <c r="I26" i="8"/>
  <c r="K26" i="8"/>
  <c r="H27" i="8"/>
  <c r="I27" i="8"/>
  <c r="K27" i="8"/>
  <c r="H28" i="8"/>
  <c r="I28" i="8"/>
  <c r="K28" i="8"/>
  <c r="H29" i="8"/>
  <c r="I29" i="8"/>
  <c r="K29" i="8"/>
  <c r="H30" i="8"/>
  <c r="I30" i="8"/>
  <c r="K30" i="8"/>
  <c r="H31" i="8"/>
  <c r="I31" i="8"/>
  <c r="K31" i="8"/>
  <c r="K5" i="8"/>
  <c r="I5" i="8"/>
  <c r="H5" i="8"/>
  <c r="I3" i="31"/>
  <c r="J6" i="8" s="1"/>
  <c r="I4" i="31"/>
  <c r="J7" i="8"/>
  <c r="I5" i="31"/>
  <c r="J8" i="8" s="1"/>
  <c r="I6" i="31"/>
  <c r="J9" i="8" s="1"/>
  <c r="I7" i="31"/>
  <c r="J10" i="8" s="1"/>
  <c r="I8" i="31"/>
  <c r="J11" i="8"/>
  <c r="I9" i="31"/>
  <c r="J12" i="8" s="1"/>
  <c r="I10" i="31"/>
  <c r="J13" i="8" s="1"/>
  <c r="I11" i="31"/>
  <c r="J14" i="8" s="1"/>
  <c r="I12" i="31"/>
  <c r="J15" i="8"/>
  <c r="I13" i="31"/>
  <c r="J16" i="8" s="1"/>
  <c r="I14" i="31"/>
  <c r="J17" i="8" s="1"/>
  <c r="I15" i="31"/>
  <c r="J18" i="8" s="1"/>
  <c r="I16" i="31"/>
  <c r="J19" i="8"/>
  <c r="I17" i="31"/>
  <c r="J20" i="8" s="1"/>
  <c r="I18" i="31"/>
  <c r="J21" i="8" s="1"/>
  <c r="I19" i="31"/>
  <c r="J22" i="8" s="1"/>
  <c r="I20" i="31"/>
  <c r="J23" i="8"/>
  <c r="I21" i="31"/>
  <c r="J24" i="8" s="1"/>
  <c r="I22" i="31"/>
  <c r="J25" i="8" s="1"/>
  <c r="I23" i="31"/>
  <c r="J26" i="8" s="1"/>
  <c r="I24" i="31"/>
  <c r="J27" i="8"/>
  <c r="I25" i="31"/>
  <c r="J28" i="8" s="1"/>
  <c r="I26" i="31"/>
  <c r="J29" i="8" s="1"/>
  <c r="I27" i="31"/>
  <c r="J30" i="8" s="1"/>
  <c r="I28" i="31"/>
  <c r="J31" i="8"/>
  <c r="I2" i="31"/>
  <c r="J5" i="8" s="1"/>
  <c r="D24" i="25"/>
  <c r="D93" i="8" s="1"/>
  <c r="E24" i="25"/>
  <c r="D94" i="8" s="1"/>
  <c r="F24" i="25"/>
  <c r="D95" i="8" s="1"/>
  <c r="C24" i="25"/>
  <c r="D92" i="8" s="1"/>
  <c r="D7" i="24"/>
  <c r="F7" i="24"/>
  <c r="B7" i="24"/>
  <c r="G4" i="24"/>
  <c r="G7" i="24" s="1"/>
  <c r="D80" i="8"/>
  <c r="D77" i="8"/>
  <c r="F11" i="23"/>
  <c r="B11" i="23"/>
  <c r="D6" i="23"/>
  <c r="D7" i="23"/>
  <c r="E7" i="23" s="1"/>
  <c r="D79" i="8" s="1"/>
  <c r="D8" i="23"/>
  <c r="D10" i="23"/>
  <c r="E10" i="23" s="1"/>
  <c r="D82" i="8" s="1"/>
  <c r="D71" i="8"/>
  <c r="D70" i="8"/>
  <c r="D69" i="8"/>
  <c r="D68" i="8"/>
  <c r="D66" i="8"/>
  <c r="D65" i="8"/>
  <c r="D50" i="8"/>
  <c r="D51" i="8"/>
  <c r="D52" i="8"/>
  <c r="D53" i="8"/>
  <c r="D54" i="8"/>
  <c r="D55" i="8"/>
  <c r="D56" i="8"/>
  <c r="D57" i="8"/>
  <c r="D58" i="8"/>
  <c r="D59" i="8"/>
  <c r="D49" i="8"/>
  <c r="H3" i="19"/>
  <c r="H4" i="19"/>
  <c r="J7" i="19"/>
  <c r="G14" i="20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D6" i="8" s="1"/>
  <c r="E6" i="8" s="1"/>
  <c r="C23" i="16"/>
  <c r="C24" i="16"/>
  <c r="G4" i="1" s="1"/>
  <c r="F4" i="1" s="1"/>
  <c r="C25" i="16"/>
  <c r="C26" i="16"/>
  <c r="C27" i="16"/>
  <c r="C28" i="16"/>
  <c r="G6" i="1" s="1"/>
  <c r="F6" i="1" s="1"/>
  <c r="C29" i="16"/>
  <c r="G15" i="1" s="1"/>
  <c r="F15" i="1" s="1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D13" i="8" s="1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D17" i="8" s="1"/>
  <c r="C284" i="16"/>
  <c r="C285" i="16"/>
  <c r="E5" i="5" s="1"/>
  <c r="C286" i="16"/>
  <c r="D20" i="8" s="1"/>
  <c r="C287" i="16"/>
  <c r="C288" i="16"/>
  <c r="C289" i="16"/>
  <c r="E7" i="5" s="1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E16" i="5" s="1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431" i="16"/>
  <c r="C432" i="16"/>
  <c r="C433" i="16"/>
  <c r="C434" i="16"/>
  <c r="C435" i="16"/>
  <c r="C436" i="16"/>
  <c r="C437" i="16"/>
  <c r="C438" i="16"/>
  <c r="C439" i="16"/>
  <c r="G50" i="1"/>
  <c r="G45" i="1"/>
  <c r="G22" i="1"/>
  <c r="G13" i="1"/>
  <c r="F13" i="1" s="1"/>
  <c r="D15" i="22"/>
  <c r="F15" i="22" s="1"/>
  <c r="F17" i="5"/>
  <c r="F23" i="5"/>
  <c r="F29" i="5"/>
  <c r="F37" i="5" s="1"/>
  <c r="J17" i="22"/>
  <c r="I17" i="22"/>
  <c r="H17" i="22"/>
  <c r="G17" i="22"/>
  <c r="C17" i="22"/>
  <c r="B17" i="22"/>
  <c r="D16" i="22"/>
  <c r="F16" i="22" s="1"/>
  <c r="D14" i="22"/>
  <c r="F14" i="22" s="1"/>
  <c r="D13" i="22"/>
  <c r="F13" i="22" s="1"/>
  <c r="D12" i="22"/>
  <c r="F12" i="22"/>
  <c r="D11" i="22"/>
  <c r="F11" i="22" s="1"/>
  <c r="D10" i="22"/>
  <c r="F10" i="22"/>
  <c r="D9" i="22"/>
  <c r="F9" i="22" s="1"/>
  <c r="D8" i="22"/>
  <c r="F8" i="22"/>
  <c r="D7" i="22"/>
  <c r="D6" i="22"/>
  <c r="F6" i="22"/>
  <c r="D5" i="22"/>
  <c r="F5" i="22" s="1"/>
  <c r="E19" i="1"/>
  <c r="E10" i="1"/>
  <c r="C16" i="8"/>
  <c r="C31" i="8"/>
  <c r="G14" i="1"/>
  <c r="F14" i="1" s="1"/>
  <c r="C37" i="8"/>
  <c r="G10" i="23" l="1"/>
  <c r="G11" i="23" s="1"/>
  <c r="E4" i="22"/>
  <c r="D64" i="8" s="1"/>
  <c r="E7" i="22"/>
  <c r="E6" i="23"/>
  <c r="D78" i="8" s="1"/>
  <c r="C32" i="8"/>
  <c r="E88" i="8"/>
  <c r="D60" i="8"/>
  <c r="D46" i="8"/>
  <c r="D19" i="8"/>
  <c r="L19" i="8" s="1"/>
  <c r="G18" i="1"/>
  <c r="F18" i="1" s="1"/>
  <c r="E3" i="5"/>
  <c r="E26" i="5"/>
  <c r="G26" i="1"/>
  <c r="G43" i="1" s="1"/>
  <c r="E22" i="5"/>
  <c r="E20" i="5"/>
  <c r="D8" i="8"/>
  <c r="E11" i="5"/>
  <c r="E25" i="5"/>
  <c r="G49" i="1"/>
  <c r="G8" i="1"/>
  <c r="F8" i="1" s="1"/>
  <c r="G23" i="1"/>
  <c r="G32" i="1"/>
  <c r="M9" i="8"/>
  <c r="E6" i="5"/>
  <c r="G30" i="1"/>
  <c r="G39" i="1" s="1"/>
  <c r="G46" i="1"/>
  <c r="D24" i="8"/>
  <c r="L24" i="8" s="1"/>
  <c r="E12" i="5"/>
  <c r="G16" i="1"/>
  <c r="F16" i="1" s="1"/>
  <c r="G3" i="1"/>
  <c r="F3" i="1" s="1"/>
  <c r="G5" i="1"/>
  <c r="F5" i="1" s="1"/>
  <c r="E34" i="5"/>
  <c r="D15" i="8"/>
  <c r="L15" i="8" s="1"/>
  <c r="E28" i="5"/>
  <c r="G25" i="1"/>
  <c r="G33" i="1"/>
  <c r="G29" i="1"/>
  <c r="G21" i="1"/>
  <c r="G31" i="1"/>
  <c r="G38" i="1" s="1"/>
  <c r="D7" i="8"/>
  <c r="L7" i="8" s="1"/>
  <c r="D27" i="8"/>
  <c r="M27" i="8" s="1"/>
  <c r="E24" i="5"/>
  <c r="D18" i="8"/>
  <c r="E18" i="8" s="1"/>
  <c r="D26" i="8"/>
  <c r="E26" i="8" s="1"/>
  <c r="E15" i="5"/>
  <c r="E19" i="5"/>
  <c r="D10" i="8"/>
  <c r="E9" i="5"/>
  <c r="G51" i="1"/>
  <c r="G24" i="1"/>
  <c r="G17" i="1"/>
  <c r="F17" i="1" s="1"/>
  <c r="E13" i="8"/>
  <c r="L13" i="8"/>
  <c r="D29" i="8"/>
  <c r="M29" i="8" s="1"/>
  <c r="E13" i="5"/>
  <c r="E14" i="5"/>
  <c r="E8" i="5"/>
  <c r="D25" i="8"/>
  <c r="E25" i="8" s="1"/>
  <c r="E27" i="5"/>
  <c r="M22" i="8"/>
  <c r="D23" i="8"/>
  <c r="L23" i="8" s="1"/>
  <c r="D21" i="8"/>
  <c r="L21" i="8" s="1"/>
  <c r="D14" i="8"/>
  <c r="E14" i="8" s="1"/>
  <c r="G9" i="1"/>
  <c r="D11" i="8"/>
  <c r="E11" i="8" s="1"/>
  <c r="G7" i="1"/>
  <c r="G12" i="1"/>
  <c r="D5" i="8"/>
  <c r="H1" i="8" s="1"/>
  <c r="E4" i="5"/>
  <c r="E10" i="5"/>
  <c r="E17" i="8"/>
  <c r="L17" i="8"/>
  <c r="D12" i="8"/>
  <c r="E12" i="8" s="1"/>
  <c r="E31" i="5"/>
  <c r="D28" i="8"/>
  <c r="E28" i="8" s="1"/>
  <c r="E36" i="5"/>
  <c r="E33" i="5"/>
  <c r="M13" i="8"/>
  <c r="G37" i="1"/>
  <c r="D30" i="8"/>
  <c r="E30" i="8" s="1"/>
  <c r="M17" i="8"/>
  <c r="E20" i="8"/>
  <c r="L20" i="8"/>
  <c r="M19" i="8"/>
  <c r="M6" i="8"/>
  <c r="L6" i="8"/>
  <c r="D86" i="8"/>
  <c r="E35" i="5"/>
  <c r="D17" i="22"/>
  <c r="E32" i="5"/>
  <c r="E28" i="33"/>
  <c r="M20" i="8"/>
  <c r="G24" i="25"/>
  <c r="D96" i="8"/>
  <c r="M26" i="33"/>
  <c r="E26" i="33"/>
  <c r="T25" i="33"/>
  <c r="H6" i="23" l="1"/>
  <c r="H10" i="23"/>
  <c r="F4" i="22"/>
  <c r="E17" i="22"/>
  <c r="D67" i="8"/>
  <c r="D72" i="8" s="1"/>
  <c r="F7" i="22"/>
  <c r="E19" i="8"/>
  <c r="L5" i="8"/>
  <c r="C4" i="23"/>
  <c r="E10" i="8"/>
  <c r="C5" i="23"/>
  <c r="D5" i="23" s="1"/>
  <c r="H5" i="23" s="1"/>
  <c r="E8" i="8"/>
  <c r="C9" i="23"/>
  <c r="D9" i="23" s="1"/>
  <c r="L8" i="8"/>
  <c r="E15" i="8"/>
  <c r="M15" i="8"/>
  <c r="M18" i="8"/>
  <c r="L9" i="8"/>
  <c r="E24" i="8"/>
  <c r="E9" i="8"/>
  <c r="M24" i="8"/>
  <c r="M8" i="8"/>
  <c r="E7" i="8"/>
  <c r="M7" i="8"/>
  <c r="M26" i="8"/>
  <c r="L29" i="8"/>
  <c r="M10" i="8"/>
  <c r="L25" i="8"/>
  <c r="L26" i="8"/>
  <c r="G19" i="1"/>
  <c r="F19" i="1" s="1"/>
  <c r="G34" i="1"/>
  <c r="E29" i="8"/>
  <c r="E27" i="8"/>
  <c r="M23" i="8"/>
  <c r="E23" i="8"/>
  <c r="M12" i="8"/>
  <c r="L11" i="8"/>
  <c r="M11" i="8"/>
  <c r="G42" i="1"/>
  <c r="G41" i="1"/>
  <c r="L14" i="8"/>
  <c r="M5" i="8"/>
  <c r="L18" i="8"/>
  <c r="M14" i="8"/>
  <c r="L27" i="8"/>
  <c r="E23" i="5"/>
  <c r="E29" i="5" s="1"/>
  <c r="G27" i="1"/>
  <c r="L22" i="8"/>
  <c r="F9" i="1"/>
  <c r="G10" i="1"/>
  <c r="F10" i="1" s="1"/>
  <c r="D16" i="8"/>
  <c r="E16" i="8" s="1"/>
  <c r="G36" i="1"/>
  <c r="E22" i="8"/>
  <c r="E17" i="5"/>
  <c r="L12" i="8"/>
  <c r="E5" i="8"/>
  <c r="L10" i="8"/>
  <c r="F12" i="1"/>
  <c r="F7" i="1"/>
  <c r="E21" i="8"/>
  <c r="L28" i="8"/>
  <c r="G40" i="1"/>
  <c r="M28" i="8"/>
  <c r="M25" i="8"/>
  <c r="M21" i="8"/>
  <c r="M30" i="8"/>
  <c r="D31" i="8"/>
  <c r="E31" i="8" s="1"/>
  <c r="L30" i="8"/>
  <c r="D89" i="8"/>
  <c r="F4" i="29"/>
  <c r="T26" i="33"/>
  <c r="F17" i="22" l="1"/>
  <c r="E9" i="23"/>
  <c r="D81" i="8" s="1"/>
  <c r="C11" i="23"/>
  <c r="D4" i="23"/>
  <c r="E37" i="5"/>
  <c r="L16" i="8"/>
  <c r="A4" i="29"/>
  <c r="G44" i="1"/>
  <c r="G47" i="1" s="1"/>
  <c r="G52" i="1" s="1"/>
  <c r="L31" i="8"/>
  <c r="M31" i="8"/>
  <c r="M16" i="8"/>
  <c r="D32" i="8"/>
  <c r="D33" i="8" s="1"/>
  <c r="C33" i="8" s="1"/>
  <c r="B4" i="29"/>
  <c r="K4" i="29" s="1"/>
  <c r="L4" i="29" s="1"/>
  <c r="H9" i="23" l="1"/>
  <c r="E4" i="23"/>
  <c r="H4" i="23" s="1"/>
  <c r="D11" i="23"/>
  <c r="E38" i="5"/>
  <c r="E39" i="5"/>
  <c r="C4" i="29"/>
  <c r="O4" i="29" s="1"/>
  <c r="H11" i="23" l="1"/>
  <c r="D76" i="8"/>
  <c r="D83" i="8" s="1"/>
  <c r="E11" i="23"/>
  <c r="D4" i="29"/>
  <c r="G4" i="29"/>
  <c r="E4" i="29"/>
  <c r="H4" i="29" s="1"/>
  <c r="P4" i="29" s="1"/>
  <c r="M4" i="29" l="1"/>
  <c r="N4" i="29" s="1"/>
  <c r="Q4" i="29" s="1"/>
  <c r="R4" i="29" s="1"/>
  <c r="S4" i="29" s="1"/>
</calcChain>
</file>

<file path=xl/comments1.xml><?xml version="1.0" encoding="utf-8"?>
<comments xmlns="http://schemas.openxmlformats.org/spreadsheetml/2006/main">
  <authors>
    <author>Amornratana</author>
    <author>Administrator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9 up 12</t>
        </r>
      </text>
    </comment>
    <comment ref="D4" authorId="1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>
  <authors>
    <author>Amornratana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5.xml><?xml version="1.0" encoding="utf-8"?>
<comments xmlns="http://schemas.openxmlformats.org/spreadsheetml/2006/main">
  <authors>
    <author>Amornratana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sharedStrings.xml><?xml version="1.0" encoding="utf-8"?>
<sst xmlns="http://schemas.openxmlformats.org/spreadsheetml/2006/main" count="9125" uniqueCount="2057">
  <si>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</si>
  <si>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</si>
  <si>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</si>
  <si>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</si>
  <si>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</si>
  <si>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</si>
  <si>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</si>
  <si>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</si>
  <si>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</si>
  <si>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</si>
  <si>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</si>
  <si>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</si>
  <si>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</si>
  <si>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</si>
  <si>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</si>
  <si>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</si>
  <si>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</si>
  <si>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</si>
  <si>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</si>
  <si>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</si>
  <si>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</si>
  <si>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</si>
  <si>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</si>
  <si>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</si>
  <si>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</si>
  <si>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</si>
  <si>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</si>
  <si>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</si>
  <si>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</si>
  <si>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</si>
  <si>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</si>
  <si>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</si>
  <si>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</si>
  <si>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</si>
  <si>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</si>
  <si>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</si>
  <si>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</si>
  <si>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</si>
  <si>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</si>
  <si>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</si>
  <si>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</si>
  <si>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</si>
  <si>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</si>
  <si>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</si>
  <si>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</si>
  <si>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</si>
  <si>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</si>
  <si>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</si>
  <si>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</si>
  <si>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</si>
  <si>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</si>
  <si>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</si>
  <si>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</si>
  <si>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</si>
  <si>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</si>
  <si>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</si>
  <si>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</si>
  <si>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</si>
  <si>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</si>
  <si>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</si>
  <si>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</si>
  <si>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</si>
  <si>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</si>
  <si>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</si>
  <si>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</si>
  <si>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</si>
  <si>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</si>
  <si>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</si>
  <si>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</si>
  <si>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</si>
  <si>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4301020105.246</t>
  </si>
  <si>
    <t>4301020105.247</t>
  </si>
  <si>
    <t>4301020105.248</t>
  </si>
  <si>
    <t>4301020105.249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</si>
  <si>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</si>
  <si>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</si>
  <si>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</si>
  <si>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</si>
  <si>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</si>
  <si>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</si>
  <si>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</si>
  <si>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</si>
  <si>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</si>
  <si>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</si>
  <si>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</si>
  <si>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</si>
  <si>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</si>
  <si>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</si>
  <si>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</si>
  <si>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</si>
  <si>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</si>
  <si>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</si>
  <si>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</si>
  <si>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</si>
  <si>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</si>
  <si>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</si>
  <si>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</si>
  <si>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</si>
  <si>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</si>
  <si>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</si>
  <si>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</si>
  <si>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</si>
  <si>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</si>
  <si>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</si>
  <si>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</si>
  <si>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</si>
  <si>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</si>
  <si>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</si>
  <si>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</si>
  <si>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</si>
  <si>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</si>
  <si>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</si>
  <si>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</si>
  <si>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</si>
  <si>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</si>
  <si>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</si>
  <si>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</si>
  <si>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</si>
  <si>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</si>
  <si>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</si>
  <si>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</si>
  <si>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</si>
  <si>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</si>
  <si>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</si>
  <si>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</si>
  <si>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</si>
  <si>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</si>
  <si>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</si>
  <si>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</si>
  <si>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</si>
  <si>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</si>
  <si>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</si>
  <si>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</si>
  <si>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</si>
  <si>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</si>
  <si>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</si>
  <si>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</si>
  <si>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</si>
  <si>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</si>
  <si>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</si>
  <si>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</si>
  <si>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</si>
  <si>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</si>
  <si>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</si>
  <si>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</si>
  <si>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</si>
  <si>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</si>
  <si>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</si>
  <si>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</si>
  <si>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</si>
  <si>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</si>
  <si>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</si>
  <si>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</si>
  <si>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</si>
  <si>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</si>
  <si>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</si>
  <si>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</si>
  <si>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</si>
  <si>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</si>
  <si>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</si>
  <si>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</si>
  <si>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</si>
  <si>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</si>
  <si>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</si>
  <si>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</si>
  <si>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รายได้จากการช่วยเหลือเพื่อการดำเนินงานจากหน่วยงานภาครัฐ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</si>
  <si>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</si>
  <si>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</si>
  <si>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</si>
  <si>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</si>
  <si>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</si>
  <si>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</si>
  <si>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</si>
  <si>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</si>
  <si>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</si>
  <si>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</si>
  <si>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</si>
  <si>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</si>
  <si>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</si>
  <si>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</si>
  <si>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</si>
  <si>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</si>
  <si>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</si>
  <si>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</si>
  <si>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</si>
  <si>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</si>
  <si>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</si>
  <si>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</si>
  <si>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</si>
  <si>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</si>
  <si>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</si>
  <si>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</si>
  <si>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</si>
  <si>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</si>
  <si>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</si>
  <si>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</si>
  <si>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</si>
  <si>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</si>
  <si>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</si>
  <si>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</si>
  <si>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</si>
  <si>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</si>
  <si>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</si>
  <si>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</si>
  <si>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</si>
  <si>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</si>
  <si>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</si>
  <si>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</si>
  <si>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</si>
  <si>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</si>
  <si>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</si>
  <si>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</si>
  <si>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</si>
  <si>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</si>
  <si>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</si>
  <si>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</si>
  <si>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</si>
  <si>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</si>
  <si>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</si>
  <si>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</si>
  <si>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</si>
  <si>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</si>
  <si>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</si>
  <si>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</si>
  <si>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</si>
  <si>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</si>
  <si>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</si>
  <si>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</si>
  <si>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</si>
  <si>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</si>
  <si>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</si>
  <si>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</si>
  <si>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</si>
  <si>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</si>
  <si>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</si>
  <si>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</si>
  <si>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</si>
  <si>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</si>
  <si>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</si>
  <si>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</si>
  <si>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</si>
  <si>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</si>
  <si>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</si>
  <si>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</si>
  <si>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</si>
  <si>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</si>
  <si>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</si>
  <si>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</si>
  <si>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</si>
  <si>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</si>
  <si>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</si>
  <si>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</si>
  <si>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</si>
  <si>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</si>
  <si>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</si>
  <si>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</si>
  <si>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</si>
  <si>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</si>
  <si>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</si>
  <si>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</si>
  <si>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</si>
  <si>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</si>
  <si>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</si>
  <si>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</si>
  <si>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</si>
  <si>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</si>
  <si>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</si>
  <si>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</si>
  <si>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</si>
  <si>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</si>
  <si>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</si>
  <si>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</si>
  <si>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</si>
  <si>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</si>
  <si>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</si>
  <si>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</si>
  <si>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</si>
  <si>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</si>
  <si>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</si>
  <si>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</si>
  <si>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</si>
  <si>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5101020114.118</t>
  </si>
  <si>
    <t>ค่าตอบแทนเพิ่มเติม (บริการ)</t>
  </si>
  <si>
    <t>5101020114.119</t>
  </si>
  <si>
    <t>ค่าตอบแทนเพิ่มเติม (สนับสนุน)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</si>
  <si>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</si>
  <si>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</si>
  <si>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</si>
  <si>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</si>
  <si>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</si>
  <si>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</si>
  <si>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</si>
  <si>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</si>
  <si>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</si>
  <si>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</si>
  <si>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5101020106.301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</si>
  <si>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</si>
  <si>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</si>
  <si>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</si>
  <si>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</si>
  <si>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</si>
  <si>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</si>
  <si>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</si>
  <si>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</si>
  <si>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</si>
  <si>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</si>
  <si>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</si>
  <si>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</si>
  <si>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</si>
  <si>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</si>
  <si>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</si>
  <si>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</si>
  <si>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</si>
  <si>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</si>
  <si>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</si>
  <si>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</si>
  <si>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</si>
  <si>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</si>
  <si>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</si>
  <si>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</si>
  <si>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</si>
  <si>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</si>
  <si>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</si>
  <si>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</si>
  <si>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</si>
  <si>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</t>
  </si>
  <si>
    <t>5102030199.101</t>
  </si>
  <si>
    <t>ค่าใช้จ่ายด้านการฝึกอบรม-บุคคลภายนอก</t>
  </si>
  <si>
    <t>5103010102.101</t>
  </si>
  <si>
    <t>ค่าเบี้ยเลี้ยง-ในประเทศ</t>
  </si>
  <si>
    <t>5103010103.101</t>
  </si>
  <si>
    <t>ค่าที่พัก-ในประเทศ</t>
  </si>
  <si>
    <t>5103010199.101</t>
  </si>
  <si>
    <t>ค่าใช้จ่ายเดินทางอื่น -ในประเทศ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</si>
  <si>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</si>
  <si>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</si>
  <si>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</si>
  <si>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</si>
  <si>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</si>
  <si>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</si>
  <si>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</si>
  <si>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</si>
  <si>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</si>
  <si>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</si>
  <si>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</si>
  <si>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</si>
  <si>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</si>
  <si>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</si>
  <si>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</si>
  <si>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</si>
  <si>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</si>
  <si>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</si>
  <si>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</si>
  <si>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</si>
  <si>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</si>
  <si>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</si>
  <si>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</si>
  <si>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</si>
  <si>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</si>
  <si>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</si>
  <si>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</si>
  <si>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</si>
  <si>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</si>
  <si>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</si>
  <si>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</si>
  <si>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</si>
  <si>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</si>
  <si>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</si>
  <si>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</si>
  <si>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</si>
  <si>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</si>
  <si>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</si>
  <si>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</si>
  <si>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</si>
  <si>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</si>
  <si>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</si>
  <si>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</si>
  <si>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</si>
  <si>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</si>
  <si>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</si>
  <si>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</si>
  <si>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</si>
  <si>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</si>
  <si>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</si>
  <si>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</si>
  <si>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</si>
  <si>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</si>
  <si>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</si>
  <si>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</si>
  <si>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</si>
  <si>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</si>
  <si>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</si>
  <si>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</si>
  <si>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</si>
  <si>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</si>
  <si>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</si>
  <si>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</si>
  <si>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</si>
  <si>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</si>
  <si>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</si>
  <si>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</si>
  <si>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</si>
  <si>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</si>
  <si>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</si>
  <si>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</si>
  <si>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</si>
  <si>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</si>
  <si>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</si>
  <si>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</si>
  <si>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</si>
  <si>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</si>
  <si>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</si>
  <si>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</si>
  <si>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</si>
  <si>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</si>
  <si>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</si>
  <si>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</si>
  <si>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</si>
  <si>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</si>
  <si>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</si>
  <si>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</si>
  <si>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</si>
  <si>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</si>
  <si>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</si>
  <si>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</si>
  <si>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</si>
  <si>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</si>
  <si>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</si>
  <si>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</si>
  <si>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</si>
  <si>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</si>
  <si>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</si>
  <si>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</si>
  <si>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</si>
  <si>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</si>
  <si>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</si>
  <si>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</si>
  <si>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</si>
  <si>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</si>
  <si>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</si>
  <si>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</si>
  <si>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</si>
  <si>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</si>
  <si>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</si>
  <si>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</si>
  <si>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</si>
  <si>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</si>
  <si>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</si>
  <si>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</si>
  <si>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</si>
  <si>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</si>
  <si>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</si>
  <si>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</si>
  <si>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</si>
  <si>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</si>
  <si>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</si>
  <si>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</si>
  <si>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</si>
  <si>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</si>
  <si>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</si>
  <si>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</si>
  <si>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</si>
  <si>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</si>
  <si>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</si>
  <si>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</si>
  <si>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</si>
  <si>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</si>
  <si>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</si>
  <si>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</si>
  <si>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</si>
  <si>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</si>
  <si>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</si>
  <si>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</si>
  <si>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</si>
  <si>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</si>
  <si>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</si>
  <si>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</si>
  <si>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</si>
  <si>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</si>
  <si>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</si>
  <si>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</si>
  <si>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</si>
  <si>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</si>
  <si>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</si>
  <si>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</si>
  <si>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</si>
  <si>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</si>
  <si>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</si>
  <si>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</si>
  <si>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</si>
  <si>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</si>
  <si>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</si>
  <si>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</si>
  <si>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</si>
  <si>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</si>
  <si>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</si>
  <si>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</si>
  <si>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</si>
  <si>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</si>
  <si>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</si>
  <si>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</si>
  <si>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</si>
  <si>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</si>
  <si>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</si>
  <si>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</si>
  <si>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</si>
  <si>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</si>
  <si>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</si>
  <si>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</si>
  <si>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</si>
  <si>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5104030299.101</t>
  </si>
  <si>
    <t>ค่าใช้จ่ายด้านสังคมสงเคราะห์</t>
  </si>
  <si>
    <t>5104030299.102</t>
  </si>
  <si>
    <t>5104030299.103</t>
  </si>
  <si>
    <t>ค่าใช้จ่ายตามโครงการ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</si>
  <si>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</si>
  <si>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</si>
  <si>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</si>
  <si>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</si>
  <si>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</si>
  <si>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</si>
  <si>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</si>
  <si>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</si>
  <si>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</si>
  <si>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</si>
  <si>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</si>
  <si>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</si>
  <si>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</si>
  <si>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</si>
  <si>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</si>
  <si>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</si>
  <si>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</si>
  <si>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</si>
  <si>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</si>
  <si>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5108010101.216</t>
  </si>
  <si>
    <t>5108010101.218</t>
  </si>
  <si>
    <t>5108010101.219</t>
  </si>
  <si>
    <t>5108010101.220</t>
  </si>
  <si>
    <t>5108010101.221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</si>
  <si>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</si>
  <si>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</si>
  <si>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</si>
  <si>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</si>
  <si>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</si>
  <si>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</si>
  <si>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</si>
  <si>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</si>
  <si>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</si>
  <si>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5108010107.216</t>
  </si>
  <si>
    <t>5108010107.217</t>
  </si>
  <si>
    <t>5108010107.218</t>
  </si>
  <si>
    <t>5108010107.219</t>
  </si>
  <si>
    <t>5108010107.220</t>
  </si>
  <si>
    <t>5108010107.221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</si>
  <si>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</si>
  <si>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</si>
  <si>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</si>
  <si>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</si>
  <si>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</si>
  <si>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</si>
  <si>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</si>
  <si>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</si>
  <si>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</si>
  <si>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</si>
  <si>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</si>
  <si>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</si>
  <si>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</si>
  <si>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</si>
  <si>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</si>
  <si>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</si>
  <si>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</si>
  <si>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</si>
  <si>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</si>
  <si>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</si>
  <si>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</si>
  <si>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</si>
  <si>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</si>
  <si>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</si>
  <si>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</si>
  <si>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</si>
  <si>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</si>
  <si>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</si>
  <si>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</si>
  <si>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</si>
  <si>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</si>
  <si>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</si>
  <si>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</si>
  <si>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</si>
  <si>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</si>
  <si>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</si>
  <si>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</si>
  <si>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</si>
  <si>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</si>
  <si>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</si>
  <si>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</si>
  <si>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</si>
  <si>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</si>
  <si>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</si>
  <si>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</si>
  <si>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</si>
  <si>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</si>
  <si>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</si>
  <si>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</si>
  <si>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</si>
  <si>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</si>
  <si>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</si>
  <si>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</si>
  <si>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</si>
  <si>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</si>
  <si>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</si>
  <si>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</si>
  <si>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</si>
  <si>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</si>
  <si>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</si>
  <si>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</si>
  <si>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</si>
  <si>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</si>
  <si>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</si>
  <si>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</si>
  <si>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</si>
  <si>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</si>
  <si>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</si>
  <si>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</si>
  <si>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</si>
  <si>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</si>
  <si>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</si>
  <si>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</si>
  <si>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</si>
  <si>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</si>
  <si>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</si>
  <si>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</si>
  <si>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</si>
  <si>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</si>
  <si>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</si>
  <si>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</si>
  <si>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</si>
  <si>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</si>
  <si>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</si>
  <si>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</si>
  <si>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</si>
  <si>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</si>
  <si>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</si>
  <si>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</si>
  <si>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</si>
  <si>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</si>
  <si>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</si>
  <si>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</si>
  <si>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</si>
  <si>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</si>
  <si>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</si>
  <si>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</si>
  <si>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</si>
  <si>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</si>
  <si>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</si>
  <si>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</si>
  <si>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</si>
  <si>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</si>
  <si>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</si>
  <si>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</si>
  <si>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</si>
  <si>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</si>
  <si>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</si>
  <si>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</si>
  <si>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</si>
  <si>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</si>
  <si>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</si>
  <si>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</si>
  <si>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</si>
  <si>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</si>
  <si>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</si>
  <si>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</si>
  <si>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</si>
  <si>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</si>
  <si>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</si>
  <si>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</si>
  <si>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</si>
  <si>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</si>
  <si>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</si>
  <si>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</si>
  <si>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</si>
  <si>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</si>
  <si>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</si>
  <si>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</si>
  <si>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</si>
  <si>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</si>
  <si>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</si>
  <si>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</si>
  <si>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</si>
  <si>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</si>
  <si>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</si>
  <si>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</si>
  <si>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</si>
  <si>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</si>
  <si>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</si>
  <si>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</si>
  <si>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</si>
  <si>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</si>
  <si>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</si>
  <si>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</si>
  <si>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</si>
  <si>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</si>
  <si>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</si>
  <si>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</si>
  <si>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</si>
  <si>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</si>
  <si>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</si>
  <si>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</si>
  <si>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</si>
  <si>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</si>
  <si>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</si>
  <si>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</si>
  <si>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</si>
  <si>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</si>
  <si>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</si>
  <si>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</si>
  <si>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</si>
  <si>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</si>
  <si>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</si>
  <si>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</si>
  <si>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</si>
  <si>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</si>
  <si>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</si>
  <si>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</si>
  <si>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</si>
  <si>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</si>
  <si>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</si>
  <si>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</si>
  <si>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</si>
  <si>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</si>
  <si>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</si>
  <si>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</si>
  <si>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</si>
  <si>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</si>
  <si>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</si>
  <si>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</si>
  <si>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</si>
  <si>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</si>
  <si>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</si>
  <si>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</si>
  <si>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</si>
  <si>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</si>
  <si>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</si>
  <si>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</si>
  <si>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</si>
  <si>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</si>
  <si>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</si>
  <si>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</si>
  <si>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</si>
  <si>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</si>
  <si>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</si>
  <si>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</si>
  <si>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</si>
  <si>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</si>
  <si>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</si>
  <si>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</si>
  <si>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</si>
  <si>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</si>
  <si>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</si>
  <si>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</si>
  <si>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</si>
  <si>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</si>
  <si>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2562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</si>
  <si>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</si>
  <si>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</si>
  <si>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</si>
  <si>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</si>
  <si>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</si>
  <si>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</si>
  <si>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</si>
  <si>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</si>
  <si>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</si>
  <si>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</si>
  <si>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</si>
  <si>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</si>
  <si>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</si>
  <si>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</si>
  <si>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</si>
  <si>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</si>
  <si>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</si>
  <si>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</si>
  <si>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</si>
  <si>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</si>
  <si>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</si>
  <si>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</si>
  <si>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</si>
  <si>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</si>
  <si>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</si>
  <si>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</si>
  <si>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</si>
  <si>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</si>
  <si>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</si>
  <si>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</si>
  <si>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</si>
  <si>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</si>
  <si>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</si>
  <si>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</si>
  <si>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</si>
  <si>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r>
      <rPr>
        <b/>
        <sz val="18"/>
        <color theme="1"/>
        <rFont val="TH SarabunPSK"/>
        <family val="2"/>
      </rPr>
      <t xml:space="preserve">รายการอื่น </t>
    </r>
    <r>
      <rPr>
        <sz val="18"/>
        <color theme="1"/>
        <rFont val="TH SarabunPSK"/>
        <family val="2"/>
      </rPr>
      <t xml:space="preserve">
</t>
    </r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</si>
  <si>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</si>
  <si>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r>
      <rPr>
        <b/>
        <sz val="18"/>
        <color theme="1"/>
        <rFont val="TH SarabunPSK"/>
        <family val="2"/>
      </rPr>
      <t>ยา เวชภัณฑ์ วัสดุอื่นฯ</t>
    </r>
    <r>
      <rPr>
        <sz val="18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</si>
  <si>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8"/>
        <color theme="1"/>
        <rFont val="TH SarabunPSK"/>
        <family val="2"/>
      </rPr>
      <t>งบค่าเสื่อม UC</t>
    </r>
    <r>
      <rPr>
        <sz val="18"/>
        <color theme="1"/>
        <rFont val="TH SarabunPSK"/>
        <family val="2"/>
      </rPr>
      <t xml:space="preserve">  </t>
    </r>
  </si>
  <si>
    <t>หมายถึงที่ได้รับจากสนับสนุนจาก สปสช. เท่านั้น</t>
  </si>
  <si>
    <t>รหัสREV-EXP</t>
  </si>
  <si>
    <t>รหัสPLANFIN60</t>
  </si>
  <si>
    <t xml:space="preserve">      Expense</t>
  </si>
  <si>
    <t>เจ้าหนี้วัสดุอื่น</t>
  </si>
  <si>
    <t xml:space="preserve">   เจ้าหนี้วัสดุอื่น</t>
  </si>
  <si>
    <t>วิธีการใช้งาน</t>
  </si>
  <si>
    <t>Espense</t>
  </si>
  <si>
    <t>คอลั่ม D  คำนวนให้</t>
  </si>
  <si>
    <t>คอลั่ม E  link มาจาก  worksheet</t>
  </si>
  <si>
    <t xml:space="preserve">เตรียมไฟล์ก่อนนำส่งข้อมูล </t>
  </si>
  <si>
    <t xml:space="preserve">1.WS-Re-Exp ให้ลบข้อมูลที่ไม่เกี่ยวข้องออกให้หมด   ให้เหลือแต่ข้อมูลคอลั่ม A B C </t>
  </si>
  <si>
    <t xml:space="preserve">    ตรวจสอบค่าว่างในคอลั่ม C  ให้ใส่เลข  0  แทนค่าว่าง</t>
  </si>
  <si>
    <t>งบลงทุน (เงินบำรุง)  เปรียบเทียบกับ EBITDA &gt;20%</t>
  </si>
  <si>
    <t>คอลั่ม E  ใส่ข้อมูลบริการ  OPD=visit /  IPD=AdjRw  แยกตามสิทธิ</t>
  </si>
  <si>
    <t xml:space="preserve">คอลั่ม G ข้อมูล link มาจาก  worksheet  </t>
  </si>
  <si>
    <t>คอลั่ม E  ข้อมูล link มาจาก  worksheet</t>
  </si>
  <si>
    <t>1 WS-Re-Exp</t>
  </si>
  <si>
    <t>4301020105.260</t>
  </si>
  <si>
    <t>4301020105.261</t>
  </si>
  <si>
    <t>ส่วนต่างค่ารักษาที่สูงกว่าข้อตกลงในการจ่ายตาม DRG- UC OP -HC</t>
  </si>
  <si>
    <t>4301020105.262</t>
  </si>
  <si>
    <t>ส่วนต่างค่ารักษาที่สูงกว่าข้อตกลงในการจ่ายตาม DRG- UC IP -HC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</si>
  <si>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</si>
  <si>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</si>
  <si>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</si>
  <si>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</si>
  <si>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</si>
  <si>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</si>
  <si>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</si>
  <si>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</si>
  <si>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</si>
  <si>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</si>
  <si>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4301010102.105</t>
  </si>
  <si>
    <t>ส่วนเพิ่มมูลค่าจากการผลิตสินค้า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</si>
  <si>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</si>
  <si>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</si>
  <si>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</si>
  <si>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</si>
  <si>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</si>
  <si>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</si>
  <si>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</si>
  <si>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รายได้ค่ารักษาเบิกจ่ายตรง- กทม. OP</t>
  </si>
  <si>
    <t>4301020104.806</t>
  </si>
  <si>
    <t>รายได้ค่ารักษาเบิกจ่ายตรง- กทม. IP</t>
  </si>
  <si>
    <t>4301020104.807</t>
  </si>
  <si>
    <t>ส่วนต่างค่ารักษาที่สูงกว่าข้อตกลงในการจ่ายตาม DRG -เบิกจ่ายตรง กทม.</t>
  </si>
  <si>
    <t>4301020104.808</t>
  </si>
  <si>
    <t>ส่วนต่างค่ารักษาที่ต่ำกว่าข้อตกลงในการจ่ายตาม DRG -เบิกจ่ายตรง กทม.</t>
  </si>
  <si>
    <t>4301020104.809</t>
  </si>
  <si>
    <t>รายได้ค่ารักษาเบิกจ่ายตรง- อปท.(พัทยา)  OP</t>
  </si>
  <si>
    <t>4301020104.810</t>
  </si>
  <si>
    <t>รายได้ค่ารักษาเบิกจ่ายตรงอปท. (พัทยา)IP</t>
  </si>
  <si>
    <t>4301020104.811</t>
  </si>
  <si>
    <t>ส่วนต่างค่ารักษาที่สูงกว่าข้อตกลงในการจ่ายตาม DRG -เบิกจ่ายตรง อปท.(พัทยา)</t>
  </si>
  <si>
    <t>4301020104.812</t>
  </si>
  <si>
    <t>ส่วนต่างค่ารักษาที่ต่ำกว่าข้อตกลงในการจ่ายตาม DRG -เบิกจ่ายตรง อปท.(พัทยา)</t>
  </si>
  <si>
    <t>4301020105.253</t>
  </si>
  <si>
    <t>ส่วนต่างค่ารักษาที่สูงกว่าข้อตกลงในการจ่าย UC- IP- DMI</t>
  </si>
  <si>
    <t>4301020105.254</t>
  </si>
  <si>
    <t>ส่วนต่างค่ารักษาที่ต่ำกว่าข้อตกลงในการจ่ายUC- IP- DMI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</si>
  <si>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</si>
  <si>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</si>
  <si>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</si>
  <si>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</si>
  <si>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</si>
  <si>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</si>
  <si>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</si>
  <si>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</si>
  <si>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4301020105.259</t>
  </si>
  <si>
    <t>ส่วนต่างค่ารักษาที่สูงกว่าข้อตกลงในการจ่ายตาม DRG- UC OP -DMI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</si>
  <si>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</si>
  <si>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</si>
  <si>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</si>
  <si>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</si>
  <si>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</si>
  <si>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</si>
  <si>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</si>
  <si>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</si>
  <si>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</si>
  <si>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</si>
  <si>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</si>
  <si>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</si>
  <si>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</si>
  <si>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</si>
  <si>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</si>
  <si>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</si>
  <si>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</si>
  <si>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</si>
  <si>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</si>
  <si>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</si>
  <si>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</si>
  <si>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</si>
  <si>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</si>
  <si>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4302020199.102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</si>
  <si>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</si>
  <si>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</si>
  <si>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</si>
  <si>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</si>
  <si>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</si>
  <si>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</si>
  <si>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</si>
  <si>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</si>
  <si>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</si>
  <si>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</si>
  <si>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</si>
  <si>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</si>
  <si>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</si>
  <si>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</si>
  <si>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</si>
  <si>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</si>
  <si>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</si>
  <si>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</si>
  <si>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</si>
  <si>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>5101020114.120</t>
  </si>
  <si>
    <t>5101020114.121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</si>
  <si>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</si>
  <si>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</si>
  <si>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</si>
  <si>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</si>
  <si>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</si>
  <si>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</si>
  <si>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</si>
  <si>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</si>
  <si>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</si>
  <si>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</si>
  <si>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</si>
  <si>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</si>
  <si>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</si>
  <si>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</si>
  <si>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</si>
  <si>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</si>
  <si>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</si>
  <si>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</si>
  <si>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</si>
  <si>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</si>
  <si>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</si>
  <si>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</si>
  <si>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</si>
  <si>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</si>
  <si>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</si>
  <si>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</si>
  <si>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</si>
  <si>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</si>
  <si>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</si>
  <si>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</si>
  <si>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</si>
  <si>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</si>
  <si>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</si>
  <si>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</si>
  <si>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</si>
  <si>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</si>
  <si>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</si>
  <si>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</si>
  <si>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</si>
  <si>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</si>
  <si>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</si>
  <si>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</si>
  <si>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</si>
  <si>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</si>
  <si>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</si>
  <si>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</si>
  <si>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</si>
  <si>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</si>
  <si>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</si>
  <si>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</si>
  <si>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</si>
  <si>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</si>
  <si>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</si>
  <si>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</si>
  <si>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</si>
  <si>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</si>
  <si>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</si>
  <si>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</si>
  <si>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</si>
  <si>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5108010107.202</t>
  </si>
  <si>
    <t>หนี้สงสัยจะสูญ-ลูกหนี้ค่ารักษา IP-UC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</si>
  <si>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</si>
  <si>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</si>
  <si>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</si>
  <si>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</si>
  <si>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</si>
  <si>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</si>
  <si>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</si>
  <si>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</si>
  <si>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</si>
  <si>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</si>
  <si>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</si>
  <si>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 xml:space="preserve">ทุนสำรองสุทธิ (Net working Capital) </t>
  </si>
  <si>
    <t xml:space="preserve">เงินบำรุงคงเหลือ </t>
  </si>
  <si>
    <t xml:space="preserve">หนี้สินและภาระผูกพัน 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</si>
  <si>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</si>
  <si>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</si>
  <si>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</si>
  <si>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</si>
  <si>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</si>
  <si>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</si>
  <si>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</si>
  <si>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</si>
  <si>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</si>
  <si>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</si>
  <si>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</si>
  <si>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</si>
  <si>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</si>
  <si>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</si>
  <si>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</si>
  <si>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</si>
  <si>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</si>
  <si>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</si>
  <si>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</si>
  <si>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</si>
  <si>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</si>
  <si>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</si>
  <si>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</si>
  <si>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</si>
  <si>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</si>
  <si>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</si>
  <si>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</si>
  <si>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</si>
  <si>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</si>
  <si>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</si>
  <si>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</si>
  <si>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</si>
  <si>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</si>
  <si>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</si>
  <si>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</si>
  <si>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</si>
  <si>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</si>
  <si>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</si>
  <si>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</si>
  <si>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</si>
  <si>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</si>
  <si>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</si>
  <si>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</si>
  <si>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</si>
  <si>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</si>
  <si>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</si>
  <si>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</si>
  <si>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</si>
  <si>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</si>
  <si>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</si>
  <si>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</si>
  <si>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</si>
  <si>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</si>
  <si>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</si>
  <si>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</si>
  <si>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</si>
  <si>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</si>
  <si>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</si>
  <si>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</si>
  <si>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</si>
  <si>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</si>
  <si>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</si>
  <si>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</si>
  <si>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</si>
  <si>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</si>
  <si>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</si>
  <si>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</si>
  <si>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</si>
  <si>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</si>
  <si>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</si>
  <si>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</si>
  <si>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</si>
  <si>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</si>
  <si>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</si>
  <si>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</si>
  <si>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</si>
  <si>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</si>
  <si>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</si>
  <si>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</si>
  <si>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</si>
  <si>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</si>
  <si>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</si>
  <si>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</si>
  <si>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</si>
  <si>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</si>
  <si>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</si>
  <si>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</si>
  <si>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</si>
  <si>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</si>
  <si>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</si>
  <si>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</si>
  <si>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</si>
  <si>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</si>
  <si>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</si>
  <si>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</si>
  <si>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</si>
  <si>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</si>
  <si>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</si>
  <si>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</si>
  <si>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</si>
  <si>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</si>
  <si>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</si>
  <si>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</si>
  <si>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</si>
  <si>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</si>
  <si>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</si>
  <si>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</si>
  <si>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</si>
  <si>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</si>
  <si>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</si>
  <si>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</si>
  <si>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</si>
  <si>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</si>
  <si>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</si>
  <si>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</si>
  <si>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</si>
  <si>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</si>
  <si>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</si>
  <si>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</si>
  <si>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</si>
  <si>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</si>
  <si>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</si>
  <si>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</si>
  <si>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</si>
  <si>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</si>
  <si>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</si>
  <si>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</si>
  <si>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</si>
  <si>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รายได้ค่ารักษาเบิกจ่ายตรงอปท. IP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</si>
  <si>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</si>
  <si>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</si>
  <si>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</si>
  <si>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</si>
  <si>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</si>
  <si>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</si>
  <si>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</si>
  <si>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</si>
  <si>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</si>
  <si>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</si>
  <si>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</si>
  <si>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</si>
  <si>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</si>
  <si>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</si>
  <si>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</si>
  <si>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รายได้ค่ารักษา UC OP - AE</t>
  </si>
  <si>
    <t>รายได้ค่ารักษา UC IP - AE</t>
  </si>
  <si>
    <t>รายได้ค่ารักษา UC OP - HC</t>
  </si>
  <si>
    <t>รายได้ค่ารักษา UC IP - HC</t>
  </si>
  <si>
    <t>รายได้ค่ารักษา UC OP - DMI</t>
  </si>
  <si>
    <t>รายได้ค่ารักษา UC IP - DMI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</si>
  <si>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</si>
  <si>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</si>
  <si>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</si>
  <si>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</si>
  <si>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</si>
  <si>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</si>
  <si>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</si>
  <si>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</si>
  <si>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</si>
  <si>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</si>
  <si>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</si>
  <si>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</si>
  <si>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</si>
  <si>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</si>
  <si>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</si>
  <si>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</si>
  <si>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</si>
  <si>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</si>
  <si>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</si>
  <si>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</si>
  <si>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</si>
  <si>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</si>
  <si>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</si>
  <si>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</si>
  <si>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</si>
  <si>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</si>
  <si>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</si>
  <si>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</si>
  <si>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</si>
  <si>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</si>
  <si>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</si>
  <si>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</si>
  <si>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</si>
  <si>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</si>
  <si>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</si>
  <si>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</si>
  <si>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</si>
  <si>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</si>
  <si>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</si>
  <si>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</si>
  <si>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</si>
  <si>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</si>
  <si>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</si>
  <si>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</si>
  <si>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</si>
  <si>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</si>
  <si>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</si>
  <si>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</si>
  <si>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</si>
  <si>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เงินสมทบกองทุนประกันสังคมส่วนของนายจ้าง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</si>
  <si>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</si>
  <si>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</si>
  <si>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</si>
  <si>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</si>
  <si>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</si>
  <si>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</si>
  <si>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</si>
  <si>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</si>
  <si>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</si>
  <si>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ค่าใช้จ่ายตามโครงการ(PP)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</si>
  <si>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</si>
  <si>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</si>
  <si>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</si>
  <si>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</si>
  <si>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</si>
  <si>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       (ในจังหวัด)</t>
  </si>
  <si>
    <t>หนี้สูญ-ลูกหนี้ค่ารักษา UC -OP นอก CUP (ต่างจังหวัด)</t>
  </si>
  <si>
    <t>หนี้สูญ-ลูกหนี้ค่ารักษา UC- OP -AE</t>
  </si>
  <si>
    <t>หนี้สูญ-ลูกหนี้ค่ารักษา UC- OP- HC</t>
  </si>
  <si>
    <t>หนี้สูญ-ลูกหนี้ค่ารักษา UC - IP -HC</t>
  </si>
  <si>
    <t>หนี้สูญ-ลูกหนี้ค่ารักษา UC- OP- DMI</t>
  </si>
  <si>
    <t>หนี้สูญ-ลูกหนี้ค่ารักษา UC -IP - DMI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</si>
  <si>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</si>
  <si>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</si>
  <si>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</si>
  <si>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</si>
  <si>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</si>
  <si>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หนี้สงสัยจะสูญ-ลูกหนี้ค่ารักษา UC-OP - AE</t>
  </si>
  <si>
    <t>หนี้สงสัยจะสูญ-ลูกหนี้ค่ารักษา UC- IP- AE</t>
  </si>
  <si>
    <t>หนี้สงสัยจะสูญ-ลูกหนี้ค่ารักษา UC-OP - HC</t>
  </si>
  <si>
    <t>หนี้สงสัยจะสูญ-ลูกหนี้ค่ารักษา UC -IP- HC</t>
  </si>
  <si>
    <t>หนี้สงสัยจะสูญ-ลูกหนี้ค่ารักษา UC-OP- DMI</t>
  </si>
  <si>
    <t>หนี้สงสัยจะสูญ-ลูกหนี้ค่ารักษา UC - IP - DMI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</si>
  <si>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</si>
  <si>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</si>
  <si>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</si>
  <si>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</si>
  <si>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</si>
  <si>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ผังฯ60</t>
  </si>
  <si>
    <t xml:space="preserve">   ส่วนคำแนะนำสำหรับนำไฟล์แนบส่งขึ้นเว็บ planfin    </t>
  </si>
  <si>
    <t xml:space="preserve">  1   ให้ copy เฉพาะ  column a b c และตั้งแต่ บรรทัดที่ 2 จนถึงบรรทัดสุดท้าย ไปวางไฟล์ template หรือ ไฟล์ใหม่ แบบวางแต่ค่าอย่างเดียว</t>
  </si>
  <si>
    <t>ค่าตอบแทนตามผลการปฏิบัติงาน (บริการ) (ฉ12)</t>
  </si>
  <si>
    <t>ค่าตอบแทนตามผลการปฏิบัติงาน (สนับสนุน)  (ฉ12)</t>
  </si>
  <si>
    <t>ค่าตอบแทนในการปฏิบัติงานเวรหรือผลัดบ่ายและหรือผลัดดึกของพยาบาล</t>
  </si>
  <si>
    <t>ค่าตอบแทนการปฏิบัติงานในลักษณะค่าเบี้ยเลี้ยงเหมาจ่าย (สนับสนุน) 11</t>
  </si>
  <si>
    <t>ค่าตอบแทนการปฏิบัติงานในลักษณะค่าเบี้ยเลี้ยงเหมาจ่าย (บริการ)11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</si>
  <si>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</si>
  <si>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</si>
  <si>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</si>
  <si>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</si>
  <si>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</si>
  <si>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</si>
  <si>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</si>
  <si>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</si>
  <si>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>[7]=[4-5-6]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</si>
  <si>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</si>
  <si>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</si>
  <si>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</si>
  <si>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</si>
  <si>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</si>
  <si>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</si>
  <si>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</si>
  <si>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</si>
  <si>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</si>
  <si>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</si>
  <si>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</si>
  <si>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</si>
  <si>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</si>
  <si>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</si>
  <si>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</si>
  <si>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</si>
  <si>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</si>
  <si>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</si>
  <si>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</si>
  <si>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</si>
  <si>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</si>
  <si>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</si>
  <si>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</si>
  <si>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</si>
  <si>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</si>
  <si>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</si>
  <si>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</si>
  <si>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</si>
  <si>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</si>
  <si>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</si>
  <si>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</si>
  <si>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</si>
  <si>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</si>
  <si>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</si>
  <si>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</si>
  <si>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</si>
  <si>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</si>
  <si>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</si>
  <si>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</si>
  <si>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</si>
  <si>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</si>
  <si>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</si>
  <si>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</si>
  <si>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</si>
  <si>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</si>
  <si>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</si>
  <si>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</si>
  <si>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</si>
  <si>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</si>
  <si>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</si>
  <si>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</si>
  <si>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</si>
  <si>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</si>
  <si>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</si>
  <si>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</si>
  <si>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</si>
  <si>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</si>
  <si>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</si>
  <si>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</si>
  <si>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</si>
  <si>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</si>
  <si>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</si>
  <si>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</si>
  <si>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 xml:space="preserve">  ประมาณการปี 2561 ทั้งปีจากส่วนกลาง </t>
  </si>
  <si>
    <t>HGR Growth</t>
  </si>
  <si>
    <t>ผลต่างจาก HGR Mean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</si>
  <si>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</si>
  <si>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</si>
  <si>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</si>
  <si>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</si>
  <si>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</si>
  <si>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</si>
  <si>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</si>
  <si>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</si>
  <si>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</si>
  <si>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</si>
  <si>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</si>
  <si>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</si>
  <si>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</si>
  <si>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</si>
  <si>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</si>
  <si>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</si>
  <si>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</si>
  <si>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</si>
  <si>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</si>
  <si>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</si>
  <si>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วางค่าเฉพาะช่องสีม่วง</t>
  </si>
  <si>
    <t>งบทดลอง รพ.</t>
  </si>
  <si>
    <t>รวบรวมข้อมูลที่จะจัดทำแผนประมาณการจากงบทดลองของ โรงพยาบาล นำมาวางในชีทนี้</t>
  </si>
  <si>
    <t>WORKSHEET PLANFIN61 _1st</t>
  </si>
  <si>
    <t xml:space="preserve">    บรรทัดแรก ชื่อ WORKSHEET PLANFIN61_1st  ให้ลบออก</t>
  </si>
  <si>
    <t xml:space="preserve">    ลบชีทที่ไม่เกี่ยวข้องออกให้หมด  ให้เหลือแต่  1.WS-Re-Exp   เพียงชีทเดียวและ saveAs  เป็นไฟล์ใหม่เพื่อส่งข้อมูลต่อไป   </t>
  </si>
  <si>
    <t>Planfin2561</t>
  </si>
  <si>
    <t>HGR2559</t>
  </si>
  <si>
    <t>นำค่ามาวางไว้ตามที่มาร์คสีไว้</t>
  </si>
  <si>
    <t>Update  6/9/2560</t>
  </si>
  <si>
    <t>ข้อมูลจาก Sheet "งบทดลอง" จะ link มาที่ Sheet ตาม "template"  ที่เตรียมไว้สำหรับส่งขึ้นเว็บ</t>
  </si>
  <si>
    <r>
      <t xml:space="preserve">ตรวจสอบข้อมุล ถูกต้อง  เรียบร้อยแล้ว   ใช้ </t>
    </r>
    <r>
      <rPr>
        <b/>
        <u/>
        <sz val="18"/>
        <color theme="3"/>
        <rFont val="TH SarabunPSK"/>
        <family val="2"/>
      </rPr>
      <t>Sheet "1.WS-Re-Ex</t>
    </r>
    <r>
      <rPr>
        <sz val="16"/>
        <color theme="1"/>
        <rFont val="TH SarabunPSK"/>
        <family val="2"/>
      </rPr>
      <t>" ในการส่งข้อมูลมาที่ planfin.cfo.in.th</t>
    </r>
  </si>
  <si>
    <t>คอลั่ม F  คำนวนให้ Unit Cost Per Visit/Unit Cost Per SumAdjRW</t>
  </si>
  <si>
    <r>
      <t xml:space="preserve">ดาวโหลดข้อมูลของ รพ. </t>
    </r>
    <r>
      <rPr>
        <b/>
        <sz val="16"/>
        <color theme="1"/>
        <rFont val="TH SarabunPSK"/>
        <family val="2"/>
      </rPr>
      <t>จาก สรุป Plfnin เ</t>
    </r>
    <r>
      <rPr>
        <sz val="16"/>
        <color theme="1"/>
        <rFont val="TH SarabunPSK"/>
        <family val="2"/>
      </rPr>
      <t xml:space="preserve">ทียบค่ากลาง(มูลค่า) ไฟล์ Excel เว็บไซด์   </t>
    </r>
    <r>
      <rPr>
        <b/>
        <sz val="16"/>
        <color theme="1"/>
        <rFont val="TH SarabunPSK"/>
        <family val="2"/>
      </rPr>
      <t xml:space="preserve">http://dhes.moph.go.th/hgr        </t>
    </r>
  </si>
  <si>
    <t>ต่ำกว่าค่า HGR Mean/HGR Mean=1SD</t>
  </si>
  <si>
    <t>[14]=[13]/[11]</t>
  </si>
  <si>
    <t>ปรับสูตรไม่ต้อง คูณ 100</t>
  </si>
  <si>
    <t>ลิงค์จากหน้า Planfin ช่องประมาณการจากส่วนกลาง</t>
  </si>
  <si>
    <t>อัตราส่วน NWC เหลือเหลือหลังลงทุน&gt;20%EBITDAต่อรายจ่าย:เดือน</t>
  </si>
  <si>
    <t>ส่วนต่างค่ารักษาที่สูงกว่าข้อตกลงในการจ่ายตาม UC OP AE</t>
  </si>
  <si>
    <t>ส่วนต่างค่ารักษาที่สูงกว่าข้อตกลงในการจ่ายตาม UC OP -DMI</t>
  </si>
  <si>
    <t>ส่วนต่างค่ารักษาที่ต่ำกว่าข้อตกลงในการจ่ายตาม UC OP -DMI</t>
  </si>
  <si>
    <t xml:space="preserve">ค่าตอบแทนในการปฏิบัติงานเวรหรือผลัดบ่ายและหรือผลัดดึกของพยาบาล </t>
  </si>
  <si>
    <t>ค่าตอบแทนตามผลการปฏิบัติงาน (บริการ)</t>
  </si>
  <si>
    <t>ค่าตอบแทนตามผลการปฏิบัติงาน (สนับสนุน)</t>
  </si>
  <si>
    <t>ค่าตอบแทนการปฏิบัติงานในลักษณะค่าเบี้ยเลี้ยงเหมาจ่าย (บริการ)</t>
  </si>
  <si>
    <t>ค่าตอบแทนการปฏิบัติงานในลักษณะค่าเบี้ยเลี้ยงเหมาจ่าย (สนับสนุน)</t>
  </si>
  <si>
    <t>หนี้สูญ-ลูกหนี้ค่ารักษา UC -OP นอก CUP(ในจังหวัด)</t>
  </si>
  <si>
    <t>7. 1 รายละเอียดแผนการสนับสนุน รพ.สต.  (ไม่รวมเงินตามผลงาน)</t>
  </si>
  <si>
    <t>ขนาด รพสต. ตามประกาศ สธ 0204/22819 ลว15กค.59 ใช้ข้อมูลประชากร UC กค.59</t>
  </si>
  <si>
    <t>มูลค่ารวมทั้งปี 61</t>
  </si>
  <si>
    <t>ค่าบริหารจัดการ</t>
  </si>
  <si>
    <t>ค่าตอบแทนนอกเวลา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</si>
  <si>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</si>
  <si>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</si>
  <si>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</si>
  <si>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</si>
  <si>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</si>
  <si>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</si>
  <si>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เวชภัณฑ์</t>
  </si>
  <si>
    <t>วัสดุการแพทย์(LAB)</t>
  </si>
  <si>
    <t>วัสดุทันตกรรม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</si>
  <si>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</si>
  <si>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</si>
  <si>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>ประมาณการปี 2562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</si>
  <si>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</si>
  <si>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</si>
  <si>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</si>
  <si>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</si>
  <si>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</si>
  <si>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</si>
  <si>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แผนปี 2562</t>
  </si>
  <si>
    <t>ทุนสำรองสุทธิ (Networking Capital) ณ 31 สิงหาคม 2561</t>
  </si>
  <si>
    <t>เงินบำรุงคงเหลือ (หักหนี้สินและภาระผูกพัน) ณ 31 สิงหาคม 2561</t>
  </si>
  <si>
    <t>จัดซื้อ/จัดหาด้วยเงินบำรุงของ รพ. ปี 2561</t>
  </si>
  <si>
    <t>[2] มูลค่าจัดซื้อปี 2560</t>
  </si>
  <si>
    <t>[3] มูลค่าจัดซื้อปี 2561</t>
  </si>
  <si>
    <t>[1] มูลค่าจัดซื้อปี 2559</t>
  </si>
  <si>
    <t>[9] แผนจัดซื้อปี 2562 นำไปกรอกใน planfin</t>
  </si>
  <si>
    <t>[8] สินค้าคงคลัง (ยา เวชภัณฑ์ฯ วัสดุวิทย์ฯ) ณ 30 ก.ย. 2561</t>
  </si>
  <si>
    <t>[7] = [4+5+6] รวมมูลค่าการใช้ยาทั้งปี 2561</t>
  </si>
  <si>
    <t>[6] มูลค่าการโอนยาให้หน่วยงานอื่น ปี 2561</t>
  </si>
  <si>
    <t>[5]มูลค่าการสนับสนุน รพ.สต.ปี 2561</t>
  </si>
  <si>
    <t>[4]มูลค่าการใช้ใน รพ. ปี 2561</t>
  </si>
  <si>
    <t>[4] มูลค่าการใช้ใน รพ. ปี 2561</t>
  </si>
  <si>
    <t>[5] วัสดุคงคลัง ณ 30 ก.ย. 2561</t>
  </si>
  <si>
    <t>[6] แผนจัดซื้อปี 2562 นำไปกรอกใน planfin2562</t>
  </si>
  <si>
    <t>[1] หนี้สินค้างชำระ ณ 30 ก.ย.2561</t>
  </si>
  <si>
    <t>[2] ประมาณการหนี้สินปี 2562</t>
  </si>
  <si>
    <t>[3] = [1] +[2]  รวมภาระหนี้สินปี 2562</t>
  </si>
  <si>
    <t>[4] แผนการจ่ายชำระปี 2562 (นำไปกรอกใน Planfin2562</t>
  </si>
  <si>
    <t>(5) = [3] -[4] ภาระหนี้สินคงเหลือสิ้นปี 2562</t>
  </si>
  <si>
    <t>ปี 2565</t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</si>
  <si>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</si>
  <si>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</si>
  <si>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</si>
  <si>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t>ลูกหนี้คงเหลือยกไปปี 2563</t>
  </si>
  <si>
    <t>[6] = [3+5]    รวมเงินลงทุนนำไปกรอกใน Planfin2562</t>
  </si>
  <si>
    <t>คอลั่ม C   ให้นำข้อมูลในเว็บไซด์  planfin.cfo.in.th  ข้อมูลกองเศรษฐกิจฯ (โดยใช้ข้อมูลงบการเงิน ณ 31 สิงหาคม 2561  หาร 11 เดือน คูณ 12 เดือน)  มาใส่เพื่อดูผลเปรียบเทียบ</t>
  </si>
  <si>
    <t>คอลั่ม F - I  link มาจาก HGR2560</t>
  </si>
  <si>
    <t>รพ.สต.บ้านหนองเทา</t>
  </si>
  <si>
    <t>รพ.สต.หนองหมากฝ้าย</t>
  </si>
  <si>
    <t xml:space="preserve">รพ.สต.แซร์ออ </t>
  </si>
  <si>
    <t>รพ.สต.ช่องกุ่ม</t>
  </si>
  <si>
    <t>รพ.สต.ท่าเกวียน</t>
  </si>
  <si>
    <t>รพ.สต.เขาพรมสุวรรณ</t>
  </si>
  <si>
    <t>รพ.สต.ซับนกแก้ว</t>
  </si>
  <si>
    <t>รพ.สต.หนองแวง</t>
  </si>
  <si>
    <t xml:space="preserve">รพ.สต.บ้านทับใหม่ </t>
  </si>
  <si>
    <t>รพ.สต.บ้านท่าช้าง</t>
  </si>
  <si>
    <t>รพ.สต.บ้านห้วยชัน</t>
  </si>
  <si>
    <t>รพ.สต.บ้านหนองหอย</t>
  </si>
  <si>
    <t>รพ.สต.หนองน้ำใส</t>
  </si>
  <si>
    <t>รพ.สต.หนองตะเคียนบอน</t>
  </si>
  <si>
    <t>รพ.สต.บ้านคลองทราย</t>
  </si>
  <si>
    <t>รพ.สต.บ่อนางชิง</t>
  </si>
  <si>
    <t>รพ.สต.บ้านห้วยเดื่อ</t>
  </si>
  <si>
    <t xml:space="preserve">รพ.สต.บ้านคลองมะนาว </t>
  </si>
  <si>
    <t>รพ.สต.บ้านใหม่ศรีจำปา</t>
  </si>
  <si>
    <t>รพ.สต.บ้านคลองคันโท</t>
  </si>
  <si>
    <t>รพ.สต.บ่อนางชิง(สาขาห้วยโจด)</t>
  </si>
  <si>
    <t>เล็ก</t>
  </si>
  <si>
    <t>กลาง</t>
  </si>
  <si>
    <t>พตส</t>
  </si>
  <si>
    <t>ค่าจ้างกลุ่มวิชาชีพ</t>
  </si>
  <si>
    <t>พกส</t>
  </si>
  <si>
    <t>รายการครุภัณฑ์ต่ำกว่าเกณฑ์ ประจำปี 2562</t>
  </si>
  <si>
    <t>ลำดับ</t>
  </si>
  <si>
    <t>สามัญ</t>
  </si>
  <si>
    <t>พิเศษ</t>
  </si>
  <si>
    <t>ER</t>
  </si>
  <si>
    <t>LR</t>
  </si>
  <si>
    <t>OR</t>
  </si>
  <si>
    <t>Supply</t>
  </si>
  <si>
    <t>กลุ่มการ</t>
  </si>
  <si>
    <t>ห้องบัตร</t>
  </si>
  <si>
    <t>Total</t>
  </si>
  <si>
    <t>ราคา (ต่อหน่วย)</t>
  </si>
  <si>
    <t>ราคารวม</t>
  </si>
  <si>
    <t>โทรศัพท์ไร้สาย</t>
  </si>
  <si>
    <t>ราวตากผ้าสแตนเลส</t>
  </si>
  <si>
    <t>ตู้เสื้อผ้าหลังเล็กสำหรับผู้ป่วย</t>
  </si>
  <si>
    <t xml:space="preserve">ชุดถ้วยใส่อาหารผู้ป่วย (ถาด, ถ้วยพร้อมฝา) </t>
  </si>
  <si>
    <t>เก้าอี้สำนักงาน(สำหรับเจ้าหน้าที่)</t>
  </si>
  <si>
    <t>รวมเป็นเงิน</t>
  </si>
  <si>
    <t>รายการครุภัณฑ์มากกว่าเกณฑ์ (5000) ประจำปี 2562</t>
  </si>
  <si>
    <t>IT</t>
  </si>
  <si>
    <t>แอร์18000 บีทียู  แขวน</t>
  </si>
  <si>
    <t>แอร์12000 บีทียู ติดผนัง</t>
  </si>
  <si>
    <t>ทีวีจอแบน 29 นิ้ว</t>
  </si>
  <si>
    <t>ตู้ใส่เอกสารบานเลื่อนกระจก4ฟุต สีส้ม</t>
  </si>
  <si>
    <t xml:space="preserve">ตู้เย็น  1 ประตู 5.9 Q </t>
  </si>
  <si>
    <t>เคาน์เตอร์พยาบาล</t>
  </si>
  <si>
    <t>IM</t>
  </si>
  <si>
    <t xml:space="preserve">เครื่องคอมพิเตอร์ PC </t>
  </si>
  <si>
    <t>เครื่องคอมพิวเตอร์โน้ตบุคสำหรับงานประมวลผล</t>
  </si>
  <si>
    <t>เครื่องคอมพิวเตอร์โน้ตบุคสำหรับงานสำนักงาน</t>
  </si>
  <si>
    <t xml:space="preserve">เครื่องพิมพ์ชนิด inkjet </t>
  </si>
  <si>
    <t>เครื่องพิมพ์ชนิด Dot Matrix</t>
  </si>
  <si>
    <t>โน๊ตบุค 2in 1</t>
  </si>
  <si>
    <t>เครื่องพิมพ์แบบใช้ความร้อน (Thermal Printer)</t>
  </si>
  <si>
    <t xml:space="preserve">Server </t>
  </si>
  <si>
    <t>อุปกรณ์สำรอง UPS 2kVA</t>
  </si>
  <si>
    <t xml:space="preserve">ค่าจ้างเหมาติดตั้งระบบIP Phone   พร้อมอุปกรณ์  </t>
  </si>
  <si>
    <t>รายการครุภัณฑ์คอมพิวเตอร์ต่ำกว่าเกณฑ์ ปี2562</t>
  </si>
  <si>
    <t xml:space="preserve">เครื่องสำรองไฟสำหรับคอมพิวเตอร์ ขนาด 800VA </t>
  </si>
  <si>
    <t xml:space="preserve">เครื่องพิมพ์ชนิดเลเซอร์ </t>
  </si>
  <si>
    <t>ชุดลูกยาง Feed กระดาษ เครื่อง Scanner</t>
  </si>
  <si>
    <t xml:space="preserve">โปรแกรม Anti-Virus </t>
  </si>
  <si>
    <t>ค่าลงทะเบียน activation Package ระบบhos-xp 1 ปี</t>
  </si>
  <si>
    <t>ค่าจ้างเหมาติดตั้งระบบLan ที่แพทย์แผนไทย</t>
  </si>
  <si>
    <t>งบพัสดุ</t>
  </si>
  <si>
    <t>ค่าจ้างเหมาติดตั้งระบบLan ตึกพิเศษ 2 ชั้น</t>
  </si>
  <si>
    <t>ค่าซ่อมอุปกรณ์คอมพิวเตอร์</t>
  </si>
  <si>
    <t>รายการครุภัณฑ์ทางการแพทย์มากกว่าเกณฑ์  (5000)ประจำปี 2562</t>
  </si>
  <si>
    <t>จัดลำดับ</t>
  </si>
  <si>
    <t>เวช</t>
  </si>
  <si>
    <t>lab</t>
  </si>
  <si>
    <t>แผนไทย</t>
  </si>
  <si>
    <t>กายภาพ</t>
  </si>
  <si>
    <t>เครื่องชั่งน้ำหนัก วัดส่วนสูง คิด BMI อัตโนมัติ(ผู้ใหญ่)</t>
  </si>
  <si>
    <t xml:space="preserve">เครื่องวัดความดันตั้งโต๊ะ แบบ manual </t>
  </si>
  <si>
    <t>Opthalmoscope</t>
  </si>
  <si>
    <t>เครื่องชั่งน้ำหนักเด็กแบบดิจิตัล</t>
  </si>
  <si>
    <t>หัว O2 ใช้กับ pipeline  (ชุด)</t>
  </si>
  <si>
    <t>AED</t>
  </si>
  <si>
    <t>drainage  sucction</t>
  </si>
  <si>
    <t>pressure gage</t>
  </si>
  <si>
    <t>handdle  แบบชาตร์แบตเตอรี่</t>
  </si>
  <si>
    <t>Infusion  pump</t>
  </si>
  <si>
    <t>ชุด Suction ต่อกับฝาผนัง</t>
  </si>
  <si>
    <t>* Slide Plate</t>
  </si>
  <si>
    <t>ที่นอนลม</t>
  </si>
  <si>
    <t>แบตเตอรี่เครื่องดมยา</t>
  </si>
  <si>
    <t>เตียงกายภาพ</t>
  </si>
  <si>
    <t>เครื่องฝึกผู้ป่วย neuro</t>
  </si>
  <si>
    <t>เครื่องตรวจวัดระดับการแข็งตัวของเลือด( INR)รุ่น Coagucheck  Pro II ผลิตภัณฑ์ Rochdiagnostis  , Germany</t>
  </si>
  <si>
    <t>อุปกรณ์การออกกำลังกาย(Fitness)</t>
  </si>
  <si>
    <t>แผนการบริหารเงินค่าบริการทางการแพทย์ที่เบิกจ่ายในลักษณะงบลงทุน (งบค่าเสื่อม) ปีงบประมาณ พ.ศ. 2562 ระดับหน่วยบริการ</t>
  </si>
  <si>
    <t>หน่วยบริการโรงพยาบาลวัฒนานคร จังหวัดสระแก้ว</t>
  </si>
  <si>
    <t>จังหวัด</t>
  </si>
  <si>
    <t>สถานพยาบาลคู่สัญญา</t>
  </si>
  <si>
    <t>สถานพยาบาลคู่สัญญาลูกข่าย</t>
  </si>
  <si>
    <t>หมวดการลงทุน</t>
  </si>
  <si>
    <t>สถานะดำเนินการ</t>
  </si>
  <si>
    <t>จำนวน</t>
  </si>
  <si>
    <t>ราคาต่อหน่วย (บาท)</t>
  </si>
  <si>
    <t>รวมเงิน
(บาท)</t>
  </si>
  <si>
    <t>งบประมาณ</t>
  </si>
  <si>
    <t>เหตุผล คำชี้แจง อธิบายพอสังเขป</t>
  </si>
  <si>
    <t>งบลงทุน UC</t>
  </si>
  <si>
    <t>สมทบ</t>
  </si>
  <si>
    <t>รายการสิ่งก่อสร้างชดเชยสิ่งที่มีอยู่แล้วตาม 23(1) ให้ระบุเลขที่แบบแปลนและวันที่สร้าง</t>
  </si>
  <si>
    <t>รายการครุภัณฑ์ที่ชดเชยและซ่อมบำรุงสิ่งที่มีอยู่แล้วตาม 23 (2) ให้ระบุรหัสครุภัณฑ์</t>
  </si>
  <si>
    <t>รายการครุภัณฑ์/ สิ่งก่อสร้างที่มีความจำเป็นตามข้อ 23 (3) เสนอ รมต. ให้ระบุเหตุผลความจำเป็น</t>
  </si>
  <si>
    <t>เหตุผลความจำเป็น</t>
  </si>
  <si>
    <t>สระแก้ว</t>
  </si>
  <si>
    <t>10869-รพ.วัฒนานคร</t>
  </si>
  <si>
    <t>2-สิ่งก่อสร้าง</t>
  </si>
  <si>
    <t>ซ่อมแซม</t>
  </si>
  <si>
    <t>ซ่อมแซมสายเมนไฟฟ้า</t>
  </si>
  <si>
    <t>เพื่อปรับปรุงสายไฟฟ้าภายในที่มีอายุการใช้งาน 20 ปี ชำรุดและแก้ไขไว้เฉพาะหน้าไม่ปลอดภัยอาจก่อให้เกิดอัคคีภัยอัตราย</t>
  </si>
  <si>
    <t>ซ่อมแซมระบบท่อประปาภายใน</t>
  </si>
  <si>
    <t>เพือทดแทนท่อเดิมซึ่งเป็นท่อเหล็กชำรุดแตกตามรอยตะเข็บเกิดสนิมและมีอายุการใช้งานนาน 20 ปี สมควรได้รับการปรับปรุงเพื่อคุณภาพน้ำประปาในการอุปโภคบริโภค</t>
  </si>
  <si>
    <t>1-ครุภัณฑ์</t>
  </si>
  <si>
    <t>ทดแทน</t>
  </si>
  <si>
    <t>เครื่องปรับอากาศชนิดติดผนัง ขนาด 12,000 BTU</t>
  </si>
  <si>
    <t>รพช.3 4120-001-0005/7,8,9,10,11</t>
  </si>
  <si>
    <t>ทดแทนเครื่อง้เดิมที่มีอายุการใช้งานมากว่า 10 ปี ทำให้สิ้นเปลืองพลังงานไฟฟ้า</t>
  </si>
  <si>
    <t>เครื่องปรับอากาศ ขนาด 30,000 BTU</t>
  </si>
  <si>
    <t>รพช.3 4120-001-0008/6,7,8,9,10,11,12,17,18,19,20 และ 21</t>
  </si>
  <si>
    <t>ทดแทนเครื่องเดิมที่มีอายุการใช้งานมากกว่า 10 ปี ทำให้สิ้นเปลืองพลังงานไฟฟ้า</t>
  </si>
  <si>
    <t>เครื่องอบแก๊ส ขนาด 150 ลิตร</t>
  </si>
  <si>
    <t>รพช.3 6530-003-4423/2</t>
  </si>
  <si>
    <t>เพื่อทดแทนเครื่องเดิมที่มีอายุการใช้งานนาน 9 ปี สภาพชำรุด</t>
  </si>
  <si>
    <t>เครื่องเขย่าผสมสารละลาย (Vortex Mixer)</t>
  </si>
  <si>
    <t>รพช.3 6530-024-0002/1</t>
  </si>
  <si>
    <t>ทดแทนครุภัณฑ์เดิมที่มีอายุการใช้งานมากกว่า 7 ปี มีสภาพชำรุดไม่คุ้มค่าในการซ่อมบำรุง</t>
  </si>
  <si>
    <t>เครื่องผลิตคลื่นเหนือเสียงเพื่อการรักษา (Ultrasound therapy machine)</t>
  </si>
  <si>
    <t>รพช.3 6530-004-1105/1</t>
  </si>
  <si>
    <t>ทดแทนครุภัณฑ์เดิมที่มีอายุการใช้งานมากกว่า 11 ปี มีสภาพชำรุดไม่คุ้มค่าในการซ่อมบำรุง</t>
  </si>
  <si>
    <t>หม้อต้มแผ่นประคบความร้อน (Hydrocollator)</t>
  </si>
  <si>
    <t>รพช.3 6530-004-1201/1</t>
  </si>
  <si>
    <t>ทดแทนครุภัณฑ์เดิมที่มีอายุการใช้งานมากกว่า 20 ปี มีสภาพชำรุดไม่คุ้มค่าในการซ่อมบำรุง</t>
  </si>
  <si>
    <t>เครื่องวัดความดันโลหิตอัตโนมัติ (ชนิดสอดแขน)</t>
  </si>
  <si>
    <t>รพช.3 6515-029-0101/16,29,008</t>
  </si>
  <si>
    <t>ทดแทนครุภัณฑ์เดิมที่มีอายุการใช้งานมากว่า 3 ปี มีสภาพชำรุดไม่คุมค่าในการซ่อมบำรุง</t>
  </si>
  <si>
    <t>รถตู้โดยสารขนาด 12 ที่นั้ง</t>
  </si>
  <si>
    <t>รพช.3 2310-001-0002/1</t>
  </si>
  <si>
    <t>ทดแทนครุภัณ์เดิมที่อายุการใช้งานมากกว่า 22 ปี มีสภาพชำรุดไม่คุ้มค่าในการซ่อมแซม</t>
  </si>
  <si>
    <t>เครื่องปั่นตกตะกอนเซลล์ลงบนสไลด์โดยอัตโนมัติ (Serofuge)</t>
  </si>
  <si>
    <t>รพช.3 65155-014-3012/1</t>
  </si>
  <si>
    <t>ทดแทนครุภัณฑ์เดิมที่มีอายุการใช้งานมากกว่า 17 ปี มีสภาพชำรุดไม่คุ้มค่าในการซ่อมบำรุง</t>
  </si>
  <si>
    <t>เครื่องควบคุมการให้สารละลายทางหลอดเลือด (Infusion Pump)</t>
  </si>
  <si>
    <t>รพช.3 6515-025-1001/6</t>
  </si>
  <si>
    <t>ทดแทนครุภัณฑ์เดิมที่มีอายุใช้งานมากว่า 15 ปี มีสถาพชำรุดไม่คุ้มค่าในการซ่อมบำรุง</t>
  </si>
  <si>
    <t>รวมงบประมาณทั้งสิ้น</t>
  </si>
  <si>
    <t>สิ่งก่อสร้าง</t>
  </si>
  <si>
    <t>ครุภัณฑ์</t>
  </si>
  <si>
    <t>ผู้รายงาน.............................................................</t>
  </si>
  <si>
    <t>งบลงทุน ค่าเสื่อม</t>
  </si>
  <si>
    <t>การตลาด</t>
  </si>
  <si>
    <t>งบกลาง</t>
  </si>
  <si>
    <t>ปรับเป็นข้าราชการ</t>
  </si>
  <si>
    <t>ปรับอัตรา แพทย์ ทันต</t>
  </si>
  <si>
    <t>เปิดตึก แผนไทยเพิ่ม</t>
  </si>
  <si>
    <t>เพิ่มผ้า ผู้ป่วยแผนไทย</t>
  </si>
  <si>
    <t>มูลค่าตามจ่ายสูง</t>
  </si>
  <si>
    <t>ทำการตลาด</t>
  </si>
  <si>
    <t>คาดการณ์มาต่อ เพิ่ม</t>
  </si>
  <si>
    <t>แนวโน้ม เก็บให้ได้มากขึ้น</t>
  </si>
  <si>
    <t>เฉพาะ รพ</t>
  </si>
  <si>
    <t>ลดการยกหนี้</t>
  </si>
  <si>
    <t>ต้องตัดส่วนต่างออก</t>
  </si>
  <si>
    <t>เฉพาะ ชำระเงินเอง</t>
  </si>
  <si>
    <t>เพิ่มยาแผนไทย</t>
  </si>
  <si>
    <t>ฝ่าย ขอเพิ่ม รองรับรพสต</t>
  </si>
  <si>
    <t>หนี้สูญและสงสัยจะสูญ  (สำคัญ)</t>
  </si>
  <si>
    <t>ใช้ปี 62</t>
  </si>
  <si>
    <t>ต้นทุนยา  (ยกมา 1.5+ 12 - 11)</t>
  </si>
  <si>
    <t>งบยาเสพติดด้วย</t>
  </si>
  <si>
    <r>
      <t xml:space="preserve"> ลูกหนี้-สุทธิ</t>
    </r>
    <r>
      <rPr>
        <b/>
        <u/>
        <sz val="16"/>
        <color theme="1"/>
        <rFont val="TH SarabunPSK"/>
        <family val="2"/>
      </rPr>
      <t>ค้างชำระ</t>
    </r>
    <r>
      <rPr>
        <b/>
        <sz val="16"/>
        <color theme="1"/>
        <rFont val="TH SarabunPSK"/>
        <family val="2"/>
      </rPr>
      <t xml:space="preserve"> ณ 30 ก.ย.2561</t>
    </r>
  </si>
  <si>
    <t>วางแผนเป้าหมายไว้</t>
  </si>
  <si>
    <t>ปรับลด50</t>
  </si>
  <si>
    <t>เน้น ประสิทธิภาพ  IP</t>
  </si>
  <si>
    <t>ส่งไม่ส่ง GF</t>
  </si>
  <si>
    <t>เดบิตงวดนี้</t>
  </si>
  <si>
    <t>เครดิตงวดนี้</t>
  </si>
  <si>
    <t>เดบิตสุทธิ</t>
  </si>
  <si>
    <t>เครดิตสุทธิ</t>
  </si>
  <si>
    <t>เงินสด</t>
  </si>
  <si>
    <t>No</t>
  </si>
  <si>
    <t>Yes</t>
  </si>
  <si>
    <t>เงินฝากธนาคาร- ในงบประมาณ 220-6-000648-0</t>
  </si>
  <si>
    <t>เงินฝากธนาคาร-นอกงบประมาณ ออมทรัพย์ 220-1-01116-8 (เงินบำรุง)</t>
  </si>
  <si>
    <t>1101030102.101.01</t>
  </si>
  <si>
    <t>เงินฝากธนาคาร-นอกงบประมาณ - ออมทรัพย์ 220-1-01116-8 (กันแรงงานต่างด้าวขึ้นทะเบียน)</t>
  </si>
  <si>
    <t>1101030102.101.02</t>
  </si>
  <si>
    <t>เงินฝากธนาคาร - นอกงบประมาณ ออมทรัพย์ 220 -1-20723-2 ธ.กรุงไทย บัญชีรายรับตามสถานพยาบาลตามกฎหมายประกันสังคม</t>
  </si>
  <si>
    <t>1101030102.101.03</t>
  </si>
  <si>
    <t>เงินฝากธนาคาร-นอกงบประมาณ ออมทรัพย์ ธกส 378-2-14968-3 (เงิน ประกันสุขภาพ เก่า )</t>
  </si>
  <si>
    <t>1101030102.101.031</t>
  </si>
  <si>
    <t>เงินฝากธนาคาร-นอกงบประมาณ ออมทรัพย์ ธกส 378-2-14968-3 (โอนครั้งแรก ประกันสุขภาพ งบ 61 )</t>
  </si>
  <si>
    <t>1101030102.101.032</t>
  </si>
  <si>
    <t>เงินฝากธนาคาร- นอกงบประมาณ ออมทรัพย์ ธกส 378-2-14968-3 (เงินบำรุง ประกันสุขภาพ งวด1/61)</t>
  </si>
  <si>
    <t>1101030102.101.0321</t>
  </si>
  <si>
    <t>เงินฝากธนาคาร - นอกงบประมาณ ออมทรัพย์ ธกส 378-2-14968-3 ( เงินบำรุงประกันสุขภาพ งวด 2/61)</t>
  </si>
  <si>
    <t>1101030102.101.033</t>
  </si>
  <si>
    <t>เงินฝากธนาคารนอกงบประมาณ ออมทรัพย์ ธกส 378-2-14968-3 ( เงินบำรุงประกันสุขภาพ งบ PP รพ)</t>
  </si>
  <si>
    <t>1101030102.101.04</t>
  </si>
  <si>
    <t>เงินฝากธนาคารนอกงบประมาณ ออมทรัพย์ ธ.กรุงไทย บัญชีการแพทย์แผนไทยสาขาวัฒนานคร หมายเลขบัญชี 220-0-17234-6</t>
  </si>
  <si>
    <t>1101030102.101.05</t>
  </si>
  <si>
    <t>เงินฝากธนาคารนอกงบประมาณ ออมทรัพย์ ธ.กรุงไทย บัญชีการแพทย์แผนไทยสาขาสระแก้ว 236-0-12663-6</t>
  </si>
  <si>
    <t>1101030102.101.06</t>
  </si>
  <si>
    <t>เงินฝากธนาคารนอกงบประมาณ ธกส (อสม) หมายเลขบัญชี 378-2-52683-1</t>
  </si>
  <si>
    <t>1101030102.101.07</t>
  </si>
  <si>
    <t>เงินฝากธนาคารนอกงบประมาณ ออมทรัพย์ ธ.กรุงไทย โครงการโรงพยาบาลต้นแบบ</t>
  </si>
  <si>
    <t>1101030102.101.08</t>
  </si>
  <si>
    <t>เงินฝากธนาคารนอกงบประมาณ ออมทรัพย์ โรงพยาบาลการแพทย์แผนไทย ศูนย์ฝึกด้านการแพทย์แผนไทย 220-0-37103-9</t>
  </si>
  <si>
    <t>1101030102.101.09</t>
  </si>
  <si>
    <t>เงินฝากธนาคารนอกงบประมาณ ออมทรัพย์ ธ.กรุงไทย โครงการสนับสนุนการพัฒนาและรับรอง แหล่งฝึกประสบการณ์วิชาชีพ 220-0-38513-7</t>
  </si>
  <si>
    <t>1101030102.101.10</t>
  </si>
  <si>
    <t>เงินฝากธนาคารนอกงบประมาณ ออมทรัพย์ ธกส.378-2-32436-6</t>
  </si>
  <si>
    <t>1101030102.101.11</t>
  </si>
  <si>
    <t>เงินฝากธนาคาร นอกงบประมาณ ออมทรัพย์ ธ.กรุงไทย ศูนย์ฝึกอบรมผู้ช่วยการแพทย์แผนไทย 220-0-24924-1</t>
  </si>
  <si>
    <t>1101030102.101.12</t>
  </si>
  <si>
    <t>เงินฝากธนาคารนอกงบประมาณ ออมทรัพย์ ธ.กรุงไทย บัญชีโรคติดเชื้ออุบัติใหม่ 220-0-06144-7</t>
  </si>
  <si>
    <t>1101030102.101.13</t>
  </si>
  <si>
    <t>เงินฝากธนาคารนอกงบประมาณ ออมทรัพย์ ธ.กรุงไทย บัญชีเงินอุดหนุนที่มีปัญหาสถานะสิทธิ์</t>
  </si>
  <si>
    <t>1101030102.102.01</t>
  </si>
  <si>
    <t>เงินฝากธนาคาร - นอกงบประมาณ (รอจัดสรร งวด 1/61) ออมทรัพย์ ธกส - โอนวัสดุ/Fix Cost ให้ รพสต 378-2-14968-3</t>
  </si>
  <si>
    <t>1101030102.102.011</t>
  </si>
  <si>
    <t>เงินฝากธนาคาร - นอกงบประมาณ (รอจัดสรร งวด 2/61 ) ออมทรัพย์ ธกส - โอน วัสดุ/ Fix COST ให้ รพสต 378-2-14968-3</t>
  </si>
  <si>
    <t>1101030102.102.03</t>
  </si>
  <si>
    <t>เงินฝากธนาคาร - นอกงบประมาณ (รอจัดสรร PP งวด1/61 ในส่วนของ รพสต) ธกส 378-2-14968-3</t>
  </si>
  <si>
    <t>1101030102.102.031</t>
  </si>
  <si>
    <t>เงินฝากธนาคาร - นอกงบประมาณ ( รอจัดสรร PP งวด2/61 รพสต) ธกส 378-2-14968-3</t>
  </si>
  <si>
    <t>เงินฝากธนาคาร-นอกงบประมาณที่มีวัตถุประสงค์เฉพาะออมทรัพย์ ธกส.378-2-14968-3 (เงินฝาก สสจ)</t>
  </si>
  <si>
    <t>1101030102.103.02</t>
  </si>
  <si>
    <t>เงินฝากธนาคาร-นอกงบประมาณที่มีวัตถุประสงค์เฉพาะออมทรัพย์ (เงินกู้ภัย) ธกส - 378-2-14968-3</t>
  </si>
  <si>
    <t>1101030102.103.04</t>
  </si>
  <si>
    <t>เงินฝากธนาคารนอกงบประมาณที่มีวัตถุประสงค์เฉพาะออมทรัพย์ ธกส ( กันนอกเหนือ Fix Cost - QOF)</t>
  </si>
  <si>
    <t>1101030102.103.05</t>
  </si>
  <si>
    <t>เงินฝากธนาคารนอกงบประมาณที่มีวัตถุประสงค์เฉพาะออมทรัพย์ ธกส ( กันนอกเหนือ Fix Cost - เงินแผนไทย)</t>
  </si>
  <si>
    <t>เงินฝากธนาคาร-นอกงบประมาณที่มีวัตถุประสงค์เฉพาะ ออมทรัพย์ (งบลงทุน UC ปี 2560 ) ธกส 378-2-14968-3</t>
  </si>
  <si>
    <t>1101030102.104.01</t>
  </si>
  <si>
    <t>เงินฝากธนาคาร-นอกงบประมาณที่มีวัตถุประสงค์ งบลงทุน ปี 59 ออมทรัพย์ 378-2-14968-3</t>
  </si>
  <si>
    <t>1101030102.104.02</t>
  </si>
  <si>
    <t>เงินนอกงบประมาณที่มีวัตถุประสงค์ งบลงทุน ปี 61 ธกส 378 -2-14968-3</t>
  </si>
  <si>
    <t>ลูกหนี้เงินยืม - เงินบำรุง</t>
  </si>
  <si>
    <t>รายได้ค้างรับ-บุคคลภายนอก</t>
  </si>
  <si>
    <t>รายได้จากงบประมาณค้างรับ (หน่วยงานย่อย)</t>
  </si>
  <si>
    <t>ค่าเผื่อหนี้สงสัยจะสูญ-ลูกหนี้ค่ารักษาชำระเงิน OP</t>
  </si>
  <si>
    <t>ค่าเผื่อหนี้สงสัยจะสูญ-ลูกหนี้ค่ารักษาชำระเงิน IP</t>
  </si>
  <si>
    <t>ค่าเผื่อหนี้สงสัยจะสูญ-ลูกหนี้ค่ารักษาUC- OP- AE</t>
  </si>
  <si>
    <t>ค่าเผื่อหนี้สงสัยจะสูญ-ลูกหนี้ค่ารักษา UC -IP- AE</t>
  </si>
  <si>
    <t>ค่าเผื่อหนี้สงสัยจะสูญ-ลูกหนี้ค่ารักษา UC- OP- HC</t>
  </si>
  <si>
    <t>ลูกหนี้ค่าตรวจสุขภาพหน่วยงานภาครัฐ</t>
  </si>
  <si>
    <t>ลูกหนี้ค่าตรวจสุขภาพบุคคล ภายนอก</t>
  </si>
  <si>
    <t>ลูกหนี้ค่ารักษา-เบิกต้นสังกัด IP</t>
  </si>
  <si>
    <t>ลูกหนี้ค่ารักษา-ชำระเงิน OP</t>
  </si>
  <si>
    <t>ลูกหนี้ค่ารักษา-ชำระเงินIP</t>
  </si>
  <si>
    <t>ลูกหนี้ค่ารักษา UC- OP ใน CUP</t>
  </si>
  <si>
    <t>1102050194.201.01</t>
  </si>
  <si>
    <t>ลูกหนี้ค่ารักษา UC - OP ใน CUP - ด้านการสร้างเสริมสุขภาพและป้องกันโรค (P&amp;P)</t>
  </si>
  <si>
    <t xml:space="preserve">ลูกหนี้ค่ารักษา UC-IP </t>
  </si>
  <si>
    <t>1102050194.202.01</t>
  </si>
  <si>
    <t>ลูกหนี้ค่ารักษา UC - IP นอก CUP ในจังหวัด</t>
  </si>
  <si>
    <t>ลูกหนี้ค่ารักษาด้านการสร้างเสริมสุขภาพและป้องกันโรค (P&amp;P)</t>
  </si>
  <si>
    <t>ลูกหนี้ค่ารักษา UC-OP นอก CUP (ในจังหวัด)</t>
  </si>
  <si>
    <t>ลูกหนี้ค่ารักษา UC-OP นอก CUP (ต่างจังหวัด)</t>
  </si>
  <si>
    <t>ลูกหนี้ค่ารักษา UC -OP ต่างสังกัด สป.</t>
  </si>
  <si>
    <t>ลูกหนี้ค่ารักษาผู้ป่วยนอกสิทธิ UC กองทุนบริการเฉพาะ ( UC-OP - AE)</t>
  </si>
  <si>
    <t>1102050194.207.01</t>
  </si>
  <si>
    <t>ลูกหนี้ค่ารักษาผู้ป่วยนอกสิทธิ UC กองทุนบริการเฉพาะ - UC-OP - AE (เรียกเก็บไม่ได้)</t>
  </si>
  <si>
    <t>1102050194.207.02</t>
  </si>
  <si>
    <t>ลูกหนี้ค่ารักษาผู้ป่วยนอกสิทธิ UC กองทุนบริการเฉพาะ- UC-OP - AE (ด้านการส่งเสริมป้องกัน)</t>
  </si>
  <si>
    <t>1102050194.207.03</t>
  </si>
  <si>
    <t>ลูกหนี้ค่ารักษาผู้ป่วยนอกสิทธิ UC กองทุนบริการเฉพาะ - HC</t>
  </si>
  <si>
    <t>ลูกหนี้ค่ารักษาพยาบาลผู้ป่วยในสิทธิ์ UC กองทุนบริการเฉพาะ</t>
  </si>
  <si>
    <t>ลูกหนี้ค่ารักษา UC- OP -HC</t>
  </si>
  <si>
    <t>ลูกหนี้ค่ารักษาประกันสังคม OP-เครือข่าย</t>
  </si>
  <si>
    <t>1102050194.301.01</t>
  </si>
  <si>
    <t>ลูกหนี้ค่ารักษาประกันสังคม OP-เครือข่าย-กรณีเรียกเก็บเงินไม่ได้</t>
  </si>
  <si>
    <t>ลูกหนี้ค่ารักษาประกันสังคม IP-เครือข่าย</t>
  </si>
  <si>
    <t>ลูกหนี้ค่ารักษาประกันสังคม OP-นอกเครือข่าย</t>
  </si>
  <si>
    <t>ลูกหนี้ค่ารักษาประกันสังคม IP-นอกเครือข่าย</t>
  </si>
  <si>
    <t>ลูกหนี้ค่ารักษาประกันสังคม-กองทุนทดแทน</t>
  </si>
  <si>
    <t>1102050194.305.01</t>
  </si>
  <si>
    <t>ลูกหนี้ประกันสังคม กองทุนทดแทน (กรณีทันตกรรม)</t>
  </si>
  <si>
    <t>1102050194.305.02</t>
  </si>
  <si>
    <t>ลูกหนี้ค่ารักษาประกันสังคม - กองทุนทดแทน กรณีทุพพลภาพ</t>
  </si>
  <si>
    <t>ลูกหนี้ค่ารักษาประกันสังคม 72 ชั่วโมงแรก</t>
  </si>
  <si>
    <t>ลูกหนี้ค่ารักษา-เบิกจ่ายตรงกรมบัญชีกลาง OP</t>
  </si>
  <si>
    <t>1102050194.401.01</t>
  </si>
  <si>
    <t>ลูกหนี้ค่ารักษา-เบิกจ่ายตรงกรมบัญชีกลาง OP ตรวจสุขภาพ</t>
  </si>
  <si>
    <t>1102050194.401.02</t>
  </si>
  <si>
    <t>ลูกหนี้ค่ารักษา-เบิกจ่ายตรงกรมบัญชีกลาง OP (ด้านการส่งเสริมป้องกัน)</t>
  </si>
  <si>
    <t>ลูกหนี้ค่ารักษา-เบิกจ่ายตรงกรมบัญชีกลาง IP</t>
  </si>
  <si>
    <t>ลูกหนี้ค่ารักษา-แรงงานต่างด้าว OP</t>
  </si>
  <si>
    <t>ลูกหนี้ค่ารักษา-แรงงานต่างด้าว IP</t>
  </si>
  <si>
    <t>ลูกหนี้ค่ารักษา-พรบ.รถ OP</t>
  </si>
  <si>
    <t>ลูกหนี้ค่ารักษา-พรบ.รถ IP</t>
  </si>
  <si>
    <t>ลูกหนี้ค่ารักษา-เบิกจ่ายตรง อปท. OP</t>
  </si>
  <si>
    <t>ลูกหนี้ค่ารักษา-เบิกจ่ายตรง อปท. IP</t>
  </si>
  <si>
    <t>1102050194.801.02</t>
  </si>
  <si>
    <t>ลูกหนี้ค่ารักษา อปธ OPD (กรณีส่งเสริมป้องกัน)</t>
  </si>
  <si>
    <t>วัตถุดิบ</t>
  </si>
  <si>
    <t>สินค้าสำเร็จรูป</t>
  </si>
  <si>
    <t>ยาในบัญชี</t>
  </si>
  <si>
    <t>1105010103.102.00</t>
  </si>
  <si>
    <t>ยานอกบัญชี</t>
  </si>
  <si>
    <t>1105010103.102.01</t>
  </si>
  <si>
    <t>ยาสมุนไพร</t>
  </si>
  <si>
    <t>1105010103.102.02</t>
  </si>
  <si>
    <t>ยารับบริจาค</t>
  </si>
  <si>
    <t>วัสดุการแพทย์ทั่วไป</t>
  </si>
  <si>
    <t>1105010103.104.01</t>
  </si>
  <si>
    <t>วัสดุการแพทย์ทั่วไป - แพทย์แผนไทยสาขาวัฒนานคร</t>
  </si>
  <si>
    <t>1105010103.104.02</t>
  </si>
  <si>
    <t>วัสดุการแพทย์ทั่วไป (คลังบริหาร)</t>
  </si>
  <si>
    <t>1105010103.104.03</t>
  </si>
  <si>
    <t>วัสดุทางการแพทย์ (ศูนย์ต้นทุน OPD)</t>
  </si>
  <si>
    <t>1105010103.104.04</t>
  </si>
  <si>
    <t>วัสดุการแพทย์ทั่วไป - กายภาพ</t>
  </si>
  <si>
    <t>วัสดุวิทยาศาสตร์และการแพทย์ ห้องแลป</t>
  </si>
  <si>
    <t>1105010103.105.01</t>
  </si>
  <si>
    <t>วัสดุวิทยาศาสตร์และการแพทย์ - อ๊อกซิเย่น</t>
  </si>
  <si>
    <t>1105010103.105.03</t>
  </si>
  <si>
    <t>วัสดุวิทยาศาสตร์และการแพทย์ - เวชปฏิบัติและครอบครัว</t>
  </si>
  <si>
    <t>1105010103.105.04</t>
  </si>
  <si>
    <t>วัสดุวิทยาศาสตร์และการแพทย์ - หน่วยจ่ายกลาง</t>
  </si>
  <si>
    <t>1105010103.105.05</t>
  </si>
  <si>
    <t>วัสดุวิทยาศาสตร์และการแพทย์ - งานยาเสพติด</t>
  </si>
  <si>
    <t>1105010105.105.01</t>
  </si>
  <si>
    <t>วัสดุสำนักงาน แพทย์แผนไทยวัฒนานคร</t>
  </si>
  <si>
    <t>วัสดุไฟฟ้าและวิทยุ - โรงพยาบาลวัฒนานคร</t>
  </si>
  <si>
    <t>1105010105.108.01</t>
  </si>
  <si>
    <t>วัสดุไฟฟ้าและวิทยุ - แผนไทยวัฒนานคร</t>
  </si>
  <si>
    <t>วัสดุคอมพิวเตอร์ - โรงพยาบาลวัฒนานคร</t>
  </si>
  <si>
    <t>1105010105.110.01</t>
  </si>
  <si>
    <t>วัสดุคอมพิวเตอร์ - แผนไทยวัฒนานคร</t>
  </si>
  <si>
    <t>1105010105.111.01</t>
  </si>
  <si>
    <t>วัสดุงานบ้านงานครัว แพทย์แผนไทยสาขาวัฒนานคร</t>
  </si>
  <si>
    <t>1105010105.113.01</t>
  </si>
  <si>
    <t>วัสดุเครื่องแต่งกาย งานแพทย์แผนไทยวัฒนานคร</t>
  </si>
  <si>
    <t>อาคารเพื่อการพักอาศัย</t>
  </si>
  <si>
    <t>yes</t>
  </si>
  <si>
    <t>ค่าเสื่อมราคาสะสม - อาคารเพื่อการพักอาศัย</t>
  </si>
  <si>
    <t>อาคารสำนักงาน</t>
  </si>
  <si>
    <t>ค่าเสื่อมราคาสะสม - อาคารสำนักงาน</t>
  </si>
  <si>
    <t>อาคารเพื่อประโยชน์อื่น</t>
  </si>
  <si>
    <t>ค่าเสื่อมราคาสะสม-อาคารเพื่อประโยชน์อื่น</t>
  </si>
  <si>
    <t>สิ่งปลูกสร้าง</t>
  </si>
  <si>
    <t>ระบบประปา</t>
  </si>
  <si>
    <t>ระบบไฟฟ้า</t>
  </si>
  <si>
    <t>ค่าเสื่อมราคาสะสม-สิ่งปลูกสร้าง</t>
  </si>
  <si>
    <t>ค่าเสื่อมราคาสะสม-ระบบประปา</t>
  </si>
  <si>
    <t>ค่าเสื่อมราคาสะสม-ระบบไฟฟ้า</t>
  </si>
  <si>
    <t>อาคารเพื่อการพักอาศัย-Interface</t>
  </si>
  <si>
    <t>อาคารเพื่อประโยชน์ อื่น-Interface</t>
  </si>
  <si>
    <t>สิ่งปลูกสร้าง-Interface</t>
  </si>
  <si>
    <t>ระบบประปา-Interface</t>
  </si>
  <si>
    <t>ระบบบำบัดน้ำเสีย-Interface</t>
  </si>
  <si>
    <t>ระบบถนนภายใน-Interface</t>
  </si>
  <si>
    <t>ค่าเสื่อมราคาสะสมอาคารเพื่อการพักอาศัย - Interface</t>
  </si>
  <si>
    <t>ค่าเสื่อมราคาสะสมอาคารเพื่อประโยชน์ อื่น - Interface</t>
  </si>
  <si>
    <t>ค่าเสื่อมราคาสะสมระบบประปา -Interface</t>
  </si>
  <si>
    <t>ค่าเสื่อมราคาสะสมระบบบำบัดน้ำเสีย-Interface</t>
  </si>
  <si>
    <t>ค่าเสื่อมราคาสะสมระบบถนนภายใน-Interface</t>
  </si>
  <si>
    <t>ครุภัณฑ์สำนักงาน</t>
  </si>
  <si>
    <t>ค่าเสื่อมราคาสะสม-ครุภัณฑ์สำนักงาน</t>
  </si>
  <si>
    <t>ครุภัณฑ์ยานพาหนะและขนส่ง</t>
  </si>
  <si>
    <t>ค่าเสื่อมราคาสะสม -ครุภัณฑ์ยานพาหนะและขนส่ง</t>
  </si>
  <si>
    <t>ครุภัณฑ์ไฟฟ้าและวิทยุ</t>
  </si>
  <si>
    <t>ค่าเสื่อมราคาสะสม-ครุภัณฑ์ไฟฟ้าและวิทยุ</t>
  </si>
  <si>
    <t>ครุภัณฑ์โฆษณาและเผยแพร่</t>
  </si>
  <si>
    <t>ค่าเสื่อมราคาสะสม-ครุภัณฑ์โฆษณาและเผยแพร่</t>
  </si>
  <si>
    <t>ครุภัณฑ์ก่อสร้าง</t>
  </si>
  <si>
    <t>ค่าเสื่อมราคาสะสม-ครุภัณฑ์ก่อสร้าง</t>
  </si>
  <si>
    <t>ครุภัณฑ์วิทยาศาสตร์และการแพทย์</t>
  </si>
  <si>
    <t>ค่าเสื่อมราคาสะสม -ครุภัณฑ์วิทยา ศาสตร์และการแพทย์</t>
  </si>
  <si>
    <t>ครุภัณฑ์คอมพิวเตอร์</t>
  </si>
  <si>
    <t>ค่าเสื่อมราคาสะสม-ครุภัณฑ์คอมพิวเตอร์</t>
  </si>
  <si>
    <t>ครุภัณฑ์งานบ้านงานครัว</t>
  </si>
  <si>
    <t>ค่าเสื่อมราคาสะสม-ครุภัณฑ์งานบ้านงานครัว</t>
  </si>
  <si>
    <t xml:space="preserve">ครุภัณฑ์สำนักงาน-Interface </t>
  </si>
  <si>
    <t xml:space="preserve">ครุภัณฑ์ยานพาหนะและขนส่ง-Interface </t>
  </si>
  <si>
    <t>ครุภัณฑ์ไฟฟ้าและวิทยุ-Interface</t>
  </si>
  <si>
    <t xml:space="preserve">ครุภัณฑ์โฆษณาและเผยแพร่-Interface </t>
  </si>
  <si>
    <t xml:space="preserve">ครุภัณฑ์การเกษตร-Interface </t>
  </si>
  <si>
    <t xml:space="preserve">ครุภัณฑ์ก่อสร้าง-Interface </t>
  </si>
  <si>
    <t xml:space="preserve">ครุภัณฑ์วิทยาศาสตร์และการแพทย์-Interface </t>
  </si>
  <si>
    <t>ครุภัณฑ์คอมพิวเตอร์-Interface</t>
  </si>
  <si>
    <t xml:space="preserve">ครุภัณฑ์งานบ้านงานครัว-Interface </t>
  </si>
  <si>
    <t>ครุภัณฑ์อื่น-Interface</t>
  </si>
  <si>
    <t>ค่าเสื่อมราคาสะสมครุภัณฑ์สำนักงาน-Interface</t>
  </si>
  <si>
    <t>ค่าเสื่อมราคาสะสมครุภัณฑ์ยานพาหนะและขนส่ง-Interface</t>
  </si>
  <si>
    <t>ค่าเสื่อมราคาสะสมครุภัณฑ์ไฟฟ้าและวิทยุ-Interface</t>
  </si>
  <si>
    <t>ค่าเสื่อมราคาสะสมครุภัณฑ์โฆษณาและเผยแพร่-Interface</t>
  </si>
  <si>
    <t>ค่าเสื่อมราคาสะสมครุภัณฑ์การเกษตร-Interface</t>
  </si>
  <si>
    <t>ค่าเสื่อมราคาสะสมครุภัณฑ์ก่อสร้าง-Interface</t>
  </si>
  <si>
    <t>ค่าเสื่อมราคาสะสมครุภัณฑ์วิทยาศาสตร์และการแพทย์-Interface</t>
  </si>
  <si>
    <t>ค่าเสื่อมราคาสะสมครุภัณฑ์คอมพิวเตอร์-Interface</t>
  </si>
  <si>
    <t>ค่าเสื่อมราคาสะสมครุภัณฑ์งานบ้านงานครัว-Interface</t>
  </si>
  <si>
    <t>ค่าเสื่อมราคาสะสมครุภัณฑ์อื่น-Interface</t>
  </si>
  <si>
    <t>เจ้าหนี้-ยา</t>
  </si>
  <si>
    <t>2101020199.134.01</t>
  </si>
  <si>
    <t>เจ้าหนี้ยา - สมุนไพรยกมา</t>
  </si>
  <si>
    <t>เจ้าหนี้-วัสดุการแพทย์ทั่วไป</t>
  </si>
  <si>
    <t>2101020199.135.01</t>
  </si>
  <si>
    <t>เจ้าหนี้วัสดุการแพทย์ (เวชภัณฑ์มิใช่ยา ตัวเก่า)</t>
  </si>
  <si>
    <t>2101020199.135.02</t>
  </si>
  <si>
    <t>เจ้าหนี้วัสดุการแพทย์ทั่วไป - การแพทย์แผนไทยสาขาวัฒนานคร</t>
  </si>
  <si>
    <t>2101020199.135.03</t>
  </si>
  <si>
    <t>เจ้าหนี้วัสดุการแพทย์ - ศูนย์ต้นทุน OPD</t>
  </si>
  <si>
    <t>2101020199.135.04</t>
  </si>
  <si>
    <t>เจ้าหนี้ - วัสดุการแพทย์ทั่วไป คลังบริหาร</t>
  </si>
  <si>
    <t>2101020199.135.05</t>
  </si>
  <si>
    <t>เจ้าหนี้ - วัสดุการแพทย์ทั่วไป กายภาพ</t>
  </si>
  <si>
    <t>เจ้าหนี้ - วัสดุวิทยาศาสตร์และการแพทย์ (ห้องแลป)</t>
  </si>
  <si>
    <t>2101020199.136.01</t>
  </si>
  <si>
    <t>เจ้าหนี้วัสดุวิทยาศาสตร์และการแพทย์ -อ๊อกซิเย่น</t>
  </si>
  <si>
    <t>2101020199.136.02</t>
  </si>
  <si>
    <t>เจ้าหนี้วัสดุวิทยาศาสตร์และการแพทย์ -คลังโลหิต</t>
  </si>
  <si>
    <t>2101020199.136.04</t>
  </si>
  <si>
    <t>เจ้าหนี้ - วัสดุวิทยาศาสตร์และการแพทย์ เวชปฏิบัติ</t>
  </si>
  <si>
    <t>2101020199.136.05</t>
  </si>
  <si>
    <t>เจ้าหนี้ - วัสดุวิทยาศาสตร์และการแพทย์ จ่ายกลาง</t>
  </si>
  <si>
    <t>เจ้าหนี้ -วัสดุอื่น</t>
  </si>
  <si>
    <t>2101020199.137.01</t>
  </si>
  <si>
    <t>เจ้าหนี้ - วัสดุอื่น แพทย์แผนไทยสาขาวัฒนานคร</t>
  </si>
  <si>
    <t>เจ้าหนี้-อื่น</t>
  </si>
  <si>
    <t>เจ้าหนี้ - ครุภัณฑ์</t>
  </si>
  <si>
    <t>เจ้าหนี้ - ที่ดิน อาคาร และสิ่งปลูกสร้าง</t>
  </si>
  <si>
    <t>เจ้าหนี้-วัตถุดิบ</t>
  </si>
  <si>
    <t>เจ้าหนี้-สินค้าสำเร็จรูป</t>
  </si>
  <si>
    <t>เจ้าหนี้-วัสดุเภสัชกรรม</t>
  </si>
  <si>
    <t>เจ้าหนี้-วัสดุทันตกรรม</t>
  </si>
  <si>
    <t>เจ้าหนี้-ค่าจ้างเหมาตรวจห้องปฏิบัติ (LAB)</t>
  </si>
  <si>
    <t>2101020199.147.01</t>
  </si>
  <si>
    <t>เจ้าหนี้ค่าจ้างตรวจทางห้องปฏิบัติการ (ทำฟันปลอม)</t>
  </si>
  <si>
    <t>2101020199.147.02</t>
  </si>
  <si>
    <t>เจ้าหนี้ค่าจ้างเหมาตรวจห้องปฏิบัติ (LAB) โลหิตและส่วนประกอบของโลหิต</t>
  </si>
  <si>
    <t>เจ้าหนี้-ค่าตรวจเอกซเรย์ X-Ray</t>
  </si>
  <si>
    <t>เจ้าหนี้- งบลงทุน UC</t>
  </si>
  <si>
    <t>เจ้าหนี้ค่ารักษา OP-UC นอก CUP (ในจังหวัดสังกัด สธ.)</t>
  </si>
  <si>
    <t xml:space="preserve">เจ้าหนี้ค่ารักษา OP-UC นอก CUP (ต่างจังหวัดสังกัด สธ.) </t>
  </si>
  <si>
    <t>เจ้าหนี้ค่ารักษา OP-UC นอกสังกัด สธ.</t>
  </si>
  <si>
    <t>เจ้าหนี้ค่ารักษา -แรงงานต่างด้าวในสังกัด สธ.</t>
  </si>
  <si>
    <t>ค่าใช้จ่ายค้างจ่ายอื่น</t>
  </si>
  <si>
    <t>ใบสำคัญค้างจ่าย</t>
  </si>
  <si>
    <t>ค่าจ้างชั่วคราวค้างจ่าย (บริการ)</t>
  </si>
  <si>
    <t>ค่าตอบแทนเงินเพิ่มพิเศษไม่ทำเวชปฏิบัติฯลฯ(บริการ) ค้างจ่าย</t>
  </si>
  <si>
    <t>ค่าตอบแทนในการปฏิบัติงานของเจ้าหน้าที่ (บริการ) ค้างจ่าย</t>
  </si>
  <si>
    <t>ค่าตอบแทนในการปฏิบัติงานของเจ้าหน้าที่ (สนับสนุน) ค้างจ่าย</t>
  </si>
  <si>
    <t>ค่าตอบแทนเพิ่มพิเศษสำหรับผู้ปฏิบัติงานด้านสาธารณสุข (พตส.) เงินนอกงบประมาณค้างจ่าย</t>
  </si>
  <si>
    <t>ค่าตอบแทนการปฏิบัติงานในลักษณะเบี้ยเลี้ยงเหมาจ่ายค้างจ่าย</t>
  </si>
  <si>
    <t>ค่าตอบแทนอื่นค้างจ่าย</t>
  </si>
  <si>
    <t>ค่าสาธารณูปโภคค้างจ่าย</t>
  </si>
  <si>
    <t>ค่าใช้จ่ายโครงการP&amp;P ค้างจ่าย</t>
  </si>
  <si>
    <t>รายได้ค่ารักษาแรงงานต่างด้าวรับล่วงหน้า - (ของรพ)</t>
  </si>
  <si>
    <t>เงินรับฝากอื่น(หมุนเวียน)</t>
  </si>
  <si>
    <t>2111020199.105.01</t>
  </si>
  <si>
    <t>เงินรับฝากอื่น - กู้ภัย (หมุนเวียน)</t>
  </si>
  <si>
    <t>2111020199.105.02</t>
  </si>
  <si>
    <t>เงินรับฝากอื่นหมุนเวียน - อสม</t>
  </si>
  <si>
    <t>2111020199.105.03</t>
  </si>
  <si>
    <t>เงินรับฝากอื่นหมุนเวียน - มัดจำอุปกรณ์</t>
  </si>
  <si>
    <t>เงินมัดจำค่ารักษาพยาบาล</t>
  </si>
  <si>
    <t>ภาษีเงินได้หัก ณ ที่จ่ายรอนำส่ง</t>
  </si>
  <si>
    <t>เงินรับฝากหักจากงินเดือน(พนักงานกระทรวงสาธารณสุข)</t>
  </si>
  <si>
    <t>2111020199.108.01</t>
  </si>
  <si>
    <t>เงินรับฝากหักจากเงินเดือน - ลูกจ้าง</t>
  </si>
  <si>
    <t>2111020199.108.02</t>
  </si>
  <si>
    <t>เงินรับฝากหักจากเงินเดือน - พนักงานราชการ</t>
  </si>
  <si>
    <t xml:space="preserve">เงินรับฝากกองทุน UC </t>
  </si>
  <si>
    <t>เงินรับฝากกองทุน UC (งบลงทุน)</t>
  </si>
  <si>
    <t>เงินรับฝากกองทุน UC วัสดุ งวด 1/61</t>
  </si>
  <si>
    <t>เงินรับฝากกองทุน Uc (วัสดุ) งวด 2/61</t>
  </si>
  <si>
    <t>เงินรับฝากกองทุน UC -Fixed Cost งวด 1/61</t>
  </si>
  <si>
    <t>2111020199.205.1</t>
  </si>
  <si>
    <t>เงินรับฝากกองทุน UC Fix Cost งวด2/61</t>
  </si>
  <si>
    <t>เงินรับฝากกองทุน UC -นอกเหนือ Fixed Cost เงิน QOF</t>
  </si>
  <si>
    <t>2111020199.206.00</t>
  </si>
  <si>
    <t>เงินรับฝากกองทุน UC -นอกเหนือ Fixed Cost เงิน แผนไทย</t>
  </si>
  <si>
    <t>เงินสมทบประกันสังคมส่วนของลูกจ้าง</t>
  </si>
  <si>
    <t>2111020199.302.01</t>
  </si>
  <si>
    <t>เงินสมทบประกันสังคมส่วนของลูกจ้าง - พนักงานราชการ</t>
  </si>
  <si>
    <t>เงินรับฝากกองทุนแรงงานต่างด้าว-ค่าบริหารจัดการ - ส่งสป</t>
  </si>
  <si>
    <t>2111020199.501.01</t>
  </si>
  <si>
    <t>เงินรับฝากกองทุนแรงงานต่างด้าว - ค่าบริหารจัดการ -ส่ง สสจ</t>
  </si>
  <si>
    <t>เงินรับฝากกองทุนแรงงานต่างด้าว-ค่าใช้จ่ายสูง - ส่ง สป</t>
  </si>
  <si>
    <t>เงินรับฝากกองทุนแรงงานต่างด้าว-P&amp;P - ส่ง สสจ</t>
  </si>
  <si>
    <t>เงินประกันสัญญา</t>
  </si>
  <si>
    <t>เงินประกันอื่น - เงินมัดจำประกันสัญญา</t>
  </si>
  <si>
    <t>รายได้สูง(ต่ำ)กว่า ค่าใช้จ่ายสะสม</t>
  </si>
  <si>
    <t>ผลสะสมจากการแก้ไขข้อผิดพลาด</t>
  </si>
  <si>
    <t>กำไร/ขาดทุนสะสมจากข้อผิดพลาดเงินกองทุนUC ปีก่อน</t>
  </si>
  <si>
    <t>ทุน</t>
  </si>
  <si>
    <t>4301020104.106.01</t>
  </si>
  <si>
    <t>รายได้ค่ารักษาชำระเงิน OP แพทย์แผนไทยวัฒนานคร</t>
  </si>
  <si>
    <t>4301020104.106.02</t>
  </si>
  <si>
    <t>รายได้ค่ารักษาชำระเงิน OP แพทย์แผนไทยสาขาสระแก้ว</t>
  </si>
  <si>
    <t>4301020104.107.01</t>
  </si>
  <si>
    <t>รายได้ค่ารักษาชำระเงิน IP แพทย์แผนไทยวัฒนา</t>
  </si>
  <si>
    <t>รายได้ค่ารักษาเบิกจ่ายตรงกรมบัญชีกลาง OP - โรงพยาบาลวัฒนานคร</t>
  </si>
  <si>
    <t>4301020104.401.01</t>
  </si>
  <si>
    <t>รายได้ค่ารักษาเบิกจ่ายตรงกรมบัญชีกลาง OP ตรวจสุขภาพ</t>
  </si>
  <si>
    <t>4301020104.401.02</t>
  </si>
  <si>
    <t>รายได้ค่ารักษาเบิกจ่ายตรงกรมบัญชีกลาง OP (ด้านการส่งเสริมป้องกัน)</t>
  </si>
  <si>
    <t>4301020104.401.03</t>
  </si>
  <si>
    <t>รายได้ค่ารักษาเบิกจ่ายตรงกรมบัญชีกลาง OP - โรงพยาบาลแพทย์แผนไทยสาขาวัฒนานคร</t>
  </si>
  <si>
    <t>4301020104.401.04</t>
  </si>
  <si>
    <t>รายได้ค่ารักษาเบิกจ่ายตรงกรมบัญชีกลาง OP - โรงพยาบาลแพทย์แผนไทยสาขาสระแก้ว</t>
  </si>
  <si>
    <t>4301020104.801.02</t>
  </si>
  <si>
    <t>รายได้ค่ารักษาเบิกจ่ายตรง- อปท. OP กรณีส่งเสริมป้องกัน</t>
  </si>
  <si>
    <t>4301020104.801.03</t>
  </si>
  <si>
    <t>รายได้ค่ารักษาเบิกจ่ายตรง- อปท. OP - โรงพยาบาลแพทย์แผนไทยสาขาวัฒนานคร</t>
  </si>
  <si>
    <t>4301020104.801.04</t>
  </si>
  <si>
    <t>รายได้ค่ารักษาเบิกจ่ายตรง- อปท. OP - โรงพยาบาลแพทย์แผนไทยสาขาสระแก้ว</t>
  </si>
  <si>
    <t>รายได้ค่ารักษา UC -OP ใน CUP</t>
  </si>
  <si>
    <t>4301020105.201.01</t>
  </si>
  <si>
    <t>รายได้ค่ารักษา UC -OP ใน CUP (ด้านการส่งเสริมป้องกัน)</t>
  </si>
  <si>
    <t xml:space="preserve">รายได้ค่ารักษา UC-IP </t>
  </si>
  <si>
    <t>รายได้ค่ารักษา UC-OP นอก CUP ต่างจังหวัด</t>
  </si>
  <si>
    <t>4301020105.214.00</t>
  </si>
  <si>
    <t>รายได้ กองทุน UC OP แบบเหมาจ่ายต่อผู้มีสิทธิ (ส่วนปรับลดค่าแรง)</t>
  </si>
  <si>
    <t>4301020105.217.00</t>
  </si>
  <si>
    <t>ายได้กองทุน UC - P&amp;P แบบเหมาจ่ายต่อผู้มีสิทธิ ( ส่วนปรับลดค่าแรง)</t>
  </si>
  <si>
    <t>4301020105.241.01</t>
  </si>
  <si>
    <t>รายได้ค่ารักษาด้านการสร้างเสริมสุขภาพและป้องกันโรค (P&amp;P) ระบบ ลูกหนี้ ใน HOS</t>
  </si>
  <si>
    <t>รายได้ค่ารักษากองทุนบริการเฉพาะ ( UC OP - AE )</t>
  </si>
  <si>
    <t>4301020105.244.01</t>
  </si>
  <si>
    <t>รายได้ค่ารักษากองทุนบริการเฉพาะ - UC OP - AE ( เรียกเก็บเงินไม่ได้)</t>
  </si>
  <si>
    <t>4301020105.244.02</t>
  </si>
  <si>
    <t>รายได้ค่ารักษากองทุนบริการเฉพาะ UC OP - AE ( ด้านการส่งเสริมป้องกัน )</t>
  </si>
  <si>
    <t>4301020105.244.03</t>
  </si>
  <si>
    <t>รายได้ค่ารักษากองทุนบริการเฉพาะ UC OP - HC</t>
  </si>
  <si>
    <t>4301020105.244.04</t>
  </si>
  <si>
    <t>รายได้ค่ารักษากองทุนบริการเฉพาะ UC OP - DMI</t>
  </si>
  <si>
    <t>รายได้ค่ารักษา UC บริการเฉพาะ ( IP UC - AE)</t>
  </si>
  <si>
    <t>ส่วนต่างค่ารักษาที่สูงกว่าข้อตกลงในการจ่ายตาม DRG- UC IP AE บริการเฉพาะ</t>
  </si>
  <si>
    <t>ส่วนปรับลด ค่าแรง IP</t>
  </si>
  <si>
    <t>4301020106.305.01</t>
  </si>
  <si>
    <t>รายได้ค่ารักษาประกันสังคม OP-เครือข่าย (ไม่เรียกเก็บ)</t>
  </si>
  <si>
    <t>4301020106.311.01</t>
  </si>
  <si>
    <t>รายได้ประกันสังคมกองทุนทดแทน (กรณีเบิกทันตกรรม)</t>
  </si>
  <si>
    <t>4301020106.311.02</t>
  </si>
  <si>
    <t>รายได้ค่ารักษาพยาบาลประกันสังคม - กองทุนทดแทน กรณีทุพพลภาพ</t>
  </si>
  <si>
    <t>รายได้ค่ารักษาบุคคลที่มีปัญหาสถานะและสิทธิ - เบิกจากส่วนกลาง OP</t>
  </si>
  <si>
    <t>4313010199.110.01</t>
  </si>
  <si>
    <t>รายได้ ลักษณะอื่น - แผนไทยวัฒนานคร</t>
  </si>
  <si>
    <t>4313010199.110.02</t>
  </si>
  <si>
    <t>รายได้ลักษณะอื่น - ค่าเช่าร้านค้า</t>
  </si>
  <si>
    <t>รายได้ค่าธรรมเนียม (ต่างด้าว จ่าย 30 บาท)</t>
  </si>
  <si>
    <t>รายได้ค่าธรรมเนียม UC ( บัตรทองร่วมจ่าย 30 บาท)</t>
  </si>
  <si>
    <t>4313010199.202.01</t>
  </si>
  <si>
    <t>รายได้ค่าธรรมเนียม UC ( บัตรทองร่วมจ่าย 30 บาท) แผนไทยวัฒนานคร</t>
  </si>
  <si>
    <t>5101010113.103.01</t>
  </si>
  <si>
    <t>ค่าจ้างชั่วคราว(บริการ) รายเดือน แผนไทยวัฒนานคร</t>
  </si>
  <si>
    <t>5101010113.103.02</t>
  </si>
  <si>
    <t>ค่าจ้างชั่วคราว(บริการ) รายคาบ แผนไทยวัฒนานคร</t>
  </si>
  <si>
    <t>5101010113.105.01</t>
  </si>
  <si>
    <t>ค่าจ้างพนักงานกระทรวงสาธารณสุข (บริการ) แผนไทยวัฒนานคร</t>
  </si>
  <si>
    <t>5101010113.105.02</t>
  </si>
  <si>
    <t>ค่าจ้างพนักงานกระทรวงสาธารณสุข (บริการ) แผนไทยสระแก้ว</t>
  </si>
  <si>
    <t>5104010104.101.01</t>
  </si>
  <si>
    <t>วัสดุสำนักงานใช้ไป แผนไทยวัฒนานคร</t>
  </si>
  <si>
    <t>5104010104.103.01</t>
  </si>
  <si>
    <t>วัสดุไฟฟ้าและวิทยุใช้ไป แผนไทยวัฒนานคร</t>
  </si>
  <si>
    <t>วัสดุคอมพิวเตอร์ ใช้ไป</t>
  </si>
  <si>
    <t>5104010104.105.01</t>
  </si>
  <si>
    <t>วัสดุคอมพิวเตอร์ ใช้ไป - แผนไทยวัฒนานคร</t>
  </si>
  <si>
    <t>5104010104.106.01</t>
  </si>
  <si>
    <t>วัสดุงานบ้านงานครัว ใช้ไป -แผนไทยวัฒนานคร</t>
  </si>
  <si>
    <t>5104010107.108.01</t>
  </si>
  <si>
    <t>ค่าซ่อมแซมครุภัณฑ์อื่น - แผนไทยวัฒนานคร</t>
  </si>
  <si>
    <t>5104010107.112.01</t>
  </si>
  <si>
    <t>ค่าจ้างเหมาบำรุงรักษาเครื่องปรับอากาศ แผนไทยวัฒนานคร</t>
  </si>
  <si>
    <t>5104010112.113.01</t>
  </si>
  <si>
    <t>ค่าจ้างเหมาบริการอื่น(สนับสนุน) แผนไทยวัฒนานคร</t>
  </si>
  <si>
    <t>5104010112.114.01</t>
  </si>
  <si>
    <t>ค่าจ้างตรวจทางห้องปฏิบัติการ (ทำฟันปลอม)</t>
  </si>
  <si>
    <t>5104010112.114.02</t>
  </si>
  <si>
    <t>ค่าจ้างตรวจทางห้องปฏิบัติการ (โลหิตและส่วนประกอบของโลหิต)</t>
  </si>
  <si>
    <t>ค่าไฟฟ้า - โรงพยาบาลใหม่</t>
  </si>
  <si>
    <t>5104020101.101.01</t>
  </si>
  <si>
    <t>ค่าไฟฟ้า โรงพยาบาล - เก่า</t>
  </si>
  <si>
    <t>5104020101.101.02</t>
  </si>
  <si>
    <t>ค่าไฟฟ้า โรงพยาบาล - แผนไทยวัฒนานคร</t>
  </si>
  <si>
    <t>5104020101.101.03</t>
  </si>
  <si>
    <t>ค่าไฟฟ้า โรงพยาบาล - แผนไทยสระแก้ว</t>
  </si>
  <si>
    <t>ค่าน้ำประปาและน้ำบาดาล - โรงพยาบาลใหม่</t>
  </si>
  <si>
    <t>5104020103.101.01</t>
  </si>
  <si>
    <t>ค่าน้ำประปาและน้ำบาดาล - โรงพยาบาลแผนไทยสาขาวัฒนานคร</t>
  </si>
  <si>
    <t>5104020103.101.02</t>
  </si>
  <si>
    <t>ค่าน้ำประปาและน้ำบาดาล - โรงพยาบาลแผนไทยสาขาสระแก้ว</t>
  </si>
  <si>
    <t>ค่าโทรศัพท์ - โรงพยาบาลวัฒนานคร</t>
  </si>
  <si>
    <t>5104020105.101.01</t>
  </si>
  <si>
    <t>ค่าโทรศัพท์ - โรงพยาบาล แผนไทยวัฒนานคร</t>
  </si>
  <si>
    <t>ค่าบริการสื่อสารและโทรคมนาคม - โรงพยาบาลวัฒนานคร</t>
  </si>
  <si>
    <t>5104020106.101.01</t>
  </si>
  <si>
    <t>ค่าบริการสื่อสารและโทรคมนาคม - โรงพยาบาลแผนไทยสาขาวัฒนานคร</t>
  </si>
  <si>
    <t>ยาในบัญชีใช้ไป</t>
  </si>
  <si>
    <t>5104030205.101.00</t>
  </si>
  <si>
    <t>ยานอกบัญชีใช้ไป</t>
  </si>
  <si>
    <t>5104030205.101.01</t>
  </si>
  <si>
    <t>ยาสมุนไพร ใช้ไป</t>
  </si>
  <si>
    <t>5104030205.101.02</t>
  </si>
  <si>
    <t>ยารับบริจาค - ใช้ไป</t>
  </si>
  <si>
    <t>5104030205.103.01</t>
  </si>
  <si>
    <t>วัสดุทางการแพทย์ทั่วไปใช้ไป งานกายภาพ</t>
  </si>
  <si>
    <t>5104030205.103.02</t>
  </si>
  <si>
    <t>วัสดุทางการแพทย์ทั่วไปใช้ไป แพทย์แผนไทยวัฒนานคร</t>
  </si>
  <si>
    <t>5104030205.104.01</t>
  </si>
  <si>
    <t>ค่าวัสดุวิทยาศาสตร์และกาแรพทย์ใช้ไป - อ๊อกซิเย่น</t>
  </si>
  <si>
    <t>5104030205.104.03</t>
  </si>
  <si>
    <t>วัสดุวิทยาศาสตร์และการแพทย์ใช้ไป - เวชปฏิบัติ</t>
  </si>
  <si>
    <t>5104030205.104.04</t>
  </si>
  <si>
    <t>วัสดุวิทยาศาสตร์และการแพทย์ใช้ไป - หน่วยจ่ายกลาง</t>
  </si>
  <si>
    <t>5104030205.104.05</t>
  </si>
  <si>
    <t>วัสดุวิทยาศาสตร์และการแพทย์ใช้ไป - งานยาเสพติด</t>
  </si>
  <si>
    <t>5104030205.113.01</t>
  </si>
  <si>
    <t>วัสดุเครื่องแต่งกายใช้ไป งานแพทย์แผนไทยวัฒนานคร</t>
  </si>
  <si>
    <t>ค่าตอบแทนในการปฏิบัติงานของเจ้าหน้าที่ (บริการ) โรงพยาบาลวัฒนานคร</t>
  </si>
  <si>
    <t>5104040199.101.01</t>
  </si>
  <si>
    <t>ค่าตอบแทนในการปฏิบัติงานของเจ้าหน้าที่ (บริการ) โรงพยาบาลแผนไทยสาขาวัฒนานคร</t>
  </si>
  <si>
    <t>5104040199.101.02</t>
  </si>
  <si>
    <t>ค่าตอบแทนในการปฏิบัติงานของเจ้าหน้าที่ (บริการ) โรงพยาบาลแผนไทยสาขาสระแก้ว</t>
  </si>
  <si>
    <t>ค่าตอบแทนในการปฏิบัติงานของเจ้าหน้าที่ (สนับสนุน)</t>
  </si>
  <si>
    <t>ค่าตอบแทนอื่น (เปอร์เซ็นต์นวดแผนไทย) - แผนไทยวัฒนานคร</t>
  </si>
  <si>
    <t>5104040199.110.01</t>
  </si>
  <si>
    <t>ค่าตอบแทนอื่น (เปอร์เซ็นต์นวดแผนไทย) - แผนไทยสาขา สระแก้ว</t>
  </si>
  <si>
    <t>ค่าเสื่อมราคาระบบประปา -Interface</t>
  </si>
  <si>
    <t>ค่าเสื่อมราคาครุภัณฑ์โฆษณาและเผยแพร่ - Interface</t>
  </si>
  <si>
    <t>ค่าเสื่อมราคาอุปกรณ์คอมพิวเตอร์ - Interface</t>
  </si>
  <si>
    <t>ค่าเสื่อมราคาครุภัณฑ์อื่น - Interface</t>
  </si>
  <si>
    <t>หนี้สงสัยจะสูญ-ลูกหนี้ค่ารักษา-ชำระเงิน IP</t>
  </si>
  <si>
    <t>ค่าใช้จ่ายอื่น-เงินนอกงบประมาณโอนไปสสจ./รพศ. /รพท./รพช./ รพ.สต.</t>
  </si>
  <si>
    <t>โรงพยาบาลวัฒนานคร</t>
  </si>
  <si>
    <t>การเปรียบเทียบ HGR ปี 2560</t>
  </si>
  <si>
    <t>เตียงผู้ป่วย</t>
  </si>
  <si>
    <t>รถบรรจุดีเชล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</si>
</sst>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#,##0.00_ ;[Red]\-#,##0.00\ "/>
    <numFmt numFmtId="188" formatCode="#,##0_ ;[Red]\-#,##0\ "/>
    <numFmt numFmtId="189" formatCode="_-* #,##0_-;\-* #,##0_-;_-* &quot;-&quot;??_-;_-@_-"/>
    <numFmt numFmtId="190" formatCode="&quot; &quot;#,##0.00&quot; &quot;;&quot;-&quot;#,##0.00&quot; &quot;;&quot; -&quot;00&quot; &quot;;&quot; &quot;@&quot; &quot;"/>
    <numFmt numFmtId="191" formatCode="0.000"/>
  </numFmts>
  <fonts count="101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8"/>
      <name val="TH SarabunPSK"/>
      <family val="2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indexed="8"/>
      <name val="Leelawadee"/>
      <family val="2"/>
    </font>
    <font>
      <b/>
      <u/>
      <sz val="14"/>
      <color rgb="FFFF0000"/>
      <name val="TH SarabunPSK"/>
      <family val="2"/>
    </font>
    <font>
      <sz val="11"/>
      <color indexed="8"/>
      <name val="Calibri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b/>
      <u/>
      <sz val="18"/>
      <color theme="3"/>
      <name val="TH SarabunPSK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name val="Arial"/>
      <family val="2"/>
    </font>
    <font>
      <b/>
      <u/>
      <sz val="18"/>
      <name val="TH SarabunPSK"/>
      <family val="2"/>
    </font>
    <font>
      <sz val="11"/>
      <name val="TH SarabunPSK"/>
      <family val="2"/>
    </font>
    <font>
      <b/>
      <u/>
      <sz val="16"/>
      <name val="TH SarabunPSK"/>
      <family val="2"/>
    </font>
    <font>
      <sz val="14"/>
      <name val="Cordia New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1"/>
      <color rgb="FF000000"/>
      <name val="Tahoma"/>
      <family val="2"/>
      <charset val="222"/>
      <scheme val="minor"/>
    </font>
    <font>
      <sz val="12"/>
      <color indexed="8"/>
      <name val="Verdana"/>
      <family val="2"/>
    </font>
    <font>
      <b/>
      <sz val="11"/>
      <color indexed="63"/>
      <name val="Tahoma"/>
      <family val="2"/>
      <charset val="222"/>
    </font>
    <font>
      <sz val="12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rgb="FF000000"/>
      <name val="Calibri"/>
      <family val="2"/>
    </font>
    <font>
      <sz val="10"/>
      <name val="MS Sans Serif"/>
      <family val="2"/>
      <charset val="222"/>
    </font>
    <font>
      <b/>
      <sz val="11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b/>
      <sz val="14"/>
      <color rgb="FFFF0000"/>
      <name val="TH SarabunPSK"/>
      <family val="2"/>
    </font>
    <font>
      <b/>
      <sz val="20"/>
      <color indexed="8"/>
      <name val="TH SarabunPSK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1"/>
      <name val="TH SarabunPSK"/>
      <family val="2"/>
    </font>
    <font>
      <b/>
      <sz val="18"/>
      <color theme="0"/>
      <name val="TH SarabunPSK"/>
      <family val="2"/>
    </font>
    <font>
      <b/>
      <sz val="9"/>
      <color theme="1"/>
      <name val="Tahoma"/>
      <family val="2"/>
      <charset val="222"/>
      <scheme val="minor"/>
    </font>
    <font>
      <b/>
      <sz val="18"/>
      <color theme="1"/>
      <name val="Tahoma"/>
      <family val="2"/>
      <charset val="222"/>
      <scheme val="minor"/>
    </font>
    <font>
      <b/>
      <sz val="10"/>
      <color theme="1"/>
      <name val="Tahoma"/>
      <family val="2"/>
      <charset val="222"/>
      <scheme val="major"/>
    </font>
  </fonts>
  <fills count="5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7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57" fillId="0" borderId="0"/>
    <xf numFmtId="0" fontId="61" fillId="0" borderId="0"/>
    <xf numFmtId="0" fontId="57" fillId="0" borderId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3" borderId="0" applyNumberFormat="0" applyBorder="0" applyAlignment="0" applyProtection="0"/>
    <xf numFmtId="0" fontId="68" fillId="36" borderId="0" applyNumberFormat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70" fillId="31" borderId="0" applyNumberFormat="0" applyBorder="0" applyAlignment="0" applyProtection="0"/>
    <xf numFmtId="0" fontId="71" fillId="48" borderId="44" applyNumberFormat="0" applyAlignment="0" applyProtection="0"/>
    <xf numFmtId="0" fontId="72" fillId="49" borderId="45" applyNumberFormat="0" applyAlignment="0" applyProtection="0"/>
    <xf numFmtId="43" fontId="20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32" borderId="0" applyNumberFormat="0" applyBorder="0" applyAlignment="0" applyProtection="0"/>
    <xf numFmtId="0" fontId="75" fillId="0" borderId="46" applyNumberFormat="0" applyFill="0" applyAlignment="0" applyProtection="0"/>
    <xf numFmtId="0" fontId="76" fillId="0" borderId="47" applyNumberFormat="0" applyFill="0" applyAlignment="0" applyProtection="0"/>
    <xf numFmtId="0" fontId="77" fillId="0" borderId="48" applyNumberFormat="0" applyFill="0" applyAlignment="0" applyProtection="0"/>
    <xf numFmtId="0" fontId="77" fillId="0" borderId="0" applyNumberFormat="0" applyFill="0" applyBorder="0" applyAlignment="0" applyProtection="0"/>
    <xf numFmtId="0" fontId="78" fillId="35" borderId="44" applyNumberFormat="0" applyAlignment="0" applyProtection="0"/>
    <xf numFmtId="0" fontId="79" fillId="0" borderId="49" applyNumberFormat="0" applyFill="0" applyAlignment="0" applyProtection="0"/>
    <xf numFmtId="0" fontId="80" fillId="50" borderId="0" applyNumberFormat="0" applyBorder="0" applyAlignment="0" applyProtection="0"/>
    <xf numFmtId="0" fontId="57" fillId="0" borderId="0"/>
    <xf numFmtId="0" fontId="81" fillId="0" borderId="0"/>
    <xf numFmtId="0" fontId="20" fillId="0" borderId="0"/>
    <xf numFmtId="0" fontId="57" fillId="0" borderId="0"/>
    <xf numFmtId="0" fontId="82" fillId="0" borderId="0" applyNumberFormat="0" applyFill="0" applyBorder="0" applyProtection="0">
      <alignment vertical="top"/>
    </xf>
    <xf numFmtId="0" fontId="57" fillId="0" borderId="0"/>
    <xf numFmtId="0" fontId="57" fillId="51" borderId="1" applyNumberFormat="0" applyFont="0" applyAlignment="0" applyProtection="0"/>
    <xf numFmtId="0" fontId="83" fillId="48" borderId="50" applyNumberFormat="0" applyAlignment="0" applyProtection="0"/>
    <xf numFmtId="0" fontId="84" fillId="0" borderId="0"/>
    <xf numFmtId="0" fontId="84" fillId="0" borderId="0"/>
    <xf numFmtId="0" fontId="85" fillId="0" borderId="0" applyNumberFormat="0" applyFill="0" applyBorder="0" applyAlignment="0" applyProtection="0"/>
    <xf numFmtId="0" fontId="86" fillId="0" borderId="51" applyNumberFormat="0" applyFill="0" applyAlignment="0" applyProtection="0"/>
    <xf numFmtId="0" fontId="87" fillId="0" borderId="0" applyNumberFormat="0" applyFill="0" applyBorder="0" applyAlignment="0" applyProtection="0"/>
    <xf numFmtId="190" fontId="8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9" fontId="57" fillId="0" borderId="0" applyFont="0" applyFill="0" applyBorder="0" applyAlignment="0" applyProtection="0"/>
    <xf numFmtId="0" fontId="84" fillId="0" borderId="0"/>
  </cellStyleXfs>
  <cellXfs count="70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87" fontId="1" fillId="0" borderId="8" xfId="0" applyNumberFormat="1" applyFont="1" applyBorder="1"/>
    <xf numFmtId="43" fontId="1" fillId="0" borderId="0" xfId="3" applyFont="1" applyBorder="1"/>
    <xf numFmtId="0" fontId="1" fillId="0" borderId="0" xfId="0" applyFont="1" applyBorder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0" fontId="4" fillId="0" borderId="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3" fillId="0" borderId="2" xfId="3" applyFont="1" applyFill="1" applyBorder="1"/>
    <xf numFmtId="0" fontId="3" fillId="6" borderId="2" xfId="0" applyFont="1" applyFill="1" applyBorder="1"/>
    <xf numFmtId="0" fontId="3" fillId="0" borderId="0" xfId="0" applyFont="1"/>
    <xf numFmtId="0" fontId="3" fillId="0" borderId="2" xfId="0" applyFont="1" applyBorder="1"/>
    <xf numFmtId="0" fontId="4" fillId="0" borderId="0" xfId="0" applyFont="1" applyFill="1"/>
    <xf numFmtId="0" fontId="18" fillId="0" borderId="2" xfId="2" applyFont="1" applyFill="1" applyBorder="1" applyAlignment="1">
      <alignment horizontal="center"/>
    </xf>
    <xf numFmtId="187" fontId="1" fillId="7" borderId="9" xfId="0" applyNumberFormat="1" applyFont="1" applyFill="1" applyBorder="1"/>
    <xf numFmtId="187" fontId="1" fillId="7" borderId="10" xfId="3" applyNumberFormat="1" applyFont="1" applyFill="1" applyBorder="1"/>
    <xf numFmtId="187" fontId="1" fillId="7" borderId="10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3" fillId="3" borderId="3" xfId="0" applyFont="1" applyFill="1" applyBorder="1" applyAlignment="1">
      <alignment horizontal="center"/>
    </xf>
    <xf numFmtId="0" fontId="3" fillId="0" borderId="2" xfId="0" applyFont="1" applyFill="1" applyBorder="1"/>
    <xf numFmtId="0" fontId="15" fillId="0" borderId="2" xfId="0" applyFont="1" applyFill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Fill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Border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 applyBorder="1"/>
    <xf numFmtId="0" fontId="1" fillId="12" borderId="20" xfId="0" applyFont="1" applyFill="1" applyBorder="1"/>
    <xf numFmtId="0" fontId="1" fillId="12" borderId="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/>
    </xf>
    <xf numFmtId="0" fontId="1" fillId="0" borderId="0" xfId="0" applyFont="1" applyBorder="1" applyAlignment="1"/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3" fillId="3" borderId="23" xfId="0" applyFont="1" applyFill="1" applyBorder="1" applyAlignment="1">
      <alignment horizontal="center"/>
    </xf>
    <xf numFmtId="0" fontId="9" fillId="0" borderId="0" xfId="0" applyFont="1" applyBorder="1" applyAlignment="1"/>
    <xf numFmtId="0" fontId="4" fillId="0" borderId="20" xfId="0" applyFont="1" applyFill="1" applyBorder="1" applyAlignment="1">
      <alignment horizontal="left"/>
    </xf>
    <xf numFmtId="0" fontId="7" fillId="0" borderId="0" xfId="0" applyFont="1" applyBorder="1" applyAlignment="1"/>
    <xf numFmtId="0" fontId="1" fillId="0" borderId="22" xfId="0" applyFont="1" applyBorder="1"/>
    <xf numFmtId="0" fontId="1" fillId="0" borderId="0" xfId="0" applyFont="1" applyFill="1" applyBorder="1"/>
    <xf numFmtId="0" fontId="9" fillId="0" borderId="0" xfId="0" applyFont="1" applyFill="1" applyBorder="1"/>
    <xf numFmtId="187" fontId="2" fillId="0" borderId="22" xfId="0" applyNumberFormat="1" applyFont="1" applyBorder="1"/>
    <xf numFmtId="0" fontId="1" fillId="0" borderId="20" xfId="0" applyFont="1" applyFill="1" applyBorder="1"/>
    <xf numFmtId="187" fontId="4" fillId="0" borderId="24" xfId="0" applyNumberFormat="1" applyFont="1" applyBorder="1"/>
    <xf numFmtId="0" fontId="1" fillId="0" borderId="25" xfId="0" applyFont="1" applyFill="1" applyBorder="1"/>
    <xf numFmtId="0" fontId="1" fillId="0" borderId="26" xfId="0" applyFont="1" applyBorder="1"/>
    <xf numFmtId="0" fontId="1" fillId="0" borderId="27" xfId="0" applyFont="1" applyBorder="1"/>
    <xf numFmtId="187" fontId="1" fillId="0" borderId="0" xfId="0" applyNumberFormat="1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Fill="1" applyBorder="1"/>
    <xf numFmtId="187" fontId="2" fillId="0" borderId="22" xfId="0" applyNumberFormat="1" applyFont="1" applyFill="1" applyBorder="1"/>
    <xf numFmtId="187" fontId="1" fillId="0" borderId="22" xfId="0" applyNumberFormat="1" applyFont="1" applyFill="1" applyBorder="1"/>
    <xf numFmtId="187" fontId="4" fillId="0" borderId="22" xfId="0" applyNumberFormat="1" applyFont="1" applyFill="1" applyBorder="1"/>
    <xf numFmtId="0" fontId="1" fillId="0" borderId="22" xfId="0" applyFont="1" applyFill="1" applyBorder="1"/>
    <xf numFmtId="187" fontId="4" fillId="0" borderId="21" xfId="0" applyNumberFormat="1" applyFont="1" applyFill="1" applyBorder="1"/>
    <xf numFmtId="0" fontId="4" fillId="0" borderId="21" xfId="0" applyFont="1" applyBorder="1"/>
    <xf numFmtId="0" fontId="4" fillId="0" borderId="28" xfId="0" applyFont="1" applyBorder="1"/>
    <xf numFmtId="0" fontId="25" fillId="0" borderId="0" xfId="0" applyFont="1"/>
    <xf numFmtId="0" fontId="0" fillId="0" borderId="2" xfId="0" applyBorder="1"/>
    <xf numFmtId="0" fontId="12" fillId="0" borderId="2" xfId="0" applyFont="1" applyBorder="1"/>
    <xf numFmtId="0" fontId="28" fillId="0" borderId="0" xfId="6" applyFont="1" applyFill="1" applyBorder="1" applyAlignment="1">
      <alignment wrapText="1"/>
    </xf>
    <xf numFmtId="0" fontId="28" fillId="6" borderId="0" xfId="6" applyFont="1" applyFill="1" applyBorder="1" applyAlignment="1">
      <alignment wrapText="1"/>
    </xf>
    <xf numFmtId="0" fontId="28" fillId="0" borderId="0" xfId="6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/>
    <xf numFmtId="0" fontId="12" fillId="0" borderId="0" xfId="0" applyFont="1" applyAlignment="1">
      <alignment vertical="top" wrapText="1"/>
    </xf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2" fillId="0" borderId="0" xfId="0" applyFont="1"/>
    <xf numFmtId="0" fontId="1" fillId="6" borderId="0" xfId="0" applyFont="1" applyFill="1" applyBorder="1" applyAlignment="1"/>
    <xf numFmtId="0" fontId="1" fillId="6" borderId="10" xfId="0" applyFont="1" applyFill="1" applyBorder="1"/>
    <xf numFmtId="0" fontId="1" fillId="6" borderId="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 applyBorder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Fill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43" fontId="15" fillId="0" borderId="2" xfId="3" applyFont="1" applyBorder="1"/>
    <xf numFmtId="0" fontId="15" fillId="0" borderId="2" xfId="0" applyFont="1" applyBorder="1"/>
    <xf numFmtId="0" fontId="33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6" fillId="0" borderId="0" xfId="0" applyFont="1"/>
    <xf numFmtId="0" fontId="37" fillId="0" borderId="0" xfId="0" applyFont="1"/>
    <xf numFmtId="43" fontId="13" fillId="0" borderId="0" xfId="3" applyFont="1"/>
    <xf numFmtId="187" fontId="4" fillId="0" borderId="0" xfId="0" applyNumberFormat="1" applyFont="1" applyFill="1" applyBorder="1" applyAlignment="1"/>
    <xf numFmtId="0" fontId="39" fillId="0" borderId="0" xfId="0" applyFont="1" applyAlignment="1">
      <alignment horizontal="right"/>
    </xf>
    <xf numFmtId="187" fontId="3" fillId="11" borderId="2" xfId="0" applyNumberFormat="1" applyFont="1" applyFill="1" applyBorder="1"/>
    <xf numFmtId="0" fontId="19" fillId="16" borderId="2" xfId="7" applyFont="1" applyFill="1" applyBorder="1" applyAlignment="1"/>
    <xf numFmtId="0" fontId="3" fillId="16" borderId="2" xfId="0" applyFont="1" applyFill="1" applyBorder="1"/>
    <xf numFmtId="0" fontId="0" fillId="16" borderId="0" xfId="0" applyFill="1"/>
    <xf numFmtId="0" fontId="40" fillId="0" borderId="1" xfId="8" applyFont="1" applyFill="1" applyBorder="1" applyAlignment="1"/>
    <xf numFmtId="187" fontId="0" fillId="0" borderId="0" xfId="0" applyNumberFormat="1"/>
    <xf numFmtId="0" fontId="18" fillId="4" borderId="2" xfId="2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22" fillId="0" borderId="0" xfId="0" applyFont="1" applyFill="1"/>
    <xf numFmtId="187" fontId="4" fillId="0" borderId="0" xfId="3" applyNumberFormat="1" applyFont="1" applyFill="1" applyBorder="1"/>
    <xf numFmtId="0" fontId="12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/>
    </xf>
    <xf numFmtId="0" fontId="4" fillId="18" borderId="2" xfId="0" applyFont="1" applyFill="1" applyBorder="1" applyAlignment="1">
      <alignment horizontal="center"/>
    </xf>
    <xf numFmtId="187" fontId="4" fillId="18" borderId="2" xfId="3" applyNumberFormat="1" applyFont="1" applyFill="1" applyBorder="1"/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8" fillId="0" borderId="13" xfId="0" applyFont="1" applyFill="1" applyBorder="1" applyAlignment="1">
      <alignment horizontal="center"/>
    </xf>
    <xf numFmtId="0" fontId="4" fillId="0" borderId="13" xfId="0" applyFont="1" applyFill="1" applyBorder="1"/>
    <xf numFmtId="187" fontId="14" fillId="19" borderId="13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/>
    </xf>
    <xf numFmtId="0" fontId="4" fillId="0" borderId="11" xfId="0" applyFont="1" applyFill="1" applyBorder="1"/>
    <xf numFmtId="187" fontId="14" fillId="0" borderId="15" xfId="0" applyNumberFormat="1" applyFont="1" applyFill="1" applyBorder="1" applyAlignment="1">
      <alignment horizontal="right"/>
    </xf>
    <xf numFmtId="187" fontId="21" fillId="0" borderId="9" xfId="0" applyNumberFormat="1" applyFont="1" applyFill="1" applyBorder="1" applyAlignment="1"/>
    <xf numFmtId="187" fontId="4" fillId="0" borderId="29" xfId="0" applyNumberFormat="1" applyFont="1" applyFill="1" applyBorder="1" applyAlignment="1"/>
    <xf numFmtId="187" fontId="4" fillId="21" borderId="3" xfId="0" applyNumberFormat="1" applyFont="1" applyFill="1" applyBorder="1" applyAlignment="1"/>
    <xf numFmtId="187" fontId="4" fillId="21" borderId="4" xfId="0" applyNumberFormat="1" applyFont="1" applyFill="1" applyBorder="1" applyAlignment="1"/>
    <xf numFmtId="187" fontId="4" fillId="21" borderId="11" xfId="0" applyNumberFormat="1" applyFont="1" applyFill="1" applyBorder="1" applyAlignment="1"/>
    <xf numFmtId="187" fontId="29" fillId="21" borderId="15" xfId="0" applyNumberFormat="1" applyFont="1" applyFill="1" applyBorder="1" applyAlignment="1">
      <alignment horizontal="center" vertical="top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2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3" fillId="18" borderId="0" xfId="0" applyNumberFormat="1" applyFont="1" applyFill="1"/>
    <xf numFmtId="43" fontId="14" fillId="0" borderId="12" xfId="3" applyFont="1" applyBorder="1" applyAlignment="1">
      <alignment vertical="center"/>
    </xf>
    <xf numFmtId="43" fontId="28" fillId="0" borderId="0" xfId="3" applyFont="1" applyFill="1" applyBorder="1" applyAlignment="1">
      <alignment wrapText="1"/>
    </xf>
    <xf numFmtId="43" fontId="28" fillId="6" borderId="0" xfId="3" applyFont="1" applyFill="1" applyBorder="1" applyAlignment="1">
      <alignment wrapText="1"/>
    </xf>
    <xf numFmtId="43" fontId="28" fillId="0" borderId="0" xfId="3" applyFont="1" applyFill="1" applyBorder="1" applyAlignment="1">
      <alignment vertical="top" wrapText="1"/>
    </xf>
    <xf numFmtId="43" fontId="12" fillId="0" borderId="0" xfId="3" applyFont="1"/>
    <xf numFmtId="43" fontId="19" fillId="0" borderId="2" xfId="3" applyFont="1" applyFill="1" applyBorder="1" applyAlignment="1">
      <alignment wrapText="1"/>
    </xf>
    <xf numFmtId="0" fontId="19" fillId="18" borderId="2" xfId="6" applyFont="1" applyFill="1" applyBorder="1" applyAlignment="1">
      <alignment wrapText="1"/>
    </xf>
    <xf numFmtId="0" fontId="3" fillId="18" borderId="2" xfId="0" applyFont="1" applyFill="1" applyBorder="1" applyAlignment="1">
      <alignment horizontal="center"/>
    </xf>
    <xf numFmtId="43" fontId="19" fillId="18" borderId="2" xfId="3" applyFont="1" applyFill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43" fontId="4" fillId="18" borderId="2" xfId="3" applyFont="1" applyFill="1" applyBorder="1" applyAlignment="1">
      <alignment horizontal="center"/>
    </xf>
    <xf numFmtId="0" fontId="0" fillId="0" borderId="0" xfId="0" applyFill="1"/>
    <xf numFmtId="0" fontId="3" fillId="18" borderId="2" xfId="0" applyFont="1" applyFill="1" applyBorder="1" applyAlignment="1">
      <alignment horizontal="center" vertical="center" wrapText="1"/>
    </xf>
    <xf numFmtId="43" fontId="3" fillId="0" borderId="2" xfId="3" applyFont="1" applyBorder="1"/>
    <xf numFmtId="0" fontId="4" fillId="17" borderId="2" xfId="0" applyFont="1" applyFill="1" applyBorder="1" applyAlignment="1">
      <alignment horizontal="center"/>
    </xf>
    <xf numFmtId="43" fontId="0" fillId="17" borderId="2" xfId="3" applyFont="1" applyFill="1" applyBorder="1"/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4" fillId="0" borderId="30" xfId="0" applyFont="1" applyBorder="1" applyAlignment="1"/>
    <xf numFmtId="0" fontId="14" fillId="0" borderId="4" xfId="0" applyFont="1" applyBorder="1" applyAlignment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4" fillId="19" borderId="2" xfId="0" applyNumberFormat="1" applyFont="1" applyFill="1" applyBorder="1" applyAlignment="1">
      <alignment horizontal="center"/>
    </xf>
    <xf numFmtId="0" fontId="3" fillId="20" borderId="2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43" fillId="0" borderId="0" xfId="0" applyFont="1" applyFill="1" applyAlignment="1">
      <alignment horizontal="center" vertical="top" wrapText="1"/>
    </xf>
    <xf numFmtId="0" fontId="44" fillId="0" borderId="0" xfId="0" applyFont="1" applyFill="1" applyAlignment="1">
      <alignment horizontal="center" vertical="top" wrapText="1"/>
    </xf>
    <xf numFmtId="0" fontId="41" fillId="0" borderId="2" xfId="0" applyFont="1" applyFill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187" fontId="4" fillId="0" borderId="13" xfId="3" applyNumberFormat="1" applyFont="1" applyFill="1" applyBorder="1"/>
    <xf numFmtId="0" fontId="45" fillId="23" borderId="39" xfId="0" applyFont="1" applyFill="1" applyBorder="1" applyAlignment="1">
      <alignment horizontal="center" vertical="center" wrapText="1" readingOrder="1"/>
    </xf>
    <xf numFmtId="0" fontId="45" fillId="23" borderId="40" xfId="0" applyFont="1" applyFill="1" applyBorder="1" applyAlignment="1">
      <alignment horizontal="center" vertical="center" wrapText="1" readingOrder="1"/>
    </xf>
    <xf numFmtId="0" fontId="45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6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5" fillId="23" borderId="41" xfId="0" applyFont="1" applyFill="1" applyBorder="1" applyAlignment="1">
      <alignment horizontal="left" vertical="center" wrapText="1" readingOrder="1"/>
    </xf>
    <xf numFmtId="0" fontId="47" fillId="24" borderId="42" xfId="0" applyFont="1" applyFill="1" applyBorder="1" applyAlignment="1">
      <alignment horizontal="center" vertical="center" wrapText="1" readingOrder="1"/>
    </xf>
    <xf numFmtId="0" fontId="47" fillId="25" borderId="43" xfId="0" applyFont="1" applyFill="1" applyBorder="1" applyAlignment="1">
      <alignment horizontal="center" vertical="center" wrapText="1" readingOrder="1"/>
    </xf>
    <xf numFmtId="0" fontId="35" fillId="25" borderId="43" xfId="0" applyFont="1" applyFill="1" applyBorder="1" applyAlignment="1">
      <alignment horizontal="center" vertical="center" wrapText="1" readingOrder="1"/>
    </xf>
    <xf numFmtId="0" fontId="47" fillId="24" borderId="43" xfId="0" applyFont="1" applyFill="1" applyBorder="1" applyAlignment="1">
      <alignment horizontal="center" vertical="center" wrapText="1" readingOrder="1"/>
    </xf>
    <xf numFmtId="0" fontId="35" fillId="24" borderId="43" xfId="0" applyFont="1" applyFill="1" applyBorder="1" applyAlignment="1">
      <alignment horizontal="center" vertical="center" wrapText="1" readingOrder="1"/>
    </xf>
    <xf numFmtId="0" fontId="47" fillId="24" borderId="39" xfId="0" applyFont="1" applyFill="1" applyBorder="1" applyAlignment="1">
      <alignment horizontal="center" vertical="center" wrapText="1" readingOrder="1"/>
    </xf>
    <xf numFmtId="0" fontId="47" fillId="25" borderId="39" xfId="0" applyFont="1" applyFill="1" applyBorder="1" applyAlignment="1">
      <alignment horizontal="center" vertical="center" wrapText="1" readingOrder="1"/>
    </xf>
    <xf numFmtId="0" fontId="35" fillId="25" borderId="39" xfId="0" applyFont="1" applyFill="1" applyBorder="1" applyAlignment="1">
      <alignment horizontal="center" vertical="center" wrapText="1" readingOrder="1"/>
    </xf>
    <xf numFmtId="0" fontId="35" fillId="24" borderId="39" xfId="0" applyFont="1" applyFill="1" applyBorder="1" applyAlignment="1">
      <alignment horizontal="center" vertical="center" wrapText="1" readingOrder="1"/>
    </xf>
    <xf numFmtId="0" fontId="47" fillId="24" borderId="42" xfId="0" applyFont="1" applyFill="1" applyBorder="1" applyAlignment="1">
      <alignment horizontal="left" vertical="center" readingOrder="1"/>
    </xf>
    <xf numFmtId="0" fontId="47" fillId="25" borderId="43" xfId="0" applyFont="1" applyFill="1" applyBorder="1" applyAlignment="1">
      <alignment horizontal="left" vertical="center" readingOrder="1"/>
    </xf>
    <xf numFmtId="0" fontId="47" fillId="24" borderId="39" xfId="0" applyFont="1" applyFill="1" applyBorder="1" applyAlignment="1">
      <alignment horizontal="left" vertical="center" readingOrder="1"/>
    </xf>
    <xf numFmtId="0" fontId="47" fillId="25" borderId="39" xfId="0" applyFont="1" applyFill="1" applyBorder="1" applyAlignment="1">
      <alignment horizontal="left" vertical="center" readingOrder="1"/>
    </xf>
    <xf numFmtId="0" fontId="47" fillId="24" borderId="43" xfId="0" applyFont="1" applyFill="1" applyBorder="1" applyAlignment="1">
      <alignment horizontal="left" vertical="center" readingOrder="1"/>
    </xf>
    <xf numFmtId="0" fontId="15" fillId="6" borderId="0" xfId="0" applyFont="1" applyFill="1" applyBorder="1" applyAlignment="1">
      <alignment horizontal="center"/>
    </xf>
    <xf numFmtId="0" fontId="37" fillId="6" borderId="0" xfId="0" applyFont="1" applyFill="1" applyBorder="1" applyAlignment="1">
      <alignment horizontal="center"/>
    </xf>
    <xf numFmtId="49" fontId="41" fillId="0" borderId="3" xfId="3" applyNumberFormat="1" applyFont="1" applyFill="1" applyBorder="1" applyAlignment="1">
      <alignment horizontal="center" vertical="center" wrapText="1"/>
    </xf>
    <xf numFmtId="187" fontId="4" fillId="5" borderId="2" xfId="3" applyNumberFormat="1" applyFont="1" applyFill="1" applyBorder="1"/>
    <xf numFmtId="43" fontId="0" fillId="0" borderId="0" xfId="3" applyFont="1"/>
    <xf numFmtId="49" fontId="41" fillId="5" borderId="3" xfId="3" applyNumberFormat="1" applyFont="1" applyFill="1" applyBorder="1" applyAlignment="1">
      <alignment horizontal="center" vertical="center" wrapText="1"/>
    </xf>
    <xf numFmtId="187" fontId="0" fillId="5" borderId="0" xfId="0" applyNumberFormat="1" applyFill="1" applyAlignment="1">
      <alignment horizontal="center"/>
    </xf>
    <xf numFmtId="43" fontId="0" fillId="5" borderId="0" xfId="3" applyFont="1" applyFill="1"/>
    <xf numFmtId="0" fontId="0" fillId="5" borderId="0" xfId="0" applyFill="1"/>
    <xf numFmtId="0" fontId="30" fillId="0" borderId="0" xfId="0" applyFont="1" applyFill="1" applyAlignment="1">
      <alignment horizontal="center"/>
    </xf>
    <xf numFmtId="43" fontId="30" fillId="0" borderId="0" xfId="3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22" fillId="19" borderId="0" xfId="0" applyFont="1" applyFill="1"/>
    <xf numFmtId="0" fontId="3" fillId="2" borderId="0" xfId="0" applyFont="1" applyFill="1"/>
    <xf numFmtId="0" fontId="49" fillId="23" borderId="39" xfId="0" applyFont="1" applyFill="1" applyBorder="1" applyAlignment="1">
      <alignment horizontal="center" vertical="center" wrapText="1" readingOrder="1"/>
    </xf>
    <xf numFmtId="0" fontId="49" fillId="23" borderId="40" xfId="0" applyFont="1" applyFill="1" applyBorder="1" applyAlignment="1">
      <alignment horizontal="center" vertical="center" wrapText="1" readingOrder="1"/>
    </xf>
    <xf numFmtId="0" fontId="49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50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49" fillId="23" borderId="41" xfId="0" applyFont="1" applyFill="1" applyBorder="1" applyAlignment="1">
      <alignment horizontal="left" vertical="center" wrapText="1" readingOrder="1"/>
    </xf>
    <xf numFmtId="0" fontId="51" fillId="24" borderId="42" xfId="0" applyFont="1" applyFill="1" applyBorder="1" applyAlignment="1">
      <alignment horizontal="center" vertical="center" wrapText="1" readingOrder="1"/>
    </xf>
    <xf numFmtId="0" fontId="51" fillId="24" borderId="42" xfId="0" applyFont="1" applyFill="1" applyBorder="1" applyAlignment="1">
      <alignment horizontal="left" vertical="center" readingOrder="1"/>
    </xf>
    <xf numFmtId="0" fontId="51" fillId="25" borderId="43" xfId="0" applyFont="1" applyFill="1" applyBorder="1" applyAlignment="1">
      <alignment horizontal="center" vertical="center" wrapText="1" readingOrder="1"/>
    </xf>
    <xf numFmtId="0" fontId="52" fillId="25" borderId="43" xfId="0" applyFont="1" applyFill="1" applyBorder="1" applyAlignment="1">
      <alignment horizontal="center" vertical="center" wrapText="1" readingOrder="1"/>
    </xf>
    <xf numFmtId="0" fontId="51" fillId="25" borderId="43" xfId="0" applyFont="1" applyFill="1" applyBorder="1" applyAlignment="1">
      <alignment horizontal="left" vertical="center" readingOrder="1"/>
    </xf>
    <xf numFmtId="0" fontId="51" fillId="24" borderId="39" xfId="0" applyFont="1" applyFill="1" applyBorder="1" applyAlignment="1">
      <alignment horizontal="center" vertical="center" wrapText="1" readingOrder="1"/>
    </xf>
    <xf numFmtId="0" fontId="51" fillId="24" borderId="39" xfId="0" applyFont="1" applyFill="1" applyBorder="1" applyAlignment="1">
      <alignment horizontal="left" vertical="center" readingOrder="1"/>
    </xf>
    <xf numFmtId="0" fontId="51" fillId="25" borderId="39" xfId="0" applyFont="1" applyFill="1" applyBorder="1" applyAlignment="1">
      <alignment horizontal="center" vertical="center" wrapText="1" readingOrder="1"/>
    </xf>
    <xf numFmtId="0" fontId="52" fillId="25" borderId="39" xfId="0" applyFont="1" applyFill="1" applyBorder="1" applyAlignment="1">
      <alignment horizontal="center" vertical="center" wrapText="1" readingOrder="1"/>
    </xf>
    <xf numFmtId="0" fontId="51" fillId="25" borderId="39" xfId="0" applyFont="1" applyFill="1" applyBorder="1" applyAlignment="1">
      <alignment horizontal="left" vertical="center" readingOrder="1"/>
    </xf>
    <xf numFmtId="0" fontId="51" fillId="24" borderId="43" xfId="0" applyFont="1" applyFill="1" applyBorder="1" applyAlignment="1">
      <alignment horizontal="center" vertical="center" wrapText="1" readingOrder="1"/>
    </xf>
    <xf numFmtId="0" fontId="52" fillId="24" borderId="43" xfId="0" applyFont="1" applyFill="1" applyBorder="1" applyAlignment="1">
      <alignment horizontal="center" vertical="center" wrapText="1" readingOrder="1"/>
    </xf>
    <xf numFmtId="0" fontId="51" fillId="24" borderId="43" xfId="0" applyFont="1" applyFill="1" applyBorder="1" applyAlignment="1">
      <alignment horizontal="left" vertical="center" readingOrder="1"/>
    </xf>
    <xf numFmtId="0" fontId="52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3" fillId="0" borderId="0" xfId="0" applyFo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187" fontId="32" fillId="0" borderId="0" xfId="0" applyNumberFormat="1" applyFont="1"/>
    <xf numFmtId="0" fontId="4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2" fillId="0" borderId="0" xfId="0" applyFont="1"/>
    <xf numFmtId="0" fontId="43" fillId="18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vertical="top"/>
    </xf>
    <xf numFmtId="0" fontId="3" fillId="9" borderId="0" xfId="0" applyFont="1" applyFill="1" applyBorder="1" applyAlignment="1">
      <alignment vertical="top"/>
    </xf>
    <xf numFmtId="0" fontId="3" fillId="10" borderId="0" xfId="0" applyFont="1" applyFill="1" applyAlignment="1">
      <alignment horizontal="center" vertical="top"/>
    </xf>
    <xf numFmtId="0" fontId="3" fillId="10" borderId="0" xfId="0" applyFont="1" applyFill="1" applyAlignment="1">
      <alignment vertical="top"/>
    </xf>
    <xf numFmtId="0" fontId="38" fillId="14" borderId="38" xfId="8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9" fillId="0" borderId="1" xfId="8" applyFont="1" applyFill="1" applyBorder="1" applyAlignment="1">
      <alignment vertical="top"/>
    </xf>
    <xf numFmtId="0" fontId="38" fillId="0" borderId="1" xfId="8" applyFont="1" applyFill="1" applyBorder="1" applyAlignment="1">
      <alignment horizontal="right" vertical="top"/>
    </xf>
    <xf numFmtId="0" fontId="38" fillId="0" borderId="1" xfId="8" applyFont="1" applyFill="1" applyBorder="1" applyAlignment="1">
      <alignment vertical="top"/>
    </xf>
    <xf numFmtId="0" fontId="19" fillId="19" borderId="1" xfId="8" applyFont="1" applyFill="1" applyBorder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vertical="top"/>
    </xf>
    <xf numFmtId="0" fontId="3" fillId="19" borderId="0" xfId="0" applyFont="1" applyFill="1" applyAlignment="1">
      <alignment vertical="top"/>
    </xf>
    <xf numFmtId="0" fontId="48" fillId="0" borderId="0" xfId="0" applyFont="1" applyAlignment="1">
      <alignment vertical="top"/>
    </xf>
    <xf numFmtId="0" fontId="4" fillId="7" borderId="11" xfId="0" applyFont="1" applyFill="1" applyBorder="1" applyAlignment="1">
      <alignment horizontal="centerContinuous" vertical="top"/>
    </xf>
    <xf numFmtId="0" fontId="48" fillId="7" borderId="12" xfId="0" applyFont="1" applyFill="1" applyBorder="1" applyAlignment="1">
      <alignment horizontal="centerContinuous" vertical="top"/>
    </xf>
    <xf numFmtId="0" fontId="48" fillId="7" borderId="0" xfId="0" applyFont="1" applyFill="1" applyBorder="1" applyAlignment="1">
      <alignment horizontal="centerContinuous" vertical="top"/>
    </xf>
    <xf numFmtId="0" fontId="19" fillId="16" borderId="1" xfId="8" applyFont="1" applyFill="1" applyBorder="1" applyAlignment="1">
      <alignment vertical="top"/>
    </xf>
    <xf numFmtId="0" fontId="19" fillId="4" borderId="1" xfId="8" applyFont="1" applyFill="1" applyBorder="1" applyAlignment="1">
      <alignment vertical="top"/>
    </xf>
    <xf numFmtId="43" fontId="1" fillId="0" borderId="0" xfId="3" applyFont="1"/>
    <xf numFmtId="43" fontId="4" fillId="0" borderId="0" xfId="3" applyFont="1"/>
    <xf numFmtId="0" fontId="33" fillId="0" borderId="0" xfId="0" applyFont="1" applyFill="1"/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3" fillId="0" borderId="14" xfId="0" applyFont="1" applyBorder="1" applyAlignment="1">
      <alignment horizontal="center"/>
    </xf>
    <xf numFmtId="43" fontId="3" fillId="0" borderId="14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4" fillId="0" borderId="2" xfId="0" applyNumberFormat="1" applyFont="1" applyBorder="1" applyAlignment="1"/>
    <xf numFmtId="43" fontId="4" fillId="0" borderId="2" xfId="3" applyFont="1" applyBorder="1"/>
    <xf numFmtId="0" fontId="4" fillId="4" borderId="2" xfId="0" applyFont="1" applyFill="1" applyBorder="1" applyAlignment="1">
      <alignment horizontal="center" vertical="center" wrapText="1"/>
    </xf>
    <xf numFmtId="43" fontId="15" fillId="4" borderId="2" xfId="3" applyFont="1" applyFill="1" applyBorder="1"/>
    <xf numFmtId="0" fontId="25" fillId="4" borderId="0" xfId="0" applyFont="1" applyFill="1"/>
    <xf numFmtId="0" fontId="4" fillId="28" borderId="2" xfId="0" applyFont="1" applyFill="1" applyBorder="1" applyAlignment="1">
      <alignment horizontal="center" vertical="center" wrapText="1"/>
    </xf>
    <xf numFmtId="43" fontId="15" fillId="28" borderId="2" xfId="3" applyFont="1" applyFill="1" applyBorder="1"/>
    <xf numFmtId="0" fontId="25" fillId="28" borderId="0" xfId="0" applyFont="1" applyFill="1"/>
    <xf numFmtId="43" fontId="12" fillId="0" borderId="0" xfId="0" applyNumberFormat="1" applyFont="1"/>
    <xf numFmtId="43" fontId="1" fillId="0" borderId="0" xfId="0" applyNumberFormat="1" applyFont="1"/>
    <xf numFmtId="0" fontId="3" fillId="0" borderId="2" xfId="0" applyFont="1" applyBorder="1" applyAlignment="1">
      <alignment horizontal="left" vertical="center"/>
    </xf>
    <xf numFmtId="43" fontId="0" fillId="0" borderId="0" xfId="0" applyNumberFormat="1"/>
    <xf numFmtId="43" fontId="3" fillId="17" borderId="4" xfId="3" applyFont="1" applyFill="1" applyBorder="1" applyAlignment="1">
      <alignment horizontal="center" vertical="center"/>
    </xf>
    <xf numFmtId="43" fontId="3" fillId="0" borderId="2" xfId="3" applyFont="1" applyBorder="1" applyAlignment="1">
      <alignment horizontal="center" vertical="center"/>
    </xf>
    <xf numFmtId="43" fontId="3" fillId="0" borderId="2" xfId="3" applyFont="1" applyBorder="1" applyAlignment="1">
      <alignment horizontal="center" vertical="center" wrapText="1"/>
    </xf>
    <xf numFmtId="43" fontId="3" fillId="17" borderId="13" xfId="3" applyFont="1" applyFill="1" applyBorder="1" applyAlignment="1">
      <alignment horizontal="center" vertical="center"/>
    </xf>
    <xf numFmtId="43" fontId="3" fillId="17" borderId="2" xfId="3" applyFont="1" applyFill="1" applyBorder="1" applyAlignment="1">
      <alignment horizontal="center" vertical="center"/>
    </xf>
    <xf numFmtId="43" fontId="4" fillId="0" borderId="3" xfId="3" applyFont="1" applyBorder="1" applyAlignment="1">
      <alignment horizontal="center" vertical="center" wrapText="1"/>
    </xf>
    <xf numFmtId="43" fontId="4" fillId="0" borderId="2" xfId="3" applyFont="1" applyBorder="1" applyAlignment="1">
      <alignment horizontal="center" vertical="center" wrapText="1"/>
    </xf>
    <xf numFmtId="43" fontId="3" fillId="0" borderId="0" xfId="3" applyFont="1"/>
    <xf numFmtId="43" fontId="33" fillId="0" borderId="0" xfId="3" applyFont="1"/>
    <xf numFmtId="43" fontId="2" fillId="0" borderId="2" xfId="3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0" fillId="4" borderId="0" xfId="0" applyFill="1"/>
    <xf numFmtId="0" fontId="4" fillId="16" borderId="2" xfId="0" applyFont="1" applyFill="1" applyBorder="1" applyAlignment="1">
      <alignment horizontal="center" vertical="center" wrapText="1"/>
    </xf>
    <xf numFmtId="43" fontId="15" fillId="16" borderId="2" xfId="3" applyFont="1" applyFill="1" applyBorder="1"/>
    <xf numFmtId="0" fontId="25" fillId="16" borderId="0" xfId="0" applyFont="1" applyFill="1"/>
    <xf numFmtId="0" fontId="59" fillId="0" borderId="0" xfId="0" applyFont="1" applyFill="1"/>
    <xf numFmtId="0" fontId="58" fillId="0" borderId="0" xfId="0" applyFont="1" applyFill="1" applyAlignment="1">
      <alignment horizontal="center"/>
    </xf>
    <xf numFmtId="0" fontId="41" fillId="0" borderId="2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/>
    <xf numFmtId="0" fontId="26" fillId="0" borderId="2" xfId="0" applyFont="1" applyFill="1" applyBorder="1"/>
    <xf numFmtId="3" fontId="26" fillId="0" borderId="2" xfId="0" applyNumberFormat="1" applyFont="1" applyFill="1" applyBorder="1" applyAlignment="1">
      <alignment horizontal="center" vertical="center"/>
    </xf>
    <xf numFmtId="0" fontId="59" fillId="0" borderId="2" xfId="0" applyFont="1" applyFill="1" applyBorder="1"/>
    <xf numFmtId="0" fontId="15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15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top"/>
    </xf>
    <xf numFmtId="0" fontId="15" fillId="0" borderId="2" xfId="11" applyFont="1" applyFill="1" applyBorder="1" applyAlignment="1">
      <alignment horizontal="left" vertical="top"/>
    </xf>
    <xf numFmtId="0" fontId="15" fillId="0" borderId="2" xfId="11" applyFont="1" applyFill="1" applyBorder="1" applyAlignment="1">
      <alignment horizontal="center" vertical="top"/>
    </xf>
    <xf numFmtId="3" fontId="15" fillId="0" borderId="2" xfId="11" applyNumberFormat="1" applyFont="1" applyFill="1" applyBorder="1" applyAlignment="1">
      <alignment horizontal="center"/>
    </xf>
    <xf numFmtId="3" fontId="15" fillId="0" borderId="14" xfId="0" applyNumberFormat="1" applyFont="1" applyFill="1" applyBorder="1" applyAlignment="1">
      <alignment horizontal="center" vertical="center"/>
    </xf>
    <xf numFmtId="3" fontId="15" fillId="0" borderId="14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89" fontId="7" fillId="0" borderId="2" xfId="3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89" fontId="3" fillId="0" borderId="2" xfId="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center" wrapText="1"/>
    </xf>
    <xf numFmtId="189" fontId="15" fillId="0" borderId="2" xfId="3" applyNumberFormat="1" applyFont="1" applyFill="1" applyBorder="1" applyAlignment="1">
      <alignment horizontal="center" vertical="center" wrapText="1"/>
    </xf>
    <xf numFmtId="0" fontId="19" fillId="0" borderId="2" xfId="12" applyFont="1" applyFill="1" applyBorder="1" applyAlignment="1">
      <alignment vertical="top" wrapText="1"/>
    </xf>
    <xf numFmtId="3" fontId="19" fillId="0" borderId="2" xfId="12" applyNumberFormat="1" applyFont="1" applyFill="1" applyBorder="1" applyAlignment="1">
      <alignment horizontal="center" vertical="center" wrapText="1"/>
    </xf>
    <xf numFmtId="0" fontId="19" fillId="0" borderId="2" xfId="12" applyFont="1" applyFill="1" applyBorder="1" applyAlignment="1">
      <alignment horizontal="center" vertical="center" wrapText="1"/>
    </xf>
    <xf numFmtId="189" fontId="19" fillId="0" borderId="2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89" fontId="4" fillId="0" borderId="14" xfId="3" applyNumberFormat="1" applyFont="1" applyBorder="1" applyAlignment="1">
      <alignment horizontal="center" vertical="center"/>
    </xf>
    <xf numFmtId="189" fontId="4" fillId="0" borderId="0" xfId="3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89" fontId="15" fillId="0" borderId="2" xfId="3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89" fontId="3" fillId="0" borderId="2" xfId="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59" fillId="0" borderId="2" xfId="0" applyFont="1" applyFill="1" applyBorder="1" applyAlignment="1">
      <alignment horizontal="center"/>
    </xf>
    <xf numFmtId="0" fontId="59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89" fontId="3" fillId="0" borderId="2" xfId="3" applyNumberFormat="1" applyFont="1" applyFill="1" applyBorder="1" applyAlignment="1">
      <alignment horizontal="center"/>
    </xf>
    <xf numFmtId="189" fontId="4" fillId="4" borderId="14" xfId="3" applyNumberFormat="1" applyFont="1" applyFill="1" applyBorder="1" applyAlignment="1">
      <alignment horizontal="center" vertical="center"/>
    </xf>
    <xf numFmtId="3" fontId="7" fillId="4" borderId="14" xfId="0" applyNumberFormat="1" applyFont="1" applyFill="1" applyBorder="1" applyAlignment="1">
      <alignment horizontal="center"/>
    </xf>
    <xf numFmtId="3" fontId="7" fillId="4" borderId="14" xfId="0" applyNumberFormat="1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189" fontId="62" fillId="0" borderId="0" xfId="3" applyNumberFormat="1" applyFont="1" applyFill="1" applyAlignment="1">
      <alignment horizontal="center" vertical="center"/>
    </xf>
    <xf numFmtId="189" fontId="41" fillId="0" borderId="2" xfId="3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189" fontId="9" fillId="0" borderId="2" xfId="3" applyNumberFormat="1" applyFont="1" applyFill="1" applyBorder="1" applyAlignment="1">
      <alignment horizontal="center" vertical="center"/>
    </xf>
    <xf numFmtId="189" fontId="9" fillId="6" borderId="2" xfId="3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59" fillId="0" borderId="2" xfId="0" applyFont="1" applyBorder="1"/>
    <xf numFmtId="0" fontId="15" fillId="0" borderId="2" xfId="0" applyFont="1" applyBorder="1" applyAlignment="1">
      <alignment horizontal="center"/>
    </xf>
    <xf numFmtId="0" fontId="63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3" fontId="15" fillId="0" borderId="3" xfId="3" applyFont="1" applyBorder="1" applyAlignment="1">
      <alignment horizontal="center" vertical="center"/>
    </xf>
    <xf numFmtId="189" fontId="15" fillId="6" borderId="2" xfId="3" applyNumberFormat="1" applyFont="1" applyFill="1" applyBorder="1" applyAlignment="1">
      <alignment horizontal="center" vertical="center"/>
    </xf>
    <xf numFmtId="189" fontId="9" fillId="0" borderId="30" xfId="3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/>
    <xf numFmtId="189" fontId="15" fillId="0" borderId="2" xfId="3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9" fontId="9" fillId="0" borderId="14" xfId="3" applyNumberFormat="1" applyFont="1" applyFill="1" applyBorder="1" applyAlignment="1">
      <alignment horizontal="center" vertical="center"/>
    </xf>
    <xf numFmtId="41" fontId="15" fillId="0" borderId="2" xfId="3" applyNumberFormat="1" applyFont="1" applyFill="1" applyBorder="1" applyAlignment="1">
      <alignment horizontal="center" vertical="center"/>
    </xf>
    <xf numFmtId="41" fontId="15" fillId="0" borderId="2" xfId="0" applyNumberFormat="1" applyFont="1" applyFill="1" applyBorder="1"/>
    <xf numFmtId="0" fontId="9" fillId="0" borderId="2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189" fontId="41" fillId="0" borderId="14" xfId="3" applyNumberFormat="1" applyFont="1" applyFill="1" applyBorder="1" applyAlignment="1">
      <alignment horizontal="center" vertical="center"/>
    </xf>
    <xf numFmtId="189" fontId="9" fillId="0" borderId="0" xfId="3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5" fillId="4" borderId="0" xfId="0" applyFont="1" applyFill="1"/>
    <xf numFmtId="0" fontId="3" fillId="4" borderId="0" xfId="0" applyFont="1" applyFill="1" applyAlignment="1">
      <alignment horizontal="center"/>
    </xf>
    <xf numFmtId="189" fontId="33" fillId="4" borderId="0" xfId="0" applyNumberFormat="1" applyFont="1" applyFill="1"/>
    <xf numFmtId="0" fontId="66" fillId="0" borderId="2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top"/>
    </xf>
    <xf numFmtId="0" fontId="66" fillId="29" borderId="2" xfId="0" applyFont="1" applyFill="1" applyBorder="1" applyAlignment="1">
      <alignment horizontal="left" vertical="top" wrapText="1"/>
    </xf>
    <xf numFmtId="0" fontId="66" fillId="29" borderId="2" xfId="0" applyFont="1" applyFill="1" applyBorder="1" applyAlignment="1">
      <alignment horizontal="left" vertical="top"/>
    </xf>
    <xf numFmtId="0" fontId="66" fillId="0" borderId="2" xfId="0" applyFont="1" applyBorder="1" applyAlignment="1">
      <alignment horizontal="left" vertical="top"/>
    </xf>
    <xf numFmtId="0" fontId="66" fillId="29" borderId="2" xfId="0" applyFont="1" applyFill="1" applyBorder="1" applyAlignment="1">
      <alignment horizontal="center" vertical="top" wrapText="1"/>
    </xf>
    <xf numFmtId="43" fontId="66" fillId="29" borderId="2" xfId="3" applyFont="1" applyFill="1" applyBorder="1" applyAlignment="1">
      <alignment horizontal="left" vertical="top" wrapText="1"/>
    </xf>
    <xf numFmtId="0" fontId="66" fillId="4" borderId="2" xfId="0" applyFont="1" applyFill="1" applyBorder="1" applyAlignment="1">
      <alignment horizontal="center" vertical="top"/>
    </xf>
    <xf numFmtId="0" fontId="66" fillId="4" borderId="2" xfId="0" applyFont="1" applyFill="1" applyBorder="1" applyAlignment="1">
      <alignment horizontal="left" vertical="top" wrapText="1"/>
    </xf>
    <xf numFmtId="0" fontId="66" fillId="4" borderId="2" xfId="0" applyFont="1" applyFill="1" applyBorder="1" applyAlignment="1">
      <alignment horizontal="left" vertical="top"/>
    </xf>
    <xf numFmtId="0" fontId="66" fillId="4" borderId="2" xfId="0" applyFont="1" applyFill="1" applyBorder="1" applyAlignment="1">
      <alignment horizontal="center" vertical="top" wrapText="1"/>
    </xf>
    <xf numFmtId="43" fontId="66" fillId="4" borderId="2" xfId="3" applyFont="1" applyFill="1" applyBorder="1" applyAlignment="1">
      <alignment horizontal="left" vertical="top" wrapText="1"/>
    </xf>
    <xf numFmtId="43" fontId="65" fillId="0" borderId="2" xfId="0" applyNumberFormat="1" applyFont="1" applyBorder="1"/>
    <xf numFmtId="43" fontId="65" fillId="4" borderId="2" xfId="0" applyNumberFormat="1" applyFont="1" applyFill="1" applyBorder="1"/>
    <xf numFmtId="0" fontId="66" fillId="0" borderId="2" xfId="0" applyFont="1" applyBorder="1" applyAlignment="1">
      <alignment horizontal="center"/>
    </xf>
    <xf numFmtId="43" fontId="66" fillId="0" borderId="2" xfId="0" applyNumberFormat="1" applyFont="1" applyBorder="1"/>
    <xf numFmtId="0" fontId="67" fillId="0" borderId="0" xfId="0" applyFont="1" applyAlignment="1">
      <alignment horizontal="center"/>
    </xf>
    <xf numFmtId="0" fontId="67" fillId="0" borderId="0" xfId="0" applyFont="1"/>
    <xf numFmtId="0" fontId="15" fillId="4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89" fontId="0" fillId="4" borderId="0" xfId="0" applyNumberFormat="1" applyFont="1" applyFill="1"/>
    <xf numFmtId="43" fontId="0" fillId="52" borderId="0" xfId="3" applyFont="1" applyFill="1"/>
    <xf numFmtId="0" fontId="0" fillId="53" borderId="0" xfId="0" applyFill="1"/>
    <xf numFmtId="43" fontId="19" fillId="4" borderId="2" xfId="3" applyFont="1" applyFill="1" applyBorder="1" applyAlignment="1">
      <alignment wrapText="1"/>
    </xf>
    <xf numFmtId="43" fontId="19" fillId="6" borderId="2" xfId="3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8" fillId="0" borderId="1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/>
    </xf>
    <xf numFmtId="43" fontId="0" fillId="0" borderId="0" xfId="3" applyFont="1" applyFill="1"/>
    <xf numFmtId="43" fontId="0" fillId="4" borderId="0" xfId="3" applyFont="1" applyFill="1"/>
    <xf numFmtId="0" fontId="55" fillId="0" borderId="1" xfId="9" applyFont="1" applyFill="1" applyBorder="1" applyAlignment="1">
      <alignment horizontal="center"/>
    </xf>
    <xf numFmtId="0" fontId="55" fillId="4" borderId="1" xfId="9" applyFont="1" applyFill="1" applyBorder="1" applyAlignment="1">
      <alignment horizontal="center"/>
    </xf>
    <xf numFmtId="0" fontId="55" fillId="53" borderId="1" xfId="9" applyFont="1" applyFill="1" applyBorder="1" applyAlignment="1">
      <alignment horizontal="center"/>
    </xf>
    <xf numFmtId="0" fontId="40" fillId="4" borderId="1" xfId="8" applyFont="1" applyFill="1" applyBorder="1" applyAlignment="1"/>
    <xf numFmtId="0" fontId="0" fillId="26" borderId="0" xfId="0" applyFill="1"/>
    <xf numFmtId="0" fontId="8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43" fontId="91" fillId="26" borderId="2" xfId="3" applyFont="1" applyFill="1" applyBorder="1" applyAlignment="1">
      <alignment vertical="center"/>
    </xf>
    <xf numFmtId="43" fontId="4" fillId="26" borderId="2" xfId="3" applyFont="1" applyFill="1" applyBorder="1"/>
    <xf numFmtId="187" fontId="4" fillId="0" borderId="3" xfId="3" applyNumberFormat="1" applyFont="1" applyFill="1" applyBorder="1"/>
    <xf numFmtId="43" fontId="91" fillId="0" borderId="2" xfId="3" applyFont="1" applyBorder="1" applyAlignment="1">
      <alignment vertical="center"/>
    </xf>
    <xf numFmtId="43" fontId="4" fillId="4" borderId="2" xfId="3" applyFont="1" applyFill="1" applyBorder="1"/>
    <xf numFmtId="0" fontId="8" fillId="0" borderId="2" xfId="0" applyFont="1" applyFill="1" applyBorder="1" applyAlignment="1">
      <alignment horizontal="center"/>
    </xf>
    <xf numFmtId="187" fontId="4" fillId="0" borderId="14" xfId="3" applyNumberFormat="1" applyFont="1" applyBorder="1"/>
    <xf numFmtId="43" fontId="4" fillId="0" borderId="2" xfId="3" applyFont="1" applyFill="1" applyBorder="1"/>
    <xf numFmtId="187" fontId="4" fillId="0" borderId="2" xfId="3" applyNumberFormat="1" applyFont="1" applyBorder="1"/>
    <xf numFmtId="0" fontId="4" fillId="26" borderId="2" xfId="0" applyFont="1" applyFill="1" applyBorder="1"/>
    <xf numFmtId="187" fontId="4" fillId="26" borderId="2" xfId="3" applyNumberFormat="1" applyFont="1" applyFill="1" applyBorder="1"/>
    <xf numFmtId="187" fontId="4" fillId="26" borderId="3" xfId="3" applyNumberFormat="1" applyFont="1" applyFill="1" applyBorder="1"/>
    <xf numFmtId="0" fontId="7" fillId="0" borderId="2" xfId="0" applyFont="1" applyFill="1" applyBorder="1"/>
    <xf numFmtId="43" fontId="4" fillId="53" borderId="2" xfId="3" applyFont="1" applyFill="1" applyBorder="1"/>
    <xf numFmtId="187" fontId="7" fillId="0" borderId="2" xfId="3" applyNumberFormat="1" applyFont="1" applyFill="1" applyBorder="1"/>
    <xf numFmtId="187" fontId="4" fillId="18" borderId="3" xfId="3" applyNumberFormat="1" applyFont="1" applyFill="1" applyBorder="1"/>
    <xf numFmtId="0" fontId="8" fillId="0" borderId="8" xfId="0" applyFont="1" applyFill="1" applyBorder="1" applyAlignment="1">
      <alignment horizontal="center"/>
    </xf>
    <xf numFmtId="0" fontId="22" fillId="26" borderId="0" xfId="0" applyFont="1" applyFill="1"/>
    <xf numFmtId="0" fontId="4" fillId="21" borderId="3" xfId="0" applyFont="1" applyFill="1" applyBorder="1" applyAlignment="1">
      <alignment horizontal="center"/>
    </xf>
    <xf numFmtId="43" fontId="22" fillId="0" borderId="0" xfId="3" applyFont="1" applyFill="1"/>
    <xf numFmtId="0" fontId="92" fillId="0" borderId="0" xfId="0" applyFont="1" applyFill="1"/>
    <xf numFmtId="0" fontId="4" fillId="21" borderId="2" xfId="0" applyFont="1" applyFill="1" applyBorder="1" applyAlignment="1">
      <alignment horizontal="center"/>
    </xf>
    <xf numFmtId="0" fontId="4" fillId="21" borderId="11" xfId="0" applyFont="1" applyFill="1" applyBorder="1"/>
    <xf numFmtId="187" fontId="4" fillId="21" borderId="14" xfId="3" applyNumberFormat="1" applyFont="1" applyFill="1" applyBorder="1"/>
    <xf numFmtId="0" fontId="4" fillId="21" borderId="3" xfId="0" applyFont="1" applyFill="1" applyBorder="1"/>
    <xf numFmtId="187" fontId="4" fillId="21" borderId="2" xfId="3" applyNumberFormat="1" applyFont="1" applyFill="1" applyBorder="1"/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/>
    <xf numFmtId="43" fontId="4" fillId="0" borderId="0" xfId="3" applyFont="1" applyFill="1" applyBorder="1"/>
    <xf numFmtId="43" fontId="4" fillId="18" borderId="2" xfId="3" applyFont="1" applyFill="1" applyBorder="1"/>
    <xf numFmtId="43" fontId="4" fillId="0" borderId="0" xfId="3" applyFont="1" applyFill="1"/>
    <xf numFmtId="0" fontId="22" fillId="18" borderId="0" xfId="0" applyFont="1" applyFill="1"/>
    <xf numFmtId="0" fontId="22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3" fontId="4" fillId="17" borderId="2" xfId="3" applyFont="1" applyFill="1" applyBorder="1"/>
    <xf numFmtId="0" fontId="22" fillId="0" borderId="0" xfId="0" applyFont="1" applyFill="1" applyAlignment="1">
      <alignment horizontal="center"/>
    </xf>
    <xf numFmtId="0" fontId="8" fillId="26" borderId="2" xfId="0" applyFont="1" applyFill="1" applyBorder="1" applyAlignment="1">
      <alignment horizontal="center"/>
    </xf>
    <xf numFmtId="0" fontId="8" fillId="26" borderId="2" xfId="0" applyFont="1" applyFill="1" applyBorder="1" applyAlignment="1">
      <alignment horizontal="left"/>
    </xf>
    <xf numFmtId="187" fontId="8" fillId="26" borderId="2" xfId="3" applyNumberFormat="1" applyFont="1" applyFill="1" applyBorder="1"/>
    <xf numFmtId="187" fontId="8" fillId="26" borderId="3" xfId="3" applyNumberFormat="1" applyFont="1" applyFill="1" applyBorder="1"/>
    <xf numFmtId="0" fontId="55" fillId="26" borderId="1" xfId="9" applyFont="1" applyFill="1" applyBorder="1" applyAlignment="1">
      <alignment horizontal="center"/>
    </xf>
    <xf numFmtId="0" fontId="40" fillId="26" borderId="1" xfId="8" applyFont="1" applyFill="1" applyBorder="1" applyAlignment="1"/>
    <xf numFmtId="43" fontId="0" fillId="26" borderId="0" xfId="3" applyFont="1" applyFill="1"/>
    <xf numFmtId="0" fontId="4" fillId="26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0" borderId="0" xfId="0" applyFont="1"/>
    <xf numFmtId="43" fontId="93" fillId="26" borderId="2" xfId="3" applyFont="1" applyFill="1" applyBorder="1" applyAlignment="1"/>
    <xf numFmtId="43" fontId="94" fillId="26" borderId="2" xfId="3" applyFont="1" applyFill="1" applyBorder="1"/>
    <xf numFmtId="0" fontId="14" fillId="26" borderId="0" xfId="0" applyFont="1" applyFill="1"/>
    <xf numFmtId="43" fontId="93" fillId="0" borderId="2" xfId="3" applyFont="1" applyFill="1" applyBorder="1" applyAlignment="1"/>
    <xf numFmtId="43" fontId="94" fillId="6" borderId="2" xfId="3" applyFont="1" applyFill="1" applyBorder="1"/>
    <xf numFmtId="43" fontId="94" fillId="0" borderId="2" xfId="3" applyFont="1" applyBorder="1"/>
    <xf numFmtId="43" fontId="14" fillId="0" borderId="0" xfId="0" applyNumberFormat="1" applyFont="1"/>
    <xf numFmtId="43" fontId="14" fillId="0" borderId="2" xfId="3" applyFont="1" applyBorder="1"/>
    <xf numFmtId="43" fontId="14" fillId="26" borderId="2" xfId="3" applyFont="1" applyFill="1" applyBorder="1"/>
    <xf numFmtId="43" fontId="14" fillId="26" borderId="0" xfId="0" applyNumberFormat="1" applyFont="1" applyFill="1"/>
    <xf numFmtId="0" fontId="14" fillId="26" borderId="2" xfId="0" applyFont="1" applyFill="1" applyBorder="1" applyAlignment="1">
      <alignment horizontal="center" vertical="center" wrapText="1"/>
    </xf>
    <xf numFmtId="0" fontId="95" fillId="26" borderId="2" xfId="0" applyFont="1" applyFill="1" applyBorder="1" applyAlignment="1">
      <alignment horizontal="center" vertical="center"/>
    </xf>
    <xf numFmtId="0" fontId="95" fillId="26" borderId="2" xfId="0" applyFont="1" applyFill="1" applyBorder="1"/>
    <xf numFmtId="0" fontId="96" fillId="26" borderId="2" xfId="0" applyFont="1" applyFill="1" applyBorder="1"/>
    <xf numFmtId="0" fontId="7" fillId="26" borderId="2" xfId="0" applyFont="1" applyFill="1" applyBorder="1" applyAlignment="1">
      <alignment horizontal="center"/>
    </xf>
    <xf numFmtId="0" fontId="96" fillId="26" borderId="2" xfId="0" applyFont="1" applyFill="1" applyBorder="1" applyAlignment="1">
      <alignment horizontal="center"/>
    </xf>
    <xf numFmtId="0" fontId="7" fillId="26" borderId="2" xfId="0" applyFont="1" applyFill="1" applyBorder="1"/>
    <xf numFmtId="0" fontId="7" fillId="26" borderId="2" xfId="0" applyFont="1" applyFill="1" applyBorder="1" applyAlignment="1">
      <alignment horizontal="center" vertical="center"/>
    </xf>
    <xf numFmtId="0" fontId="7" fillId="26" borderId="14" xfId="0" applyFont="1" applyFill="1" applyBorder="1" applyAlignment="1">
      <alignment horizontal="center" vertical="center"/>
    </xf>
    <xf numFmtId="3" fontId="7" fillId="26" borderId="2" xfId="0" applyNumberFormat="1" applyFont="1" applyFill="1" applyBorder="1" applyAlignment="1">
      <alignment horizontal="center" vertical="center"/>
    </xf>
    <xf numFmtId="0" fontId="96" fillId="26" borderId="0" xfId="0" applyFont="1" applyFill="1"/>
    <xf numFmtId="0" fontId="42" fillId="26" borderId="0" xfId="0" applyFont="1" applyFill="1"/>
    <xf numFmtId="0" fontId="4" fillId="0" borderId="2" xfId="0" applyFont="1" applyBorder="1" applyAlignment="1">
      <alignment horizontal="center"/>
    </xf>
    <xf numFmtId="0" fontId="90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7" fillId="22" borderId="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92" fillId="0" borderId="14" xfId="0" applyFont="1" applyBorder="1" applyAlignment="1">
      <alignment horizontal="center"/>
    </xf>
    <xf numFmtId="0" fontId="92" fillId="0" borderId="2" xfId="0" applyFont="1" applyBorder="1" applyAlignment="1">
      <alignment horizontal="center"/>
    </xf>
    <xf numFmtId="43" fontId="3" fillId="26" borderId="2" xfId="3" applyFont="1" applyFill="1" applyBorder="1" applyAlignment="1">
      <alignment vertical="top" wrapText="1"/>
    </xf>
    <xf numFmtId="43" fontId="4" fillId="0" borderId="2" xfId="0" applyNumberFormat="1" applyFont="1" applyBorder="1"/>
    <xf numFmtId="187" fontId="4" fillId="0" borderId="2" xfId="0" applyNumberFormat="1" applyFont="1" applyBorder="1"/>
    <xf numFmtId="187" fontId="4" fillId="22" borderId="2" xfId="0" applyNumberFormat="1" applyFont="1" applyFill="1" applyBorder="1"/>
    <xf numFmtId="43" fontId="4" fillId="22" borderId="2" xfId="0" applyNumberFormat="1" applyFont="1" applyFill="1" applyBorder="1"/>
    <xf numFmtId="187" fontId="4" fillId="20" borderId="2" xfId="0" applyNumberFormat="1" applyFont="1" applyFill="1" applyBorder="1"/>
    <xf numFmtId="43" fontId="4" fillId="19" borderId="2" xfId="0" applyNumberFormat="1" applyFont="1" applyFill="1" applyBorder="1"/>
    <xf numFmtId="0" fontId="92" fillId="6" borderId="0" xfId="0" applyFont="1" applyFill="1" applyBorder="1" applyAlignment="1">
      <alignment horizontal="center"/>
    </xf>
    <xf numFmtId="191" fontId="0" fillId="0" borderId="0" xfId="0" applyNumberFormat="1" applyAlignment="1">
      <alignment horizontal="center"/>
    </xf>
    <xf numFmtId="191" fontId="0" fillId="26" borderId="0" xfId="0" applyNumberFormat="1" applyFill="1" applyAlignment="1">
      <alignment horizontal="center"/>
    </xf>
    <xf numFmtId="0" fontId="0" fillId="26" borderId="0" xfId="0" applyFill="1" applyAlignment="1">
      <alignment horizontal="center"/>
    </xf>
    <xf numFmtId="191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91" fontId="0" fillId="16" borderId="0" xfId="0" applyNumberFormat="1" applyFill="1" applyAlignment="1">
      <alignment horizontal="center"/>
    </xf>
    <xf numFmtId="0" fontId="0" fillId="16" borderId="0" xfId="0" applyFill="1" applyAlignment="1">
      <alignment horizontal="center"/>
    </xf>
    <xf numFmtId="43" fontId="0" fillId="16" borderId="0" xfId="3" applyFont="1" applyFill="1"/>
    <xf numFmtId="191" fontId="0" fillId="13" borderId="0" xfId="0" applyNumberFormat="1" applyFill="1" applyAlignment="1">
      <alignment horizontal="center"/>
    </xf>
    <xf numFmtId="0" fontId="0" fillId="13" borderId="0" xfId="0" applyFill="1"/>
    <xf numFmtId="0" fontId="0" fillId="13" borderId="0" xfId="0" applyFill="1" applyAlignment="1">
      <alignment horizontal="center"/>
    </xf>
    <xf numFmtId="43" fontId="0" fillId="13" borderId="0" xfId="3" applyFont="1" applyFill="1"/>
    <xf numFmtId="191" fontId="0" fillId="11" borderId="0" xfId="0" applyNumberFormat="1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43" fontId="0" fillId="11" borderId="0" xfId="3" applyFont="1" applyFill="1"/>
    <xf numFmtId="191" fontId="0" fillId="15" borderId="0" xfId="0" applyNumberFormat="1" applyFill="1" applyAlignment="1">
      <alignment horizontal="center"/>
    </xf>
    <xf numFmtId="0" fontId="0" fillId="15" borderId="0" xfId="0" applyFill="1"/>
    <xf numFmtId="0" fontId="0" fillId="15" borderId="0" xfId="0" applyFill="1" applyAlignment="1">
      <alignment horizontal="center"/>
    </xf>
    <xf numFmtId="43" fontId="0" fillId="15" borderId="0" xfId="3" applyFont="1" applyFill="1"/>
    <xf numFmtId="191" fontId="0" fillId="12" borderId="0" xfId="0" applyNumberFormat="1" applyFill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43" fontId="0" fillId="12" borderId="0" xfId="3" applyFont="1" applyFill="1"/>
    <xf numFmtId="0" fontId="4" fillId="0" borderId="2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0" fontId="97" fillId="0" borderId="0" xfId="0" applyFont="1" applyFill="1" applyAlignment="1">
      <alignment horizontal="center"/>
    </xf>
    <xf numFmtId="43" fontId="97" fillId="0" borderId="0" xfId="0" applyNumberFormat="1" applyFon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30" fillId="0" borderId="0" xfId="0" applyFont="1"/>
    <xf numFmtId="187" fontId="30" fillId="5" borderId="0" xfId="0" applyNumberFormat="1" applyFont="1" applyFill="1" applyAlignment="1">
      <alignment horizontal="center"/>
    </xf>
    <xf numFmtId="43" fontId="30" fillId="5" borderId="0" xfId="3" applyFont="1" applyFill="1"/>
    <xf numFmtId="0" fontId="30" fillId="5" borderId="0" xfId="0" applyFont="1" applyFill="1"/>
    <xf numFmtId="187" fontId="30" fillId="0" borderId="0" xfId="0" applyNumberFormat="1" applyFont="1"/>
    <xf numFmtId="0" fontId="8" fillId="0" borderId="1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7" fillId="18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34" fillId="0" borderId="2" xfId="0" applyFont="1" applyFill="1" applyBorder="1" applyAlignment="1">
      <alignment horizontal="left"/>
    </xf>
    <xf numFmtId="0" fontId="18" fillId="0" borderId="2" xfId="1" applyFont="1" applyFill="1" applyBorder="1" applyAlignment="1">
      <alignment horizontal="left"/>
    </xf>
    <xf numFmtId="0" fontId="34" fillId="0" borderId="3" xfId="0" applyFont="1" applyFill="1" applyBorder="1" applyAlignment="1">
      <alignment horizontal="left"/>
    </xf>
    <xf numFmtId="0" fontId="34" fillId="0" borderId="4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12" xfId="0" applyFont="1" applyFill="1" applyBorder="1" applyAlignment="1">
      <alignment horizontal="left"/>
    </xf>
    <xf numFmtId="0" fontId="8" fillId="0" borderId="0" xfId="0" applyFont="1" applyFill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top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5" fillId="23" borderId="39" xfId="0" applyFont="1" applyFill="1" applyBorder="1" applyAlignment="1">
      <alignment horizontal="center" vertical="center" wrapText="1" readingOrder="1"/>
    </xf>
    <xf numFmtId="0" fontId="45" fillId="23" borderId="40" xfId="0" applyFont="1" applyFill="1" applyBorder="1" applyAlignment="1">
      <alignment horizontal="center" vertical="center" wrapText="1" readingOrder="1"/>
    </xf>
    <xf numFmtId="0" fontId="45" fillId="23" borderId="41" xfId="0" applyFont="1" applyFill="1" applyBorder="1" applyAlignment="1">
      <alignment horizontal="center" vertical="center" wrapText="1" readingOrder="1"/>
    </xf>
    <xf numFmtId="0" fontId="43" fillId="18" borderId="0" xfId="0" applyFont="1" applyFill="1" applyAlignment="1">
      <alignment horizontal="center" vertical="top" wrapText="1"/>
    </xf>
    <xf numFmtId="0" fontId="43" fillId="18" borderId="12" xfId="0" applyFont="1" applyFill="1" applyBorder="1" applyAlignment="1">
      <alignment horizontal="center" vertical="top" wrapText="1"/>
    </xf>
    <xf numFmtId="0" fontId="43" fillId="19" borderId="0" xfId="0" applyFont="1" applyFill="1" applyAlignment="1">
      <alignment horizontal="center" vertical="top" wrapText="1"/>
    </xf>
    <xf numFmtId="0" fontId="43" fillId="19" borderId="12" xfId="0" applyFont="1" applyFill="1" applyBorder="1" applyAlignment="1">
      <alignment horizontal="center" vertical="top" wrapText="1"/>
    </xf>
    <xf numFmtId="0" fontId="3" fillId="19" borderId="8" xfId="0" applyFont="1" applyFill="1" applyBorder="1" applyAlignment="1">
      <alignment horizontal="center" vertical="top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0" fontId="14" fillId="0" borderId="12" xfId="0" applyFont="1" applyBorder="1" applyAlignment="1">
      <alignment horizontal="left" vertical="center"/>
    </xf>
    <xf numFmtId="43" fontId="93" fillId="18" borderId="2" xfId="3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66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5" fillId="0" borderId="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5" fillId="0" borderId="2" xfId="0" applyFont="1" applyBorder="1" applyAlignment="1">
      <alignment horizontal="center" vertical="center" wrapText="1"/>
    </xf>
    <xf numFmtId="0" fontId="58" fillId="0" borderId="0" xfId="0" applyFont="1" applyFill="1" applyAlignment="1">
      <alignment horizontal="center"/>
    </xf>
    <xf numFmtId="0" fontId="60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2" fillId="0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43" fontId="3" fillId="0" borderId="0" xfId="3" applyFont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43" fontId="4" fillId="0" borderId="13" xfId="3" applyFont="1" applyFill="1" applyBorder="1" applyAlignment="1">
      <alignment horizontal="center" vertical="center" shrinkToFit="1"/>
    </xf>
    <xf numFmtId="43" fontId="4" fillId="0" borderId="14" xfId="3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43" fontId="4" fillId="0" borderId="3" xfId="3" applyFont="1" applyBorder="1" applyAlignment="1">
      <alignment horizontal="center"/>
    </xf>
    <xf numFmtId="43" fontId="4" fillId="0" borderId="30" xfId="3" applyFont="1" applyBorder="1" applyAlignment="1">
      <alignment horizontal="center"/>
    </xf>
    <xf numFmtId="43" fontId="4" fillId="0" borderId="4" xfId="3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9" fillId="23" borderId="39" xfId="0" applyFont="1" applyFill="1" applyBorder="1" applyAlignment="1">
      <alignment horizontal="center" vertical="center" wrapText="1" readingOrder="1"/>
    </xf>
    <xf numFmtId="0" fontId="49" fillId="23" borderId="40" xfId="0" applyFont="1" applyFill="1" applyBorder="1" applyAlignment="1">
      <alignment horizontal="center" vertical="center" wrapText="1" readingOrder="1"/>
    </xf>
    <xf numFmtId="0" fontId="49" fillId="23" borderId="41" xfId="0" applyFont="1" applyFill="1" applyBorder="1" applyAlignment="1">
      <alignment horizontal="center" vertical="center" wrapText="1" readingOrder="1"/>
    </xf>
    <xf numFmtId="0" fontId="98" fillId="0" borderId="0" xfId="0" applyFont="1"/>
    <xf numFmtId="0" fontId="98" fillId="0" borderId="0" xfId="0" applyFont="1" applyAlignment="1">
      <alignment horizontal="center"/>
    </xf>
    <xf numFmtId="0" fontId="99" fillId="0" borderId="0" xfId="0" applyFont="1"/>
    <xf numFmtId="43" fontId="100" fillId="0" borderId="0" xfId="3" applyFont="1"/>
    <xf numFmtId="0" fontId="100" fillId="0" borderId="0" xfId="0" applyFont="1"/>
    <xf numFmtId="0" fontId="100" fillId="0" borderId="0" xfId="0" applyFont="1" applyAlignment="1">
      <alignment horizontal="center"/>
    </xf>
  </cellXfs>
  <cellStyles count="147"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lculation" xfId="38"/>
    <cellStyle name="Check Cell" xfId="39"/>
    <cellStyle name="Comma" xfId="3" builtinId="3"/>
    <cellStyle name="Comma 2" xfId="40"/>
    <cellStyle name="Comma 2 2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rmal" xfId="0" builtinId="0"/>
    <cellStyle name="Normal 10" xfId="51"/>
    <cellStyle name="Normal 2" xfId="5"/>
    <cellStyle name="Normal 2 2" xfId="53"/>
    <cellStyle name="Normal 2 3" xfId="52"/>
    <cellStyle name="Normal 3" xfId="11"/>
    <cellStyle name="Normal 4" xfId="54"/>
    <cellStyle name="Normal 5" xfId="55"/>
    <cellStyle name="Normal 9" xfId="56"/>
    <cellStyle name="Normal_Sheet2" xfId="1"/>
    <cellStyle name="Normal_Sheet4" xfId="2"/>
    <cellStyle name="Normal_Sheet7" xfId="6"/>
    <cellStyle name="Note" xfId="57"/>
    <cellStyle name="Output" xfId="58"/>
    <cellStyle name="Percent" xfId="4" builtinId="5"/>
    <cellStyle name="Style 1" xfId="59"/>
    <cellStyle name="Style 1 3" xfId="60"/>
    <cellStyle name="Title" xfId="61"/>
    <cellStyle name="Total" xfId="62"/>
    <cellStyle name="Warning Text" xfId="63"/>
    <cellStyle name="เครื่องหมายจุลภาค 2" xfId="64"/>
    <cellStyle name="เครื่องหมายจุลภาค 2 10" xfId="65"/>
    <cellStyle name="เครื่องหมายจุลภาค 2 11" xfId="66"/>
    <cellStyle name="เครื่องหมายจุลภาค 2 12" xfId="67"/>
    <cellStyle name="เครื่องหมายจุลภาค 2 13" xfId="68"/>
    <cellStyle name="เครื่องหมายจุลภาค 2 14" xfId="69"/>
    <cellStyle name="เครื่องหมายจุลภาค 2 15" xfId="70"/>
    <cellStyle name="เครื่องหมายจุลภาค 2 16" xfId="71"/>
    <cellStyle name="เครื่องหมายจุลภาค 2 17" xfId="72"/>
    <cellStyle name="เครื่องหมายจุลภาค 2 18" xfId="73"/>
    <cellStyle name="เครื่องหมายจุลภาค 2 19" xfId="74"/>
    <cellStyle name="เครื่องหมายจุลภาค 2 2" xfId="75"/>
    <cellStyle name="เครื่องหมายจุลภาค 2 20" xfId="76"/>
    <cellStyle name="เครื่องหมายจุลภาค 2 21" xfId="77"/>
    <cellStyle name="เครื่องหมายจุลภาค 2 22" xfId="78"/>
    <cellStyle name="เครื่องหมายจุลภาค 2 23" xfId="79"/>
    <cellStyle name="เครื่องหมายจุลภาค 2 24" xfId="80"/>
    <cellStyle name="เครื่องหมายจุลภาค 2 25" xfId="81"/>
    <cellStyle name="เครื่องหมายจุลภาค 2 26" xfId="82"/>
    <cellStyle name="เครื่องหมายจุลภาค 2 27" xfId="83"/>
    <cellStyle name="เครื่องหมายจุลภาค 2 3" xfId="84"/>
    <cellStyle name="เครื่องหมายจุลภาค 2 4" xfId="85"/>
    <cellStyle name="เครื่องหมายจุลภาค 2 5" xfId="86"/>
    <cellStyle name="เครื่องหมายจุลภาค 2 6" xfId="87"/>
    <cellStyle name="เครื่องหมายจุลภาค 2 7" xfId="88"/>
    <cellStyle name="เครื่องหมายจุลภาค 2 8" xfId="89"/>
    <cellStyle name="เครื่องหมายจุลภาค 2 9" xfId="90"/>
    <cellStyle name="เครื่องหมายจุลภาค 3" xfId="91"/>
    <cellStyle name="เครื่องหมายจุลภาค 4" xfId="92"/>
    <cellStyle name="เครื่องหมายจุลภาค 5" xfId="93"/>
    <cellStyle name="เครื่องหมายจุลภาค 6" xfId="94"/>
    <cellStyle name="เครื่องหมายจุลภาค 7" xfId="95"/>
    <cellStyle name="ปกติ 2" xfId="10"/>
    <cellStyle name="ปกติ 2 10" xfId="96"/>
    <cellStyle name="ปกติ 2 11" xfId="97"/>
    <cellStyle name="ปกติ 2 12" xfId="98"/>
    <cellStyle name="ปกติ 2 13" xfId="99"/>
    <cellStyle name="ปกติ 2 14" xfId="100"/>
    <cellStyle name="ปกติ 2 15" xfId="101"/>
    <cellStyle name="ปกติ 2 16" xfId="102"/>
    <cellStyle name="ปกติ 2 17" xfId="103"/>
    <cellStyle name="ปกติ 2 18" xfId="104"/>
    <cellStyle name="ปกติ 2 19" xfId="105"/>
    <cellStyle name="ปกติ 2 2" xfId="12"/>
    <cellStyle name="ปกติ 2 2 2" xfId="106"/>
    <cellStyle name="ปกติ 2 20" xfId="107"/>
    <cellStyle name="ปกติ 2 21" xfId="108"/>
    <cellStyle name="ปกติ 2 22" xfId="109"/>
    <cellStyle name="ปกติ 2 23" xfId="110"/>
    <cellStyle name="ปกติ 2 24" xfId="111"/>
    <cellStyle name="ปกติ 2 25" xfId="112"/>
    <cellStyle name="ปกติ 2 26" xfId="113"/>
    <cellStyle name="ปกติ 2 27" xfId="114"/>
    <cellStyle name="ปกติ 2 3" xfId="115"/>
    <cellStyle name="ปกติ 2 4" xfId="116"/>
    <cellStyle name="ปกติ 2 5" xfId="117"/>
    <cellStyle name="ปกติ 2 6" xfId="118"/>
    <cellStyle name="ปกติ 2 7" xfId="119"/>
    <cellStyle name="ปกติ 2 8" xfId="120"/>
    <cellStyle name="ปกติ 2 9" xfId="121"/>
    <cellStyle name="ปกติ 3" xfId="122"/>
    <cellStyle name="ปกติ 4" xfId="123"/>
    <cellStyle name="ปกติ 5" xfId="124"/>
    <cellStyle name="ปกติ 6" xfId="125"/>
    <cellStyle name="ปกติ 7" xfId="126"/>
    <cellStyle name="ปกติ 8" xfId="127"/>
    <cellStyle name="ปกติ 9 10" xfId="128"/>
    <cellStyle name="ปกติ 9 11" xfId="129"/>
    <cellStyle name="ปกติ 9 12" xfId="130"/>
    <cellStyle name="ปกติ 9 13" xfId="131"/>
    <cellStyle name="ปกติ 9 14" xfId="132"/>
    <cellStyle name="ปกติ 9 15" xfId="133"/>
    <cellStyle name="ปกติ 9 16" xfId="134"/>
    <cellStyle name="ปกติ 9 17" xfId="135"/>
    <cellStyle name="ปกติ 9 18" xfId="136"/>
    <cellStyle name="ปกติ 9 2" xfId="137"/>
    <cellStyle name="ปกติ 9 3" xfId="138"/>
    <cellStyle name="ปกติ 9 4" xfId="139"/>
    <cellStyle name="ปกติ 9 5" xfId="140"/>
    <cellStyle name="ปกติ 9 6" xfId="141"/>
    <cellStyle name="ปกติ 9 7" xfId="142"/>
    <cellStyle name="ปกติ 9 8" xfId="143"/>
    <cellStyle name="ปกติ 9 9" xfId="144"/>
    <cellStyle name="ปกติ_Sheet1" xfId="8"/>
    <cellStyle name="ปกติ_Sheet7" xfId="7"/>
    <cellStyle name="ปกติ_งบทดลอง รพ." xfId="9"/>
    <cellStyle name="เปอร์เซ็นต์ 5" xfId="145"/>
    <cellStyle name="ลักษณะ 1" xfId="146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66"/>
      <color rgb="FF99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12</xdr:row>
      <xdr:rowOff>57150</xdr:rowOff>
    </xdr:from>
    <xdr:to>
      <xdr:col>1</xdr:col>
      <xdr:colOff>4305300</xdr:colOff>
      <xdr:row>20</xdr:row>
      <xdr:rowOff>222250</xdr:rowOff>
    </xdr:to>
    <xdr:pic>
      <xdr:nvPicPr>
        <xdr:cNvPr id="17" name="รูปภาพ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8" t="20837" r="34081" b="7323"/>
        <a:stretch/>
      </xdr:blipFill>
      <xdr:spPr bwMode="auto">
        <a:xfrm>
          <a:off x="1447800" y="4171950"/>
          <a:ext cx="3790950" cy="229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8;&#3619;&#3633;&#3657;&#3591;&#3607;&#3637;&#3656;%204%20_10869_25102561%20WorkSheetPlanfinPlus2562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fin2562"/>
      <sheetName val="Revenue"/>
      <sheetName val="Expense"/>
      <sheetName val="HGR2560"/>
      <sheetName val="การวิเคราะห์แผน 8 แบบ"/>
      <sheetName val="Mapping60"/>
      <sheetName val="1.WS-Re-Exp"/>
      <sheetName val="งบทดลอง รพ.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ลงทุน ด้วยเงิน  UC"/>
      <sheetName val="งบลงทุน ระดับเขต"/>
      <sheetName val="ลงทุนด้วยเงิน งบประมาณ"/>
      <sheetName val="7.WS-แผน รพ.สต."/>
      <sheetName val="7.1 รายละเอียด แผน รพ.สต."/>
      <sheetName val="PlanFin Analysis"/>
      <sheetName val="WS2-9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J3">
            <v>12000000</v>
          </cell>
        </row>
        <row r="4">
          <cell r="J4">
            <v>3000000</v>
          </cell>
        </row>
        <row r="5">
          <cell r="J5">
            <v>4880000</v>
          </cell>
        </row>
        <row r="6">
          <cell r="J6">
            <v>700000</v>
          </cell>
        </row>
      </sheetData>
      <sheetData sheetId="10"/>
      <sheetData sheetId="11"/>
      <sheetData sheetId="12"/>
      <sheetData sheetId="13"/>
      <sheetData sheetId="14"/>
      <sheetData sheetId="15">
        <row r="6">
          <cell r="L6">
            <v>814000</v>
          </cell>
        </row>
      </sheetData>
      <sheetData sheetId="16"/>
      <sheetData sheetId="17"/>
      <sheetData sheetId="18">
        <row r="5">
          <cell r="B5" t="str">
            <v>รพ.สต.บ้านหนองเทา</v>
          </cell>
          <cell r="D5">
            <v>300000</v>
          </cell>
          <cell r="E5">
            <v>38400</v>
          </cell>
          <cell r="F5">
            <v>122400</v>
          </cell>
          <cell r="G5">
            <v>209520</v>
          </cell>
          <cell r="I5">
            <v>97080</v>
          </cell>
        </row>
        <row r="6">
          <cell r="B6" t="str">
            <v>รพ.สต.หนองหมากฝ้าย</v>
          </cell>
          <cell r="D6">
            <v>300000</v>
          </cell>
          <cell r="E6">
            <v>38400</v>
          </cell>
          <cell r="F6">
            <v>122400</v>
          </cell>
          <cell r="G6">
            <v>0</v>
          </cell>
          <cell r="I6">
            <v>201240</v>
          </cell>
        </row>
        <row r="7">
          <cell r="B7" t="str">
            <v xml:space="preserve">รพ.สต.แซร์ออ </v>
          </cell>
          <cell r="D7">
            <v>330000</v>
          </cell>
          <cell r="E7">
            <v>32400</v>
          </cell>
          <cell r="F7">
            <v>151200</v>
          </cell>
          <cell r="G7">
            <v>0</v>
          </cell>
          <cell r="I7">
            <v>450000</v>
          </cell>
        </row>
        <row r="8">
          <cell r="B8" t="str">
            <v>รพ.สต.ช่องกุ่ม</v>
          </cell>
          <cell r="D8">
            <v>330000</v>
          </cell>
          <cell r="E8">
            <v>32400</v>
          </cell>
          <cell r="F8">
            <v>151200</v>
          </cell>
          <cell r="G8">
            <v>204120</v>
          </cell>
          <cell r="I8">
            <v>0</v>
          </cell>
        </row>
        <row r="9">
          <cell r="B9" t="str">
            <v>รพ.สต.ท่าเกวียน</v>
          </cell>
          <cell r="D9">
            <v>330000</v>
          </cell>
          <cell r="E9">
            <v>32400</v>
          </cell>
          <cell r="F9">
            <v>151200</v>
          </cell>
          <cell r="G9">
            <v>329280</v>
          </cell>
          <cell r="I9">
            <v>247800</v>
          </cell>
        </row>
        <row r="10">
          <cell r="B10" t="str">
            <v>รพ.สต.เขาพรมสุวรรณ</v>
          </cell>
          <cell r="D10">
            <v>330000</v>
          </cell>
          <cell r="E10">
            <v>32400</v>
          </cell>
          <cell r="F10">
            <v>151200</v>
          </cell>
          <cell r="G10">
            <v>160800</v>
          </cell>
          <cell r="I10">
            <v>240360</v>
          </cell>
        </row>
        <row r="11">
          <cell r="B11" t="str">
            <v>รพ.สต.ซับนกแก้ว</v>
          </cell>
          <cell r="D11">
            <v>300000</v>
          </cell>
          <cell r="E11">
            <v>38400</v>
          </cell>
          <cell r="F11">
            <v>122400</v>
          </cell>
          <cell r="G11">
            <v>0</v>
          </cell>
          <cell r="I11">
            <v>221400</v>
          </cell>
        </row>
        <row r="12">
          <cell r="B12" t="str">
            <v>รพ.สต.หนองแวง</v>
          </cell>
          <cell r="D12">
            <v>330000</v>
          </cell>
          <cell r="E12">
            <v>32400</v>
          </cell>
          <cell r="F12">
            <v>151200</v>
          </cell>
          <cell r="G12">
            <v>363840</v>
          </cell>
          <cell r="I12">
            <v>220080</v>
          </cell>
        </row>
        <row r="13">
          <cell r="B13" t="str">
            <v xml:space="preserve">รพ.สต.บ้านทับใหม่ </v>
          </cell>
          <cell r="D13">
            <v>300000</v>
          </cell>
          <cell r="E13">
            <v>38400</v>
          </cell>
          <cell r="F13">
            <v>122400</v>
          </cell>
          <cell r="G13">
            <v>364920</v>
          </cell>
          <cell r="I13">
            <v>0</v>
          </cell>
        </row>
        <row r="14">
          <cell r="B14" t="str">
            <v>รพ.สต.บ้านท่าช้าง</v>
          </cell>
          <cell r="D14">
            <v>300000</v>
          </cell>
          <cell r="E14">
            <v>38400</v>
          </cell>
          <cell r="F14">
            <v>122400</v>
          </cell>
          <cell r="G14">
            <v>0</v>
          </cell>
          <cell r="I14">
            <v>84000</v>
          </cell>
        </row>
        <row r="15">
          <cell r="B15" t="str">
            <v>รพ.สต.บ้านห้วยชัน</v>
          </cell>
          <cell r="D15">
            <v>300000</v>
          </cell>
          <cell r="E15">
            <v>38400</v>
          </cell>
          <cell r="F15">
            <v>122400</v>
          </cell>
          <cell r="G15">
            <v>0</v>
          </cell>
          <cell r="I15">
            <v>0</v>
          </cell>
        </row>
        <row r="16">
          <cell r="B16" t="str">
            <v>รพ.สต.บ้านหนองหอย</v>
          </cell>
          <cell r="D16">
            <v>330000</v>
          </cell>
          <cell r="E16">
            <v>32400</v>
          </cell>
          <cell r="F16">
            <v>151200</v>
          </cell>
          <cell r="G16">
            <v>159720</v>
          </cell>
          <cell r="I16">
            <v>97560</v>
          </cell>
        </row>
        <row r="17">
          <cell r="B17" t="str">
            <v>รพ.สต.หนองน้ำใส</v>
          </cell>
          <cell r="D17">
            <v>330000</v>
          </cell>
          <cell r="E17">
            <v>32400</v>
          </cell>
          <cell r="F17">
            <v>151200</v>
          </cell>
          <cell r="G17">
            <v>320520</v>
          </cell>
          <cell r="I17">
            <v>120600</v>
          </cell>
        </row>
        <row r="18">
          <cell r="B18" t="str">
            <v>รพ.สต.หนองตะเคียนบอน</v>
          </cell>
          <cell r="D18">
            <v>330000</v>
          </cell>
          <cell r="E18">
            <v>32400</v>
          </cell>
          <cell r="F18">
            <v>151200</v>
          </cell>
          <cell r="G18">
            <v>197640</v>
          </cell>
          <cell r="I18">
            <v>123600</v>
          </cell>
        </row>
        <row r="19">
          <cell r="B19" t="str">
            <v>รพ.สต.บ้านคลองทราย</v>
          </cell>
          <cell r="D19">
            <v>300000</v>
          </cell>
          <cell r="E19">
            <v>38400</v>
          </cell>
          <cell r="F19">
            <v>122400</v>
          </cell>
          <cell r="G19">
            <v>160800</v>
          </cell>
          <cell r="I19">
            <v>0</v>
          </cell>
        </row>
        <row r="20">
          <cell r="B20" t="str">
            <v>รพ.สต.บ่อนางชิง</v>
          </cell>
          <cell r="D20">
            <v>300000</v>
          </cell>
          <cell r="E20">
            <v>38400</v>
          </cell>
          <cell r="F20">
            <v>122400</v>
          </cell>
          <cell r="G20">
            <v>177360</v>
          </cell>
          <cell r="I20">
            <v>206400</v>
          </cell>
        </row>
        <row r="21">
          <cell r="B21" t="str">
            <v>รพ.สต.บ้านห้วยเดื่อ</v>
          </cell>
          <cell r="D21">
            <v>300000</v>
          </cell>
          <cell r="E21">
            <v>38400</v>
          </cell>
          <cell r="F21">
            <v>122400</v>
          </cell>
          <cell r="G21">
            <v>0</v>
          </cell>
          <cell r="I21">
            <v>127680</v>
          </cell>
        </row>
        <row r="22">
          <cell r="B22" t="str">
            <v xml:space="preserve">รพ.สต.บ้านคลองมะนาว </v>
          </cell>
          <cell r="D22">
            <v>330000</v>
          </cell>
          <cell r="E22">
            <v>32400</v>
          </cell>
          <cell r="F22">
            <v>151200</v>
          </cell>
          <cell r="G22">
            <v>416640</v>
          </cell>
          <cell r="I22">
            <v>116400</v>
          </cell>
        </row>
        <row r="23">
          <cell r="B23" t="str">
            <v>รพ.สต.บ้านใหม่ศรีจำปา</v>
          </cell>
          <cell r="D23">
            <v>300000</v>
          </cell>
          <cell r="E23">
            <v>38400</v>
          </cell>
          <cell r="F23">
            <v>122400</v>
          </cell>
          <cell r="G23">
            <v>0</v>
          </cell>
          <cell r="I23">
            <v>100080</v>
          </cell>
        </row>
        <row r="24">
          <cell r="B24" t="str">
            <v>รพ.สต.บ้านคลองคันโท</v>
          </cell>
          <cell r="D24">
            <v>300000</v>
          </cell>
          <cell r="E24">
            <v>38400</v>
          </cell>
          <cell r="F24">
            <v>122400</v>
          </cell>
          <cell r="G24">
            <v>0</v>
          </cell>
          <cell r="I24">
            <v>0</v>
          </cell>
        </row>
        <row r="25">
          <cell r="B25" t="str">
            <v>รพ.สต.บ่อนางชิง(สาขาห้วยโจด)</v>
          </cell>
          <cell r="D25">
            <v>330000</v>
          </cell>
          <cell r="E25">
            <v>32400</v>
          </cell>
          <cell r="F25">
            <v>151200</v>
          </cell>
          <cell r="G25">
            <v>0</v>
          </cell>
          <cell r="I25">
            <v>0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topLeftCell="B1" workbookViewId="0">
      <selection activeCell="C7" sqref="C7"/>
    </sheetView>
  </sheetViews>
  <sheetFormatPr defaultColWidth="9" defaultRowHeight="17.25" x14ac:dyDescent="0.4"/>
  <cols>
    <col min="1" max="1" width="16.875" style="21" customWidth="1"/>
    <col min="2" max="2" width="87.375" style="21" bestFit="1" customWidth="1"/>
    <col min="3" max="16384" width="9" style="21"/>
  </cols>
  <sheetData>
    <row r="1" spans="1:2" ht="27.75" x14ac:dyDescent="0.65">
      <c r="A1" s="86" t="s">
        <v>807</v>
      </c>
      <c r="B1" s="140" t="s">
        <v>1342</v>
      </c>
    </row>
    <row r="2" spans="1:2" ht="27.75" x14ac:dyDescent="0.65">
      <c r="A2" s="20" t="s">
        <v>1334</v>
      </c>
      <c r="B2" s="280" t="s">
        <v>1335</v>
      </c>
    </row>
    <row r="3" spans="1:2" s="25" customFormat="1" ht="24" x14ac:dyDescent="0.55000000000000004">
      <c r="A3" s="25" t="s">
        <v>818</v>
      </c>
      <c r="B3" s="25" t="s">
        <v>1343</v>
      </c>
    </row>
    <row r="4" spans="1:2" s="25" customFormat="1" ht="27.75" x14ac:dyDescent="0.65">
      <c r="B4" s="25" t="s">
        <v>1344</v>
      </c>
    </row>
    <row r="5" spans="1:2" s="25" customFormat="1" ht="24" x14ac:dyDescent="0.55000000000000004">
      <c r="B5" s="136" t="s">
        <v>811</v>
      </c>
    </row>
    <row r="6" spans="1:2" s="25" customFormat="1" ht="24" x14ac:dyDescent="0.55000000000000004">
      <c r="B6" s="137" t="s">
        <v>812</v>
      </c>
    </row>
    <row r="7" spans="1:2" s="25" customFormat="1" ht="24" x14ac:dyDescent="0.55000000000000004">
      <c r="B7" s="137" t="s">
        <v>1337</v>
      </c>
    </row>
    <row r="8" spans="1:2" s="25" customFormat="1" ht="24" x14ac:dyDescent="0.55000000000000004">
      <c r="B8" s="137" t="s">
        <v>813</v>
      </c>
    </row>
    <row r="9" spans="1:2" s="25" customFormat="1" ht="24" x14ac:dyDescent="0.55000000000000004">
      <c r="B9" s="137" t="s">
        <v>1338</v>
      </c>
    </row>
    <row r="10" spans="1:2" s="25" customFormat="1" ht="21" x14ac:dyDescent="0.35">
      <c r="B10" s="137"/>
    </row>
    <row r="11" spans="1:2" s="25" customFormat="1" ht="24" x14ac:dyDescent="0.55000000000000004">
      <c r="B11" s="137" t="s">
        <v>1231</v>
      </c>
    </row>
    <row r="12" spans="1:2" s="25" customFormat="1" ht="24" x14ac:dyDescent="0.55000000000000004">
      <c r="B12" s="137" t="s">
        <v>1232</v>
      </c>
    </row>
    <row r="13" spans="1:2" s="25" customFormat="1" ht="21" x14ac:dyDescent="0.35">
      <c r="B13" s="137"/>
    </row>
    <row r="14" spans="1:2" s="25" customFormat="1" ht="24" x14ac:dyDescent="0.55000000000000004">
      <c r="B14" s="137"/>
    </row>
    <row r="15" spans="1:2" s="25" customFormat="1" ht="24" x14ac:dyDescent="0.55000000000000004">
      <c r="B15" s="137"/>
    </row>
    <row r="16" spans="1:2" s="25" customFormat="1" ht="24" x14ac:dyDescent="0.55000000000000004">
      <c r="B16" s="137"/>
    </row>
    <row r="17" spans="1:2" s="25" customFormat="1" ht="24" x14ac:dyDescent="0.55000000000000004">
      <c r="B17" s="137"/>
    </row>
    <row r="18" spans="1:2" s="25" customFormat="1" ht="24" x14ac:dyDescent="0.55000000000000004">
      <c r="B18" s="137"/>
    </row>
    <row r="19" spans="1:2" s="25" customFormat="1" ht="24" x14ac:dyDescent="0.55000000000000004">
      <c r="B19" s="137"/>
    </row>
    <row r="20" spans="1:2" s="25" customFormat="1" ht="24" x14ac:dyDescent="0.55000000000000004">
      <c r="B20" s="137"/>
    </row>
    <row r="21" spans="1:2" s="25" customFormat="1" ht="24" x14ac:dyDescent="0.55000000000000004">
      <c r="B21" s="137"/>
    </row>
    <row r="22" spans="1:2" s="25" customFormat="1" ht="24" x14ac:dyDescent="0.55000000000000004">
      <c r="A22" s="10" t="s">
        <v>742</v>
      </c>
      <c r="B22" s="25" t="s">
        <v>815</v>
      </c>
    </row>
    <row r="23" spans="1:2" s="25" customFormat="1" ht="24" x14ac:dyDescent="0.55000000000000004">
      <c r="A23" s="10"/>
      <c r="B23" s="25" t="s">
        <v>1345</v>
      </c>
    </row>
    <row r="24" spans="1:2" s="25" customFormat="1" ht="24" x14ac:dyDescent="0.55000000000000004">
      <c r="A24" s="10"/>
      <c r="B24" s="25" t="s">
        <v>816</v>
      </c>
    </row>
    <row r="25" spans="1:2" s="25" customFormat="1" ht="24" x14ac:dyDescent="0.55000000000000004">
      <c r="A25" s="10" t="s">
        <v>808</v>
      </c>
      <c r="B25" s="25" t="s">
        <v>817</v>
      </c>
    </row>
    <row r="26" spans="1:2" s="25" customFormat="1" ht="48" x14ac:dyDescent="0.55000000000000004">
      <c r="A26" s="282" t="s">
        <v>1339</v>
      </c>
      <c r="B26" s="281" t="s">
        <v>1411</v>
      </c>
    </row>
    <row r="27" spans="1:2" s="25" customFormat="1" ht="24" x14ac:dyDescent="0.55000000000000004">
      <c r="A27" s="10"/>
      <c r="B27" s="25" t="s">
        <v>809</v>
      </c>
    </row>
    <row r="28" spans="1:2" s="25" customFormat="1" ht="24" x14ac:dyDescent="0.55000000000000004">
      <c r="A28" s="10"/>
      <c r="B28" s="25" t="s">
        <v>810</v>
      </c>
    </row>
    <row r="29" spans="1:2" ht="24" x14ac:dyDescent="0.55000000000000004">
      <c r="A29" s="283"/>
      <c r="B29" s="25" t="s">
        <v>1412</v>
      </c>
    </row>
    <row r="30" spans="1:2" s="25" customFormat="1" ht="24" x14ac:dyDescent="0.55000000000000004">
      <c r="A30" s="282" t="s">
        <v>1340</v>
      </c>
      <c r="B30" s="281" t="s">
        <v>1346</v>
      </c>
    </row>
    <row r="31" spans="1:2" ht="24" x14ac:dyDescent="0.55000000000000004">
      <c r="B31" s="25" t="s">
        <v>1341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2" sqref="J12"/>
    </sheetView>
  </sheetViews>
  <sheetFormatPr defaultColWidth="9" defaultRowHeight="22.5" x14ac:dyDescent="0.3"/>
  <cols>
    <col min="1" max="1" width="30.875" style="77" customWidth="1"/>
    <col min="2" max="2" width="13" style="77" customWidth="1"/>
    <col min="3" max="3" width="12.875" style="77" customWidth="1"/>
    <col min="4" max="4" width="15.25" style="347" customWidth="1"/>
    <col min="5" max="5" width="15.875" style="324" customWidth="1"/>
    <col min="6" max="6" width="13.875" style="327" customWidth="1"/>
    <col min="7" max="7" width="14" style="77" customWidth="1"/>
    <col min="8" max="8" width="16.875" style="77" customWidth="1"/>
    <col min="9" max="9" width="16.125" style="77" customWidth="1"/>
    <col min="10" max="10" width="17.25" style="77" customWidth="1"/>
    <col min="11" max="11" width="11.125" style="77" customWidth="1"/>
    <col min="12" max="16384" width="9" style="77"/>
  </cols>
  <sheetData>
    <row r="1" spans="1:10" ht="27.75" x14ac:dyDescent="0.3">
      <c r="A1" s="639" t="s">
        <v>703</v>
      </c>
      <c r="B1" s="639"/>
      <c r="C1" s="639"/>
      <c r="D1" s="639"/>
      <c r="E1" s="639"/>
      <c r="F1" s="639"/>
      <c r="G1" s="639"/>
      <c r="H1" s="639"/>
      <c r="I1" s="639"/>
      <c r="J1" s="639"/>
    </row>
    <row r="2" spans="1:10" s="176" customFormat="1" ht="96" x14ac:dyDescent="0.25">
      <c r="A2" s="22" t="s">
        <v>756</v>
      </c>
      <c r="B2" s="5" t="s">
        <v>1390</v>
      </c>
      <c r="C2" s="5" t="s">
        <v>1388</v>
      </c>
      <c r="D2" s="345" t="s">
        <v>1389</v>
      </c>
      <c r="E2" s="322" t="s">
        <v>1396</v>
      </c>
      <c r="F2" s="325" t="s">
        <v>1395</v>
      </c>
      <c r="G2" s="155" t="s">
        <v>1394</v>
      </c>
      <c r="H2" s="177" t="s">
        <v>1393</v>
      </c>
      <c r="I2" s="5" t="s">
        <v>1392</v>
      </c>
      <c r="J2" s="177" t="s">
        <v>1391</v>
      </c>
    </row>
    <row r="3" spans="1:10" s="133" customFormat="1" ht="24" x14ac:dyDescent="0.55000000000000004">
      <c r="A3" s="129" t="s">
        <v>623</v>
      </c>
      <c r="B3" s="130">
        <v>16267949.08</v>
      </c>
      <c r="C3" s="130">
        <v>11471604</v>
      </c>
      <c r="D3" s="346"/>
      <c r="E3" s="323">
        <v>10690671.938181818</v>
      </c>
      <c r="F3" s="326"/>
      <c r="G3" s="131"/>
      <c r="H3" s="178">
        <f>SUM(E3:G3)</f>
        <v>10690671.938181818</v>
      </c>
      <c r="I3" s="131">
        <v>1568827.98</v>
      </c>
      <c r="J3" s="178">
        <v>12000000</v>
      </c>
    </row>
    <row r="4" spans="1:10" s="133" customFormat="1" ht="24" x14ac:dyDescent="0.55000000000000004">
      <c r="A4" s="132" t="s">
        <v>757</v>
      </c>
      <c r="B4" s="130">
        <v>6188631.6699999999</v>
      </c>
      <c r="C4" s="130">
        <v>2927321</v>
      </c>
      <c r="D4" s="346"/>
      <c r="E4" s="323">
        <v>2993206.7563636363</v>
      </c>
      <c r="F4" s="326"/>
      <c r="G4" s="131"/>
      <c r="H4" s="178">
        <f t="shared" ref="H4:H6" si="0">SUM(E4:G4)</f>
        <v>2993206.7563636363</v>
      </c>
      <c r="I4" s="131">
        <v>785298.69</v>
      </c>
      <c r="J4" s="178">
        <v>3000000</v>
      </c>
    </row>
    <row r="5" spans="1:10" s="133" customFormat="1" ht="24" x14ac:dyDescent="0.55000000000000004">
      <c r="A5" s="132" t="s">
        <v>758</v>
      </c>
      <c r="B5" s="130">
        <v>3372414.97</v>
      </c>
      <c r="C5" s="130">
        <v>4500000</v>
      </c>
      <c r="D5" s="346"/>
      <c r="E5" s="323">
        <v>4725891.0218181815</v>
      </c>
      <c r="F5" s="326"/>
      <c r="G5" s="131"/>
      <c r="H5" s="178">
        <f t="shared" si="0"/>
        <v>4725891.0218181815</v>
      </c>
      <c r="I5" s="131">
        <v>573349.05000000005</v>
      </c>
      <c r="J5" s="178">
        <v>4880000</v>
      </c>
    </row>
    <row r="6" spans="1:10" s="133" customFormat="1" ht="24" x14ac:dyDescent="0.55000000000000004">
      <c r="A6" s="132" t="s">
        <v>1374</v>
      </c>
      <c r="B6" s="130"/>
      <c r="C6" s="130"/>
      <c r="D6" s="346"/>
      <c r="E6" s="323"/>
      <c r="F6" s="326"/>
      <c r="G6" s="131"/>
      <c r="H6" s="178">
        <f t="shared" si="0"/>
        <v>0</v>
      </c>
      <c r="I6" s="131"/>
      <c r="J6" s="178">
        <v>700000</v>
      </c>
    </row>
    <row r="7" spans="1:10" ht="26.25" x14ac:dyDescent="0.55000000000000004">
      <c r="A7" s="640" t="s">
        <v>666</v>
      </c>
      <c r="B7" s="640"/>
      <c r="C7" s="640"/>
      <c r="D7" s="640"/>
      <c r="E7" s="640"/>
      <c r="F7" s="640"/>
      <c r="G7" s="640"/>
      <c r="H7" s="640"/>
      <c r="I7" s="640"/>
      <c r="J7" s="181">
        <f>SUM(J3:J6)</f>
        <v>20580000</v>
      </c>
    </row>
  </sheetData>
  <mergeCells count="2">
    <mergeCell ref="A1:J1"/>
    <mergeCell ref="A7:I7"/>
  </mergeCells>
  <pageMargins left="0.2" right="0.2" top="0.75" bottom="0.75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60" zoomScaleNormal="60" workbookViewId="0">
      <selection activeCell="H2" sqref="H2"/>
    </sheetView>
  </sheetViews>
  <sheetFormatPr defaultRowHeight="30.75" x14ac:dyDescent="0.7"/>
  <cols>
    <col min="1" max="1" width="27.75" style="533" customWidth="1"/>
    <col min="2" max="4" width="17" style="533" bestFit="1" customWidth="1"/>
    <col min="5" max="5" width="18.375" style="533" bestFit="1" customWidth="1"/>
    <col min="6" max="6" width="20.875" style="533" bestFit="1" customWidth="1"/>
    <col min="7" max="7" width="24.125" style="536" customWidth="1"/>
    <col min="8" max="8" width="16.375" style="533" bestFit="1" customWidth="1"/>
    <col min="9" max="16384" width="9" style="533"/>
  </cols>
  <sheetData>
    <row r="1" spans="1:8" x14ac:dyDescent="0.7">
      <c r="A1" s="641" t="s">
        <v>759</v>
      </c>
      <c r="B1" s="641"/>
      <c r="C1" s="641"/>
      <c r="D1" s="641"/>
      <c r="E1" s="641"/>
      <c r="F1" s="641"/>
      <c r="G1" s="641"/>
    </row>
    <row r="2" spans="1:8" ht="92.25" x14ac:dyDescent="0.7">
      <c r="A2" s="530" t="s">
        <v>756</v>
      </c>
      <c r="B2" s="531" t="s">
        <v>1390</v>
      </c>
      <c r="C2" s="531" t="s">
        <v>1388</v>
      </c>
      <c r="D2" s="531" t="s">
        <v>1389</v>
      </c>
      <c r="E2" s="532" t="s">
        <v>1397</v>
      </c>
      <c r="F2" s="531" t="s">
        <v>1398</v>
      </c>
      <c r="G2" s="544" t="s">
        <v>1399</v>
      </c>
      <c r="H2" s="533" t="s">
        <v>1591</v>
      </c>
    </row>
    <row r="3" spans="1:8" s="536" customFormat="1" x14ac:dyDescent="0.7">
      <c r="A3" s="534" t="s">
        <v>624</v>
      </c>
      <c r="B3" s="535">
        <v>632492.29</v>
      </c>
      <c r="C3" s="535">
        <v>664926.38018181827</v>
      </c>
      <c r="D3" s="535">
        <v>970040.12</v>
      </c>
      <c r="E3" s="535">
        <v>754327.35</v>
      </c>
      <c r="F3" s="535">
        <f>+Sheet2!F102</f>
        <v>147261.44</v>
      </c>
      <c r="G3" s="535">
        <v>757255.6145454545</v>
      </c>
    </row>
    <row r="4" spans="1:8" x14ac:dyDescent="0.7">
      <c r="A4" s="537" t="s">
        <v>625</v>
      </c>
      <c r="B4" s="538">
        <v>10363.64</v>
      </c>
      <c r="C4" s="538">
        <v>9845.454545454546</v>
      </c>
      <c r="D4" s="539">
        <v>5000</v>
      </c>
      <c r="E4" s="539">
        <f>+Sheet2!F400</f>
        <v>32485</v>
      </c>
      <c r="F4" s="539"/>
      <c r="G4" s="535">
        <v>35438.181818181816</v>
      </c>
      <c r="H4" s="540">
        <f>+'งบทดลอง รพ.'!C239</f>
        <v>35438.18</v>
      </c>
    </row>
    <row r="5" spans="1:8" x14ac:dyDescent="0.7">
      <c r="A5" s="537" t="s">
        <v>626</v>
      </c>
      <c r="B5" s="538">
        <v>561451.53</v>
      </c>
      <c r="C5" s="538">
        <v>533378.95090909093</v>
      </c>
      <c r="D5" s="539">
        <v>650669.74</v>
      </c>
      <c r="E5" s="539">
        <f>+Sheet2!F420</f>
        <v>767513.7</v>
      </c>
      <c r="F5" s="539"/>
      <c r="G5" s="535">
        <v>778236.76363636355</v>
      </c>
      <c r="H5" s="540">
        <f>+'งบทดลอง รพ.'!C260</f>
        <v>778236.76</v>
      </c>
    </row>
    <row r="6" spans="1:8" x14ac:dyDescent="0.7">
      <c r="A6" s="537" t="s">
        <v>627</v>
      </c>
      <c r="B6" s="541">
        <v>94886.53</v>
      </c>
      <c r="C6" s="541">
        <v>90142.204363636367</v>
      </c>
      <c r="D6" s="541">
        <v>212575.55</v>
      </c>
      <c r="E6" s="541">
        <v>110559.51</v>
      </c>
      <c r="F6" s="541"/>
      <c r="G6" s="535">
        <v>84349.538181818192</v>
      </c>
      <c r="H6" s="540">
        <f>+'งบทดลอง รพ.'!C240</f>
        <v>84349.54</v>
      </c>
    </row>
    <row r="7" spans="1:8" x14ac:dyDescent="0.7">
      <c r="A7" s="537" t="s">
        <v>628</v>
      </c>
      <c r="B7" s="541">
        <v>25363.64</v>
      </c>
      <c r="C7" s="541">
        <v>24095.454545454544</v>
      </c>
      <c r="D7" s="541">
        <v>15833.33</v>
      </c>
      <c r="E7" s="541"/>
      <c r="F7" s="541"/>
      <c r="G7" s="535">
        <v>0</v>
      </c>
    </row>
    <row r="8" spans="1:8" s="536" customFormat="1" x14ac:dyDescent="0.7">
      <c r="A8" s="534" t="s">
        <v>629</v>
      </c>
      <c r="B8" s="542">
        <v>249733.09</v>
      </c>
      <c r="C8" s="542">
        <v>231336.53127272727</v>
      </c>
      <c r="D8" s="542">
        <v>711753.04</v>
      </c>
      <c r="E8" s="542">
        <v>588706.25</v>
      </c>
      <c r="F8" s="542">
        <f>+Sheet2!F111</f>
        <v>18593.240000000002</v>
      </c>
      <c r="G8" s="535">
        <v>617861.59636363632</v>
      </c>
      <c r="H8" s="543">
        <f>+'งบทดลอง รพ.'!C242</f>
        <v>617861.6</v>
      </c>
    </row>
    <row r="9" spans="1:8" s="536" customFormat="1" x14ac:dyDescent="0.7">
      <c r="A9" s="534" t="s">
        <v>630</v>
      </c>
      <c r="B9" s="542">
        <v>567092.14</v>
      </c>
      <c r="C9" s="542">
        <v>539103.33654545457</v>
      </c>
      <c r="D9" s="542">
        <v>685598.01</v>
      </c>
      <c r="E9" s="542">
        <v>565555.79</v>
      </c>
      <c r="F9" s="542">
        <f>+Sheet2!F113</f>
        <v>60481.86</v>
      </c>
      <c r="G9" s="535">
        <v>576511.62545454549</v>
      </c>
      <c r="H9" s="543">
        <f>+'งบทดลอง รพ.'!C243</f>
        <v>576511.63</v>
      </c>
    </row>
    <row r="10" spans="1:8" x14ac:dyDescent="0.7">
      <c r="A10" s="537" t="s">
        <v>631</v>
      </c>
      <c r="B10" s="541">
        <v>1119158.18</v>
      </c>
      <c r="C10" s="541">
        <v>1063200.2727272727</v>
      </c>
      <c r="D10" s="541">
        <v>1047417.3</v>
      </c>
      <c r="E10" s="541"/>
      <c r="F10" s="541"/>
      <c r="G10" s="535">
        <v>1017492</v>
      </c>
      <c r="H10" s="540">
        <f>+'งบทดลอง รพ.'!C284</f>
        <v>1017492</v>
      </c>
    </row>
    <row r="11" spans="1:8" x14ac:dyDescent="0.7">
      <c r="A11" s="537" t="s">
        <v>632</v>
      </c>
      <c r="B11" s="541">
        <v>262003.64</v>
      </c>
      <c r="C11" s="541">
        <v>248903.45454545453</v>
      </c>
      <c r="D11" s="541">
        <v>277832</v>
      </c>
      <c r="E11" s="541">
        <v>252642.8</v>
      </c>
      <c r="F11" s="541"/>
      <c r="G11" s="535">
        <v>367890</v>
      </c>
      <c r="H11" s="540">
        <f>+'งบทดลอง รพ.'!C285</f>
        <v>367890</v>
      </c>
    </row>
    <row r="12" spans="1:8" x14ac:dyDescent="0.7">
      <c r="A12" s="537" t="s">
        <v>633</v>
      </c>
      <c r="B12" s="541">
        <v>269655.55</v>
      </c>
      <c r="C12" s="541">
        <v>246503.08090909093</v>
      </c>
      <c r="D12" s="541">
        <v>136188.35999999999</v>
      </c>
      <c r="E12" s="541">
        <v>157261.20000000001</v>
      </c>
      <c r="F12" s="541"/>
      <c r="G12" s="535">
        <v>129329.67272727273</v>
      </c>
      <c r="H12" s="540">
        <f>+'งบทดลอง รพ.'!C244</f>
        <v>129329.67</v>
      </c>
    </row>
    <row r="13" spans="1:8" x14ac:dyDescent="0.7">
      <c r="A13" s="537" t="s">
        <v>634</v>
      </c>
      <c r="B13" s="541">
        <v>54801</v>
      </c>
      <c r="C13" s="541">
        <v>446779.47272727278</v>
      </c>
      <c r="D13" s="541">
        <v>21600.55</v>
      </c>
      <c r="E13" s="541">
        <v>20407.5</v>
      </c>
      <c r="F13" s="541"/>
      <c r="G13" s="535">
        <v>22262.727272727272</v>
      </c>
      <c r="H13" s="540">
        <f>+'งบทดลอง รพ.'!C245</f>
        <v>22262.73</v>
      </c>
    </row>
    <row r="14" spans="1:8" x14ac:dyDescent="0.7">
      <c r="A14" s="642" t="s">
        <v>666</v>
      </c>
      <c r="B14" s="642"/>
      <c r="C14" s="642"/>
      <c r="D14" s="642"/>
      <c r="E14" s="642"/>
      <c r="F14" s="642"/>
      <c r="G14" s="542">
        <f>SUM(G3:G13)</f>
        <v>4386627.7200000007</v>
      </c>
    </row>
  </sheetData>
  <mergeCells count="2">
    <mergeCell ref="A1:G1"/>
    <mergeCell ref="A14:F14"/>
  </mergeCells>
  <pageMargins left="0.2" right="0.2" top="0.75" bottom="0.75" header="0.3" footer="0.3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workbookViewId="0">
      <selection activeCell="F20" sqref="F20"/>
    </sheetView>
  </sheetViews>
  <sheetFormatPr defaultColWidth="9" defaultRowHeight="17.25" x14ac:dyDescent="0.4"/>
  <cols>
    <col min="1" max="1" width="27.5" style="21" bestFit="1" customWidth="1"/>
    <col min="2" max="3" width="16.375" style="21" customWidth="1"/>
    <col min="4" max="4" width="16.375" style="138" customWidth="1"/>
    <col min="5" max="5" width="19.75" style="21" customWidth="1"/>
    <col min="6" max="6" width="18.75" style="21" customWidth="1"/>
    <col min="7" max="10" width="6.625" style="21" bestFit="1" customWidth="1"/>
    <col min="11" max="16384" width="9" style="21"/>
  </cols>
  <sheetData>
    <row r="1" spans="1:10" ht="30.75" x14ac:dyDescent="0.4">
      <c r="A1" s="180" t="s">
        <v>752</v>
      </c>
      <c r="C1" s="180"/>
      <c r="D1" s="182"/>
      <c r="E1" s="180"/>
      <c r="F1" s="180"/>
      <c r="G1" s="180"/>
      <c r="H1" s="180"/>
      <c r="I1" s="180"/>
      <c r="J1" s="180"/>
    </row>
    <row r="2" spans="1:10" ht="24" x14ac:dyDescent="0.4">
      <c r="A2" s="645" t="s">
        <v>756</v>
      </c>
      <c r="B2" s="647" t="s">
        <v>1400</v>
      </c>
      <c r="C2" s="647" t="s">
        <v>1401</v>
      </c>
      <c r="D2" s="649" t="s">
        <v>1402</v>
      </c>
      <c r="E2" s="651" t="s">
        <v>1403</v>
      </c>
      <c r="F2" s="643" t="s">
        <v>1404</v>
      </c>
      <c r="G2" s="644" t="s">
        <v>760</v>
      </c>
      <c r="H2" s="644"/>
      <c r="I2" s="644"/>
      <c r="J2" s="644"/>
    </row>
    <row r="3" spans="1:10" ht="56.25" customHeight="1" x14ac:dyDescent="0.4">
      <c r="A3" s="646"/>
      <c r="B3" s="648"/>
      <c r="C3" s="648"/>
      <c r="D3" s="650"/>
      <c r="E3" s="652"/>
      <c r="F3" s="643"/>
      <c r="G3" s="191" t="s">
        <v>761</v>
      </c>
      <c r="H3" s="191" t="s">
        <v>762</v>
      </c>
      <c r="I3" s="191" t="s">
        <v>763</v>
      </c>
      <c r="J3" s="191" t="s">
        <v>1405</v>
      </c>
    </row>
    <row r="4" spans="1:10" ht="26.1" customHeight="1" x14ac:dyDescent="0.55000000000000004">
      <c r="A4" s="26" t="s">
        <v>764</v>
      </c>
      <c r="B4" s="187">
        <v>6649236.5999999996</v>
      </c>
      <c r="C4" s="469">
        <f>+'2.WS-ยา วชภฯ'!J3</f>
        <v>12000000</v>
      </c>
      <c r="D4" s="187">
        <f>SUM(B4:C4)</f>
        <v>18649236.600000001</v>
      </c>
      <c r="E4" s="173">
        <f>+D4/12*6</f>
        <v>9324618.3000000007</v>
      </c>
      <c r="F4" s="195">
        <f>SUM(D4-E4)</f>
        <v>9324618.3000000007</v>
      </c>
      <c r="G4" s="26"/>
      <c r="H4" s="26"/>
      <c r="I4" s="26"/>
      <c r="J4" s="26"/>
    </row>
    <row r="5" spans="1:10" ht="26.1" customHeight="1" x14ac:dyDescent="0.55000000000000004">
      <c r="A5" s="26" t="s">
        <v>765</v>
      </c>
      <c r="B5" s="187">
        <v>1950143.18</v>
      </c>
      <c r="C5" s="469">
        <f>+'2.WS-ยา วชภฯ'!J4</f>
        <v>3000000</v>
      </c>
      <c r="D5" s="187">
        <f t="shared" ref="D5:D16" si="0">SUM(B5:C5)</f>
        <v>4950143.18</v>
      </c>
      <c r="E5" s="173">
        <f t="shared" ref="E5" si="1">+D5/12*6</f>
        <v>2475071.59</v>
      </c>
      <c r="F5" s="195">
        <f t="shared" ref="F5:F16" si="2">+D5-E5</f>
        <v>2475071.59</v>
      </c>
      <c r="G5" s="26"/>
      <c r="H5" s="26"/>
      <c r="I5" s="26"/>
      <c r="J5" s="26"/>
    </row>
    <row r="6" spans="1:10" ht="26.1" customHeight="1" x14ac:dyDescent="0.55000000000000004">
      <c r="A6" s="26" t="s">
        <v>766</v>
      </c>
      <c r="B6" s="187">
        <v>618041.9</v>
      </c>
      <c r="C6" s="469">
        <f>+'2.WS-ยา วชภฯ'!J5</f>
        <v>4880000</v>
      </c>
      <c r="D6" s="187">
        <f t="shared" si="0"/>
        <v>5498041.9000000004</v>
      </c>
      <c r="E6" s="173">
        <f>+D6/12*9</f>
        <v>4123531.4250000003</v>
      </c>
      <c r="F6" s="195">
        <f t="shared" si="2"/>
        <v>1374510.4750000001</v>
      </c>
      <c r="G6" s="26"/>
      <c r="H6" s="26"/>
      <c r="I6" s="26"/>
      <c r="J6" s="26"/>
    </row>
    <row r="7" spans="1:10" ht="26.1" customHeight="1" x14ac:dyDescent="0.55000000000000004">
      <c r="A7" s="26" t="s">
        <v>767</v>
      </c>
      <c r="B7" s="187">
        <v>3594295</v>
      </c>
      <c r="C7" s="187">
        <f>+'งบทดลอง รพ.'!C301+'งบทดลอง รพ.'!C302</f>
        <v>11700000</v>
      </c>
      <c r="D7" s="187">
        <f t="shared" si="0"/>
        <v>15294295</v>
      </c>
      <c r="E7" s="173">
        <f>+D7/12*9</f>
        <v>11470721.25</v>
      </c>
      <c r="F7" s="195">
        <f t="shared" si="2"/>
        <v>3823573.75</v>
      </c>
      <c r="G7" s="26"/>
      <c r="H7" s="26"/>
      <c r="I7" s="26"/>
      <c r="J7" s="26"/>
    </row>
    <row r="8" spans="1:10" ht="26.1" hidden="1" customHeight="1" x14ac:dyDescent="0.35">
      <c r="A8" s="26"/>
      <c r="B8" s="468"/>
      <c r="C8" s="468"/>
      <c r="D8" s="187">
        <f t="shared" si="0"/>
        <v>0</v>
      </c>
      <c r="E8" s="173"/>
      <c r="F8" s="195">
        <f t="shared" si="2"/>
        <v>0</v>
      </c>
      <c r="G8" s="26"/>
      <c r="H8" s="26"/>
      <c r="I8" s="26"/>
      <c r="J8" s="26"/>
    </row>
    <row r="9" spans="1:10" ht="26.1" hidden="1" customHeight="1" x14ac:dyDescent="0.35">
      <c r="A9" s="26"/>
      <c r="B9" s="468"/>
      <c r="C9" s="468"/>
      <c r="D9" s="187">
        <f t="shared" si="0"/>
        <v>0</v>
      </c>
      <c r="E9" s="173"/>
      <c r="F9" s="195">
        <f t="shared" si="2"/>
        <v>0</v>
      </c>
      <c r="G9" s="26"/>
      <c r="H9" s="26"/>
      <c r="I9" s="26"/>
      <c r="J9" s="26"/>
    </row>
    <row r="10" spans="1:10" ht="26.1" hidden="1" customHeight="1" x14ac:dyDescent="0.35">
      <c r="A10" s="26"/>
      <c r="B10" s="468"/>
      <c r="C10" s="468"/>
      <c r="D10" s="187">
        <f t="shared" si="0"/>
        <v>0</v>
      </c>
      <c r="E10" s="173"/>
      <c r="F10" s="195">
        <f t="shared" si="2"/>
        <v>0</v>
      </c>
      <c r="G10" s="26"/>
      <c r="H10" s="26"/>
      <c r="I10" s="26"/>
      <c r="J10" s="26"/>
    </row>
    <row r="11" spans="1:10" ht="26.1" hidden="1" customHeight="1" x14ac:dyDescent="0.35">
      <c r="A11" s="26"/>
      <c r="B11" s="468"/>
      <c r="C11" s="468"/>
      <c r="D11" s="187">
        <f t="shared" si="0"/>
        <v>0</v>
      </c>
      <c r="E11" s="173"/>
      <c r="F11" s="195">
        <f t="shared" si="2"/>
        <v>0</v>
      </c>
      <c r="G11" s="26"/>
      <c r="H11" s="26"/>
      <c r="I11" s="26"/>
      <c r="J11" s="26"/>
    </row>
    <row r="12" spans="1:10" ht="26.1" hidden="1" customHeight="1" x14ac:dyDescent="0.35">
      <c r="A12" s="26"/>
      <c r="B12" s="468"/>
      <c r="C12" s="468"/>
      <c r="D12" s="187">
        <f t="shared" si="0"/>
        <v>0</v>
      </c>
      <c r="E12" s="173"/>
      <c r="F12" s="195">
        <f t="shared" si="2"/>
        <v>0</v>
      </c>
      <c r="G12" s="26"/>
      <c r="H12" s="26"/>
      <c r="I12" s="26"/>
      <c r="J12" s="26"/>
    </row>
    <row r="13" spans="1:10" ht="26.1" customHeight="1" x14ac:dyDescent="0.55000000000000004">
      <c r="A13" s="26" t="s">
        <v>768</v>
      </c>
      <c r="B13" s="187">
        <v>2444600</v>
      </c>
      <c r="C13" s="187">
        <v>3429300</v>
      </c>
      <c r="D13" s="187">
        <f t="shared" si="0"/>
        <v>5873900</v>
      </c>
      <c r="E13" s="173">
        <f>+D13/12*6</f>
        <v>2936950</v>
      </c>
      <c r="F13" s="195">
        <f t="shared" si="2"/>
        <v>2936950</v>
      </c>
      <c r="G13" s="26"/>
      <c r="H13" s="26"/>
      <c r="I13" s="26"/>
      <c r="J13" s="26"/>
    </row>
    <row r="14" spans="1:10" ht="26.1" customHeight="1" x14ac:dyDescent="0.55000000000000004">
      <c r="A14" s="26" t="s">
        <v>769</v>
      </c>
      <c r="B14" s="187">
        <v>1375355</v>
      </c>
      <c r="C14" s="187">
        <v>2000000</v>
      </c>
      <c r="D14" s="187">
        <f t="shared" si="0"/>
        <v>3375355</v>
      </c>
      <c r="E14" s="173">
        <f>+D14/12*6</f>
        <v>1687677.5</v>
      </c>
      <c r="F14" s="195">
        <f t="shared" si="2"/>
        <v>1687677.5</v>
      </c>
      <c r="G14" s="26"/>
      <c r="H14" s="26"/>
      <c r="I14" s="26"/>
      <c r="J14" s="26"/>
    </row>
    <row r="15" spans="1:10" ht="26.1" customHeight="1" x14ac:dyDescent="0.55000000000000004">
      <c r="A15" s="35" t="s">
        <v>805</v>
      </c>
      <c r="B15" s="187">
        <v>424684.1</v>
      </c>
      <c r="C15" s="187">
        <f>+'3.WS-วัสดุอื่น'!G14</f>
        <v>4386627.7200000007</v>
      </c>
      <c r="D15" s="187">
        <f t="shared" ref="D15" si="3">SUM(B15:C15)</f>
        <v>4811311.82</v>
      </c>
      <c r="E15" s="173">
        <f t="shared" ref="E15:E16" si="4">+D15/12*9</f>
        <v>3608483.8650000002</v>
      </c>
      <c r="F15" s="195">
        <f t="shared" ref="F15" si="5">+D15-E15</f>
        <v>1202827.9550000001</v>
      </c>
      <c r="G15" s="26"/>
      <c r="H15" s="26"/>
      <c r="I15" s="26"/>
      <c r="J15" s="26"/>
    </row>
    <row r="16" spans="1:10" ht="26.1" customHeight="1" x14ac:dyDescent="0.55000000000000004">
      <c r="A16" s="26" t="s">
        <v>635</v>
      </c>
      <c r="B16" s="187">
        <v>341686.01</v>
      </c>
      <c r="C16" s="187">
        <v>4922647.88</v>
      </c>
      <c r="D16" s="187">
        <f t="shared" si="0"/>
        <v>5264333.8899999997</v>
      </c>
      <c r="E16" s="173">
        <f t="shared" si="4"/>
        <v>3948250.4174999995</v>
      </c>
      <c r="F16" s="195">
        <f t="shared" si="2"/>
        <v>1316083.4725000001</v>
      </c>
      <c r="G16" s="26"/>
      <c r="H16" s="26"/>
      <c r="I16" s="26"/>
      <c r="J16" s="26"/>
    </row>
    <row r="17" spans="1:10" ht="26.1" customHeight="1" x14ac:dyDescent="0.55000000000000004">
      <c r="A17" s="189" t="s">
        <v>770</v>
      </c>
      <c r="B17" s="188">
        <f>SUM(B4:B16)</f>
        <v>17398041.790000003</v>
      </c>
      <c r="C17" s="188">
        <f t="shared" ref="C17:J17" si="6">SUM(C4:C16)</f>
        <v>46318575.600000001</v>
      </c>
      <c r="D17" s="190">
        <f t="shared" si="6"/>
        <v>63716617.390000001</v>
      </c>
      <c r="E17" s="188">
        <f t="shared" si="6"/>
        <v>39575304.347499996</v>
      </c>
      <c r="F17" s="190">
        <f t="shared" si="6"/>
        <v>24141313.0425</v>
      </c>
      <c r="G17" s="188">
        <f t="shared" si="6"/>
        <v>0</v>
      </c>
      <c r="H17" s="188">
        <f t="shared" si="6"/>
        <v>0</v>
      </c>
      <c r="I17" s="188">
        <f t="shared" si="6"/>
        <v>0</v>
      </c>
      <c r="J17" s="188">
        <f t="shared" si="6"/>
        <v>0</v>
      </c>
    </row>
    <row r="18" spans="1:10" ht="26.1" customHeight="1" x14ac:dyDescent="0.35">
      <c r="A18" s="20"/>
      <c r="B18" s="80"/>
      <c r="C18" s="80"/>
      <c r="D18" s="183"/>
      <c r="E18" s="20"/>
      <c r="F18" s="20"/>
      <c r="G18" s="20"/>
      <c r="H18" s="20"/>
      <c r="I18" s="20"/>
      <c r="J18" s="20"/>
    </row>
    <row r="19" spans="1:10" ht="26.1" customHeight="1" x14ac:dyDescent="0.65">
      <c r="A19" s="20"/>
      <c r="B19" s="81"/>
      <c r="C19" s="81"/>
      <c r="D19" s="184"/>
      <c r="E19" s="20"/>
      <c r="F19" s="20"/>
      <c r="G19" s="20"/>
      <c r="H19" s="20"/>
      <c r="I19" s="20"/>
      <c r="J19" s="20"/>
    </row>
    <row r="20" spans="1:10" ht="26.1" customHeight="1" x14ac:dyDescent="0.65">
      <c r="A20" s="20"/>
      <c r="B20" s="81"/>
      <c r="C20" s="81"/>
      <c r="D20" s="184"/>
      <c r="E20" s="20"/>
      <c r="F20" s="20"/>
      <c r="G20" s="20"/>
      <c r="H20" s="20"/>
      <c r="I20" s="20"/>
      <c r="J20" s="20"/>
    </row>
    <row r="21" spans="1:10" ht="26.1" customHeight="1" x14ac:dyDescent="0.65">
      <c r="A21" s="20"/>
      <c r="B21" s="82"/>
      <c r="C21" s="82"/>
      <c r="D21" s="185"/>
      <c r="E21" s="20"/>
      <c r="F21" s="20"/>
      <c r="G21" s="20"/>
      <c r="H21" s="20"/>
      <c r="I21" s="20"/>
      <c r="J21" s="20"/>
    </row>
    <row r="22" spans="1:10" ht="26.1" customHeight="1" x14ac:dyDescent="0.65">
      <c r="A22" s="20"/>
      <c r="B22" s="82"/>
      <c r="C22" s="82"/>
      <c r="D22" s="185"/>
      <c r="E22" s="20"/>
      <c r="F22" s="20"/>
      <c r="G22" s="20"/>
      <c r="H22" s="20"/>
      <c r="I22" s="20"/>
      <c r="J22" s="20"/>
    </row>
    <row r="23" spans="1:10" ht="26.1" customHeight="1" x14ac:dyDescent="0.65">
      <c r="A23" s="20"/>
      <c r="B23" s="80"/>
      <c r="C23" s="80"/>
      <c r="D23" s="183"/>
      <c r="E23" s="20"/>
      <c r="F23" s="20"/>
      <c r="G23" s="20"/>
      <c r="H23" s="20"/>
      <c r="I23" s="20"/>
      <c r="J23" s="20"/>
    </row>
    <row r="24" spans="1:10" ht="26.1" customHeight="1" x14ac:dyDescent="0.65">
      <c r="A24" s="20"/>
      <c r="B24" s="80"/>
      <c r="C24" s="80"/>
      <c r="D24" s="183"/>
      <c r="E24" s="20"/>
      <c r="F24" s="20"/>
      <c r="G24" s="20"/>
      <c r="H24" s="20"/>
      <c r="I24" s="20"/>
      <c r="J24" s="20"/>
    </row>
    <row r="25" spans="1:10" ht="26.1" customHeight="1" x14ac:dyDescent="0.65">
      <c r="A25" s="20"/>
      <c r="B25" s="80"/>
      <c r="C25" s="80"/>
      <c r="D25" s="183"/>
      <c r="E25" s="20"/>
      <c r="F25" s="20"/>
      <c r="G25" s="20"/>
      <c r="H25" s="20"/>
      <c r="I25" s="20"/>
      <c r="J25" s="20"/>
    </row>
    <row r="26" spans="1:10" ht="26.1" customHeight="1" x14ac:dyDescent="0.65">
      <c r="A26" s="20"/>
      <c r="B26" s="80"/>
      <c r="C26" s="80"/>
      <c r="D26" s="183"/>
      <c r="E26" s="20"/>
      <c r="F26" s="20"/>
      <c r="G26" s="20"/>
      <c r="H26" s="20"/>
      <c r="I26" s="20"/>
      <c r="J26" s="20"/>
    </row>
    <row r="27" spans="1:10" ht="26.1" customHeight="1" x14ac:dyDescent="0.65">
      <c r="A27" s="20"/>
      <c r="B27" s="80"/>
      <c r="C27" s="80"/>
      <c r="D27" s="183"/>
      <c r="E27" s="20"/>
      <c r="F27" s="20"/>
      <c r="G27" s="20"/>
      <c r="H27" s="20"/>
      <c r="I27" s="20"/>
      <c r="J27" s="20"/>
    </row>
    <row r="28" spans="1:10" ht="26.1" customHeight="1" x14ac:dyDescent="0.65">
      <c r="A28" s="20"/>
      <c r="B28" s="80"/>
      <c r="C28" s="80"/>
      <c r="D28" s="183"/>
      <c r="E28" s="20"/>
      <c r="F28" s="20"/>
      <c r="G28" s="20"/>
      <c r="H28" s="20"/>
      <c r="I28" s="20"/>
      <c r="J28" s="20"/>
    </row>
    <row r="29" spans="1:10" ht="26.1" customHeight="1" x14ac:dyDescent="0.65">
      <c r="A29" s="20"/>
      <c r="B29" s="80"/>
      <c r="C29" s="80"/>
      <c r="D29" s="183"/>
      <c r="E29" s="20"/>
      <c r="F29" s="20"/>
      <c r="G29" s="20"/>
      <c r="H29" s="20"/>
      <c r="I29" s="20"/>
      <c r="J29" s="20"/>
    </row>
    <row r="30" spans="1:10" ht="26.1" customHeight="1" x14ac:dyDescent="0.65">
      <c r="A30" s="20"/>
      <c r="B30" s="80"/>
      <c r="C30" s="80"/>
      <c r="D30" s="183"/>
      <c r="E30" s="20"/>
      <c r="F30" s="20"/>
      <c r="G30" s="20"/>
      <c r="H30" s="20"/>
      <c r="I30" s="20"/>
      <c r="J30" s="20"/>
    </row>
    <row r="31" spans="1:10" ht="26.1" customHeight="1" x14ac:dyDescent="0.65">
      <c r="A31" s="20"/>
      <c r="B31" s="80"/>
      <c r="C31" s="80"/>
      <c r="D31" s="183"/>
      <c r="E31" s="20"/>
      <c r="F31" s="20"/>
      <c r="G31" s="20"/>
      <c r="H31" s="20"/>
      <c r="I31" s="20"/>
      <c r="J31" s="20"/>
    </row>
    <row r="32" spans="1:10" ht="26.1" customHeight="1" x14ac:dyDescent="0.65">
      <c r="A32" s="20"/>
      <c r="B32" s="80"/>
      <c r="C32" s="80"/>
      <c r="D32" s="183"/>
      <c r="E32" s="20"/>
      <c r="F32" s="20"/>
      <c r="G32" s="20"/>
      <c r="H32" s="20"/>
      <c r="I32" s="20"/>
      <c r="J32" s="20"/>
    </row>
    <row r="33" spans="1:10" ht="26.1" customHeight="1" x14ac:dyDescent="0.65">
      <c r="A33" s="20"/>
      <c r="B33" s="80"/>
      <c r="C33" s="80"/>
      <c r="D33" s="183"/>
      <c r="E33" s="20"/>
      <c r="F33" s="20"/>
      <c r="G33" s="20"/>
      <c r="H33" s="20"/>
      <c r="I33" s="20"/>
      <c r="J33" s="20"/>
    </row>
    <row r="34" spans="1:10" ht="26.1" customHeight="1" x14ac:dyDescent="0.65">
      <c r="A34" s="20"/>
      <c r="B34" s="80"/>
      <c r="C34" s="80"/>
      <c r="D34" s="183"/>
      <c r="E34" s="20"/>
      <c r="F34" s="20"/>
      <c r="G34" s="20"/>
      <c r="H34" s="20"/>
      <c r="I34" s="20"/>
      <c r="J34" s="20"/>
    </row>
    <row r="35" spans="1:10" ht="26.1" customHeight="1" x14ac:dyDescent="0.65">
      <c r="A35" s="20"/>
      <c r="B35" s="80"/>
      <c r="C35" s="80"/>
      <c r="D35" s="183"/>
      <c r="E35" s="20"/>
      <c r="F35" s="20"/>
      <c r="G35" s="20"/>
      <c r="H35" s="20"/>
      <c r="I35" s="20"/>
      <c r="J35" s="20"/>
    </row>
    <row r="36" spans="1:10" ht="26.1" customHeight="1" x14ac:dyDescent="0.65">
      <c r="A36" s="20"/>
      <c r="B36" s="80"/>
      <c r="C36" s="80"/>
      <c r="D36" s="183"/>
      <c r="E36" s="20"/>
      <c r="F36" s="20"/>
      <c r="G36" s="20"/>
      <c r="H36" s="20"/>
      <c r="I36" s="20"/>
      <c r="J36" s="20"/>
    </row>
    <row r="37" spans="1:10" ht="26.1" customHeight="1" x14ac:dyDescent="0.65">
      <c r="A37" s="20"/>
      <c r="B37" s="80"/>
      <c r="C37" s="80"/>
      <c r="D37" s="183"/>
      <c r="E37" s="20"/>
      <c r="F37" s="20"/>
      <c r="G37" s="20"/>
      <c r="H37" s="20"/>
      <c r="I37" s="20"/>
      <c r="J37" s="20"/>
    </row>
    <row r="38" spans="1:10" ht="26.1" customHeight="1" x14ac:dyDescent="0.65">
      <c r="A38" s="20"/>
      <c r="B38" s="80"/>
      <c r="C38" s="80"/>
      <c r="D38" s="183"/>
      <c r="E38" s="20"/>
      <c r="F38" s="20"/>
      <c r="G38" s="20"/>
      <c r="H38" s="20"/>
      <c r="I38" s="20"/>
      <c r="J38" s="20"/>
    </row>
    <row r="39" spans="1:10" ht="27.75" x14ac:dyDescent="0.65">
      <c r="A39" s="20"/>
      <c r="B39" s="20"/>
      <c r="C39" s="20"/>
      <c r="D39" s="186"/>
      <c r="E39" s="20"/>
      <c r="F39" s="20"/>
      <c r="G39" s="20"/>
      <c r="H39" s="20"/>
      <c r="I39" s="20"/>
      <c r="J39" s="20"/>
    </row>
    <row r="40" spans="1:10" ht="27.75" x14ac:dyDescent="0.65">
      <c r="A40" s="20"/>
      <c r="B40" s="20"/>
      <c r="C40" s="20"/>
      <c r="D40" s="186"/>
      <c r="E40" s="20"/>
      <c r="F40" s="20"/>
      <c r="G40" s="20"/>
      <c r="H40" s="20"/>
      <c r="I40" s="20"/>
      <c r="J40" s="20"/>
    </row>
    <row r="41" spans="1:10" ht="27.75" x14ac:dyDescent="0.65">
      <c r="A41" s="20"/>
      <c r="B41" s="20"/>
      <c r="C41" s="20"/>
      <c r="D41" s="186"/>
      <c r="E41" s="20"/>
      <c r="F41" s="20"/>
      <c r="G41" s="20"/>
      <c r="H41" s="20"/>
      <c r="I41" s="20"/>
      <c r="J41" s="20"/>
    </row>
    <row r="42" spans="1:10" ht="27.75" x14ac:dyDescent="0.65">
      <c r="A42" s="20"/>
      <c r="B42" s="20"/>
      <c r="C42" s="20"/>
      <c r="D42" s="186"/>
      <c r="E42" s="20"/>
      <c r="F42" s="20"/>
      <c r="G42" s="20"/>
      <c r="H42" s="20"/>
      <c r="I42" s="20"/>
      <c r="J42" s="20"/>
    </row>
    <row r="43" spans="1:10" ht="27.75" x14ac:dyDescent="0.65">
      <c r="A43" s="20"/>
      <c r="B43" s="20"/>
      <c r="C43" s="20"/>
      <c r="D43" s="186"/>
      <c r="E43" s="20"/>
      <c r="F43" s="20"/>
      <c r="G43" s="20"/>
      <c r="H43" s="20"/>
      <c r="I43" s="20"/>
      <c r="J43" s="20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23" right="0.2" top="0.75" bottom="0.75" header="0.3" footer="0.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>
      <selection activeCell="J5" sqref="J5"/>
    </sheetView>
  </sheetViews>
  <sheetFormatPr defaultRowHeight="14.25" x14ac:dyDescent="0.2"/>
  <cols>
    <col min="1" max="1" width="30.875" customWidth="1"/>
    <col min="2" max="2" width="16.25" customWidth="1"/>
    <col min="3" max="3" width="16" customWidth="1"/>
    <col min="4" max="4" width="17.125" customWidth="1"/>
    <col min="5" max="5" width="25.125" customWidth="1"/>
    <col min="6" max="6" width="18.5" style="193" bestFit="1" customWidth="1"/>
    <col min="7" max="7" width="12.5" customWidth="1"/>
    <col min="8" max="8" width="16.375" customWidth="1"/>
    <col min="9" max="9" width="12.375" customWidth="1"/>
  </cols>
  <sheetData>
    <row r="1" spans="1:8" ht="30.75" x14ac:dyDescent="0.7">
      <c r="A1" s="653" t="s">
        <v>753</v>
      </c>
      <c r="B1" s="653"/>
      <c r="C1" s="653"/>
      <c r="D1" s="653"/>
      <c r="E1" s="653"/>
      <c r="F1" s="653"/>
      <c r="G1" s="653"/>
      <c r="H1" s="653"/>
    </row>
    <row r="2" spans="1:8" s="557" customFormat="1" ht="29.25" customHeight="1" x14ac:dyDescent="0.55000000000000004">
      <c r="A2" s="654" t="s">
        <v>756</v>
      </c>
      <c r="B2" s="556" t="s">
        <v>1241</v>
      </c>
      <c r="C2" s="556" t="s">
        <v>1242</v>
      </c>
      <c r="D2" s="556" t="s">
        <v>1247</v>
      </c>
      <c r="E2" s="556" t="s">
        <v>1244</v>
      </c>
      <c r="F2" s="472" t="s">
        <v>1238</v>
      </c>
      <c r="G2" s="556" t="s">
        <v>1240</v>
      </c>
      <c r="H2" s="556" t="s">
        <v>1246</v>
      </c>
    </row>
    <row r="3" spans="1:8" s="557" customFormat="1" ht="62.25" customHeight="1" x14ac:dyDescent="0.2">
      <c r="A3" s="655"/>
      <c r="B3" s="472" t="s">
        <v>1594</v>
      </c>
      <c r="C3" s="472" t="s">
        <v>1406</v>
      </c>
      <c r="D3" s="472" t="s">
        <v>1407</v>
      </c>
      <c r="E3" s="177" t="s">
        <v>1408</v>
      </c>
      <c r="F3" s="472" t="s">
        <v>1239</v>
      </c>
      <c r="G3" s="472" t="s">
        <v>1245</v>
      </c>
      <c r="H3" s="472" t="s">
        <v>1409</v>
      </c>
    </row>
    <row r="4" spans="1:8" s="557" customFormat="1" ht="24" x14ac:dyDescent="0.55000000000000004">
      <c r="A4" s="108" t="s">
        <v>771</v>
      </c>
      <c r="B4" s="321">
        <f>+Sheet2!G51</f>
        <v>6310897.6099999994</v>
      </c>
      <c r="C4" s="564">
        <f>+Planfin2562!D5</f>
        <v>50575347.93</v>
      </c>
      <c r="D4" s="321">
        <f>SUM(B4:C4)</f>
        <v>56886245.539999999</v>
      </c>
      <c r="E4" s="514">
        <f>+D4/12*10</f>
        <v>47405204.616666667</v>
      </c>
      <c r="F4" s="492">
        <v>-3944451.28</v>
      </c>
      <c r="G4" s="108"/>
      <c r="H4" s="564">
        <f>+D4-E4+F4</f>
        <v>5536589.6433333326</v>
      </c>
    </row>
    <row r="5" spans="1:8" s="557" customFormat="1" ht="24" x14ac:dyDescent="0.55000000000000004">
      <c r="A5" s="108" t="s">
        <v>772</v>
      </c>
      <c r="B5" s="321">
        <f>+Sheet2!G66</f>
        <v>3488442.7100000004</v>
      </c>
      <c r="C5" s="564">
        <f>+Planfin2562!D10</f>
        <v>2878884.9581818185</v>
      </c>
      <c r="D5" s="321">
        <f t="shared" ref="D5:D10" si="0">SUM(B5:C5)</f>
        <v>6367327.6681818189</v>
      </c>
      <c r="E5" s="514">
        <f>7271680.82994546/12*6</f>
        <v>3635840.41497273</v>
      </c>
      <c r="F5" s="492">
        <v>-2689525.78641818</v>
      </c>
      <c r="G5" s="108"/>
      <c r="H5" s="564">
        <f>+D5-E5+F5</f>
        <v>41961.466790908948</v>
      </c>
    </row>
    <row r="6" spans="1:8" s="557" customFormat="1" ht="24" x14ac:dyDescent="0.55000000000000004">
      <c r="A6" s="108" t="s">
        <v>773</v>
      </c>
      <c r="B6" s="321">
        <f>+Sheet2!G74</f>
        <v>2002212.22</v>
      </c>
      <c r="C6" s="564">
        <f>+Planfin2562!D9</f>
        <v>10974234.149999999</v>
      </c>
      <c r="D6" s="321">
        <f t="shared" si="0"/>
        <v>12976446.369999999</v>
      </c>
      <c r="E6" s="514">
        <f>+D6/12*10</f>
        <v>10813705.308333334</v>
      </c>
      <c r="F6" s="492">
        <v>-763209.09</v>
      </c>
      <c r="G6" s="108"/>
      <c r="H6" s="564">
        <f>+D6-E6+F6</f>
        <v>1399531.9716666657</v>
      </c>
    </row>
    <row r="7" spans="1:8" s="557" customFormat="1" ht="24" x14ac:dyDescent="0.55000000000000004">
      <c r="A7" s="108" t="s">
        <v>774</v>
      </c>
      <c r="B7" s="321">
        <f>+Sheet2!G76</f>
        <v>0</v>
      </c>
      <c r="C7" s="564">
        <v>1000000</v>
      </c>
      <c r="D7" s="321">
        <f t="shared" si="0"/>
        <v>1000000</v>
      </c>
      <c r="E7" s="514">
        <f>+D7</f>
        <v>1000000</v>
      </c>
      <c r="F7" s="492"/>
      <c r="G7" s="108"/>
      <c r="H7" s="564"/>
    </row>
    <row r="8" spans="1:8" s="557" customFormat="1" ht="24" x14ac:dyDescent="0.55000000000000004">
      <c r="A8" s="108" t="s">
        <v>775</v>
      </c>
      <c r="B8" s="321"/>
      <c r="C8" s="108"/>
      <c r="D8" s="321">
        <f t="shared" si="0"/>
        <v>0</v>
      </c>
      <c r="E8" s="514"/>
      <c r="F8" s="492"/>
      <c r="G8" s="108"/>
      <c r="H8" s="564"/>
    </row>
    <row r="9" spans="1:8" s="557" customFormat="1" ht="24" x14ac:dyDescent="0.55000000000000004">
      <c r="A9" s="108" t="s">
        <v>776</v>
      </c>
      <c r="B9" s="321">
        <f>+Sheet2!G82</f>
        <v>101081.1</v>
      </c>
      <c r="C9" s="564">
        <f>+Planfin2562!D8</f>
        <v>1320000</v>
      </c>
      <c r="D9" s="321">
        <f t="shared" si="0"/>
        <v>1421081.1</v>
      </c>
      <c r="E9" s="514">
        <f>+D9/12*10</f>
        <v>1184234.25</v>
      </c>
      <c r="F9" s="492">
        <v>-67543.48</v>
      </c>
      <c r="G9" s="108"/>
      <c r="H9" s="564">
        <f>+D9-E9+F9</f>
        <v>169303.37000000011</v>
      </c>
    </row>
    <row r="10" spans="1:8" s="557" customFormat="1" ht="24" x14ac:dyDescent="0.55000000000000004">
      <c r="A10" s="108" t="s">
        <v>777</v>
      </c>
      <c r="B10" s="321"/>
      <c r="C10" s="321">
        <v>1000000</v>
      </c>
      <c r="D10" s="321">
        <f t="shared" si="0"/>
        <v>1000000</v>
      </c>
      <c r="E10" s="514">
        <f>SUM(D10)</f>
        <v>1000000</v>
      </c>
      <c r="F10" s="492"/>
      <c r="G10" s="108">
        <f>+E10*50/100</f>
        <v>500000</v>
      </c>
      <c r="H10" s="564">
        <f>+E10-G10</f>
        <v>500000</v>
      </c>
    </row>
    <row r="11" spans="1:8" ht="24" x14ac:dyDescent="0.55000000000000004">
      <c r="A11" s="196" t="s">
        <v>666</v>
      </c>
      <c r="B11" s="197">
        <f>SUM(B4:B10)</f>
        <v>11902633.640000001</v>
      </c>
      <c r="C11" s="197">
        <f t="shared" ref="C11:H11" si="1">SUM(C4:C10)</f>
        <v>67748467.038181812</v>
      </c>
      <c r="D11" s="197">
        <f t="shared" si="1"/>
        <v>79651100.678181812</v>
      </c>
      <c r="E11" s="197">
        <f t="shared" si="1"/>
        <v>65038984.589972734</v>
      </c>
      <c r="F11" s="197">
        <f t="shared" si="1"/>
        <v>-7464729.6364181805</v>
      </c>
      <c r="G11" s="197">
        <f t="shared" si="1"/>
        <v>500000</v>
      </c>
      <c r="H11" s="197">
        <f t="shared" si="1"/>
        <v>7647386.4517909074</v>
      </c>
    </row>
  </sheetData>
  <mergeCells count="2">
    <mergeCell ref="A1:H1"/>
    <mergeCell ref="A2:A3"/>
  </mergeCells>
  <pageMargins left="0.2" right="0.2" top="0.75" bottom="0.75" header="0.3" footer="0.3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H12"/>
  <sheetViews>
    <sheetView tabSelected="1" zoomScale="80" zoomScaleNormal="80" workbookViewId="0">
      <selection activeCell="I13" sqref="I13"/>
    </sheetView>
  </sheetViews>
  <sheetFormatPr defaultColWidth="9" defaultRowHeight="22.5" x14ac:dyDescent="0.3"/>
  <cols>
    <col min="1" max="1" width="47.875" style="77" customWidth="1"/>
    <col min="2" max="2" width="28.625" style="77" customWidth="1"/>
    <col min="3" max="3" width="21.125" style="77" bestFit="1" customWidth="1"/>
    <col min="4" max="4" width="13.5" style="77" customWidth="1"/>
    <col min="5" max="5" width="12.25" style="77" customWidth="1"/>
    <col min="6" max="6" width="15.75" style="77" customWidth="1"/>
    <col min="7" max="7" width="14.125" style="77" customWidth="1"/>
    <col min="8" max="8" width="8.75" style="77" bestFit="1" customWidth="1"/>
    <col min="9" max="16384" width="9" style="77"/>
  </cols>
  <sheetData>
    <row r="1" spans="1:8" ht="30.75" x14ac:dyDescent="0.7">
      <c r="A1" s="199" t="s">
        <v>778</v>
      </c>
      <c r="B1" s="200"/>
      <c r="C1" s="200"/>
      <c r="D1" s="200"/>
      <c r="E1" s="200"/>
      <c r="F1" s="200"/>
      <c r="G1" s="200"/>
      <c r="H1" s="201"/>
    </row>
    <row r="2" spans="1:8" ht="26.25" x14ac:dyDescent="0.55000000000000004">
      <c r="A2" s="654" t="s">
        <v>756</v>
      </c>
      <c r="B2" s="202"/>
      <c r="C2" s="656" t="s">
        <v>779</v>
      </c>
      <c r="D2" s="657"/>
      <c r="E2" s="657"/>
      <c r="F2" s="658"/>
      <c r="G2" s="659" t="s">
        <v>1410</v>
      </c>
      <c r="H2" s="661" t="s">
        <v>780</v>
      </c>
    </row>
    <row r="3" spans="1:8" ht="96" x14ac:dyDescent="0.3">
      <c r="A3" s="655"/>
      <c r="B3" s="175" t="s">
        <v>1248</v>
      </c>
      <c r="C3" s="128" t="s">
        <v>1249</v>
      </c>
      <c r="D3" s="194" t="s">
        <v>1252</v>
      </c>
      <c r="E3" s="128" t="s">
        <v>1250</v>
      </c>
      <c r="F3" s="194" t="s">
        <v>1251</v>
      </c>
      <c r="G3" s="660"/>
      <c r="H3" s="662"/>
    </row>
    <row r="4" spans="1:8" s="84" customFormat="1" ht="27.75" x14ac:dyDescent="0.2">
      <c r="A4" s="134" t="s">
        <v>781</v>
      </c>
      <c r="B4" s="563">
        <v>30887.37</v>
      </c>
      <c r="C4" s="134">
        <v>1</v>
      </c>
      <c r="D4" s="203">
        <v>30887.37</v>
      </c>
      <c r="E4" s="134"/>
      <c r="F4" s="203"/>
      <c r="G4" s="203">
        <f>SUM(D4,F4)</f>
        <v>30887.37</v>
      </c>
      <c r="H4" s="83"/>
    </row>
    <row r="5" spans="1:8" ht="27.75" x14ac:dyDescent="0.65">
      <c r="A5" s="135" t="s">
        <v>782</v>
      </c>
      <c r="B5" s="23">
        <v>5089619.63</v>
      </c>
      <c r="C5" s="26">
        <v>12</v>
      </c>
      <c r="D5" s="173">
        <f>+B5</f>
        <v>5089619.63</v>
      </c>
      <c r="E5" s="26"/>
      <c r="F5" s="173"/>
      <c r="G5" s="203">
        <f t="shared" ref="G5:G6" si="0">SUM(D5,F5)</f>
        <v>5089619.63</v>
      </c>
      <c r="H5" s="79"/>
    </row>
    <row r="6" spans="1:8" ht="27.75" x14ac:dyDescent="0.65">
      <c r="A6" s="26" t="s">
        <v>783</v>
      </c>
      <c r="B6" s="23">
        <v>12642200</v>
      </c>
      <c r="C6" s="26">
        <v>1</v>
      </c>
      <c r="D6" s="173">
        <f>+B6</f>
        <v>12642200</v>
      </c>
      <c r="E6" s="26"/>
      <c r="F6" s="173"/>
      <c r="G6" s="203">
        <f t="shared" si="0"/>
        <v>12642200</v>
      </c>
      <c r="H6" s="79"/>
    </row>
    <row r="7" spans="1:8" ht="26.25" x14ac:dyDescent="0.55000000000000004">
      <c r="A7" s="204" t="s">
        <v>666</v>
      </c>
      <c r="B7" s="173">
        <f>SUM(B4:B6)</f>
        <v>17762707</v>
      </c>
      <c r="C7" s="24">
        <f>SUM(C4:C6)</f>
        <v>14</v>
      </c>
      <c r="D7" s="173">
        <f t="shared" ref="D7:G7" si="1">SUM(D4:D6)</f>
        <v>17762707</v>
      </c>
      <c r="E7" s="35"/>
      <c r="F7" s="173">
        <f t="shared" si="1"/>
        <v>0</v>
      </c>
      <c r="G7" s="173">
        <f t="shared" si="1"/>
        <v>17762707</v>
      </c>
      <c r="H7" s="35"/>
    </row>
    <row r="10" spans="1:8" s="702" customFormat="1" ht="12.75" x14ac:dyDescent="0.2">
      <c r="A10" s="702" t="s">
        <v>1595</v>
      </c>
      <c r="B10" s="702" t="s">
        <v>781</v>
      </c>
      <c r="C10" s="703">
        <v>1478700</v>
      </c>
      <c r="E10" s="701">
        <v>500000</v>
      </c>
      <c r="F10" s="702" t="s">
        <v>2055</v>
      </c>
    </row>
    <row r="11" spans="1:8" s="702" customFormat="1" ht="12.75" x14ac:dyDescent="0.2">
      <c r="A11" s="702" t="s">
        <v>1596</v>
      </c>
      <c r="C11" s="703">
        <f>+C10*50/100</f>
        <v>739350</v>
      </c>
      <c r="D11" s="702">
        <v>10</v>
      </c>
      <c r="E11" s="701">
        <v>814000</v>
      </c>
      <c r="F11" s="702" t="s">
        <v>2056</v>
      </c>
    </row>
    <row r="12" spans="1:8" s="700" customFormat="1" x14ac:dyDescent="0.3">
      <c r="A12" s="698"/>
      <c r="B12" s="698"/>
      <c r="C12" s="699"/>
    </row>
  </sheetData>
  <mergeCells count="4">
    <mergeCell ref="A2:A3"/>
    <mergeCell ref="C2:F2"/>
    <mergeCell ref="G2:G3"/>
    <mergeCell ref="H2:H3"/>
  </mergeCells>
  <pageMargins left="0.25" right="0.2" top="0.75" bottom="0.75" header="0.3" footer="0.3"/>
  <pageSetup paperSize="9" scale="8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101"/>
  <sheetViews>
    <sheetView topLeftCell="A22" zoomScale="90" zoomScaleNormal="90" workbookViewId="0">
      <selection activeCell="D11" sqref="D11"/>
    </sheetView>
  </sheetViews>
  <sheetFormatPr defaultRowHeight="19.5" x14ac:dyDescent="0.25"/>
  <cols>
    <col min="1" max="1" width="9" style="307"/>
    <col min="2" max="2" width="34.125" style="307" customWidth="1"/>
    <col min="3" max="4" width="10.375" style="307" customWidth="1"/>
    <col min="5" max="5" width="10.375" style="406" customWidth="1"/>
    <col min="6" max="11" width="10.375" style="307" customWidth="1"/>
    <col min="12" max="12" width="10.375" style="406" customWidth="1"/>
    <col min="13" max="13" width="10.375" style="307" customWidth="1"/>
    <col min="14" max="14" width="15.25" style="307" customWidth="1"/>
    <col min="15" max="16384" width="9" style="307"/>
  </cols>
  <sheetData>
    <row r="1" spans="1:15" ht="27.75" x14ac:dyDescent="0.65">
      <c r="A1" s="668" t="s">
        <v>1439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348"/>
    </row>
    <row r="2" spans="1:15" ht="23.25" x14ac:dyDescent="0.35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8"/>
    </row>
    <row r="3" spans="1:15" ht="21.75" x14ac:dyDescent="0.25">
      <c r="A3" s="350" t="s">
        <v>1440</v>
      </c>
      <c r="B3" s="351" t="s">
        <v>756</v>
      </c>
      <c r="C3" s="350" t="s">
        <v>1441</v>
      </c>
      <c r="D3" s="350" t="s">
        <v>1442</v>
      </c>
      <c r="E3" s="350" t="s">
        <v>1443</v>
      </c>
      <c r="F3" s="350" t="s">
        <v>1444</v>
      </c>
      <c r="G3" s="350" t="s">
        <v>637</v>
      </c>
      <c r="H3" s="350" t="s">
        <v>1445</v>
      </c>
      <c r="I3" s="350" t="s">
        <v>1446</v>
      </c>
      <c r="J3" s="350" t="s">
        <v>1447</v>
      </c>
      <c r="K3" s="350" t="s">
        <v>1448</v>
      </c>
      <c r="L3" s="350" t="s">
        <v>1449</v>
      </c>
      <c r="M3" s="350" t="s">
        <v>1450</v>
      </c>
      <c r="N3" s="350" t="s">
        <v>1451</v>
      </c>
      <c r="O3" s="352"/>
    </row>
    <row r="4" spans="1:15" ht="27.75" x14ac:dyDescent="0.4">
      <c r="A4" s="353">
        <v>1</v>
      </c>
      <c r="B4" s="354" t="s">
        <v>1452</v>
      </c>
      <c r="C4" s="355"/>
      <c r="D4" s="355"/>
      <c r="E4" s="355">
        <v>1</v>
      </c>
      <c r="F4" s="355">
        <v>1</v>
      </c>
      <c r="G4" s="355"/>
      <c r="H4" s="355"/>
      <c r="I4" s="355">
        <v>1</v>
      </c>
      <c r="J4" s="355"/>
      <c r="K4" s="355"/>
      <c r="L4" s="355">
        <f>SUM(C4:K4)</f>
        <v>3</v>
      </c>
      <c r="M4" s="356">
        <v>1500</v>
      </c>
      <c r="N4" s="356">
        <f>M4*L4</f>
        <v>4500</v>
      </c>
      <c r="O4" s="348"/>
    </row>
    <row r="5" spans="1:15" ht="27.75" x14ac:dyDescent="0.65">
      <c r="A5" s="357">
        <v>2</v>
      </c>
      <c r="B5" s="358" t="s">
        <v>1453</v>
      </c>
      <c r="C5" s="359"/>
      <c r="D5" s="359">
        <v>3</v>
      </c>
      <c r="E5" s="357"/>
      <c r="F5" s="359"/>
      <c r="G5" s="359"/>
      <c r="H5" s="359"/>
      <c r="I5" s="359"/>
      <c r="J5" s="359"/>
      <c r="K5" s="359"/>
      <c r="L5" s="357">
        <v>3</v>
      </c>
      <c r="M5" s="353">
        <v>2000</v>
      </c>
      <c r="N5" s="360">
        <f>M5*L5</f>
        <v>6000</v>
      </c>
      <c r="O5" s="348"/>
    </row>
    <row r="6" spans="1:15" ht="27.75" x14ac:dyDescent="0.4">
      <c r="A6" s="353">
        <v>3</v>
      </c>
      <c r="B6" s="354" t="s">
        <v>1454</v>
      </c>
      <c r="C6" s="355"/>
      <c r="D6" s="355"/>
      <c r="E6" s="355">
        <v>1</v>
      </c>
      <c r="F6" s="355"/>
      <c r="G6" s="355"/>
      <c r="H6" s="355"/>
      <c r="I6" s="355"/>
      <c r="J6" s="355"/>
      <c r="K6" s="355"/>
      <c r="L6" s="355">
        <f>SUM(C6:K6)</f>
        <v>1</v>
      </c>
      <c r="M6" s="356">
        <v>1500</v>
      </c>
      <c r="N6" s="356">
        <f>M6*L6</f>
        <v>1500</v>
      </c>
      <c r="O6" s="348"/>
    </row>
    <row r="7" spans="1:15" s="555" customFormat="1" ht="27.75" x14ac:dyDescent="0.65">
      <c r="A7" s="545">
        <v>4</v>
      </c>
      <c r="B7" s="546" t="s">
        <v>1455</v>
      </c>
      <c r="C7" s="547"/>
      <c r="D7" s="548">
        <v>34</v>
      </c>
      <c r="E7" s="549"/>
      <c r="F7" s="547"/>
      <c r="G7" s="550"/>
      <c r="H7" s="547"/>
      <c r="I7" s="547"/>
      <c r="J7" s="547"/>
      <c r="K7" s="547"/>
      <c r="L7" s="551">
        <v>34</v>
      </c>
      <c r="M7" s="552">
        <v>600</v>
      </c>
      <c r="N7" s="553">
        <f>M7*L7</f>
        <v>20400</v>
      </c>
      <c r="O7" s="554"/>
    </row>
    <row r="8" spans="1:15" ht="27.75" x14ac:dyDescent="0.4">
      <c r="A8" s="353">
        <v>5</v>
      </c>
      <c r="B8" s="363" t="s">
        <v>1456</v>
      </c>
      <c r="C8" s="355">
        <v>1</v>
      </c>
      <c r="D8" s="355">
        <v>1</v>
      </c>
      <c r="E8" s="355">
        <v>5</v>
      </c>
      <c r="F8" s="355">
        <v>2</v>
      </c>
      <c r="G8" s="355">
        <v>4</v>
      </c>
      <c r="H8" s="355">
        <v>1</v>
      </c>
      <c r="I8" s="355">
        <v>1</v>
      </c>
      <c r="J8" s="355"/>
      <c r="K8" s="355">
        <v>2</v>
      </c>
      <c r="L8" s="355">
        <f>SUM(C8:K8)</f>
        <v>17</v>
      </c>
      <c r="M8" s="356">
        <v>3000</v>
      </c>
      <c r="N8" s="356">
        <f>M8*L8</f>
        <v>51000</v>
      </c>
      <c r="O8" s="348"/>
    </row>
    <row r="9" spans="1:15" ht="24" x14ac:dyDescent="0.55000000000000004">
      <c r="A9" s="348"/>
      <c r="B9" s="348"/>
      <c r="C9" s="348"/>
      <c r="D9" s="348"/>
      <c r="E9" s="405"/>
      <c r="F9" s="348"/>
      <c r="G9" s="348"/>
      <c r="H9" s="348"/>
      <c r="I9" s="348"/>
      <c r="J9" s="348"/>
      <c r="K9" s="348"/>
      <c r="L9" s="463">
        <f>SUM(L4:L8)</f>
        <v>58</v>
      </c>
      <c r="M9" s="364" t="s">
        <v>1457</v>
      </c>
      <c r="N9" s="411">
        <f>SUM(N4:N8)</f>
        <v>83400</v>
      </c>
      <c r="O9" s="348"/>
    </row>
    <row r="10" spans="1:15" ht="21" x14ac:dyDescent="0.25">
      <c r="A10" s="348"/>
      <c r="B10" s="348"/>
      <c r="C10" s="348"/>
      <c r="D10" s="348"/>
      <c r="E10" s="405"/>
      <c r="F10" s="348"/>
      <c r="G10" s="348"/>
      <c r="H10" s="348"/>
      <c r="I10" s="348"/>
      <c r="J10" s="348"/>
      <c r="K10" s="348"/>
      <c r="L10" s="405"/>
      <c r="M10" s="365"/>
      <c r="N10" s="366"/>
      <c r="O10" s="348"/>
    </row>
    <row r="11" spans="1:15" x14ac:dyDescent="0.25">
      <c r="A11" s="348"/>
      <c r="B11" s="348"/>
      <c r="C11" s="348"/>
      <c r="D11" s="348"/>
      <c r="E11" s="405"/>
      <c r="F11" s="348"/>
      <c r="G11" s="348"/>
      <c r="H11" s="348"/>
      <c r="I11" s="348"/>
      <c r="J11" s="348"/>
      <c r="K11" s="348"/>
      <c r="L11" s="405"/>
      <c r="M11" s="348"/>
      <c r="N11" s="348"/>
      <c r="O11" s="348"/>
    </row>
    <row r="13" spans="1:15" ht="24" x14ac:dyDescent="0.55000000000000004">
      <c r="A13" s="669" t="s">
        <v>1458</v>
      </c>
      <c r="B13" s="669"/>
      <c r="C13" s="669"/>
      <c r="D13" s="669"/>
      <c r="E13" s="669"/>
      <c r="F13" s="669"/>
      <c r="G13" s="669"/>
      <c r="H13" s="669"/>
      <c r="I13" s="669"/>
      <c r="J13" s="669"/>
      <c r="K13" s="669"/>
      <c r="L13" s="669"/>
      <c r="M13" s="669"/>
    </row>
    <row r="14" spans="1:15" ht="21" x14ac:dyDescent="0.35">
      <c r="A14" s="367"/>
      <c r="B14" s="367"/>
      <c r="C14" s="367"/>
      <c r="D14" s="367"/>
      <c r="E14" s="367"/>
      <c r="F14" s="367"/>
      <c r="G14" s="367"/>
      <c r="H14" s="367"/>
      <c r="I14" s="367"/>
      <c r="J14" s="367"/>
      <c r="K14" s="368"/>
      <c r="L14" s="367"/>
      <c r="M14" s="367"/>
    </row>
    <row r="15" spans="1:15" ht="24" x14ac:dyDescent="0.25">
      <c r="A15" s="369" t="s">
        <v>1440</v>
      </c>
      <c r="B15" s="370" t="s">
        <v>756</v>
      </c>
      <c r="C15" s="350" t="s">
        <v>1441</v>
      </c>
      <c r="D15" s="350" t="s">
        <v>1442</v>
      </c>
      <c r="E15" s="350" t="s">
        <v>1443</v>
      </c>
      <c r="F15" s="350" t="s">
        <v>1444</v>
      </c>
      <c r="G15" s="350" t="s">
        <v>637</v>
      </c>
      <c r="H15" s="350" t="s">
        <v>1446</v>
      </c>
      <c r="I15" s="350" t="s">
        <v>1447</v>
      </c>
      <c r="J15" s="350" t="s">
        <v>1459</v>
      </c>
      <c r="K15" s="350" t="s">
        <v>1449</v>
      </c>
      <c r="L15" s="350" t="s">
        <v>1450</v>
      </c>
      <c r="M15" s="350" t="s">
        <v>1451</v>
      </c>
    </row>
    <row r="16" spans="1:15" ht="24" x14ac:dyDescent="0.55000000000000004">
      <c r="A16" s="369">
        <v>1</v>
      </c>
      <c r="B16" s="36" t="s">
        <v>1460</v>
      </c>
      <c r="C16" s="350"/>
      <c r="D16" s="350">
        <v>1</v>
      </c>
      <c r="E16" s="350"/>
      <c r="F16" s="350"/>
      <c r="G16" s="350"/>
      <c r="H16" s="350"/>
      <c r="I16" s="350"/>
      <c r="J16" s="350"/>
      <c r="K16" s="350">
        <v>1</v>
      </c>
      <c r="L16" s="356">
        <v>28600</v>
      </c>
      <c r="M16" s="356">
        <v>28600</v>
      </c>
    </row>
    <row r="17" spans="1:13" ht="24" x14ac:dyDescent="0.55000000000000004">
      <c r="A17" s="369">
        <v>2</v>
      </c>
      <c r="B17" s="36" t="s">
        <v>1461</v>
      </c>
      <c r="C17" s="361"/>
      <c r="D17" s="362"/>
      <c r="E17" s="404"/>
      <c r="F17" s="361"/>
      <c r="G17" s="371"/>
      <c r="H17" s="361"/>
      <c r="I17" s="361"/>
      <c r="J17" s="362">
        <v>1</v>
      </c>
      <c r="K17" s="355">
        <v>1</v>
      </c>
      <c r="L17" s="356">
        <v>17000</v>
      </c>
      <c r="M17" s="372">
        <v>17000</v>
      </c>
    </row>
    <row r="18" spans="1:13" ht="24" x14ac:dyDescent="0.55000000000000004">
      <c r="A18" s="362">
        <v>3</v>
      </c>
      <c r="B18" s="342" t="s">
        <v>1462</v>
      </c>
      <c r="C18" s="362">
        <v>1</v>
      </c>
      <c r="D18" s="362">
        <v>2</v>
      </c>
      <c r="E18" s="362"/>
      <c r="F18" s="362"/>
      <c r="G18" s="362">
        <v>1</v>
      </c>
      <c r="H18" s="362"/>
      <c r="I18" s="362"/>
      <c r="J18" s="362"/>
      <c r="K18" s="373">
        <f>SUM(C18:J18)</f>
        <v>4</v>
      </c>
      <c r="L18" s="372">
        <v>7000</v>
      </c>
      <c r="M18" s="372">
        <f>L18*K18</f>
        <v>28000</v>
      </c>
    </row>
    <row r="19" spans="1:13" ht="24" x14ac:dyDescent="0.55000000000000004">
      <c r="A19" s="362">
        <v>4</v>
      </c>
      <c r="B19" s="374" t="s">
        <v>1463</v>
      </c>
      <c r="C19" s="375"/>
      <c r="D19" s="375"/>
      <c r="E19" s="375">
        <v>1</v>
      </c>
      <c r="F19" s="375"/>
      <c r="G19" s="375"/>
      <c r="H19" s="375">
        <v>1</v>
      </c>
      <c r="I19" s="375"/>
      <c r="J19" s="375"/>
      <c r="K19" s="375">
        <f>SUM(C19:J19)</f>
        <v>2</v>
      </c>
      <c r="L19" s="376">
        <v>7800</v>
      </c>
      <c r="M19" s="372">
        <f>L19*K19</f>
        <v>15600</v>
      </c>
    </row>
    <row r="20" spans="1:13" ht="24" x14ac:dyDescent="0.55000000000000004">
      <c r="A20" s="362">
        <v>5</v>
      </c>
      <c r="B20" s="342" t="s">
        <v>1464</v>
      </c>
      <c r="C20" s="355">
        <v>1</v>
      </c>
      <c r="D20" s="355">
        <v>2</v>
      </c>
      <c r="E20" s="362"/>
      <c r="F20" s="362"/>
      <c r="G20" s="355"/>
      <c r="H20" s="362"/>
      <c r="I20" s="362"/>
      <c r="J20" s="362"/>
      <c r="K20" s="373">
        <f>SUM(C20:J20)</f>
        <v>3</v>
      </c>
      <c r="L20" s="372">
        <v>9500</v>
      </c>
      <c r="M20" s="372">
        <f>L20*K20</f>
        <v>28500</v>
      </c>
    </row>
    <row r="21" spans="1:13" ht="24" x14ac:dyDescent="0.55000000000000004">
      <c r="A21" s="362">
        <v>6</v>
      </c>
      <c r="B21" s="36" t="s">
        <v>1465</v>
      </c>
      <c r="C21" s="362">
        <v>1</v>
      </c>
      <c r="D21" s="362">
        <v>1</v>
      </c>
      <c r="E21" s="404"/>
      <c r="F21" s="361"/>
      <c r="G21" s="361"/>
      <c r="H21" s="361"/>
      <c r="I21" s="361"/>
      <c r="J21" s="361"/>
      <c r="K21" s="355">
        <f>SUM(C21:J21)</f>
        <v>2</v>
      </c>
      <c r="L21" s="377">
        <v>100000</v>
      </c>
      <c r="M21" s="378">
        <f>L21*K21</f>
        <v>200000</v>
      </c>
    </row>
    <row r="22" spans="1:13" ht="24" x14ac:dyDescent="0.55000000000000004">
      <c r="A22" s="368"/>
      <c r="B22" s="368"/>
      <c r="C22" s="368"/>
      <c r="D22" s="368"/>
      <c r="E22" s="407"/>
      <c r="F22" s="368"/>
      <c r="G22" s="368"/>
      <c r="H22" s="368"/>
      <c r="I22" s="368"/>
      <c r="J22" s="368"/>
      <c r="K22" s="442">
        <f>SUM(K16:K21)</f>
        <v>13</v>
      </c>
      <c r="L22" s="379" t="s">
        <v>1457</v>
      </c>
      <c r="M22" s="410">
        <f>SUM(M16:M21)</f>
        <v>317700</v>
      </c>
    </row>
    <row r="23" spans="1:13" ht="24" x14ac:dyDescent="0.55000000000000004">
      <c r="A23" s="368"/>
      <c r="B23" s="368"/>
      <c r="C23" s="368"/>
      <c r="D23" s="368"/>
      <c r="E23" s="407"/>
      <c r="F23" s="368"/>
      <c r="G23" s="368"/>
      <c r="H23" s="368"/>
      <c r="I23" s="368"/>
      <c r="J23" s="368"/>
      <c r="K23" s="368"/>
      <c r="L23" s="464"/>
      <c r="M23" s="380"/>
    </row>
    <row r="25" spans="1:13" ht="24" x14ac:dyDescent="0.25">
      <c r="A25" s="381" t="s">
        <v>1440</v>
      </c>
      <c r="B25" s="382" t="s">
        <v>756</v>
      </c>
      <c r="C25" s="381" t="s">
        <v>1466</v>
      </c>
      <c r="D25" s="381" t="s">
        <v>1449</v>
      </c>
      <c r="E25" s="383" t="s">
        <v>1450</v>
      </c>
      <c r="F25" s="383" t="s">
        <v>1451</v>
      </c>
    </row>
    <row r="26" spans="1:13" ht="24" x14ac:dyDescent="0.25">
      <c r="A26" s="384">
        <v>1</v>
      </c>
      <c r="B26" s="385" t="s">
        <v>1467</v>
      </c>
      <c r="C26" s="384">
        <v>27</v>
      </c>
      <c r="D26" s="384">
        <v>27</v>
      </c>
      <c r="E26" s="401">
        <v>17000</v>
      </c>
      <c r="F26" s="386">
        <f t="shared" ref="F26:F35" si="0">E26*D26</f>
        <v>459000</v>
      </c>
    </row>
    <row r="27" spans="1:13" ht="48" x14ac:dyDescent="0.55000000000000004">
      <c r="A27" s="384">
        <v>2</v>
      </c>
      <c r="B27" s="387" t="s">
        <v>1468</v>
      </c>
      <c r="C27" s="384">
        <v>1</v>
      </c>
      <c r="D27" s="388">
        <v>1</v>
      </c>
      <c r="E27" s="408">
        <v>21000</v>
      </c>
      <c r="F27" s="389">
        <f t="shared" si="0"/>
        <v>21000</v>
      </c>
    </row>
    <row r="28" spans="1:13" ht="24" x14ac:dyDescent="0.55000000000000004">
      <c r="A28" s="384">
        <v>3</v>
      </c>
      <c r="B28" s="387" t="s">
        <v>1469</v>
      </c>
      <c r="C28" s="384">
        <v>7</v>
      </c>
      <c r="D28" s="388">
        <v>7</v>
      </c>
      <c r="E28" s="408">
        <v>16000</v>
      </c>
      <c r="F28" s="389">
        <f t="shared" si="0"/>
        <v>112000</v>
      </c>
    </row>
    <row r="29" spans="1:13" ht="24" x14ac:dyDescent="0.55000000000000004">
      <c r="A29" s="384">
        <v>4</v>
      </c>
      <c r="B29" s="387" t="s">
        <v>1470</v>
      </c>
      <c r="C29" s="384">
        <v>5</v>
      </c>
      <c r="D29" s="388">
        <v>5</v>
      </c>
      <c r="E29" s="408">
        <v>4300</v>
      </c>
      <c r="F29" s="389">
        <f t="shared" si="0"/>
        <v>21500</v>
      </c>
    </row>
    <row r="30" spans="1:13" ht="24" x14ac:dyDescent="0.55000000000000004">
      <c r="A30" s="384">
        <v>5</v>
      </c>
      <c r="B30" s="387" t="s">
        <v>1471</v>
      </c>
      <c r="C30" s="384">
        <v>3</v>
      </c>
      <c r="D30" s="388">
        <v>3</v>
      </c>
      <c r="E30" s="408">
        <v>22000</v>
      </c>
      <c r="F30" s="389">
        <f t="shared" si="0"/>
        <v>66000</v>
      </c>
    </row>
    <row r="31" spans="1:13" ht="24" x14ac:dyDescent="0.55000000000000004">
      <c r="A31" s="384">
        <v>6</v>
      </c>
      <c r="B31" s="390" t="s">
        <v>1472</v>
      </c>
      <c r="C31" s="391">
        <v>8</v>
      </c>
      <c r="D31" s="392">
        <v>8</v>
      </c>
      <c r="E31" s="408">
        <v>20000</v>
      </c>
      <c r="F31" s="393">
        <f t="shared" si="0"/>
        <v>160000</v>
      </c>
    </row>
    <row r="32" spans="1:13" ht="48" x14ac:dyDescent="0.55000000000000004">
      <c r="A32" s="384">
        <v>7</v>
      </c>
      <c r="B32" s="387" t="s">
        <v>1473</v>
      </c>
      <c r="C32" s="384">
        <v>2</v>
      </c>
      <c r="D32" s="388">
        <v>2</v>
      </c>
      <c r="E32" s="408">
        <v>15000</v>
      </c>
      <c r="F32" s="389">
        <f t="shared" si="0"/>
        <v>30000</v>
      </c>
    </row>
    <row r="33" spans="1:6" ht="24" x14ac:dyDescent="0.55000000000000004">
      <c r="A33" s="384">
        <v>8</v>
      </c>
      <c r="B33" s="390" t="s">
        <v>1474</v>
      </c>
      <c r="C33" s="391">
        <v>1</v>
      </c>
      <c r="D33" s="392">
        <v>1</v>
      </c>
      <c r="E33" s="408">
        <v>130000</v>
      </c>
      <c r="F33" s="389">
        <f t="shared" si="0"/>
        <v>130000</v>
      </c>
    </row>
    <row r="34" spans="1:6" ht="24" x14ac:dyDescent="0.55000000000000004">
      <c r="A34" s="384">
        <v>9</v>
      </c>
      <c r="B34" s="390" t="s">
        <v>1475</v>
      </c>
      <c r="C34" s="391">
        <v>1</v>
      </c>
      <c r="D34" s="392">
        <v>1</v>
      </c>
      <c r="E34" s="408">
        <v>13000</v>
      </c>
      <c r="F34" s="389">
        <f t="shared" si="0"/>
        <v>13000</v>
      </c>
    </row>
    <row r="35" spans="1:6" ht="48" x14ac:dyDescent="0.55000000000000004">
      <c r="A35" s="384">
        <v>10</v>
      </c>
      <c r="B35" s="390" t="s">
        <v>1476</v>
      </c>
      <c r="C35" s="391">
        <v>1</v>
      </c>
      <c r="D35" s="392">
        <v>1</v>
      </c>
      <c r="E35" s="408">
        <v>330000</v>
      </c>
      <c r="F35" s="389">
        <f t="shared" si="0"/>
        <v>330000</v>
      </c>
    </row>
    <row r="36" spans="1:6" ht="24" x14ac:dyDescent="0.55000000000000004">
      <c r="A36" s="394"/>
      <c r="B36" s="25"/>
      <c r="C36" s="395"/>
      <c r="D36" s="443">
        <f>SUM(D26:D35)</f>
        <v>56</v>
      </c>
      <c r="E36" s="396" t="s">
        <v>666</v>
      </c>
      <c r="F36" s="409">
        <f>SUM(F26:F35)</f>
        <v>1342500</v>
      </c>
    </row>
    <row r="37" spans="1:6" ht="24" x14ac:dyDescent="0.55000000000000004">
      <c r="A37" s="394"/>
      <c r="B37" s="25"/>
      <c r="C37" s="395"/>
      <c r="D37" s="395"/>
      <c r="E37" s="397"/>
      <c r="F37" s="397"/>
    </row>
    <row r="38" spans="1:6" ht="24" x14ac:dyDescent="0.55000000000000004">
      <c r="A38" s="394"/>
      <c r="B38" s="25"/>
      <c r="C38" s="395"/>
      <c r="D38" s="395"/>
      <c r="E38" s="397"/>
      <c r="F38" s="397"/>
    </row>
    <row r="40" spans="1:6" ht="24" x14ac:dyDescent="0.25">
      <c r="A40" s="670" t="s">
        <v>1477</v>
      </c>
      <c r="B40" s="670"/>
      <c r="C40" s="670"/>
      <c r="D40" s="670"/>
      <c r="E40" s="670"/>
      <c r="F40" s="670"/>
    </row>
    <row r="41" spans="1:6" ht="24" x14ac:dyDescent="0.25">
      <c r="A41" s="398"/>
      <c r="B41" s="398"/>
      <c r="C41" s="398"/>
      <c r="D41" s="398"/>
      <c r="E41" s="398"/>
      <c r="F41" s="398"/>
    </row>
    <row r="42" spans="1:6" ht="24" x14ac:dyDescent="0.25">
      <c r="A42" s="381" t="s">
        <v>1440</v>
      </c>
      <c r="B42" s="381" t="s">
        <v>756</v>
      </c>
      <c r="C42" s="381" t="s">
        <v>1466</v>
      </c>
      <c r="D42" s="381" t="s">
        <v>1449</v>
      </c>
      <c r="E42" s="383" t="s">
        <v>1450</v>
      </c>
      <c r="F42" s="383" t="s">
        <v>1451</v>
      </c>
    </row>
    <row r="43" spans="1:6" ht="48" x14ac:dyDescent="0.25">
      <c r="A43" s="384">
        <v>1</v>
      </c>
      <c r="B43" s="387" t="s">
        <v>1478</v>
      </c>
      <c r="C43" s="384">
        <v>27</v>
      </c>
      <c r="D43" s="384">
        <v>27</v>
      </c>
      <c r="E43" s="399">
        <v>2500</v>
      </c>
      <c r="F43" s="386">
        <f>E43*D43</f>
        <v>67500</v>
      </c>
    </row>
    <row r="44" spans="1:6" ht="24" x14ac:dyDescent="0.25">
      <c r="A44" s="384">
        <v>2</v>
      </c>
      <c r="B44" s="387" t="s">
        <v>1479</v>
      </c>
      <c r="C44" s="400">
        <v>17</v>
      </c>
      <c r="D44" s="388">
        <v>17</v>
      </c>
      <c r="E44" s="401">
        <v>2600</v>
      </c>
      <c r="F44" s="389">
        <f>E44*D44</f>
        <v>44200</v>
      </c>
    </row>
    <row r="45" spans="1:6" ht="24" x14ac:dyDescent="0.25">
      <c r="A45" s="384">
        <v>3</v>
      </c>
      <c r="B45" s="402" t="s">
        <v>1480</v>
      </c>
      <c r="C45" s="403">
        <v>1</v>
      </c>
      <c r="D45" s="343">
        <v>1</v>
      </c>
      <c r="E45" s="401">
        <v>3500</v>
      </c>
      <c r="F45" s="386">
        <v>3500</v>
      </c>
    </row>
    <row r="46" spans="1:6" ht="24" x14ac:dyDescent="0.25">
      <c r="A46" s="384">
        <v>4</v>
      </c>
      <c r="B46" s="402" t="s">
        <v>1481</v>
      </c>
      <c r="C46" s="403">
        <v>30</v>
      </c>
      <c r="D46" s="343">
        <v>30</v>
      </c>
      <c r="E46" s="401">
        <v>700</v>
      </c>
      <c r="F46" s="386">
        <v>21000</v>
      </c>
    </row>
    <row r="47" spans="1:6" ht="48" x14ac:dyDescent="0.25">
      <c r="A47" s="384">
        <v>5</v>
      </c>
      <c r="B47" s="402" t="s">
        <v>1482</v>
      </c>
      <c r="C47" s="403"/>
      <c r="D47" s="343"/>
      <c r="E47" s="401">
        <v>30000</v>
      </c>
      <c r="F47" s="386">
        <v>30000</v>
      </c>
    </row>
    <row r="48" spans="1:6" ht="24" x14ac:dyDescent="0.25">
      <c r="A48" s="384">
        <v>6</v>
      </c>
      <c r="B48" s="402" t="s">
        <v>1483</v>
      </c>
      <c r="C48" s="403"/>
      <c r="D48" s="343"/>
      <c r="E48" s="401" t="s">
        <v>1484</v>
      </c>
      <c r="F48" s="386">
        <v>40000</v>
      </c>
    </row>
    <row r="49" spans="1:16" ht="24" x14ac:dyDescent="0.25">
      <c r="A49" s="384">
        <v>7</v>
      </c>
      <c r="B49" s="402" t="s">
        <v>1485</v>
      </c>
      <c r="C49" s="403"/>
      <c r="D49" s="343"/>
      <c r="E49" s="401" t="s">
        <v>1484</v>
      </c>
      <c r="F49" s="386">
        <v>40000</v>
      </c>
    </row>
    <row r="50" spans="1:16" ht="24" x14ac:dyDescent="0.25">
      <c r="A50" s="384">
        <v>8</v>
      </c>
      <c r="B50" s="402" t="s">
        <v>1486</v>
      </c>
      <c r="C50" s="403"/>
      <c r="D50" s="343"/>
      <c r="E50" s="401" t="s">
        <v>1484</v>
      </c>
      <c r="F50" s="386">
        <v>100000</v>
      </c>
    </row>
    <row r="51" spans="1:16" ht="24" x14ac:dyDescent="0.55000000000000004">
      <c r="A51" s="153"/>
      <c r="B51" s="25"/>
      <c r="C51" s="394"/>
      <c r="D51" s="441">
        <f>SUM(D43:D50)</f>
        <v>75</v>
      </c>
      <c r="E51" s="396" t="s">
        <v>1457</v>
      </c>
      <c r="F51" s="409">
        <f>SUM(F43:F46)</f>
        <v>136200</v>
      </c>
      <c r="G51" s="465">
        <f>+F51+F36</f>
        <v>1478700</v>
      </c>
    </row>
    <row r="54" spans="1:16" ht="23.25" x14ac:dyDescent="0.5">
      <c r="A54" s="671" t="s">
        <v>1487</v>
      </c>
      <c r="B54" s="671"/>
      <c r="C54" s="671"/>
      <c r="D54" s="671"/>
      <c r="E54" s="671"/>
      <c r="F54" s="671"/>
      <c r="G54" s="671"/>
      <c r="H54" s="671"/>
      <c r="I54" s="671"/>
      <c r="J54" s="671"/>
      <c r="K54" s="671"/>
      <c r="L54" s="671"/>
      <c r="M54" s="671"/>
      <c r="N54" s="671"/>
      <c r="O54" s="671"/>
      <c r="P54" s="671"/>
    </row>
    <row r="55" spans="1:16" ht="21.75" x14ac:dyDescent="0.25">
      <c r="A55" s="412"/>
      <c r="B55" s="412"/>
      <c r="C55" s="412"/>
      <c r="D55" s="412"/>
      <c r="E55" s="412"/>
      <c r="F55" s="412"/>
      <c r="G55" s="412"/>
      <c r="H55" s="412"/>
      <c r="I55" s="412"/>
      <c r="J55" s="412"/>
      <c r="K55" s="412"/>
      <c r="L55" s="412"/>
      <c r="M55" s="412"/>
      <c r="N55" s="412"/>
      <c r="O55" s="413"/>
      <c r="P55" s="412"/>
    </row>
    <row r="56" spans="1:16" ht="21.75" x14ac:dyDescent="0.25">
      <c r="A56" s="351" t="s">
        <v>1488</v>
      </c>
      <c r="B56" s="351" t="s">
        <v>756</v>
      </c>
      <c r="C56" s="350" t="s">
        <v>1441</v>
      </c>
      <c r="D56" s="350" t="s">
        <v>1442</v>
      </c>
      <c r="E56" s="350" t="s">
        <v>1443</v>
      </c>
      <c r="F56" s="350" t="s">
        <v>1444</v>
      </c>
      <c r="G56" s="350" t="s">
        <v>637</v>
      </c>
      <c r="H56" s="350" t="s">
        <v>1489</v>
      </c>
      <c r="I56" s="350" t="s">
        <v>1445</v>
      </c>
      <c r="J56" s="350" t="s">
        <v>1446</v>
      </c>
      <c r="K56" s="350" t="s">
        <v>1490</v>
      </c>
      <c r="L56" s="350" t="s">
        <v>1491</v>
      </c>
      <c r="M56" s="350" t="s">
        <v>1492</v>
      </c>
      <c r="N56" s="350" t="s">
        <v>1449</v>
      </c>
      <c r="O56" s="414" t="s">
        <v>1450</v>
      </c>
      <c r="P56" s="414" t="s">
        <v>1451</v>
      </c>
    </row>
    <row r="57" spans="1:16" ht="43.5" x14ac:dyDescent="0.25">
      <c r="A57" s="415">
        <v>1</v>
      </c>
      <c r="B57" s="416" t="s">
        <v>1493</v>
      </c>
      <c r="C57" s="371"/>
      <c r="D57" s="371"/>
      <c r="E57" s="371"/>
      <c r="F57" s="371"/>
      <c r="G57" s="371">
        <v>2</v>
      </c>
      <c r="H57" s="371"/>
      <c r="I57" s="371"/>
      <c r="J57" s="415"/>
      <c r="K57" s="371"/>
      <c r="L57" s="371"/>
      <c r="M57" s="371"/>
      <c r="N57" s="371">
        <f>SUM(C57:J57)</f>
        <v>2</v>
      </c>
      <c r="O57" s="417">
        <v>17000</v>
      </c>
      <c r="P57" s="418">
        <f>N57*O57</f>
        <v>34000</v>
      </c>
    </row>
    <row r="58" spans="1:16" ht="21.75" x14ac:dyDescent="0.25">
      <c r="A58" s="415">
        <v>2</v>
      </c>
      <c r="B58" s="419" t="s">
        <v>1494</v>
      </c>
      <c r="C58" s="371"/>
      <c r="D58" s="371">
        <v>1</v>
      </c>
      <c r="E58" s="371"/>
      <c r="F58" s="371"/>
      <c r="G58" s="371">
        <v>3</v>
      </c>
      <c r="H58" s="371"/>
      <c r="I58" s="371"/>
      <c r="J58" s="415"/>
      <c r="K58" s="371"/>
      <c r="L58" s="371"/>
      <c r="M58" s="371"/>
      <c r="N58" s="371">
        <f>SUM(C58:J58)</f>
        <v>4</v>
      </c>
      <c r="O58" s="417">
        <v>6000</v>
      </c>
      <c r="P58" s="418">
        <f>N58*O58</f>
        <v>24000</v>
      </c>
    </row>
    <row r="59" spans="1:16" ht="24" x14ac:dyDescent="0.55000000000000004">
      <c r="A59" s="415">
        <v>3</v>
      </c>
      <c r="B59" s="132" t="s">
        <v>1495</v>
      </c>
      <c r="C59" s="420"/>
      <c r="D59" s="421"/>
      <c r="E59" s="422"/>
      <c r="F59" s="420"/>
      <c r="G59" s="421">
        <v>2</v>
      </c>
      <c r="H59" s="420"/>
      <c r="I59" s="423"/>
      <c r="J59" s="424"/>
      <c r="K59" s="425"/>
      <c r="L59" s="371"/>
      <c r="M59" s="371"/>
      <c r="N59" s="371">
        <v>2</v>
      </c>
      <c r="O59" s="426">
        <v>15000</v>
      </c>
      <c r="P59" s="418">
        <f>O59*N59</f>
        <v>30000</v>
      </c>
    </row>
    <row r="60" spans="1:16" ht="21.75" x14ac:dyDescent="0.25">
      <c r="A60" s="415">
        <v>4</v>
      </c>
      <c r="B60" s="416" t="s">
        <v>1496</v>
      </c>
      <c r="C60" s="371">
        <v>1</v>
      </c>
      <c r="D60" s="371">
        <v>1</v>
      </c>
      <c r="E60" s="371">
        <v>1</v>
      </c>
      <c r="F60" s="371"/>
      <c r="G60" s="371"/>
      <c r="H60" s="371"/>
      <c r="I60" s="371"/>
      <c r="J60" s="415"/>
      <c r="K60" s="371"/>
      <c r="L60" s="371"/>
      <c r="M60" s="371"/>
      <c r="N60" s="371">
        <f>SUM(C60:L60)</f>
        <v>3</v>
      </c>
      <c r="O60" s="426">
        <v>6000</v>
      </c>
      <c r="P60" s="418">
        <f>N60*O60</f>
        <v>18000</v>
      </c>
    </row>
    <row r="61" spans="1:16" ht="21.75" x14ac:dyDescent="0.25">
      <c r="A61" s="415">
        <v>5</v>
      </c>
      <c r="B61" s="427" t="s">
        <v>1497</v>
      </c>
      <c r="C61" s="371">
        <v>5</v>
      </c>
      <c r="D61" s="371">
        <v>3</v>
      </c>
      <c r="E61" s="371">
        <v>2</v>
      </c>
      <c r="F61" s="371">
        <v>1</v>
      </c>
      <c r="G61" s="371"/>
      <c r="H61" s="371"/>
      <c r="I61" s="371"/>
      <c r="J61" s="415"/>
      <c r="K61" s="371"/>
      <c r="L61" s="371"/>
      <c r="M61" s="371"/>
      <c r="N61" s="371">
        <f>SUM(C61:J61)</f>
        <v>11</v>
      </c>
      <c r="O61" s="417">
        <v>6500</v>
      </c>
      <c r="P61" s="418">
        <f>N61*O61</f>
        <v>71500</v>
      </c>
    </row>
    <row r="62" spans="1:16" ht="24" x14ac:dyDescent="0.55000000000000004">
      <c r="A62" s="415">
        <v>6</v>
      </c>
      <c r="B62" s="36" t="s">
        <v>1498</v>
      </c>
      <c r="C62" s="355"/>
      <c r="D62" s="355"/>
      <c r="E62" s="355">
        <v>2</v>
      </c>
      <c r="F62" s="355"/>
      <c r="G62" s="355"/>
      <c r="H62" s="355"/>
      <c r="I62" s="355"/>
      <c r="J62" s="428"/>
      <c r="K62" s="36"/>
      <c r="L62" s="355">
        <v>1</v>
      </c>
      <c r="M62" s="355"/>
      <c r="N62" s="355">
        <f>SUM(C62:M62)</f>
        <v>3</v>
      </c>
      <c r="O62" s="429">
        <v>130000</v>
      </c>
      <c r="P62" s="418">
        <f>N62*O62</f>
        <v>390000</v>
      </c>
    </row>
    <row r="63" spans="1:16" ht="21.75" x14ac:dyDescent="0.25">
      <c r="A63" s="415">
        <v>7</v>
      </c>
      <c r="B63" s="430" t="s">
        <v>1499</v>
      </c>
      <c r="C63" s="430"/>
      <c r="D63" s="371">
        <v>1</v>
      </c>
      <c r="E63" s="430"/>
      <c r="F63" s="430"/>
      <c r="G63" s="430"/>
      <c r="H63" s="430"/>
      <c r="I63" s="430"/>
      <c r="J63" s="415"/>
      <c r="K63" s="371"/>
      <c r="L63" s="371"/>
      <c r="M63" s="371"/>
      <c r="N63" s="371">
        <v>1</v>
      </c>
      <c r="O63" s="417">
        <v>35000</v>
      </c>
      <c r="P63" s="418">
        <v>35000</v>
      </c>
    </row>
    <row r="64" spans="1:16" ht="24" x14ac:dyDescent="0.55000000000000004">
      <c r="A64" s="415">
        <v>8</v>
      </c>
      <c r="B64" s="36" t="s">
        <v>1500</v>
      </c>
      <c r="C64" s="355"/>
      <c r="D64" s="355"/>
      <c r="E64" s="355"/>
      <c r="F64" s="355">
        <v>1</v>
      </c>
      <c r="G64" s="36"/>
      <c r="H64" s="355"/>
      <c r="I64" s="355"/>
      <c r="J64" s="431"/>
      <c r="K64" s="355"/>
      <c r="L64" s="355"/>
      <c r="M64" s="355"/>
      <c r="N64" s="355">
        <v>1</v>
      </c>
      <c r="O64" s="429">
        <v>5000</v>
      </c>
      <c r="P64" s="418">
        <f>N64*O64</f>
        <v>5000</v>
      </c>
    </row>
    <row r="65" spans="1:16" ht="24" x14ac:dyDescent="0.55000000000000004">
      <c r="A65" s="415">
        <v>9</v>
      </c>
      <c r="B65" s="36" t="s">
        <v>1501</v>
      </c>
      <c r="C65" s="355"/>
      <c r="D65" s="355"/>
      <c r="E65" s="355">
        <v>1</v>
      </c>
      <c r="F65" s="355"/>
      <c r="G65" s="431"/>
      <c r="H65" s="355"/>
      <c r="I65" s="355"/>
      <c r="J65" s="428"/>
      <c r="K65" s="36"/>
      <c r="L65" s="355"/>
      <c r="M65" s="355"/>
      <c r="N65" s="355">
        <f>SUM(C65:L65)</f>
        <v>1</v>
      </c>
      <c r="O65" s="429">
        <v>10000</v>
      </c>
      <c r="P65" s="418">
        <f>N65*O65</f>
        <v>10000</v>
      </c>
    </row>
    <row r="66" spans="1:16" ht="21.75" x14ac:dyDescent="0.25">
      <c r="A66" s="415">
        <v>10</v>
      </c>
      <c r="B66" s="430" t="s">
        <v>1502</v>
      </c>
      <c r="C66" s="430">
        <v>2</v>
      </c>
      <c r="D66" s="371">
        <v>1</v>
      </c>
      <c r="E66" s="430"/>
      <c r="F66" s="430"/>
      <c r="G66" s="430"/>
      <c r="H66" s="430"/>
      <c r="I66" s="430"/>
      <c r="J66" s="432"/>
      <c r="K66" s="371"/>
      <c r="L66" s="371"/>
      <c r="M66" s="371"/>
      <c r="N66" s="371">
        <v>3</v>
      </c>
      <c r="O66" s="417">
        <v>65000</v>
      </c>
      <c r="P66" s="418">
        <f>O66*N66</f>
        <v>195000</v>
      </c>
    </row>
    <row r="67" spans="1:16" ht="21.75" x14ac:dyDescent="0.25">
      <c r="A67" s="415">
        <v>11</v>
      </c>
      <c r="B67" s="430" t="s">
        <v>1503</v>
      </c>
      <c r="C67" s="371"/>
      <c r="D67" s="371">
        <v>1</v>
      </c>
      <c r="E67" s="371"/>
      <c r="F67" s="371">
        <v>1</v>
      </c>
      <c r="G67" s="371"/>
      <c r="H67" s="371"/>
      <c r="I67" s="371"/>
      <c r="J67" s="371"/>
      <c r="K67" s="371"/>
      <c r="L67" s="371"/>
      <c r="M67" s="371"/>
      <c r="N67" s="371">
        <f>SUM(C67:J67)</f>
        <v>2</v>
      </c>
      <c r="O67" s="417">
        <v>6000</v>
      </c>
      <c r="P67" s="417">
        <f>N67*O67</f>
        <v>12000</v>
      </c>
    </row>
    <row r="68" spans="1:16" ht="21.75" x14ac:dyDescent="0.25">
      <c r="A68" s="415">
        <v>12</v>
      </c>
      <c r="B68" s="430" t="s">
        <v>1504</v>
      </c>
      <c r="C68" s="371"/>
      <c r="D68" s="371"/>
      <c r="E68" s="371">
        <v>1</v>
      </c>
      <c r="F68" s="371"/>
      <c r="G68" s="371"/>
      <c r="H68" s="371"/>
      <c r="I68" s="371"/>
      <c r="J68" s="371"/>
      <c r="K68" s="371"/>
      <c r="L68" s="371"/>
      <c r="M68" s="371"/>
      <c r="N68" s="371">
        <f>SUM(C68:J68)</f>
        <v>1</v>
      </c>
      <c r="O68" s="417">
        <v>15000</v>
      </c>
      <c r="P68" s="417">
        <f>N68*O68</f>
        <v>15000</v>
      </c>
    </row>
    <row r="69" spans="1:16" ht="21.75" x14ac:dyDescent="0.25">
      <c r="A69" s="415">
        <v>13</v>
      </c>
      <c r="B69" s="430" t="s">
        <v>1505</v>
      </c>
      <c r="C69" s="371">
        <v>1</v>
      </c>
      <c r="D69" s="371"/>
      <c r="E69" s="371"/>
      <c r="F69" s="371"/>
      <c r="G69" s="371"/>
      <c r="H69" s="371"/>
      <c r="I69" s="371"/>
      <c r="J69" s="371"/>
      <c r="K69" s="371"/>
      <c r="L69" s="371"/>
      <c r="M69" s="371"/>
      <c r="N69" s="371">
        <f>SUM(C69:J69)</f>
        <v>1</v>
      </c>
      <c r="O69" s="417">
        <v>7000</v>
      </c>
      <c r="P69" s="433">
        <f>N69*O69</f>
        <v>7000</v>
      </c>
    </row>
    <row r="70" spans="1:16" ht="24" x14ac:dyDescent="0.55000000000000004">
      <c r="A70" s="355">
        <v>13</v>
      </c>
      <c r="B70" s="35" t="s">
        <v>1506</v>
      </c>
      <c r="C70" s="362"/>
      <c r="D70" s="362"/>
      <c r="E70" s="362"/>
      <c r="F70" s="362"/>
      <c r="G70" s="362"/>
      <c r="H70" s="362"/>
      <c r="I70" s="362">
        <v>1</v>
      </c>
      <c r="J70" s="362"/>
      <c r="K70" s="355"/>
      <c r="L70" s="355"/>
      <c r="M70" s="362"/>
      <c r="N70" s="434">
        <v>1</v>
      </c>
      <c r="O70" s="36">
        <v>10000</v>
      </c>
      <c r="P70" s="435">
        <f>O70*N70</f>
        <v>10000</v>
      </c>
    </row>
    <row r="71" spans="1:16" ht="21.75" x14ac:dyDescent="0.25">
      <c r="A71" s="371">
        <v>1</v>
      </c>
      <c r="B71" s="430" t="s">
        <v>1507</v>
      </c>
      <c r="C71" s="430"/>
      <c r="D71" s="371"/>
      <c r="E71" s="430"/>
      <c r="F71" s="430"/>
      <c r="G71" s="430"/>
      <c r="H71" s="430"/>
      <c r="I71" s="430"/>
      <c r="J71" s="371"/>
      <c r="K71" s="371"/>
      <c r="L71" s="371"/>
      <c r="M71" s="371">
        <v>3</v>
      </c>
      <c r="N71" s="371">
        <v>3</v>
      </c>
      <c r="O71" s="433">
        <v>13000</v>
      </c>
      <c r="P71" s="433">
        <f>O71*N71</f>
        <v>39000</v>
      </c>
    </row>
    <row r="72" spans="1:16" ht="21.75" x14ac:dyDescent="0.25">
      <c r="A72" s="415">
        <v>2</v>
      </c>
      <c r="B72" s="430" t="s">
        <v>1508</v>
      </c>
      <c r="C72" s="430"/>
      <c r="D72" s="371"/>
      <c r="E72" s="430"/>
      <c r="F72" s="430"/>
      <c r="G72" s="430"/>
      <c r="H72" s="430"/>
      <c r="I72" s="430"/>
      <c r="J72" s="371"/>
      <c r="K72" s="371"/>
      <c r="L72" s="371"/>
      <c r="M72" s="371">
        <v>1</v>
      </c>
      <c r="N72" s="371">
        <f>SUM(M72)</f>
        <v>1</v>
      </c>
      <c r="O72" s="417">
        <v>30000</v>
      </c>
      <c r="P72" s="433">
        <f>O72*N72</f>
        <v>30000</v>
      </c>
    </row>
    <row r="73" spans="1:16" ht="65.25" x14ac:dyDescent="0.25">
      <c r="A73" s="415">
        <v>3</v>
      </c>
      <c r="B73" s="436" t="s">
        <v>1509</v>
      </c>
      <c r="C73" s="430"/>
      <c r="D73" s="430"/>
      <c r="E73" s="430"/>
      <c r="F73" s="430"/>
      <c r="G73" s="430"/>
      <c r="H73" s="430"/>
      <c r="I73" s="430"/>
      <c r="J73" s="371"/>
      <c r="K73" s="371">
        <v>1</v>
      </c>
      <c r="L73" s="371"/>
      <c r="M73" s="371"/>
      <c r="N73" s="371">
        <v>1</v>
      </c>
      <c r="O73" s="417">
        <v>55000</v>
      </c>
      <c r="P73" s="433">
        <f>O73*N73</f>
        <v>55000</v>
      </c>
    </row>
    <row r="74" spans="1:16" ht="21.75" x14ac:dyDescent="0.25">
      <c r="A74" s="415">
        <v>4</v>
      </c>
      <c r="B74" s="430" t="s">
        <v>1510</v>
      </c>
      <c r="C74" s="430"/>
      <c r="D74" s="430"/>
      <c r="E74" s="430"/>
      <c r="F74" s="430"/>
      <c r="G74" s="430"/>
      <c r="H74" s="430"/>
      <c r="I74" s="430"/>
      <c r="J74" s="371"/>
      <c r="K74" s="371"/>
      <c r="L74" s="371"/>
      <c r="M74" s="371">
        <v>1</v>
      </c>
      <c r="N74" s="371">
        <v>1</v>
      </c>
      <c r="O74" s="417">
        <v>250000</v>
      </c>
      <c r="P74" s="417">
        <f>O74</f>
        <v>250000</v>
      </c>
    </row>
    <row r="75" spans="1:16" ht="21.75" x14ac:dyDescent="0.25">
      <c r="A75" s="437"/>
      <c r="B75" s="352"/>
      <c r="C75" s="352"/>
      <c r="D75" s="352"/>
      <c r="E75" s="352"/>
      <c r="F75" s="352"/>
      <c r="G75" s="352"/>
      <c r="H75" s="352"/>
      <c r="I75" s="352"/>
      <c r="J75" s="352"/>
      <c r="K75" s="352"/>
      <c r="L75" s="437"/>
      <c r="M75" s="352"/>
      <c r="N75" s="440">
        <f>SUM(N57:N74)</f>
        <v>42</v>
      </c>
      <c r="O75" s="438" t="s">
        <v>1457</v>
      </c>
      <c r="P75" s="438">
        <f>SUM(P57:P74)</f>
        <v>1230500</v>
      </c>
    </row>
    <row r="76" spans="1:16" ht="21.75" x14ac:dyDescent="0.25">
      <c r="A76" s="437"/>
      <c r="B76" s="352"/>
      <c r="C76" s="352"/>
      <c r="D76" s="352"/>
      <c r="E76" s="352"/>
      <c r="F76" s="352"/>
      <c r="G76" s="352"/>
      <c r="H76" s="352"/>
      <c r="I76" s="352"/>
      <c r="J76" s="352"/>
      <c r="K76" s="352"/>
      <c r="L76" s="437"/>
      <c r="M76" s="352"/>
      <c r="N76" s="352"/>
      <c r="O76" s="439"/>
      <c r="P76" s="439"/>
    </row>
    <row r="78" spans="1:16" x14ac:dyDescent="0.25">
      <c r="M78" s="406">
        <f>+N75+D51+D36+K22+L9</f>
        <v>244</v>
      </c>
      <c r="N78" s="444">
        <f>+P75+F51+F36+M22+N9</f>
        <v>3110300</v>
      </c>
    </row>
    <row r="81" spans="7:22" x14ac:dyDescent="0.25">
      <c r="H81" s="307" t="s">
        <v>1573</v>
      </c>
    </row>
    <row r="82" spans="7:22" ht="20.25" x14ac:dyDescent="0.3">
      <c r="G82" s="672" t="s">
        <v>1511</v>
      </c>
      <c r="H82" s="672"/>
      <c r="I82" s="672"/>
      <c r="J82" s="672"/>
      <c r="K82" s="672"/>
      <c r="L82" s="672"/>
      <c r="M82" s="672"/>
      <c r="N82" s="672"/>
      <c r="O82" s="672"/>
      <c r="P82" s="672"/>
      <c r="Q82" s="672"/>
      <c r="R82" s="672"/>
      <c r="S82" s="672"/>
      <c r="T82" s="672"/>
      <c r="U82" s="672"/>
      <c r="V82" s="672"/>
    </row>
    <row r="83" spans="7:22" ht="20.25" x14ac:dyDescent="0.3">
      <c r="G83" s="666" t="s">
        <v>1512</v>
      </c>
      <c r="H83" s="666"/>
      <c r="I83" s="666"/>
      <c r="J83" s="666"/>
      <c r="K83" s="666"/>
      <c r="L83" s="666"/>
      <c r="M83" s="666"/>
      <c r="N83" s="666"/>
      <c r="O83" s="666"/>
      <c r="P83" s="666"/>
      <c r="Q83" s="666"/>
      <c r="R83" s="666"/>
      <c r="S83" s="666"/>
      <c r="T83" s="666"/>
      <c r="U83" s="666"/>
      <c r="V83" s="666"/>
    </row>
    <row r="84" spans="7:22" x14ac:dyDescent="0.25">
      <c r="G84" s="667" t="s">
        <v>1513</v>
      </c>
      <c r="H84" s="667" t="s">
        <v>1440</v>
      </c>
      <c r="I84" s="667" t="s">
        <v>1514</v>
      </c>
      <c r="J84" s="667" t="s">
        <v>1515</v>
      </c>
      <c r="K84" s="667" t="s">
        <v>1516</v>
      </c>
      <c r="L84" s="667" t="s">
        <v>1517</v>
      </c>
      <c r="M84" s="667" t="s">
        <v>756</v>
      </c>
      <c r="N84" s="667" t="s">
        <v>1518</v>
      </c>
      <c r="O84" s="667" t="s">
        <v>1519</v>
      </c>
      <c r="P84" s="667" t="s">
        <v>1520</v>
      </c>
      <c r="Q84" s="667" t="s">
        <v>1521</v>
      </c>
      <c r="R84" s="667"/>
      <c r="S84" s="667" t="s">
        <v>1522</v>
      </c>
      <c r="T84" s="667"/>
      <c r="U84" s="667"/>
      <c r="V84" s="667"/>
    </row>
    <row r="85" spans="7:22" ht="187.5" x14ac:dyDescent="0.25">
      <c r="G85" s="667"/>
      <c r="H85" s="667"/>
      <c r="I85" s="667"/>
      <c r="J85" s="667"/>
      <c r="K85" s="667"/>
      <c r="L85" s="667"/>
      <c r="M85" s="667"/>
      <c r="N85" s="667"/>
      <c r="O85" s="667"/>
      <c r="P85" s="667"/>
      <c r="Q85" s="445" t="s">
        <v>1523</v>
      </c>
      <c r="R85" s="445" t="s">
        <v>1524</v>
      </c>
      <c r="S85" s="445" t="s">
        <v>1525</v>
      </c>
      <c r="T85" s="445" t="s">
        <v>1526</v>
      </c>
      <c r="U85" s="445" t="s">
        <v>1527</v>
      </c>
      <c r="V85" s="445" t="s">
        <v>1528</v>
      </c>
    </row>
    <row r="86" spans="7:22" ht="281.25" x14ac:dyDescent="0.25">
      <c r="G86" s="446" t="s">
        <v>1529</v>
      </c>
      <c r="H86" s="446">
        <v>1</v>
      </c>
      <c r="I86" s="447" t="s">
        <v>1530</v>
      </c>
      <c r="J86" s="447" t="s">
        <v>1530</v>
      </c>
      <c r="K86" s="448" t="s">
        <v>1531</v>
      </c>
      <c r="L86" s="446" t="s">
        <v>1532</v>
      </c>
      <c r="M86" s="447" t="s">
        <v>1533</v>
      </c>
      <c r="N86" s="450">
        <v>1</v>
      </c>
      <c r="O86" s="451">
        <v>473107</v>
      </c>
      <c r="P86" s="451">
        <v>473107</v>
      </c>
      <c r="Q86" s="451">
        <v>473107</v>
      </c>
      <c r="R86" s="451">
        <v>0</v>
      </c>
      <c r="S86" s="449"/>
      <c r="T86" s="447"/>
      <c r="U86" s="449"/>
      <c r="V86" s="447" t="s">
        <v>1534</v>
      </c>
    </row>
    <row r="87" spans="7:22" ht="375" x14ac:dyDescent="0.25">
      <c r="G87" s="446" t="s">
        <v>1529</v>
      </c>
      <c r="H87" s="446">
        <v>2</v>
      </c>
      <c r="I87" s="447" t="s">
        <v>1530</v>
      </c>
      <c r="J87" s="447" t="s">
        <v>1530</v>
      </c>
      <c r="K87" s="448" t="s">
        <v>1531</v>
      </c>
      <c r="L87" s="446" t="s">
        <v>1532</v>
      </c>
      <c r="M87" s="447" t="s">
        <v>1535</v>
      </c>
      <c r="N87" s="450">
        <v>1</v>
      </c>
      <c r="O87" s="451">
        <v>150000</v>
      </c>
      <c r="P87" s="451">
        <v>150000</v>
      </c>
      <c r="Q87" s="451">
        <v>119112.63</v>
      </c>
      <c r="R87" s="451">
        <v>30887.37</v>
      </c>
      <c r="S87" s="449"/>
      <c r="T87" s="447"/>
      <c r="U87" s="449"/>
      <c r="V87" s="447" t="s">
        <v>1536</v>
      </c>
    </row>
    <row r="88" spans="7:22" ht="168.75" x14ac:dyDescent="0.25">
      <c r="G88" s="446" t="s">
        <v>1529</v>
      </c>
      <c r="H88" s="446">
        <v>3</v>
      </c>
      <c r="I88" s="447" t="s">
        <v>1530</v>
      </c>
      <c r="J88" s="447" t="s">
        <v>1530</v>
      </c>
      <c r="K88" s="448" t="s">
        <v>1537</v>
      </c>
      <c r="L88" s="446" t="s">
        <v>1538</v>
      </c>
      <c r="M88" s="447" t="s">
        <v>1539</v>
      </c>
      <c r="N88" s="450">
        <v>5</v>
      </c>
      <c r="O88" s="451">
        <v>17000</v>
      </c>
      <c r="P88" s="451">
        <v>85000</v>
      </c>
      <c r="Q88" s="451">
        <v>85000</v>
      </c>
      <c r="R88" s="451">
        <v>0</v>
      </c>
      <c r="S88" s="449"/>
      <c r="T88" s="447" t="s">
        <v>1540</v>
      </c>
      <c r="U88" s="449"/>
      <c r="V88" s="447" t="s">
        <v>1541</v>
      </c>
    </row>
    <row r="89" spans="7:22" ht="187.5" x14ac:dyDescent="0.25">
      <c r="G89" s="446" t="s">
        <v>1529</v>
      </c>
      <c r="H89" s="446">
        <v>4</v>
      </c>
      <c r="I89" s="447" t="s">
        <v>1530</v>
      </c>
      <c r="J89" s="447" t="s">
        <v>1530</v>
      </c>
      <c r="K89" s="448" t="s">
        <v>1537</v>
      </c>
      <c r="L89" s="446" t="s">
        <v>1538</v>
      </c>
      <c r="M89" s="447" t="s">
        <v>1542</v>
      </c>
      <c r="N89" s="450">
        <v>12</v>
      </c>
      <c r="O89" s="451">
        <v>40200</v>
      </c>
      <c r="P89" s="451">
        <v>482400</v>
      </c>
      <c r="Q89" s="451">
        <v>482400</v>
      </c>
      <c r="R89" s="451">
        <v>0</v>
      </c>
      <c r="S89" s="449"/>
      <c r="T89" s="447" t="s">
        <v>1543</v>
      </c>
      <c r="U89" s="449"/>
      <c r="V89" s="447" t="s">
        <v>1544</v>
      </c>
    </row>
    <row r="90" spans="7:22" ht="112.5" x14ac:dyDescent="0.25">
      <c r="G90" s="446" t="s">
        <v>1529</v>
      </c>
      <c r="H90" s="446">
        <v>5</v>
      </c>
      <c r="I90" s="447" t="s">
        <v>1530</v>
      </c>
      <c r="J90" s="447" t="s">
        <v>1530</v>
      </c>
      <c r="K90" s="448" t="s">
        <v>1537</v>
      </c>
      <c r="L90" s="446" t="s">
        <v>1538</v>
      </c>
      <c r="M90" s="447" t="s">
        <v>1545</v>
      </c>
      <c r="N90" s="450">
        <v>1</v>
      </c>
      <c r="O90" s="451">
        <v>790000</v>
      </c>
      <c r="P90" s="451">
        <v>790000</v>
      </c>
      <c r="Q90" s="451">
        <v>790000</v>
      </c>
      <c r="R90" s="451">
        <v>0</v>
      </c>
      <c r="S90" s="449"/>
      <c r="T90" s="447" t="s">
        <v>1546</v>
      </c>
      <c r="U90" s="449"/>
      <c r="V90" s="447" t="s">
        <v>1547</v>
      </c>
    </row>
    <row r="91" spans="7:22" ht="187.5" x14ac:dyDescent="0.25">
      <c r="G91" s="452" t="s">
        <v>1529</v>
      </c>
      <c r="H91" s="452">
        <v>6</v>
      </c>
      <c r="I91" s="453" t="s">
        <v>1530</v>
      </c>
      <c r="J91" s="453" t="s">
        <v>1530</v>
      </c>
      <c r="K91" s="454" t="s">
        <v>1537</v>
      </c>
      <c r="L91" s="452" t="s">
        <v>1538</v>
      </c>
      <c r="M91" s="453" t="s">
        <v>1548</v>
      </c>
      <c r="N91" s="455">
        <v>1</v>
      </c>
      <c r="O91" s="456">
        <v>18000</v>
      </c>
      <c r="P91" s="456">
        <v>18000</v>
      </c>
      <c r="Q91" s="456">
        <v>18000</v>
      </c>
      <c r="R91" s="456">
        <v>0</v>
      </c>
      <c r="S91" s="454"/>
      <c r="T91" s="453" t="s">
        <v>1549</v>
      </c>
      <c r="U91" s="454"/>
      <c r="V91" s="453" t="s">
        <v>1550</v>
      </c>
    </row>
    <row r="92" spans="7:22" ht="187.5" x14ac:dyDescent="0.25">
      <c r="G92" s="446" t="s">
        <v>1529</v>
      </c>
      <c r="H92" s="446">
        <v>7</v>
      </c>
      <c r="I92" s="447" t="s">
        <v>1530</v>
      </c>
      <c r="J92" s="447" t="s">
        <v>1530</v>
      </c>
      <c r="K92" s="448" t="s">
        <v>1537</v>
      </c>
      <c r="L92" s="446" t="s">
        <v>1538</v>
      </c>
      <c r="M92" s="447" t="s">
        <v>1551</v>
      </c>
      <c r="N92" s="450">
        <v>1</v>
      </c>
      <c r="O92" s="451">
        <v>60000</v>
      </c>
      <c r="P92" s="451">
        <v>60000</v>
      </c>
      <c r="Q92" s="451">
        <v>60000</v>
      </c>
      <c r="R92" s="451">
        <v>0</v>
      </c>
      <c r="S92" s="449"/>
      <c r="T92" s="447" t="s">
        <v>1552</v>
      </c>
      <c r="U92" s="449"/>
      <c r="V92" s="447" t="s">
        <v>1553</v>
      </c>
    </row>
    <row r="93" spans="7:22" ht="187.5" x14ac:dyDescent="0.25">
      <c r="G93" s="446" t="s">
        <v>1529</v>
      </c>
      <c r="H93" s="446">
        <v>8</v>
      </c>
      <c r="I93" s="447" t="s">
        <v>1530</v>
      </c>
      <c r="J93" s="447" t="s">
        <v>1530</v>
      </c>
      <c r="K93" s="448" t="s">
        <v>1537</v>
      </c>
      <c r="L93" s="446" t="s">
        <v>1538</v>
      </c>
      <c r="M93" s="447" t="s">
        <v>1554</v>
      </c>
      <c r="N93" s="450">
        <v>1</v>
      </c>
      <c r="O93" s="451">
        <v>65000</v>
      </c>
      <c r="P93" s="451">
        <v>65000</v>
      </c>
      <c r="Q93" s="451">
        <v>65000</v>
      </c>
      <c r="R93" s="451">
        <v>0</v>
      </c>
      <c r="S93" s="449"/>
      <c r="T93" s="447" t="s">
        <v>1555</v>
      </c>
      <c r="U93" s="449"/>
      <c r="V93" s="447" t="s">
        <v>1556</v>
      </c>
    </row>
    <row r="94" spans="7:22" ht="168.75" x14ac:dyDescent="0.25">
      <c r="G94" s="446" t="s">
        <v>1529</v>
      </c>
      <c r="H94" s="446">
        <v>9</v>
      </c>
      <c r="I94" s="447" t="s">
        <v>1530</v>
      </c>
      <c r="J94" s="447" t="s">
        <v>1530</v>
      </c>
      <c r="K94" s="448" t="s">
        <v>1537</v>
      </c>
      <c r="L94" s="446" t="s">
        <v>1538</v>
      </c>
      <c r="M94" s="447" t="s">
        <v>1557</v>
      </c>
      <c r="N94" s="450">
        <v>3</v>
      </c>
      <c r="O94" s="451">
        <v>70000</v>
      </c>
      <c r="P94" s="451">
        <v>210000</v>
      </c>
      <c r="Q94" s="451">
        <v>210000</v>
      </c>
      <c r="R94" s="451">
        <v>0</v>
      </c>
      <c r="S94" s="449"/>
      <c r="T94" s="447" t="s">
        <v>1558</v>
      </c>
      <c r="U94" s="449"/>
      <c r="V94" s="447" t="s">
        <v>1559</v>
      </c>
    </row>
    <row r="95" spans="7:22" ht="187.5" x14ac:dyDescent="0.25">
      <c r="G95" s="452" t="s">
        <v>1529</v>
      </c>
      <c r="H95" s="452">
        <v>10</v>
      </c>
      <c r="I95" s="453" t="s">
        <v>1530</v>
      </c>
      <c r="J95" s="453" t="s">
        <v>1530</v>
      </c>
      <c r="K95" s="454" t="s">
        <v>1537</v>
      </c>
      <c r="L95" s="452" t="s">
        <v>1538</v>
      </c>
      <c r="M95" s="453" t="s">
        <v>1560</v>
      </c>
      <c r="N95" s="455">
        <v>1</v>
      </c>
      <c r="O95" s="456">
        <v>1288000</v>
      </c>
      <c r="P95" s="456">
        <v>1288000</v>
      </c>
      <c r="Q95" s="456">
        <v>1288000</v>
      </c>
      <c r="R95" s="456">
        <v>0</v>
      </c>
      <c r="S95" s="454"/>
      <c r="T95" s="453" t="s">
        <v>1561</v>
      </c>
      <c r="U95" s="454"/>
      <c r="V95" s="453" t="s">
        <v>1562</v>
      </c>
    </row>
    <row r="96" spans="7:22" ht="187.5" x14ac:dyDescent="0.25">
      <c r="G96" s="446" t="s">
        <v>1529</v>
      </c>
      <c r="H96" s="446">
        <v>11</v>
      </c>
      <c r="I96" s="447" t="s">
        <v>1530</v>
      </c>
      <c r="J96" s="447" t="s">
        <v>1530</v>
      </c>
      <c r="K96" s="448" t="s">
        <v>1537</v>
      </c>
      <c r="L96" s="446" t="s">
        <v>1538</v>
      </c>
      <c r="M96" s="447" t="s">
        <v>1563</v>
      </c>
      <c r="N96" s="450">
        <v>1</v>
      </c>
      <c r="O96" s="451">
        <v>125000</v>
      </c>
      <c r="P96" s="451">
        <v>125000</v>
      </c>
      <c r="Q96" s="451">
        <v>125000</v>
      </c>
      <c r="R96" s="451">
        <v>0</v>
      </c>
      <c r="S96" s="449"/>
      <c r="T96" s="447" t="s">
        <v>1564</v>
      </c>
      <c r="U96" s="449"/>
      <c r="V96" s="447" t="s">
        <v>1565</v>
      </c>
    </row>
    <row r="97" spans="7:22" ht="187.5" x14ac:dyDescent="0.25">
      <c r="G97" s="446" t="s">
        <v>1529</v>
      </c>
      <c r="H97" s="446">
        <v>12</v>
      </c>
      <c r="I97" s="447" t="s">
        <v>1530</v>
      </c>
      <c r="J97" s="447" t="s">
        <v>1530</v>
      </c>
      <c r="K97" s="448" t="s">
        <v>1537</v>
      </c>
      <c r="L97" s="446" t="s">
        <v>1538</v>
      </c>
      <c r="M97" s="447" t="s">
        <v>1566</v>
      </c>
      <c r="N97" s="450">
        <v>1</v>
      </c>
      <c r="O97" s="451">
        <v>60000</v>
      </c>
      <c r="P97" s="451">
        <v>60000</v>
      </c>
      <c r="Q97" s="451">
        <v>60000</v>
      </c>
      <c r="R97" s="451">
        <v>0</v>
      </c>
      <c r="S97" s="449"/>
      <c r="T97" s="447" t="s">
        <v>1567</v>
      </c>
      <c r="U97" s="449"/>
      <c r="V97" s="447" t="s">
        <v>1568</v>
      </c>
    </row>
    <row r="98" spans="7:22" ht="20.25" x14ac:dyDescent="0.3">
      <c r="G98" s="665" t="s">
        <v>1569</v>
      </c>
      <c r="H98" s="665"/>
      <c r="I98" s="665"/>
      <c r="J98" s="665"/>
      <c r="K98" s="665"/>
      <c r="L98" s="665"/>
      <c r="M98" s="665"/>
      <c r="N98" s="665"/>
      <c r="O98" s="665"/>
      <c r="P98" s="457">
        <f>SUM(P86:P97)</f>
        <v>3806507</v>
      </c>
      <c r="Q98" s="458">
        <f>SUM(Q86:Q97)</f>
        <v>3775619.63</v>
      </c>
      <c r="R98" s="457">
        <f>SUM(R86:R97)</f>
        <v>30887.37</v>
      </c>
      <c r="S98" s="665"/>
      <c r="T98" s="665"/>
      <c r="U98" s="665"/>
      <c r="V98" s="665"/>
    </row>
    <row r="99" spans="7:22" ht="20.25" x14ac:dyDescent="0.3">
      <c r="G99" s="663"/>
      <c r="H99" s="663"/>
      <c r="I99" s="663"/>
      <c r="J99" s="663"/>
      <c r="K99" s="459" t="s">
        <v>1570</v>
      </c>
      <c r="L99" s="459">
        <v>2</v>
      </c>
      <c r="M99" s="663"/>
      <c r="N99" s="663"/>
      <c r="O99" s="663"/>
      <c r="P99" s="460">
        <f>SUM(P86:P87)</f>
        <v>623107</v>
      </c>
      <c r="Q99" s="460">
        <f>SUM(Q86:Q87)</f>
        <v>592219.63</v>
      </c>
      <c r="R99" s="460">
        <f>SUM(R86:R87)</f>
        <v>30887.37</v>
      </c>
      <c r="S99" s="663"/>
      <c r="T99" s="663"/>
      <c r="U99" s="663"/>
      <c r="V99" s="663"/>
    </row>
    <row r="100" spans="7:22" ht="20.25" x14ac:dyDescent="0.3">
      <c r="G100" s="663"/>
      <c r="H100" s="663"/>
      <c r="I100" s="663"/>
      <c r="J100" s="663"/>
      <c r="K100" s="459" t="s">
        <v>1571</v>
      </c>
      <c r="L100" s="459">
        <v>10</v>
      </c>
      <c r="M100" s="663"/>
      <c r="N100" s="663"/>
      <c r="O100" s="663"/>
      <c r="P100" s="460">
        <f>SUM(P88:P97)</f>
        <v>3183400</v>
      </c>
      <c r="Q100" s="460">
        <f>SUM(Q88:Q97)</f>
        <v>3183400</v>
      </c>
      <c r="R100" s="460">
        <f>SUM(R88:R97)</f>
        <v>0</v>
      </c>
      <c r="S100" s="663"/>
      <c r="T100" s="663"/>
      <c r="U100" s="663"/>
      <c r="V100" s="663"/>
    </row>
    <row r="101" spans="7:22" ht="23.25" x14ac:dyDescent="0.5">
      <c r="G101" s="461"/>
      <c r="H101" s="461"/>
      <c r="I101" s="462"/>
      <c r="J101" s="462"/>
      <c r="K101" s="462"/>
      <c r="L101" s="461"/>
      <c r="M101" s="462"/>
      <c r="N101" s="461"/>
      <c r="O101" s="462"/>
      <c r="P101" s="462"/>
      <c r="Q101" s="462"/>
      <c r="R101" s="462"/>
      <c r="S101" s="462"/>
      <c r="T101" s="664" t="s">
        <v>1572</v>
      </c>
      <c r="U101" s="664"/>
      <c r="V101" s="664"/>
    </row>
  </sheetData>
  <mergeCells count="27">
    <mergeCell ref="A1:N1"/>
    <mergeCell ref="A13:M13"/>
    <mergeCell ref="A40:F40"/>
    <mergeCell ref="A54:P54"/>
    <mergeCell ref="G82:V82"/>
    <mergeCell ref="G83:V83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P84:P85"/>
    <mergeCell ref="Q84:R84"/>
    <mergeCell ref="S84:V84"/>
    <mergeCell ref="G100:J100"/>
    <mergeCell ref="M100:O100"/>
    <mergeCell ref="S100:V100"/>
    <mergeCell ref="T101:V101"/>
    <mergeCell ref="G98:O98"/>
    <mergeCell ref="S98:V98"/>
    <mergeCell ref="G99:J99"/>
    <mergeCell ref="M99:O99"/>
    <mergeCell ref="S99:V99"/>
  </mergeCells>
  <pageMargins left="0.2" right="0.2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30"/>
  <sheetViews>
    <sheetView zoomScale="90" zoomScaleNormal="90" workbookViewId="0">
      <selection activeCell="I25" sqref="I25"/>
    </sheetView>
  </sheetViews>
  <sheetFormatPr defaultRowHeight="19.5" x14ac:dyDescent="0.25"/>
  <cols>
    <col min="1" max="1" width="9.125" customWidth="1"/>
    <col min="2" max="2" width="23.125" customWidth="1"/>
    <col min="3" max="3" width="24.625" style="340" customWidth="1"/>
    <col min="4" max="4" width="17.25" style="340" customWidth="1"/>
    <col min="5" max="5" width="20.125" style="340" customWidth="1"/>
    <col min="6" max="6" width="14.125" style="340" customWidth="1"/>
    <col min="7" max="7" width="18.375" style="340" customWidth="1"/>
  </cols>
  <sheetData>
    <row r="1" spans="1:7" ht="27.75" x14ac:dyDescent="0.65">
      <c r="A1" s="78"/>
      <c r="B1" s="675" t="s">
        <v>784</v>
      </c>
      <c r="C1" s="676"/>
      <c r="D1" s="676"/>
      <c r="E1" s="676"/>
      <c r="F1" s="676"/>
      <c r="G1" s="676"/>
    </row>
    <row r="2" spans="1:7" ht="48" x14ac:dyDescent="0.2">
      <c r="A2" s="85" t="s">
        <v>786</v>
      </c>
      <c r="B2" s="128" t="s">
        <v>787</v>
      </c>
      <c r="C2" s="337" t="s">
        <v>793</v>
      </c>
      <c r="D2" s="333" t="s">
        <v>790</v>
      </c>
      <c r="E2" s="334" t="s">
        <v>788</v>
      </c>
      <c r="F2" s="334" t="s">
        <v>789</v>
      </c>
      <c r="G2" s="335" t="s">
        <v>785</v>
      </c>
    </row>
    <row r="3" spans="1:7" ht="24" x14ac:dyDescent="0.2">
      <c r="A3" s="85">
        <f>+'7.1 รายละเอียด แผน รพ.สต.'!A4</f>
        <v>1</v>
      </c>
      <c r="B3" s="330" t="str">
        <f>+'[1]7.1 รายละเอียด แผน รพ.สต.'!B5</f>
        <v>รพ.สต.บ้านหนองเทา</v>
      </c>
      <c r="C3" s="338">
        <f>+'[1]7.1 รายละเอียด แผน รพ.สต.'!D5</f>
        <v>300000</v>
      </c>
      <c r="D3" s="333">
        <f>+'[1]7.1 รายละเอียด แผน รพ.สต.'!E5+'[1]7.1 รายละเอียด แผน รพ.สต.'!F5+'[1]7.1 รายละเอียด แผน รพ.สต.'!G5+'[1]7.1 รายละเอียด แผน รพ.สต.'!I5</f>
        <v>467400</v>
      </c>
      <c r="E3" s="334">
        <v>170000</v>
      </c>
      <c r="F3" s="334"/>
      <c r="G3" s="336">
        <f>SUM(C3:F3)</f>
        <v>937400</v>
      </c>
    </row>
    <row r="4" spans="1:7" ht="24" x14ac:dyDescent="0.2">
      <c r="A4" s="85">
        <f>+'7.1 รายละเอียด แผน รพ.สต.'!A5</f>
        <v>2</v>
      </c>
      <c r="B4" s="330" t="str">
        <f>+'[1]7.1 รายละเอียด แผน รพ.สต.'!B6</f>
        <v>รพ.สต.หนองหมากฝ้าย</v>
      </c>
      <c r="C4" s="338">
        <f>+'[1]7.1 รายละเอียด แผน รพ.สต.'!D6</f>
        <v>300000</v>
      </c>
      <c r="D4" s="333">
        <f>+'[1]7.1 รายละเอียด แผน รพ.สต.'!E6+'[1]7.1 รายละเอียด แผน รพ.สต.'!F6+'[1]7.1 รายละเอียด แผน รพ.สต.'!G6+'[1]7.1 รายละเอียด แผน รพ.สต.'!I6</f>
        <v>362040</v>
      </c>
      <c r="E4" s="334">
        <v>229000</v>
      </c>
      <c r="F4" s="334"/>
      <c r="G4" s="336">
        <f t="shared" ref="G4:G23" si="0">SUM(C4:F4)</f>
        <v>891040</v>
      </c>
    </row>
    <row r="5" spans="1:7" ht="24" x14ac:dyDescent="0.2">
      <c r="A5" s="85">
        <f>+'7.1 รายละเอียด แผน รพ.สต.'!A6</f>
        <v>3</v>
      </c>
      <c r="B5" s="330" t="str">
        <f>+'[1]7.1 รายละเอียด แผน รพ.สต.'!B7</f>
        <v xml:space="preserve">รพ.สต.แซร์ออ </v>
      </c>
      <c r="C5" s="338">
        <f>+'[1]7.1 รายละเอียด แผน รพ.สต.'!D7</f>
        <v>330000</v>
      </c>
      <c r="D5" s="333">
        <f>+'[1]7.1 รายละเอียด แผน รพ.สต.'!E7+'[1]7.1 รายละเอียด แผน รพ.สต.'!F7+'[1]7.1 รายละเอียด แผน รพ.สต.'!G7+'[1]7.1 รายละเอียด แผน รพ.สต.'!I7</f>
        <v>633600</v>
      </c>
      <c r="E5" s="334">
        <v>588000</v>
      </c>
      <c r="F5" s="334">
        <f>+'[1]งบลงทุน ระดับเขต'!L6</f>
        <v>814000</v>
      </c>
      <c r="G5" s="336">
        <f t="shared" si="0"/>
        <v>2365600</v>
      </c>
    </row>
    <row r="6" spans="1:7" ht="24" x14ac:dyDescent="0.2">
      <c r="A6" s="85">
        <f>+'7.1 รายละเอียด แผน รพ.สต.'!A7</f>
        <v>4</v>
      </c>
      <c r="B6" s="330" t="str">
        <f>+'[1]7.1 รายละเอียด แผน รพ.สต.'!B8</f>
        <v>รพ.สต.ช่องกุ่ม</v>
      </c>
      <c r="C6" s="338">
        <f>+'[1]7.1 รายละเอียด แผน รพ.สต.'!D8</f>
        <v>330000</v>
      </c>
      <c r="D6" s="333">
        <f>+'[1]7.1 รายละเอียด แผน รพ.สต.'!E8+'[1]7.1 รายละเอียด แผน รพ.สต.'!F8+'[1]7.1 รายละเอียด แผน รพ.สต.'!G8+'[1]7.1 รายละเอียด แผน รพ.สต.'!I8</f>
        <v>387720</v>
      </c>
      <c r="E6" s="334">
        <v>175000</v>
      </c>
      <c r="F6" s="334"/>
      <c r="G6" s="336">
        <f t="shared" si="0"/>
        <v>892720</v>
      </c>
    </row>
    <row r="7" spans="1:7" ht="24" x14ac:dyDescent="0.2">
      <c r="A7" s="85">
        <f>+'7.1 รายละเอียด แผน รพ.สต.'!A8</f>
        <v>5</v>
      </c>
      <c r="B7" s="330" t="str">
        <f>+'[1]7.1 รายละเอียด แผน รพ.สต.'!B9</f>
        <v>รพ.สต.ท่าเกวียน</v>
      </c>
      <c r="C7" s="338">
        <f>+'[1]7.1 รายละเอียด แผน รพ.สต.'!D9</f>
        <v>330000</v>
      </c>
      <c r="D7" s="333">
        <f>+'[1]7.1 รายละเอียด แผน รพ.สต.'!E9+'[1]7.1 รายละเอียด แผน รพ.สต.'!F9+'[1]7.1 รายละเอียด แผน รพ.สต.'!G9+'[1]7.1 รายละเอียด แผน รพ.สต.'!I9</f>
        <v>760680</v>
      </c>
      <c r="E7" s="334">
        <v>337000</v>
      </c>
      <c r="F7" s="334"/>
      <c r="G7" s="336">
        <f t="shared" si="0"/>
        <v>1427680</v>
      </c>
    </row>
    <row r="8" spans="1:7" ht="24" x14ac:dyDescent="0.2">
      <c r="A8" s="85">
        <f>+'7.1 รายละเอียด แผน รพ.สต.'!A9</f>
        <v>6</v>
      </c>
      <c r="B8" s="330" t="str">
        <f>+'[1]7.1 รายละเอียด แผน รพ.สต.'!B10</f>
        <v>รพ.สต.เขาพรมสุวรรณ</v>
      </c>
      <c r="C8" s="338">
        <f>+'[1]7.1 รายละเอียด แผน รพ.สต.'!D10</f>
        <v>330000</v>
      </c>
      <c r="D8" s="333">
        <f>+'[1]7.1 รายละเอียด แผน รพ.สต.'!E10+'[1]7.1 รายละเอียด แผน รพ.สต.'!F10+'[1]7.1 รายละเอียด แผน รพ.สต.'!G10+'[1]7.1 รายละเอียด แผน รพ.สต.'!I10</f>
        <v>584760</v>
      </c>
      <c r="E8" s="334">
        <v>267000</v>
      </c>
      <c r="F8" s="334"/>
      <c r="G8" s="336">
        <f t="shared" si="0"/>
        <v>1181760</v>
      </c>
    </row>
    <row r="9" spans="1:7" ht="24" x14ac:dyDescent="0.2">
      <c r="A9" s="85">
        <f>+'7.1 รายละเอียด แผน รพ.สต.'!A10</f>
        <v>7</v>
      </c>
      <c r="B9" s="330" t="str">
        <f>+'[1]7.1 รายละเอียด แผน รพ.สต.'!B11</f>
        <v>รพ.สต.ซับนกแก้ว</v>
      </c>
      <c r="C9" s="338">
        <f>+'[1]7.1 รายละเอียด แผน รพ.สต.'!D11</f>
        <v>300000</v>
      </c>
      <c r="D9" s="333">
        <f>+'[1]7.1 รายละเอียด แผน รพ.สต.'!E11+'[1]7.1 รายละเอียด แผน รพ.สต.'!F11+'[1]7.1 รายละเอียด แผน รพ.สต.'!G11+'[1]7.1 รายละเอียด แผน รพ.สต.'!I11</f>
        <v>382200</v>
      </c>
      <c r="E9" s="334">
        <v>147000</v>
      </c>
      <c r="F9" s="334"/>
      <c r="G9" s="336">
        <f t="shared" si="0"/>
        <v>829200</v>
      </c>
    </row>
    <row r="10" spans="1:7" ht="24" x14ac:dyDescent="0.2">
      <c r="A10" s="85">
        <f>+'7.1 รายละเอียด แผน รพ.สต.'!A11</f>
        <v>8</v>
      </c>
      <c r="B10" s="330" t="str">
        <f>+'[1]7.1 รายละเอียด แผน รพ.สต.'!B12</f>
        <v>รพ.สต.หนองแวง</v>
      </c>
      <c r="C10" s="338">
        <f>+'[1]7.1 รายละเอียด แผน รพ.สต.'!D12</f>
        <v>330000</v>
      </c>
      <c r="D10" s="333">
        <f>+'[1]7.1 รายละเอียด แผน รพ.สต.'!E12+'[1]7.1 รายละเอียด แผน รพ.สต.'!F12+'[1]7.1 รายละเอียด แผน รพ.สต.'!G12+'[1]7.1 รายละเอียด แผน รพ.สต.'!I12</f>
        <v>767520</v>
      </c>
      <c r="E10" s="334">
        <v>298000</v>
      </c>
      <c r="F10" s="334"/>
      <c r="G10" s="336">
        <f t="shared" si="0"/>
        <v>1395520</v>
      </c>
    </row>
    <row r="11" spans="1:7" ht="24" x14ac:dyDescent="0.2">
      <c r="A11" s="85">
        <f>+'7.1 รายละเอียด แผน รพ.สต.'!A12</f>
        <v>9</v>
      </c>
      <c r="B11" s="330" t="str">
        <f>+'[1]7.1 รายละเอียด แผน รพ.สต.'!B13</f>
        <v xml:space="preserve">รพ.สต.บ้านทับใหม่ </v>
      </c>
      <c r="C11" s="338">
        <f>+'[1]7.1 รายละเอียด แผน รพ.สต.'!D13</f>
        <v>300000</v>
      </c>
      <c r="D11" s="333">
        <f>+'[1]7.1 รายละเอียด แผน รพ.สต.'!E13+'[1]7.1 รายละเอียด แผน รพ.สต.'!F13+'[1]7.1 รายละเอียด แผน รพ.สต.'!G13+'[1]7.1 รายละเอียด แผน รพ.สต.'!I13</f>
        <v>525720</v>
      </c>
      <c r="E11" s="334">
        <v>320000</v>
      </c>
      <c r="F11" s="334"/>
      <c r="G11" s="336">
        <f t="shared" si="0"/>
        <v>1145720</v>
      </c>
    </row>
    <row r="12" spans="1:7" ht="24" x14ac:dyDescent="0.2">
      <c r="A12" s="85">
        <f>+'7.1 รายละเอียด แผน รพ.สต.'!A13</f>
        <v>10</v>
      </c>
      <c r="B12" s="330" t="str">
        <f>+'[1]7.1 รายละเอียด แผน รพ.สต.'!B14</f>
        <v>รพ.สต.บ้านท่าช้าง</v>
      </c>
      <c r="C12" s="338">
        <f>+'[1]7.1 รายละเอียด แผน รพ.สต.'!D14</f>
        <v>300000</v>
      </c>
      <c r="D12" s="333">
        <f>+'[1]7.1 รายละเอียด แผน รพ.สต.'!E14+'[1]7.1 รายละเอียด แผน รพ.สต.'!F14+'[1]7.1 รายละเอียด แผน รพ.สต.'!G14+'[1]7.1 รายละเอียด แผน รพ.สต.'!I14</f>
        <v>244800</v>
      </c>
      <c r="E12" s="334">
        <v>91000</v>
      </c>
      <c r="F12" s="334"/>
      <c r="G12" s="336">
        <f t="shared" si="0"/>
        <v>635800</v>
      </c>
    </row>
    <row r="13" spans="1:7" ht="24" x14ac:dyDescent="0.2">
      <c r="A13" s="85">
        <f>+'7.1 รายละเอียด แผน รพ.สต.'!A14</f>
        <v>11</v>
      </c>
      <c r="B13" s="330" t="str">
        <f>+'[1]7.1 รายละเอียด แผน รพ.สต.'!B15</f>
        <v>รพ.สต.บ้านห้วยชัน</v>
      </c>
      <c r="C13" s="338">
        <f>+'[1]7.1 รายละเอียด แผน รพ.สต.'!D15</f>
        <v>300000</v>
      </c>
      <c r="D13" s="333">
        <f>+'[1]7.1 รายละเอียด แผน รพ.สต.'!E15+'[1]7.1 รายละเอียด แผน รพ.สต.'!F15+'[1]7.1 รายละเอียด แผน รพ.สต.'!G15+'[1]7.1 รายละเอียด แผน รพ.สต.'!I15</f>
        <v>160800</v>
      </c>
      <c r="E13" s="334">
        <v>100000</v>
      </c>
      <c r="F13" s="334"/>
      <c r="G13" s="336">
        <f t="shared" si="0"/>
        <v>560800</v>
      </c>
    </row>
    <row r="14" spans="1:7" ht="24" x14ac:dyDescent="0.2">
      <c r="A14" s="85">
        <f>+'7.1 รายละเอียด แผน รพ.สต.'!A15</f>
        <v>12</v>
      </c>
      <c r="B14" s="330" t="str">
        <f>+'[1]7.1 รายละเอียด แผน รพ.สต.'!B16</f>
        <v>รพ.สต.บ้านหนองหอย</v>
      </c>
      <c r="C14" s="338">
        <f>+'[1]7.1 รายละเอียด แผน รพ.สต.'!D16</f>
        <v>330000</v>
      </c>
      <c r="D14" s="333">
        <f>+'[1]7.1 รายละเอียด แผน รพ.สต.'!E16+'[1]7.1 รายละเอียด แผน รพ.สต.'!F16+'[1]7.1 รายละเอียด แผน รพ.สต.'!G16+'[1]7.1 รายละเอียด แผน รพ.สต.'!I16</f>
        <v>440880</v>
      </c>
      <c r="E14" s="334">
        <v>174000</v>
      </c>
      <c r="F14" s="334"/>
      <c r="G14" s="336">
        <f t="shared" si="0"/>
        <v>944880</v>
      </c>
    </row>
    <row r="15" spans="1:7" ht="24" x14ac:dyDescent="0.2">
      <c r="A15" s="85">
        <f>+'7.1 รายละเอียด แผน รพ.สต.'!A16</f>
        <v>13</v>
      </c>
      <c r="B15" s="330" t="str">
        <f>+'[1]7.1 รายละเอียด แผน รพ.สต.'!B17</f>
        <v>รพ.สต.หนองน้ำใส</v>
      </c>
      <c r="C15" s="338">
        <f>+'[1]7.1 รายละเอียด แผน รพ.สต.'!D17</f>
        <v>330000</v>
      </c>
      <c r="D15" s="333">
        <f>+'[1]7.1 รายละเอียด แผน รพ.สต.'!E17+'[1]7.1 รายละเอียด แผน รพ.สต.'!F17+'[1]7.1 รายละเอียด แผน รพ.สต.'!G17+'[1]7.1 รายละเอียด แผน รพ.สต.'!I17</f>
        <v>624720</v>
      </c>
      <c r="E15" s="334">
        <v>178000</v>
      </c>
      <c r="F15" s="334"/>
      <c r="G15" s="336">
        <f t="shared" si="0"/>
        <v>1132720</v>
      </c>
    </row>
    <row r="16" spans="1:7" ht="24" x14ac:dyDescent="0.2">
      <c r="A16" s="85">
        <f>+'7.1 รายละเอียด แผน รพ.สต.'!A17</f>
        <v>14</v>
      </c>
      <c r="B16" s="330" t="str">
        <f>+'[1]7.1 รายละเอียด แผน รพ.สต.'!B18</f>
        <v>รพ.สต.หนองตะเคียนบอน</v>
      </c>
      <c r="C16" s="338">
        <f>+'[1]7.1 รายละเอียด แผน รพ.สต.'!D18</f>
        <v>330000</v>
      </c>
      <c r="D16" s="333">
        <f>+'[1]7.1 รายละเอียด แผน รพ.สต.'!E18+'[1]7.1 รายละเอียด แผน รพ.สต.'!F18+'[1]7.1 รายละเอียด แผน รพ.สต.'!G18+'[1]7.1 รายละเอียด แผน รพ.สต.'!I18</f>
        <v>504840</v>
      </c>
      <c r="E16" s="334">
        <v>231000</v>
      </c>
      <c r="F16" s="334"/>
      <c r="G16" s="336">
        <f t="shared" si="0"/>
        <v>1065840</v>
      </c>
    </row>
    <row r="17" spans="1:9" ht="24" x14ac:dyDescent="0.2">
      <c r="A17" s="85">
        <f>+'7.1 รายละเอียด แผน รพ.สต.'!A18</f>
        <v>15</v>
      </c>
      <c r="B17" s="330" t="str">
        <f>+'[1]7.1 รายละเอียด แผน รพ.สต.'!B19</f>
        <v>รพ.สต.บ้านคลองทราย</v>
      </c>
      <c r="C17" s="338">
        <f>+'[1]7.1 รายละเอียด แผน รพ.สต.'!D19</f>
        <v>300000</v>
      </c>
      <c r="D17" s="333">
        <f>+'[1]7.1 รายละเอียด แผน รพ.สต.'!E19+'[1]7.1 รายละเอียด แผน รพ.สต.'!F19+'[1]7.1 รายละเอียด แผน รพ.สต.'!G19+'[1]7.1 รายละเอียด แผน รพ.สต.'!I19</f>
        <v>321600</v>
      </c>
      <c r="E17" s="334">
        <v>203000</v>
      </c>
      <c r="F17" s="334"/>
      <c r="G17" s="336">
        <f t="shared" si="0"/>
        <v>824600</v>
      </c>
    </row>
    <row r="18" spans="1:9" ht="24" x14ac:dyDescent="0.2">
      <c r="A18" s="85">
        <f>+'7.1 รายละเอียด แผน รพ.สต.'!A19</f>
        <v>16</v>
      </c>
      <c r="B18" s="330" t="str">
        <f>+'[1]7.1 รายละเอียด แผน รพ.สต.'!B20</f>
        <v>รพ.สต.บ่อนางชิง</v>
      </c>
      <c r="C18" s="338">
        <f>+'[1]7.1 รายละเอียด แผน รพ.สต.'!D20</f>
        <v>300000</v>
      </c>
      <c r="D18" s="333">
        <f>+'[1]7.1 รายละเอียด แผน รพ.สต.'!E20+'[1]7.1 รายละเอียด แผน รพ.สต.'!F20+'[1]7.1 รายละเอียด แผน รพ.สต.'!G20+'[1]7.1 รายละเอียด แผน รพ.สต.'!I20</f>
        <v>544560</v>
      </c>
      <c r="E18" s="334">
        <v>70000</v>
      </c>
      <c r="F18" s="334"/>
      <c r="G18" s="336">
        <f t="shared" si="0"/>
        <v>914560</v>
      </c>
    </row>
    <row r="19" spans="1:9" ht="24" x14ac:dyDescent="0.2">
      <c r="A19" s="85">
        <f>+'7.1 รายละเอียด แผน รพ.สต.'!A20</f>
        <v>17</v>
      </c>
      <c r="B19" s="330" t="str">
        <f>+'[1]7.1 รายละเอียด แผน รพ.สต.'!B21</f>
        <v>รพ.สต.บ้านห้วยเดื่อ</v>
      </c>
      <c r="C19" s="338">
        <f>+'[1]7.1 รายละเอียด แผน รพ.สต.'!D21</f>
        <v>300000</v>
      </c>
      <c r="D19" s="333">
        <f>+'[1]7.1 รายละเอียด แผน รพ.สต.'!E21+'[1]7.1 รายละเอียด แผน รพ.สต.'!F21+'[1]7.1 รายละเอียด แผน รพ.สต.'!G21+'[1]7.1 รายละเอียด แผน รพ.สต.'!I21</f>
        <v>288480</v>
      </c>
      <c r="E19" s="334">
        <v>80000</v>
      </c>
      <c r="F19" s="334"/>
      <c r="G19" s="336">
        <f t="shared" si="0"/>
        <v>668480</v>
      </c>
    </row>
    <row r="20" spans="1:9" ht="24" x14ac:dyDescent="0.2">
      <c r="A20" s="85">
        <f>+'7.1 รายละเอียด แผน รพ.สต.'!A21</f>
        <v>18</v>
      </c>
      <c r="B20" s="330" t="str">
        <f>+'[1]7.1 รายละเอียด แผน รพ.สต.'!B22</f>
        <v xml:space="preserve">รพ.สต.บ้านคลองมะนาว </v>
      </c>
      <c r="C20" s="338">
        <f>+'[1]7.1 รายละเอียด แผน รพ.สต.'!D22</f>
        <v>330000</v>
      </c>
      <c r="D20" s="333">
        <f>+'[1]7.1 รายละเอียด แผน รพ.สต.'!E22+'[1]7.1 รายละเอียด แผน รพ.สต.'!F22+'[1]7.1 รายละเอียด แผน รพ.สต.'!G22+'[1]7.1 รายละเอียด แผน รพ.สต.'!I22</f>
        <v>716640</v>
      </c>
      <c r="E20" s="334">
        <v>415000</v>
      </c>
      <c r="F20" s="334"/>
      <c r="G20" s="336">
        <f t="shared" si="0"/>
        <v>1461640</v>
      </c>
    </row>
    <row r="21" spans="1:9" ht="24" x14ac:dyDescent="0.2">
      <c r="A21" s="85">
        <f>+'7.1 รายละเอียด แผน รพ.สต.'!A22</f>
        <v>19</v>
      </c>
      <c r="B21" s="330" t="str">
        <f>+'[1]7.1 รายละเอียด แผน รพ.สต.'!B23</f>
        <v>รพ.สต.บ้านใหม่ศรีจำปา</v>
      </c>
      <c r="C21" s="338">
        <f>+'[1]7.1 รายละเอียด แผน รพ.สต.'!D23</f>
        <v>300000</v>
      </c>
      <c r="D21" s="333">
        <f>+'[1]7.1 รายละเอียด แผน รพ.สต.'!E23+'[1]7.1 รายละเอียด แผน รพ.สต.'!F23+'[1]7.1 รายละเอียด แผน รพ.สต.'!G23+'[1]7.1 รายละเอียด แผน รพ.สต.'!I23</f>
        <v>260880</v>
      </c>
      <c r="E21" s="334">
        <v>84000</v>
      </c>
      <c r="F21" s="334"/>
      <c r="G21" s="336">
        <f t="shared" si="0"/>
        <v>644880</v>
      </c>
    </row>
    <row r="22" spans="1:9" ht="24" x14ac:dyDescent="0.2">
      <c r="A22" s="85">
        <f>+'7.1 รายละเอียด แผน รพ.สต.'!A23</f>
        <v>20</v>
      </c>
      <c r="B22" s="330" t="str">
        <f>+'[1]7.1 รายละเอียด แผน รพ.สต.'!B24</f>
        <v>รพ.สต.บ้านคลองคันโท</v>
      </c>
      <c r="C22" s="338">
        <f>+'[1]7.1 รายละเอียด แผน รพ.สต.'!D24</f>
        <v>300000</v>
      </c>
      <c r="D22" s="333">
        <f>+'[1]7.1 รายละเอียด แผน รพ.สต.'!E24+'[1]7.1 รายละเอียด แผน รพ.สต.'!F24+'[1]7.1 รายละเอียด แผน รพ.สต.'!G24+'[1]7.1 รายละเอียด แผน รพ.สต.'!I24</f>
        <v>160800</v>
      </c>
      <c r="E22" s="334">
        <v>75000</v>
      </c>
      <c r="F22" s="334"/>
      <c r="G22" s="336">
        <f t="shared" si="0"/>
        <v>535800</v>
      </c>
    </row>
    <row r="23" spans="1:9" ht="24" x14ac:dyDescent="0.55000000000000004">
      <c r="A23" s="85">
        <f>+'7.1 รายละเอียด แผน รพ.สต.'!A24</f>
        <v>21</v>
      </c>
      <c r="B23" s="330" t="str">
        <f>+'[1]7.1 รายละเอียด แผน รพ.สต.'!B25</f>
        <v>รพ.สต.บ่อนางชิง(สาขาห้วยโจด)</v>
      </c>
      <c r="C23" s="338">
        <f>+'[1]7.1 รายละเอียด แผน รพ.สต.'!D25</f>
        <v>330000</v>
      </c>
      <c r="D23" s="333">
        <f>+'[1]7.1 รายละเอียด แผน รพ.สต.'!E25+'[1]7.1 รายละเอียด แผน รพ.สต.'!F25+'[1]7.1 รายละเอียด แผน รพ.สต.'!G25+'[1]7.1 รายละเอียด แผน รพ.สต.'!I25</f>
        <v>183600</v>
      </c>
      <c r="E23" s="195">
        <v>118000</v>
      </c>
      <c r="F23" s="195"/>
      <c r="G23" s="336">
        <f t="shared" si="0"/>
        <v>631600</v>
      </c>
    </row>
    <row r="24" spans="1:9" s="21" customFormat="1" ht="24.75" customHeight="1" x14ac:dyDescent="0.55000000000000004">
      <c r="A24" s="677" t="s">
        <v>666</v>
      </c>
      <c r="B24" s="678"/>
      <c r="C24" s="332">
        <f>SUM(C3:C23)</f>
        <v>6600000</v>
      </c>
      <c r="D24" s="332">
        <f>SUM(D3:D23)</f>
        <v>9324240</v>
      </c>
      <c r="E24" s="332">
        <f>SUM(E3:E23)</f>
        <v>4350000</v>
      </c>
      <c r="F24" s="332">
        <f>SUM(F3:F23)</f>
        <v>814000</v>
      </c>
      <c r="G24" s="332">
        <f>SUM(G3:G23)</f>
        <v>21088240</v>
      </c>
    </row>
    <row r="25" spans="1:9" s="20" customFormat="1" ht="27.75" x14ac:dyDescent="0.65">
      <c r="C25" s="339"/>
      <c r="D25" s="339"/>
      <c r="E25" s="339"/>
      <c r="F25" s="339"/>
      <c r="G25" s="339"/>
    </row>
    <row r="26" spans="1:9" s="20" customFormat="1" ht="27.75" x14ac:dyDescent="0.65">
      <c r="B26" s="86" t="s">
        <v>794</v>
      </c>
      <c r="C26" s="339" t="s">
        <v>795</v>
      </c>
      <c r="D26" s="339"/>
      <c r="E26" s="339"/>
      <c r="F26" s="339"/>
      <c r="G26" s="339"/>
    </row>
    <row r="27" spans="1:9" s="20" customFormat="1" ht="27.75" x14ac:dyDescent="0.65">
      <c r="B27" s="86"/>
      <c r="C27" s="339" t="s">
        <v>796</v>
      </c>
      <c r="D27" s="339"/>
      <c r="E27" s="339"/>
      <c r="F27" s="339"/>
      <c r="G27" s="339"/>
    </row>
    <row r="28" spans="1:9" s="20" customFormat="1" ht="32.25" customHeight="1" x14ac:dyDescent="0.65">
      <c r="B28" s="88" t="s">
        <v>797</v>
      </c>
      <c r="C28" s="674" t="s">
        <v>798</v>
      </c>
      <c r="D28" s="674"/>
      <c r="E28" s="674"/>
      <c r="F28" s="674"/>
      <c r="G28" s="674"/>
    </row>
    <row r="29" spans="1:9" s="20" customFormat="1" ht="54" customHeight="1" x14ac:dyDescent="0.65">
      <c r="B29" s="673" t="s">
        <v>799</v>
      </c>
      <c r="C29" s="673"/>
      <c r="D29" s="673"/>
      <c r="E29" s="673"/>
      <c r="F29" s="673"/>
      <c r="G29" s="673"/>
      <c r="H29" s="87"/>
      <c r="I29" s="87"/>
    </row>
    <row r="30" spans="1:9" s="20" customFormat="1" ht="31.5" customHeight="1" x14ac:dyDescent="0.65">
      <c r="B30" s="20" t="s">
        <v>800</v>
      </c>
      <c r="C30" s="339" t="s">
        <v>801</v>
      </c>
      <c r="D30" s="339"/>
      <c r="E30" s="339"/>
      <c r="F30" s="339"/>
      <c r="G30" s="339"/>
    </row>
  </sheetData>
  <mergeCells count="4">
    <mergeCell ref="B29:G29"/>
    <mergeCell ref="C28:G28"/>
    <mergeCell ref="B1:G1"/>
    <mergeCell ref="A24:B24"/>
  </mergeCells>
  <pageMargins left="0.7" right="0.7" top="0.31" bottom="0.43" header="0.3" footer="0.17"/>
  <pageSetup paperSize="9" scale="85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T28"/>
  <sheetViews>
    <sheetView zoomScale="44" zoomScaleNormal="44" workbookViewId="0">
      <selection activeCell="X6" sqref="X6"/>
    </sheetView>
  </sheetViews>
  <sheetFormatPr defaultRowHeight="14.25" x14ac:dyDescent="0.2"/>
  <cols>
    <col min="1" max="1" width="6" bestFit="1" customWidth="1"/>
    <col min="2" max="2" width="25.625" customWidth="1"/>
    <col min="3" max="3" width="15.625" customWidth="1"/>
    <col min="4" max="4" width="19.875" customWidth="1"/>
    <col min="5" max="5" width="17.5" customWidth="1"/>
    <col min="6" max="6" width="15.875" customWidth="1"/>
    <col min="7" max="7" width="11.5" customWidth="1"/>
    <col min="8" max="8" width="15.375" customWidth="1"/>
    <col min="9" max="9" width="16.5" customWidth="1"/>
    <col min="10" max="10" width="17.5" customWidth="1"/>
    <col min="11" max="11" width="16.625" customWidth="1"/>
    <col min="12" max="12" width="15.25" style="193" customWidth="1"/>
    <col min="13" max="13" width="14.125" customWidth="1"/>
    <col min="14" max="14" width="11.625" customWidth="1"/>
    <col min="15" max="15" width="10.25" style="241" customWidth="1"/>
    <col min="16" max="16" width="12.625" customWidth="1"/>
    <col min="17" max="17" width="13.5" customWidth="1"/>
    <col min="18" max="18" width="10.75" customWidth="1"/>
    <col min="19" max="19" width="14.375" customWidth="1"/>
    <col min="20" max="20" width="15.25" customWidth="1"/>
  </cols>
  <sheetData>
    <row r="1" spans="1:20" s="309" customFormat="1" ht="27.75" x14ac:dyDescent="0.65">
      <c r="A1" s="308" t="s">
        <v>1361</v>
      </c>
      <c r="C1" s="308"/>
      <c r="D1" s="308"/>
      <c r="E1" s="308"/>
      <c r="F1" s="308"/>
      <c r="G1" s="308"/>
      <c r="L1" s="310"/>
    </row>
    <row r="2" spans="1:20" s="312" customFormat="1" ht="33" customHeight="1" x14ac:dyDescent="0.2">
      <c r="A2" s="689" t="s">
        <v>786</v>
      </c>
      <c r="B2" s="690" t="s">
        <v>787</v>
      </c>
      <c r="C2" s="690" t="s">
        <v>1362</v>
      </c>
      <c r="D2" s="311" t="s">
        <v>793</v>
      </c>
      <c r="E2" s="693"/>
      <c r="F2" s="693"/>
      <c r="G2" s="693"/>
      <c r="H2" s="693"/>
      <c r="I2" s="693"/>
      <c r="J2" s="693"/>
      <c r="K2" s="693"/>
      <c r="L2" s="694"/>
      <c r="M2" s="690" t="s">
        <v>788</v>
      </c>
      <c r="N2" s="690"/>
      <c r="O2" s="690"/>
      <c r="P2" s="690"/>
      <c r="Q2" s="690"/>
      <c r="R2" s="690"/>
      <c r="S2" s="691" t="s">
        <v>789</v>
      </c>
      <c r="T2" s="679" t="s">
        <v>1363</v>
      </c>
    </row>
    <row r="3" spans="1:20" s="193" customFormat="1" ht="72" x14ac:dyDescent="0.2">
      <c r="A3" s="689"/>
      <c r="B3" s="690"/>
      <c r="C3" s="690"/>
      <c r="D3" s="595" t="s">
        <v>1364</v>
      </c>
      <c r="E3" s="595" t="s">
        <v>1365</v>
      </c>
      <c r="F3" s="595" t="s">
        <v>1437</v>
      </c>
      <c r="G3" s="595" t="s">
        <v>1436</v>
      </c>
      <c r="H3" s="595" t="s">
        <v>1438</v>
      </c>
      <c r="I3" s="595" t="s">
        <v>1366</v>
      </c>
      <c r="J3" s="595" t="s">
        <v>1367</v>
      </c>
      <c r="K3" s="595" t="s">
        <v>1368</v>
      </c>
      <c r="L3" s="595" t="s">
        <v>1369</v>
      </c>
      <c r="M3" s="596" t="s">
        <v>1370</v>
      </c>
      <c r="N3" s="596" t="s">
        <v>1371</v>
      </c>
      <c r="O3" s="596" t="s">
        <v>1372</v>
      </c>
      <c r="P3" s="595" t="s">
        <v>1373</v>
      </c>
      <c r="Q3" s="595" t="s">
        <v>758</v>
      </c>
      <c r="R3" s="596" t="s">
        <v>1374</v>
      </c>
      <c r="S3" s="692"/>
      <c r="T3" s="680"/>
    </row>
    <row r="4" spans="1:20" ht="24" x14ac:dyDescent="0.55000000000000004">
      <c r="A4" s="91">
        <v>1</v>
      </c>
      <c r="B4" s="26" t="s">
        <v>1413</v>
      </c>
      <c r="C4" s="313" t="s">
        <v>1434</v>
      </c>
      <c r="D4" s="314">
        <v>300000</v>
      </c>
      <c r="E4" s="314">
        <v>122400</v>
      </c>
      <c r="F4" s="314">
        <v>209520</v>
      </c>
      <c r="G4" s="314">
        <v>0</v>
      </c>
      <c r="H4" s="314">
        <v>97080</v>
      </c>
      <c r="I4" s="195"/>
      <c r="J4" s="195"/>
      <c r="K4" s="195"/>
      <c r="L4" s="23"/>
      <c r="M4" s="195">
        <v>170000</v>
      </c>
      <c r="N4" s="195"/>
      <c r="O4" s="195"/>
      <c r="P4" s="195"/>
      <c r="Q4" s="195"/>
      <c r="R4" s="195"/>
      <c r="S4" s="195"/>
      <c r="T4" s="315"/>
    </row>
    <row r="5" spans="1:20" ht="24" x14ac:dyDescent="0.55000000000000004">
      <c r="A5" s="91">
        <v>2</v>
      </c>
      <c r="B5" s="26" t="s">
        <v>1414</v>
      </c>
      <c r="C5" s="91" t="s">
        <v>1434</v>
      </c>
      <c r="D5" s="314">
        <v>300000</v>
      </c>
      <c r="E5" s="315">
        <v>122400</v>
      </c>
      <c r="F5" s="315">
        <v>0</v>
      </c>
      <c r="G5" s="315">
        <v>0</v>
      </c>
      <c r="H5" s="315">
        <v>201240</v>
      </c>
      <c r="I5" s="195"/>
      <c r="J5" s="195"/>
      <c r="K5" s="195"/>
      <c r="L5" s="23"/>
      <c r="M5" s="195">
        <v>229000</v>
      </c>
      <c r="N5" s="195"/>
      <c r="O5" s="195"/>
      <c r="P5" s="195"/>
      <c r="Q5" s="195"/>
      <c r="R5" s="195"/>
      <c r="S5" s="195"/>
      <c r="T5" s="315"/>
    </row>
    <row r="6" spans="1:20" ht="24" x14ac:dyDescent="0.55000000000000004">
      <c r="A6" s="91">
        <v>3</v>
      </c>
      <c r="B6" s="26" t="s">
        <v>1415</v>
      </c>
      <c r="C6" s="91" t="s">
        <v>1435</v>
      </c>
      <c r="D6" s="315">
        <v>330000</v>
      </c>
      <c r="E6" s="315">
        <v>151200</v>
      </c>
      <c r="F6" s="315">
        <v>0</v>
      </c>
      <c r="G6" s="315">
        <v>0</v>
      </c>
      <c r="H6" s="315">
        <v>450000</v>
      </c>
      <c r="I6" s="195"/>
      <c r="J6" s="195"/>
      <c r="K6" s="195"/>
      <c r="L6" s="23"/>
      <c r="M6" s="195">
        <v>588000</v>
      </c>
      <c r="N6" s="195"/>
      <c r="O6" s="195"/>
      <c r="P6" s="195"/>
      <c r="Q6" s="195"/>
      <c r="R6" s="195"/>
      <c r="S6" s="195"/>
      <c r="T6" s="315"/>
    </row>
    <row r="7" spans="1:20" ht="24" x14ac:dyDescent="0.55000000000000004">
      <c r="A7" s="91">
        <v>4</v>
      </c>
      <c r="B7" s="26" t="s">
        <v>1416</v>
      </c>
      <c r="C7" s="91" t="s">
        <v>1435</v>
      </c>
      <c r="D7" s="315">
        <v>330000</v>
      </c>
      <c r="E7" s="315">
        <v>151200</v>
      </c>
      <c r="F7" s="315">
        <v>204120</v>
      </c>
      <c r="G7" s="315"/>
      <c r="H7" s="315">
        <v>0</v>
      </c>
      <c r="I7" s="195"/>
      <c r="J7" s="195"/>
      <c r="K7" s="195"/>
      <c r="L7" s="23"/>
      <c r="M7" s="195">
        <v>175000</v>
      </c>
      <c r="N7" s="195"/>
      <c r="O7" s="195"/>
      <c r="P7" s="195"/>
      <c r="Q7" s="195"/>
      <c r="R7" s="195"/>
      <c r="S7" s="195"/>
      <c r="T7" s="315"/>
    </row>
    <row r="8" spans="1:20" ht="24" x14ac:dyDescent="0.55000000000000004">
      <c r="A8" s="91">
        <v>5</v>
      </c>
      <c r="B8" s="26" t="s">
        <v>1417</v>
      </c>
      <c r="C8" s="91" t="s">
        <v>1435</v>
      </c>
      <c r="D8" s="315">
        <v>330000</v>
      </c>
      <c r="E8" s="315">
        <v>151200</v>
      </c>
      <c r="F8" s="315">
        <v>329280</v>
      </c>
      <c r="G8" s="315">
        <v>0</v>
      </c>
      <c r="H8" s="315">
        <v>247800</v>
      </c>
      <c r="I8" s="195"/>
      <c r="J8" s="195"/>
      <c r="K8" s="195"/>
      <c r="L8" s="23"/>
      <c r="M8" s="195">
        <v>337000</v>
      </c>
      <c r="N8" s="195"/>
      <c r="O8" s="195"/>
      <c r="P8" s="195"/>
      <c r="Q8" s="195"/>
      <c r="R8" s="195"/>
      <c r="S8" s="195"/>
      <c r="T8" s="315"/>
    </row>
    <row r="9" spans="1:20" ht="24" x14ac:dyDescent="0.55000000000000004">
      <c r="A9" s="91">
        <v>6</v>
      </c>
      <c r="B9" s="26" t="s">
        <v>1418</v>
      </c>
      <c r="C9" s="91" t="s">
        <v>1435</v>
      </c>
      <c r="D9" s="315">
        <v>330000</v>
      </c>
      <c r="E9" s="315">
        <v>151200</v>
      </c>
      <c r="F9" s="315">
        <v>160800</v>
      </c>
      <c r="G9" s="315">
        <v>0</v>
      </c>
      <c r="H9" s="315">
        <v>240360</v>
      </c>
      <c r="I9" s="195"/>
      <c r="J9" s="195"/>
      <c r="K9" s="195"/>
      <c r="L9" s="23"/>
      <c r="M9" s="195">
        <v>267000</v>
      </c>
      <c r="N9" s="195"/>
      <c r="O9" s="195"/>
      <c r="P9" s="195"/>
      <c r="Q9" s="195"/>
      <c r="R9" s="195"/>
      <c r="S9" s="195"/>
      <c r="T9" s="315"/>
    </row>
    <row r="10" spans="1:20" ht="24" x14ac:dyDescent="0.55000000000000004">
      <c r="A10" s="91">
        <v>7</v>
      </c>
      <c r="B10" s="26" t="s">
        <v>1419</v>
      </c>
      <c r="C10" s="91" t="s">
        <v>1434</v>
      </c>
      <c r="D10" s="314">
        <v>300000</v>
      </c>
      <c r="E10" s="315">
        <v>122400</v>
      </c>
      <c r="F10" s="315">
        <v>0</v>
      </c>
      <c r="G10" s="315"/>
      <c r="H10" s="315">
        <v>221400</v>
      </c>
      <c r="I10" s="195"/>
      <c r="J10" s="195"/>
      <c r="K10" s="195"/>
      <c r="L10" s="23"/>
      <c r="M10" s="195">
        <v>147000</v>
      </c>
      <c r="N10" s="195"/>
      <c r="O10" s="195"/>
      <c r="P10" s="195"/>
      <c r="Q10" s="195"/>
      <c r="R10" s="195"/>
      <c r="S10" s="195"/>
      <c r="T10" s="315"/>
    </row>
    <row r="11" spans="1:20" ht="24" x14ac:dyDescent="0.55000000000000004">
      <c r="A11" s="91">
        <v>8</v>
      </c>
      <c r="B11" s="26" t="s">
        <v>1420</v>
      </c>
      <c r="C11" s="91" t="s">
        <v>1435</v>
      </c>
      <c r="D11" s="315">
        <v>330000</v>
      </c>
      <c r="E11" s="315">
        <v>151200</v>
      </c>
      <c r="F11" s="315">
        <v>363840</v>
      </c>
      <c r="G11" s="315">
        <v>0</v>
      </c>
      <c r="H11" s="315">
        <v>220080</v>
      </c>
      <c r="I11" s="195"/>
      <c r="J11" s="195"/>
      <c r="K11" s="195"/>
      <c r="L11" s="23"/>
      <c r="M11" s="195">
        <v>298000</v>
      </c>
      <c r="N11" s="195"/>
      <c r="O11" s="195"/>
      <c r="P11" s="195"/>
      <c r="Q11" s="195"/>
      <c r="R11" s="195"/>
      <c r="S11" s="195"/>
      <c r="T11" s="315"/>
    </row>
    <row r="12" spans="1:20" ht="24" x14ac:dyDescent="0.55000000000000004">
      <c r="A12" s="91">
        <v>9</v>
      </c>
      <c r="B12" s="26" t="s">
        <v>1421</v>
      </c>
      <c r="C12" s="91" t="s">
        <v>1434</v>
      </c>
      <c r="D12" s="314">
        <v>300000</v>
      </c>
      <c r="E12" s="315">
        <v>122400</v>
      </c>
      <c r="F12" s="315">
        <v>364920</v>
      </c>
      <c r="G12" s="315">
        <v>0</v>
      </c>
      <c r="H12" s="315">
        <v>0</v>
      </c>
      <c r="I12" s="195"/>
      <c r="J12" s="195"/>
      <c r="K12" s="195"/>
      <c r="L12" s="23"/>
      <c r="M12" s="195">
        <v>320000</v>
      </c>
      <c r="N12" s="195"/>
      <c r="O12" s="195"/>
      <c r="P12" s="195"/>
      <c r="Q12" s="195"/>
      <c r="R12" s="195"/>
      <c r="S12" s="195"/>
      <c r="T12" s="315"/>
    </row>
    <row r="13" spans="1:20" ht="24" x14ac:dyDescent="0.55000000000000004">
      <c r="A13" s="91">
        <v>10</v>
      </c>
      <c r="B13" s="26" t="s">
        <v>1422</v>
      </c>
      <c r="C13" s="91" t="s">
        <v>1434</v>
      </c>
      <c r="D13" s="314">
        <v>300000</v>
      </c>
      <c r="E13" s="315">
        <v>122400</v>
      </c>
      <c r="F13" s="315">
        <v>0</v>
      </c>
      <c r="G13" s="315">
        <v>0</v>
      </c>
      <c r="H13" s="315">
        <v>84000</v>
      </c>
      <c r="I13" s="195"/>
      <c r="J13" s="195"/>
      <c r="K13" s="195"/>
      <c r="L13" s="23"/>
      <c r="M13" s="195">
        <v>91000</v>
      </c>
      <c r="N13" s="195"/>
      <c r="O13" s="195"/>
      <c r="P13" s="195"/>
      <c r="Q13" s="195"/>
      <c r="R13" s="195"/>
      <c r="S13" s="195"/>
      <c r="T13" s="315"/>
    </row>
    <row r="14" spans="1:20" ht="24" x14ac:dyDescent="0.55000000000000004">
      <c r="A14" s="91">
        <v>11</v>
      </c>
      <c r="B14" s="26" t="s">
        <v>1423</v>
      </c>
      <c r="C14" s="91" t="s">
        <v>1434</v>
      </c>
      <c r="D14" s="314">
        <v>300000</v>
      </c>
      <c r="E14" s="315">
        <v>122400</v>
      </c>
      <c r="F14" s="315">
        <v>0</v>
      </c>
      <c r="G14" s="315">
        <v>0</v>
      </c>
      <c r="H14" s="315">
        <v>0</v>
      </c>
      <c r="I14" s="195"/>
      <c r="J14" s="195"/>
      <c r="K14" s="195"/>
      <c r="L14" s="23"/>
      <c r="M14" s="195">
        <v>100000</v>
      </c>
      <c r="N14" s="195"/>
      <c r="O14" s="195"/>
      <c r="P14" s="195"/>
      <c r="Q14" s="195"/>
      <c r="R14" s="195"/>
      <c r="S14" s="195"/>
      <c r="T14" s="315"/>
    </row>
    <row r="15" spans="1:20" ht="24" x14ac:dyDescent="0.55000000000000004">
      <c r="A15" s="91">
        <v>12</v>
      </c>
      <c r="B15" s="26" t="s">
        <v>1424</v>
      </c>
      <c r="C15" s="91" t="s">
        <v>1435</v>
      </c>
      <c r="D15" s="315">
        <v>330000</v>
      </c>
      <c r="E15" s="315">
        <v>151200</v>
      </c>
      <c r="F15" s="315">
        <v>159720</v>
      </c>
      <c r="G15" s="315"/>
      <c r="H15" s="315">
        <v>97560</v>
      </c>
      <c r="I15" s="195"/>
      <c r="J15" s="195"/>
      <c r="K15" s="195"/>
      <c r="L15" s="23"/>
      <c r="M15" s="195">
        <v>174000</v>
      </c>
      <c r="N15" s="195"/>
      <c r="O15" s="195"/>
      <c r="P15" s="195"/>
      <c r="Q15" s="195"/>
      <c r="R15" s="195"/>
      <c r="S15" s="195"/>
      <c r="T15" s="315"/>
    </row>
    <row r="16" spans="1:20" ht="24" x14ac:dyDescent="0.55000000000000004">
      <c r="A16" s="91">
        <v>13</v>
      </c>
      <c r="B16" s="26" t="s">
        <v>1425</v>
      </c>
      <c r="C16" s="91" t="s">
        <v>1435</v>
      </c>
      <c r="D16" s="315">
        <v>330000</v>
      </c>
      <c r="E16" s="315">
        <v>151200</v>
      </c>
      <c r="F16" s="315">
        <v>320520</v>
      </c>
      <c r="G16" s="315">
        <v>0</v>
      </c>
      <c r="H16" s="315">
        <v>120600</v>
      </c>
      <c r="I16" s="195"/>
      <c r="J16" s="195"/>
      <c r="K16" s="195"/>
      <c r="L16" s="23"/>
      <c r="M16" s="195">
        <v>178000</v>
      </c>
      <c r="N16" s="195"/>
      <c r="O16" s="195"/>
      <c r="P16" s="195"/>
      <c r="Q16" s="195"/>
      <c r="R16" s="195"/>
      <c r="S16" s="195"/>
      <c r="T16" s="315"/>
    </row>
    <row r="17" spans="1:20" s="20" customFormat="1" ht="27.75" x14ac:dyDescent="0.65">
      <c r="A17" s="91">
        <v>14</v>
      </c>
      <c r="B17" s="26" t="s">
        <v>1426</v>
      </c>
      <c r="C17" s="91" t="s">
        <v>1435</v>
      </c>
      <c r="D17" s="315">
        <v>330000</v>
      </c>
      <c r="E17" s="315">
        <v>151200</v>
      </c>
      <c r="F17" s="315">
        <v>197640</v>
      </c>
      <c r="G17" s="315">
        <v>0</v>
      </c>
      <c r="H17" s="315">
        <v>123600</v>
      </c>
      <c r="I17" s="195"/>
      <c r="J17" s="195"/>
      <c r="K17" s="195"/>
      <c r="L17" s="23"/>
      <c r="M17" s="195">
        <v>231000</v>
      </c>
      <c r="N17" s="195"/>
      <c r="O17" s="195"/>
      <c r="P17" s="195"/>
      <c r="Q17" s="195"/>
      <c r="R17" s="195"/>
      <c r="S17" s="195"/>
      <c r="T17" s="315"/>
    </row>
    <row r="18" spans="1:20" s="20" customFormat="1" ht="27.75" x14ac:dyDescent="0.65">
      <c r="A18" s="91">
        <v>15</v>
      </c>
      <c r="B18" s="26" t="s">
        <v>1427</v>
      </c>
      <c r="C18" s="91" t="s">
        <v>1434</v>
      </c>
      <c r="D18" s="314">
        <v>300000</v>
      </c>
      <c r="E18" s="315">
        <v>122400</v>
      </c>
      <c r="F18" s="315">
        <v>160800</v>
      </c>
      <c r="G18" s="315">
        <v>0</v>
      </c>
      <c r="H18" s="315">
        <v>0</v>
      </c>
      <c r="I18" s="195"/>
      <c r="J18" s="195"/>
      <c r="K18" s="195"/>
      <c r="L18" s="23"/>
      <c r="M18" s="195">
        <v>203000</v>
      </c>
      <c r="N18" s="195"/>
      <c r="O18" s="195"/>
      <c r="P18" s="195"/>
      <c r="Q18" s="195"/>
      <c r="R18" s="195"/>
      <c r="S18" s="195"/>
      <c r="T18" s="315"/>
    </row>
    <row r="19" spans="1:20" s="20" customFormat="1" ht="27.75" x14ac:dyDescent="0.65">
      <c r="A19" s="91">
        <v>16</v>
      </c>
      <c r="B19" s="26" t="s">
        <v>1428</v>
      </c>
      <c r="C19" s="91" t="s">
        <v>1434</v>
      </c>
      <c r="D19" s="314">
        <v>300000</v>
      </c>
      <c r="E19" s="315">
        <v>122400</v>
      </c>
      <c r="F19" s="315">
        <v>177360</v>
      </c>
      <c r="G19" s="315">
        <f>1500*12</f>
        <v>18000</v>
      </c>
      <c r="H19" s="315">
        <v>206400</v>
      </c>
      <c r="I19" s="195"/>
      <c r="J19" s="195"/>
      <c r="K19" s="195"/>
      <c r="L19" s="23"/>
      <c r="M19" s="195">
        <v>70000</v>
      </c>
      <c r="N19" s="195"/>
      <c r="O19" s="195"/>
      <c r="P19" s="195"/>
      <c r="Q19" s="195"/>
      <c r="R19" s="195"/>
      <c r="S19" s="195"/>
      <c r="T19" s="315"/>
    </row>
    <row r="20" spans="1:20" s="20" customFormat="1" ht="27.75" x14ac:dyDescent="0.65">
      <c r="A20" s="91">
        <v>17</v>
      </c>
      <c r="B20" s="26" t="s">
        <v>1429</v>
      </c>
      <c r="C20" s="91" t="s">
        <v>1434</v>
      </c>
      <c r="D20" s="314">
        <v>300000</v>
      </c>
      <c r="E20" s="315">
        <v>122400</v>
      </c>
      <c r="F20" s="315">
        <v>0</v>
      </c>
      <c r="G20" s="315">
        <v>0</v>
      </c>
      <c r="H20" s="315">
        <v>127680</v>
      </c>
      <c r="I20" s="195"/>
      <c r="J20" s="195"/>
      <c r="K20" s="195"/>
      <c r="L20" s="23"/>
      <c r="M20" s="195">
        <v>80000</v>
      </c>
      <c r="N20" s="195"/>
      <c r="O20" s="195"/>
      <c r="P20" s="195"/>
      <c r="Q20" s="195"/>
      <c r="R20" s="195"/>
      <c r="S20" s="195"/>
      <c r="T20" s="315"/>
    </row>
    <row r="21" spans="1:20" s="20" customFormat="1" ht="27.75" x14ac:dyDescent="0.65">
      <c r="A21" s="91">
        <v>18</v>
      </c>
      <c r="B21" s="26" t="s">
        <v>1430</v>
      </c>
      <c r="C21" s="91" t="s">
        <v>1435</v>
      </c>
      <c r="D21" s="315">
        <v>330000</v>
      </c>
      <c r="E21" s="315">
        <v>151200</v>
      </c>
      <c r="F21" s="315">
        <v>416640</v>
      </c>
      <c r="G21" s="315">
        <v>0</v>
      </c>
      <c r="H21" s="315">
        <v>116400</v>
      </c>
      <c r="I21" s="195"/>
      <c r="J21" s="195"/>
      <c r="K21" s="195"/>
      <c r="L21" s="23"/>
      <c r="M21" s="195">
        <v>415000</v>
      </c>
      <c r="N21" s="195"/>
      <c r="O21" s="195"/>
      <c r="P21" s="195"/>
      <c r="Q21" s="195"/>
      <c r="R21" s="195"/>
      <c r="S21" s="195"/>
      <c r="T21" s="315"/>
    </row>
    <row r="22" spans="1:20" s="20" customFormat="1" ht="27.75" x14ac:dyDescent="0.65">
      <c r="A22" s="91">
        <v>19</v>
      </c>
      <c r="B22" s="26" t="s">
        <v>1431</v>
      </c>
      <c r="C22" s="91" t="s">
        <v>1434</v>
      </c>
      <c r="D22" s="314">
        <v>300000</v>
      </c>
      <c r="E22" s="315">
        <v>122400</v>
      </c>
      <c r="F22" s="315">
        <v>0</v>
      </c>
      <c r="G22" s="315">
        <v>0</v>
      </c>
      <c r="H22" s="315">
        <v>100080</v>
      </c>
      <c r="I22" s="195"/>
      <c r="J22" s="195"/>
      <c r="K22" s="195"/>
      <c r="L22" s="23"/>
      <c r="M22" s="195">
        <v>84000</v>
      </c>
      <c r="N22" s="195"/>
      <c r="O22" s="195"/>
      <c r="P22" s="195"/>
      <c r="Q22" s="195"/>
      <c r="R22" s="195"/>
      <c r="S22" s="195"/>
      <c r="T22" s="315"/>
    </row>
    <row r="23" spans="1:20" s="20" customFormat="1" ht="27.75" x14ac:dyDescent="0.65">
      <c r="A23" s="91">
        <v>20</v>
      </c>
      <c r="B23" s="26" t="s">
        <v>1432</v>
      </c>
      <c r="C23" s="91" t="s">
        <v>1434</v>
      </c>
      <c r="D23" s="314">
        <v>300000</v>
      </c>
      <c r="E23" s="315">
        <v>122400</v>
      </c>
      <c r="F23" s="315">
        <v>0</v>
      </c>
      <c r="G23" s="315">
        <v>0</v>
      </c>
      <c r="H23" s="315">
        <v>0</v>
      </c>
      <c r="I23" s="195"/>
      <c r="J23" s="195"/>
      <c r="K23" s="195"/>
      <c r="L23" s="23"/>
      <c r="M23" s="195">
        <v>75000</v>
      </c>
      <c r="N23" s="195"/>
      <c r="O23" s="195"/>
      <c r="P23" s="195"/>
      <c r="Q23" s="195"/>
      <c r="R23" s="195"/>
      <c r="S23" s="195"/>
      <c r="T23" s="315"/>
    </row>
    <row r="24" spans="1:20" s="20" customFormat="1" ht="27.75" x14ac:dyDescent="0.65">
      <c r="A24" s="91">
        <v>21</v>
      </c>
      <c r="B24" s="26" t="s">
        <v>1433</v>
      </c>
      <c r="C24" s="91" t="s">
        <v>1435</v>
      </c>
      <c r="D24" s="315">
        <v>330000</v>
      </c>
      <c r="E24" s="315">
        <v>151200</v>
      </c>
      <c r="F24" s="315">
        <v>0</v>
      </c>
      <c r="G24" s="315"/>
      <c r="H24" s="315">
        <v>0</v>
      </c>
      <c r="I24" s="195"/>
      <c r="J24" s="195"/>
      <c r="K24" s="195"/>
      <c r="L24" s="23"/>
      <c r="M24" s="195">
        <v>118000</v>
      </c>
      <c r="N24" s="195"/>
      <c r="O24" s="195"/>
      <c r="P24" s="195"/>
      <c r="Q24" s="195"/>
      <c r="R24" s="195"/>
      <c r="S24" s="195"/>
      <c r="T24" s="315"/>
    </row>
    <row r="25" spans="1:20" ht="24" x14ac:dyDescent="0.55000000000000004">
      <c r="A25" s="681" t="s">
        <v>666</v>
      </c>
      <c r="B25" s="682"/>
      <c r="C25" s="683"/>
      <c r="D25" s="316">
        <f t="shared" ref="D25:S25" si="0">SUM(D4:D24)</f>
        <v>6600000</v>
      </c>
      <c r="E25" s="316">
        <f t="shared" si="0"/>
        <v>2858400</v>
      </c>
      <c r="F25" s="316">
        <f t="shared" si="0"/>
        <v>3065160</v>
      </c>
      <c r="G25" s="316">
        <f t="shared" si="0"/>
        <v>18000</v>
      </c>
      <c r="H25" s="316">
        <f t="shared" si="0"/>
        <v>2654280</v>
      </c>
      <c r="I25" s="316">
        <f t="shared" si="0"/>
        <v>0</v>
      </c>
      <c r="J25" s="316">
        <f t="shared" si="0"/>
        <v>0</v>
      </c>
      <c r="K25" s="316">
        <f t="shared" si="0"/>
        <v>0</v>
      </c>
      <c r="L25" s="317">
        <f t="shared" si="0"/>
        <v>0</v>
      </c>
      <c r="M25" s="318">
        <f t="shared" si="0"/>
        <v>4350000</v>
      </c>
      <c r="N25" s="318">
        <f t="shared" si="0"/>
        <v>0</v>
      </c>
      <c r="O25" s="318">
        <f t="shared" si="0"/>
        <v>0</v>
      </c>
      <c r="P25" s="318">
        <f t="shared" si="0"/>
        <v>0</v>
      </c>
      <c r="Q25" s="318">
        <f t="shared" si="0"/>
        <v>0</v>
      </c>
      <c r="R25" s="318">
        <f t="shared" si="0"/>
        <v>0</v>
      </c>
      <c r="S25" s="316">
        <f t="shared" si="0"/>
        <v>0</v>
      </c>
      <c r="T25" s="319">
        <f>SUM(D25:S25)</f>
        <v>19545840</v>
      </c>
    </row>
    <row r="26" spans="1:20" ht="24" x14ac:dyDescent="0.55000000000000004">
      <c r="A26" s="681" t="s">
        <v>666</v>
      </c>
      <c r="B26" s="682"/>
      <c r="C26" s="683"/>
      <c r="D26" s="320">
        <f>D25</f>
        <v>6600000</v>
      </c>
      <c r="E26" s="684">
        <f>SUM(E25:L25)</f>
        <v>8595840</v>
      </c>
      <c r="F26" s="684"/>
      <c r="G26" s="684"/>
      <c r="H26" s="684"/>
      <c r="I26" s="684"/>
      <c r="J26" s="684"/>
      <c r="K26" s="684"/>
      <c r="L26" s="685"/>
      <c r="M26" s="686">
        <f>SUM(M25:R25)</f>
        <v>4350000</v>
      </c>
      <c r="N26" s="687"/>
      <c r="O26" s="687"/>
      <c r="P26" s="687"/>
      <c r="Q26" s="687"/>
      <c r="R26" s="688"/>
      <c r="S26" s="316">
        <f>S25</f>
        <v>0</v>
      </c>
      <c r="T26" s="321">
        <f>D26+E26+M26+S26</f>
        <v>19545840</v>
      </c>
    </row>
    <row r="27" spans="1:20" ht="27.75" x14ac:dyDescent="0.65">
      <c r="A27" s="20"/>
      <c r="B27" s="20"/>
      <c r="C27" s="20"/>
      <c r="D27" s="20"/>
      <c r="E27" s="20"/>
      <c r="F27" s="328"/>
      <c r="G27" s="20"/>
      <c r="H27" s="329">
        <f>+F25+H25</f>
        <v>5719440</v>
      </c>
      <c r="I27" s="20"/>
      <c r="J27" s="20"/>
      <c r="K27" s="20"/>
      <c r="L27" s="151"/>
      <c r="M27" s="20"/>
      <c r="N27" s="20"/>
      <c r="O27" s="186"/>
      <c r="P27" s="20"/>
      <c r="Q27" s="20"/>
      <c r="R27" s="20"/>
      <c r="S27" s="20"/>
      <c r="T27" s="20"/>
    </row>
    <row r="28" spans="1:20" x14ac:dyDescent="0.2">
      <c r="E28" s="331">
        <f>+E25+F25+G25+H25</f>
        <v>8595840</v>
      </c>
    </row>
  </sheetData>
  <autoFilter ref="A1:T24"/>
  <mergeCells count="11">
    <mergeCell ref="T2:T3"/>
    <mergeCell ref="A25:C25"/>
    <mergeCell ref="A26:C26"/>
    <mergeCell ref="E26:L26"/>
    <mergeCell ref="M26:R26"/>
    <mergeCell ref="A2:A3"/>
    <mergeCell ref="B2:B3"/>
    <mergeCell ref="C2:C3"/>
    <mergeCell ref="M2:R2"/>
    <mergeCell ref="S2:S3"/>
    <mergeCell ref="E2:L2"/>
  </mergeCells>
  <pageMargins left="0.23622047244094491" right="0.19685039370078741" top="0.17" bottom="0.17" header="0.18" footer="0.17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zoomScale="80" zoomScaleNormal="80" workbookViewId="0">
      <selection activeCell="E16" sqref="E16"/>
    </sheetView>
  </sheetViews>
  <sheetFormatPr defaultColWidth="16.875" defaultRowHeight="24" x14ac:dyDescent="0.55000000000000004"/>
  <cols>
    <col min="1" max="1" width="10.25" style="25" customWidth="1"/>
    <col min="2" max="2" width="20.375" style="25" bestFit="1" customWidth="1"/>
    <col min="3" max="3" width="17.875" style="25" bestFit="1" customWidth="1"/>
    <col min="4" max="4" width="25.75" style="25" bestFit="1" customWidth="1"/>
    <col min="5" max="5" width="91.625" style="25" customWidth="1"/>
    <col min="6" max="16384" width="16.875" style="25"/>
  </cols>
  <sheetData>
    <row r="1" spans="1:7" s="205" customFormat="1" ht="24.75" thickBot="1" x14ac:dyDescent="0.6">
      <c r="A1" s="25"/>
      <c r="B1" s="237" t="s">
        <v>1280</v>
      </c>
      <c r="C1" s="237" t="s">
        <v>1281</v>
      </c>
      <c r="D1" s="237" t="s">
        <v>1282</v>
      </c>
      <c r="E1" s="238"/>
    </row>
    <row r="2" spans="1:7" ht="83.25" x14ac:dyDescent="0.55000000000000004">
      <c r="A2" s="252" t="s">
        <v>1283</v>
      </c>
      <c r="B2" s="252" t="s">
        <v>1284</v>
      </c>
      <c r="C2" s="252" t="s">
        <v>1285</v>
      </c>
      <c r="D2" s="252" t="s">
        <v>1286</v>
      </c>
      <c r="E2" s="695" t="s">
        <v>1279</v>
      </c>
    </row>
    <row r="3" spans="1:7" ht="27.75" x14ac:dyDescent="0.55000000000000004">
      <c r="A3" s="253" t="s">
        <v>1287</v>
      </c>
      <c r="B3" s="254" t="s">
        <v>1288</v>
      </c>
      <c r="C3" s="253" t="s">
        <v>1289</v>
      </c>
      <c r="D3" s="254" t="s">
        <v>1290</v>
      </c>
      <c r="E3" s="696"/>
    </row>
    <row r="4" spans="1:7" ht="27.75" x14ac:dyDescent="0.55000000000000004">
      <c r="A4" s="255"/>
      <c r="B4" s="254" t="s">
        <v>1291</v>
      </c>
      <c r="C4" s="256" t="s">
        <v>1326</v>
      </c>
      <c r="D4" s="256" t="s">
        <v>1327</v>
      </c>
      <c r="E4" s="696"/>
    </row>
    <row r="5" spans="1:7" ht="21" customHeight="1" thickBot="1" x14ac:dyDescent="0.6">
      <c r="A5" s="257"/>
      <c r="B5" s="257"/>
      <c r="C5" s="258" t="s">
        <v>1292</v>
      </c>
      <c r="D5" s="257"/>
      <c r="E5" s="697"/>
    </row>
    <row r="6" spans="1:7" ht="32.25" thickTop="1" thickBot="1" x14ac:dyDescent="0.75">
      <c r="A6" s="259">
        <v>1</v>
      </c>
      <c r="B6" s="259" t="s">
        <v>1293</v>
      </c>
      <c r="C6" s="259" t="s">
        <v>1294</v>
      </c>
      <c r="D6" s="259" t="s">
        <v>1262</v>
      </c>
      <c r="E6" s="260" t="s">
        <v>1309</v>
      </c>
      <c r="F6" s="251"/>
      <c r="G6" s="276" t="s">
        <v>1262</v>
      </c>
    </row>
    <row r="7" spans="1:7" ht="31.5" thickBot="1" x14ac:dyDescent="0.75">
      <c r="A7" s="261">
        <v>2</v>
      </c>
      <c r="B7" s="261" t="s">
        <v>1293</v>
      </c>
      <c r="C7" s="261" t="s">
        <v>1294</v>
      </c>
      <c r="D7" s="262" t="s">
        <v>1263</v>
      </c>
      <c r="E7" s="263" t="s">
        <v>1296</v>
      </c>
      <c r="F7" s="273"/>
      <c r="G7" s="276" t="s">
        <v>1330</v>
      </c>
    </row>
    <row r="8" spans="1:7" ht="20.45" customHeight="1" thickBot="1" x14ac:dyDescent="0.75">
      <c r="A8" s="264">
        <v>3</v>
      </c>
      <c r="B8" s="264" t="s">
        <v>1293</v>
      </c>
      <c r="C8" s="264" t="s">
        <v>1328</v>
      </c>
      <c r="D8" s="264" t="s">
        <v>1262</v>
      </c>
      <c r="E8" s="265" t="s">
        <v>1303</v>
      </c>
      <c r="F8" s="273"/>
      <c r="G8" s="276" t="s">
        <v>1330</v>
      </c>
    </row>
    <row r="9" spans="1:7" ht="20.45" customHeight="1" thickBot="1" x14ac:dyDescent="0.75">
      <c r="A9" s="266">
        <v>4</v>
      </c>
      <c r="B9" s="266" t="s">
        <v>1293</v>
      </c>
      <c r="C9" s="266" t="s">
        <v>1328</v>
      </c>
      <c r="D9" s="267" t="s">
        <v>1263</v>
      </c>
      <c r="E9" s="268" t="s">
        <v>1308</v>
      </c>
      <c r="F9" s="274"/>
      <c r="G9" s="276" t="s">
        <v>1331</v>
      </c>
    </row>
    <row r="10" spans="1:7" ht="20.45" customHeight="1" thickBot="1" x14ac:dyDescent="0.75">
      <c r="A10" s="269">
        <v>5</v>
      </c>
      <c r="B10" s="270" t="s">
        <v>1263</v>
      </c>
      <c r="C10" s="270" t="s">
        <v>1329</v>
      </c>
      <c r="D10" s="269" t="s">
        <v>1262</v>
      </c>
      <c r="E10" s="271" t="s">
        <v>1297</v>
      </c>
      <c r="F10" s="273"/>
      <c r="G10" s="276" t="s">
        <v>1330</v>
      </c>
    </row>
    <row r="11" spans="1:7" ht="20.45" customHeight="1" thickBot="1" x14ac:dyDescent="0.75">
      <c r="A11" s="266">
        <v>6</v>
      </c>
      <c r="B11" s="267" t="s">
        <v>1263</v>
      </c>
      <c r="C11" s="267" t="s">
        <v>1329</v>
      </c>
      <c r="D11" s="267" t="s">
        <v>1298</v>
      </c>
      <c r="E11" s="268" t="s">
        <v>1306</v>
      </c>
      <c r="F11" s="274"/>
      <c r="G11" s="276" t="s">
        <v>1331</v>
      </c>
    </row>
    <row r="12" spans="1:7" ht="20.45" customHeight="1" thickBot="1" x14ac:dyDescent="0.75">
      <c r="A12" s="264">
        <v>7</v>
      </c>
      <c r="B12" s="272" t="s">
        <v>1263</v>
      </c>
      <c r="C12" s="272" t="s">
        <v>1298</v>
      </c>
      <c r="D12" s="264" t="s">
        <v>1262</v>
      </c>
      <c r="E12" s="265" t="s">
        <v>1304</v>
      </c>
      <c r="F12" s="274"/>
      <c r="G12" s="276" t="s">
        <v>1331</v>
      </c>
    </row>
    <row r="13" spans="1:7" ht="20.45" customHeight="1" x14ac:dyDescent="0.7">
      <c r="A13" s="266">
        <v>8</v>
      </c>
      <c r="B13" s="267" t="s">
        <v>1263</v>
      </c>
      <c r="C13" s="267" t="s">
        <v>1298</v>
      </c>
      <c r="D13" s="267" t="s">
        <v>1263</v>
      </c>
      <c r="E13" s="268" t="s">
        <v>1305</v>
      </c>
      <c r="F13" s="275"/>
      <c r="G13" s="276" t="s">
        <v>1332</v>
      </c>
    </row>
    <row r="14" spans="1:7" ht="60" customHeight="1" x14ac:dyDescent="0.35"/>
    <row r="15" spans="1:7" ht="20.45" customHeight="1" x14ac:dyDescent="0.35"/>
    <row r="16" spans="1:7" ht="27" customHeight="1" x14ac:dyDescent="0.35"/>
    <row r="17" ht="20.45" customHeight="1" x14ac:dyDescent="0.35"/>
    <row r="18" ht="20.45" customHeight="1" x14ac:dyDescent="0.35"/>
    <row r="19" ht="20.45" customHeight="1" x14ac:dyDescent="0.35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4" sqref="N24"/>
    </sheetView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O96"/>
  <sheetViews>
    <sheetView topLeftCell="A22" zoomScale="60" zoomScaleNormal="60" workbookViewId="0">
      <selection activeCell="N6" sqref="N6"/>
    </sheetView>
  </sheetViews>
  <sheetFormatPr defaultRowHeight="17.25" x14ac:dyDescent="0.4"/>
  <cols>
    <col min="1" max="1" width="7.25" style="521" customWidth="1"/>
    <col min="2" max="2" width="41.75" style="149" customWidth="1"/>
    <col min="3" max="3" width="18.5" style="149" customWidth="1"/>
    <col min="4" max="4" width="20.125" style="504" bestFit="1" customWidth="1"/>
    <col min="5" max="5" width="17.75" style="149" bestFit="1" customWidth="1"/>
    <col min="6" max="6" width="21.125" style="149" customWidth="1"/>
    <col min="7" max="7" width="26.25" style="149" customWidth="1"/>
    <col min="8" max="8" width="17.25" style="149" customWidth="1"/>
    <col min="9" max="9" width="18" style="149" customWidth="1"/>
    <col min="10" max="10" width="16.375" style="149" customWidth="1"/>
    <col min="11" max="11" width="15.75" style="149" customWidth="1"/>
    <col min="12" max="12" width="18" style="149" customWidth="1"/>
    <col min="13" max="13" width="17.875" style="149" customWidth="1"/>
    <col min="14" max="14" width="18.875" style="149" customWidth="1"/>
    <col min="15" max="16384" width="9" style="149"/>
  </cols>
  <sheetData>
    <row r="1" spans="1:14" s="482" customFormat="1" ht="27.75" x14ac:dyDescent="0.65">
      <c r="A1" s="619" t="s">
        <v>1375</v>
      </c>
      <c r="B1" s="619"/>
      <c r="C1" s="619"/>
      <c r="D1" s="619"/>
      <c r="E1" s="619"/>
      <c r="F1" s="597">
        <v>50575347.850000001</v>
      </c>
      <c r="G1" s="597"/>
      <c r="H1" s="598">
        <f>+D5-F1</f>
        <v>7.9999998211860657E-2</v>
      </c>
    </row>
    <row r="2" spans="1:14" s="482" customFormat="1" ht="27.75" x14ac:dyDescent="0.65">
      <c r="A2" s="619" t="s">
        <v>2053</v>
      </c>
      <c r="B2" s="619"/>
      <c r="C2" s="619"/>
      <c r="D2" s="619"/>
      <c r="E2" s="619"/>
      <c r="F2" s="597"/>
      <c r="G2" s="597"/>
      <c r="H2" s="598"/>
    </row>
    <row r="3" spans="1:14" ht="27.75" x14ac:dyDescent="0.65">
      <c r="A3" s="620" t="s">
        <v>1376</v>
      </c>
      <c r="B3" s="620"/>
      <c r="C3" s="620"/>
      <c r="D3" s="620"/>
      <c r="E3" s="620"/>
      <c r="F3" s="471"/>
      <c r="G3" s="605"/>
      <c r="H3" s="616" t="s">
        <v>2054</v>
      </c>
      <c r="I3" s="616"/>
      <c r="J3" s="616"/>
      <c r="K3" s="616"/>
      <c r="L3" s="616"/>
      <c r="M3" s="617"/>
    </row>
    <row r="4" spans="1:14" ht="48" x14ac:dyDescent="0.4">
      <c r="A4" s="472" t="s">
        <v>693</v>
      </c>
      <c r="B4" s="148" t="s">
        <v>694</v>
      </c>
      <c r="C4" s="472" t="s">
        <v>1310</v>
      </c>
      <c r="D4" s="473" t="s">
        <v>1377</v>
      </c>
      <c r="E4" s="239" t="s">
        <v>695</v>
      </c>
      <c r="F4" s="239" t="s">
        <v>780</v>
      </c>
      <c r="G4" s="148" t="s">
        <v>694</v>
      </c>
      <c r="H4" s="242" t="s">
        <v>665</v>
      </c>
      <c r="I4" s="248" t="s">
        <v>1318</v>
      </c>
      <c r="J4" s="248" t="s">
        <v>1322</v>
      </c>
      <c r="K4" s="248" t="s">
        <v>1311</v>
      </c>
      <c r="L4" s="249" t="s">
        <v>1312</v>
      </c>
      <c r="M4" s="249" t="s">
        <v>1323</v>
      </c>
      <c r="N4" s="152"/>
    </row>
    <row r="5" spans="1:14" ht="24" x14ac:dyDescent="0.55000000000000004">
      <c r="A5" s="483" t="s">
        <v>0</v>
      </c>
      <c r="B5" s="484" t="s">
        <v>1</v>
      </c>
      <c r="C5" s="485">
        <v>43232339.705454588</v>
      </c>
      <c r="D5" s="486">
        <f>SUMIF('1.WS-Re-Exp'!$F$3:$F$439,Planfin2562!A5,'1.WS-Re-Exp'!$C$3:$C$439)</f>
        <v>50575347.93</v>
      </c>
      <c r="E5" s="487">
        <f>((D5-C5)/D5)*100</f>
        <v>14.518947521050524</v>
      </c>
      <c r="F5" s="487" t="s">
        <v>1597</v>
      </c>
      <c r="G5" s="484" t="s">
        <v>1</v>
      </c>
      <c r="H5" s="240">
        <f>VLOOKUP($A5,'HGR2560'!$B$2:$I$28,3,0)</f>
        <v>49983527.240000002</v>
      </c>
      <c r="I5" s="240">
        <f>VLOOKUP($A5,'HGR2560'!$B$2:$I$28,5,0)</f>
        <v>42503730.479999997</v>
      </c>
      <c r="J5" s="240">
        <f>VLOOKUP($A5,'HGR2560'!$B$2:$I$28,8,0)</f>
        <v>54286336.780000001</v>
      </c>
      <c r="K5" s="240">
        <f>VLOOKUP($A5,'HGR2560'!$B$2:$I$28,4,0)</f>
        <v>0</v>
      </c>
      <c r="L5" s="240">
        <f>D5-I5</f>
        <v>8071617.450000003</v>
      </c>
      <c r="M5" s="240">
        <f>D5-J5</f>
        <v>-3710988.8500000015</v>
      </c>
    </row>
    <row r="6" spans="1:14" ht="24" x14ac:dyDescent="0.55000000000000004">
      <c r="A6" s="483" t="s">
        <v>2</v>
      </c>
      <c r="B6" s="484" t="s">
        <v>3</v>
      </c>
      <c r="C6" s="488">
        <v>236072.72727272726</v>
      </c>
      <c r="D6" s="489">
        <f>SUMIF('1.WS-Re-Exp'!$F$3:$F$439,Planfin2562!A6,'1.WS-Re-Exp'!$C$3:$C$439)</f>
        <v>250000</v>
      </c>
      <c r="E6" s="487">
        <f t="shared" ref="E6:E31" si="0">((D6-C6)/D6)*100</f>
        <v>5.5709090909090948</v>
      </c>
      <c r="F6" s="487"/>
      <c r="G6" s="484" t="s">
        <v>3</v>
      </c>
      <c r="H6" s="240">
        <f>VLOOKUP($A6,'HGR2560'!$B$2:$I$28,3,0)</f>
        <v>270650</v>
      </c>
      <c r="I6" s="240">
        <f>VLOOKUP($A6,'HGR2560'!$B$2:$I$28,5,0)</f>
        <v>157929.16</v>
      </c>
      <c r="J6" s="240">
        <f>VLOOKUP($A6,'HGR2560'!$B$2:$I$28,8,0)</f>
        <v>274653.38</v>
      </c>
      <c r="K6" s="240">
        <f>VLOOKUP($A6,'HGR2560'!$B$2:$I$28,4,0)</f>
        <v>0</v>
      </c>
      <c r="L6" s="240">
        <f t="shared" ref="L6:L31" si="1">D6-I6</f>
        <v>92070.84</v>
      </c>
      <c r="M6" s="240">
        <f t="shared" ref="M6:M31" si="2">D6-J6</f>
        <v>-24653.380000000005</v>
      </c>
    </row>
    <row r="7" spans="1:14" ht="24" x14ac:dyDescent="0.55000000000000004">
      <c r="A7" s="483" t="s">
        <v>4</v>
      </c>
      <c r="B7" s="484" t="s">
        <v>5</v>
      </c>
      <c r="C7" s="488">
        <v>132529.09090909091</v>
      </c>
      <c r="D7" s="489">
        <f>SUMIF('1.WS-Re-Exp'!$F$3:$F$439,Planfin2562!A7,'1.WS-Re-Exp'!$C$3:$C$439)</f>
        <v>200000</v>
      </c>
      <c r="E7" s="487">
        <f t="shared" si="0"/>
        <v>33.735454545454544</v>
      </c>
      <c r="F7" s="487" t="s">
        <v>1581</v>
      </c>
      <c r="G7" s="484" t="s">
        <v>5</v>
      </c>
      <c r="H7" s="240">
        <f>VLOOKUP($A7,'HGR2560'!$B$2:$I$28,3,0)</f>
        <v>55938</v>
      </c>
      <c r="I7" s="240">
        <f>VLOOKUP($A7,'HGR2560'!$B$2:$I$28,5,0)</f>
        <v>109448.93</v>
      </c>
      <c r="J7" s="240">
        <f>VLOOKUP($A7,'HGR2560'!$B$2:$I$28,8,0)</f>
        <v>301334.14</v>
      </c>
      <c r="K7" s="240">
        <f>VLOOKUP($A7,'HGR2560'!$B$2:$I$28,4,0)</f>
        <v>0</v>
      </c>
      <c r="L7" s="240">
        <f t="shared" si="1"/>
        <v>90551.07</v>
      </c>
      <c r="M7" s="240">
        <f t="shared" si="2"/>
        <v>-101334.14000000001</v>
      </c>
    </row>
    <row r="8" spans="1:14" ht="24" x14ac:dyDescent="0.55000000000000004">
      <c r="A8" s="483" t="s">
        <v>1004</v>
      </c>
      <c r="B8" s="484" t="s">
        <v>731</v>
      </c>
      <c r="C8" s="488">
        <v>1186562.290909091</v>
      </c>
      <c r="D8" s="486">
        <f>SUMIF('1.WS-Re-Exp'!$F$3:$F$439,Planfin2562!A8,'1.WS-Re-Exp'!$C$3:$C$439)</f>
        <v>1320000</v>
      </c>
      <c r="E8" s="487">
        <f t="shared" si="0"/>
        <v>10.108917355371894</v>
      </c>
      <c r="F8" s="487" t="s">
        <v>1574</v>
      </c>
      <c r="G8" s="484" t="s">
        <v>731</v>
      </c>
      <c r="H8" s="240">
        <f>VLOOKUP($A8,'HGR2560'!$B$2:$I$28,3,0)</f>
        <v>970762.0199999999</v>
      </c>
      <c r="I8" s="240">
        <f>VLOOKUP($A8,'HGR2560'!$B$2:$I$28,5,0)</f>
        <v>0</v>
      </c>
      <c r="J8" s="240">
        <f>VLOOKUP($A8,'HGR2560'!$B$2:$I$28,8,0)</f>
        <v>0</v>
      </c>
      <c r="K8" s="240">
        <f>VLOOKUP($A8,'HGR2560'!$B$2:$I$28,4,0)</f>
        <v>0</v>
      </c>
      <c r="L8" s="240">
        <f t="shared" si="1"/>
        <v>1320000</v>
      </c>
      <c r="M8" s="240">
        <f t="shared" si="2"/>
        <v>1320000</v>
      </c>
    </row>
    <row r="9" spans="1:14" s="502" customFormat="1" ht="24" x14ac:dyDescent="0.55000000000000004">
      <c r="A9" s="529" t="s">
        <v>6</v>
      </c>
      <c r="B9" s="494" t="s">
        <v>7</v>
      </c>
      <c r="C9" s="485">
        <v>10572113.225454547</v>
      </c>
      <c r="D9" s="486">
        <f>'งบทดลอง รพ.'!C20+'งบทดลอง รพ.'!C27+'งบทดลอง รพ.'!C28+'งบทดลอง รพ.'!C29+'งบทดลอง รพ.'!C30</f>
        <v>10974234.149999999</v>
      </c>
      <c r="E9" s="496">
        <f t="shared" si="0"/>
        <v>3.6642276722831912</v>
      </c>
      <c r="F9" s="496"/>
      <c r="G9" s="494" t="s">
        <v>7</v>
      </c>
      <c r="H9" s="495">
        <f>VLOOKUP($A9,'HGR2560'!$B$2:$I$28,3,0)</f>
        <v>10369608.51</v>
      </c>
      <c r="I9" s="495">
        <f>VLOOKUP($A9,'HGR2560'!$B$2:$I$28,5,0)</f>
        <v>6003172.1600000001</v>
      </c>
      <c r="J9" s="495">
        <f>VLOOKUP($A9,'HGR2560'!$B$2:$I$28,8,0)</f>
        <v>10858442.67</v>
      </c>
      <c r="K9" s="495">
        <f>VLOOKUP($A9,'HGR2560'!$B$2:$I$28,4,0)</f>
        <v>0</v>
      </c>
      <c r="L9" s="495">
        <f t="shared" si="1"/>
        <v>4971061.9899999984</v>
      </c>
      <c r="M9" s="495">
        <f t="shared" si="2"/>
        <v>115791.47999999858</v>
      </c>
    </row>
    <row r="10" spans="1:14" ht="24" x14ac:dyDescent="0.55000000000000004">
      <c r="A10" s="483" t="s">
        <v>8</v>
      </c>
      <c r="B10" s="484" t="s">
        <v>9</v>
      </c>
      <c r="C10" s="485">
        <v>4640114.28</v>
      </c>
      <c r="D10" s="486">
        <f>SUMIF('1.WS-Re-Exp'!$F$3:$F$439,Planfin2562!A10,'1.WS-Re-Exp'!$C$3:$C$439)</f>
        <v>2878884.9581818185</v>
      </c>
      <c r="E10" s="487">
        <f t="shared" si="0"/>
        <v>-61.177481816796856</v>
      </c>
      <c r="F10" s="487" t="s">
        <v>1586</v>
      </c>
      <c r="G10" s="484" t="s">
        <v>9</v>
      </c>
      <c r="H10" s="240">
        <f>VLOOKUP($A10,'HGR2560'!$B$2:$I$28,3,0)</f>
        <v>3207192.01</v>
      </c>
      <c r="I10" s="240">
        <f>VLOOKUP($A10,'HGR2560'!$B$2:$I$28,5,0)</f>
        <v>1507791.8</v>
      </c>
      <c r="J10" s="240">
        <f>VLOOKUP($A10,'HGR2560'!$B$2:$I$28,8,0)</f>
        <v>2836649.09</v>
      </c>
      <c r="K10" s="240">
        <f>VLOOKUP($A10,'HGR2560'!$B$2:$I$28,4,0)</f>
        <v>0</v>
      </c>
      <c r="L10" s="240">
        <f t="shared" si="1"/>
        <v>1371093.1581818184</v>
      </c>
      <c r="M10" s="240">
        <f t="shared" si="2"/>
        <v>42235.868181818631</v>
      </c>
    </row>
    <row r="11" spans="1:14" s="502" customFormat="1" ht="24" x14ac:dyDescent="0.55000000000000004">
      <c r="A11" s="529" t="s">
        <v>10</v>
      </c>
      <c r="B11" s="494" t="s">
        <v>11</v>
      </c>
      <c r="C11" s="485">
        <v>8589515.1709090918</v>
      </c>
      <c r="D11" s="486">
        <f>SUMIF('1.WS-Re-Exp'!$F$3:$F$439,Planfin2562!A11,'1.WS-Re-Exp'!$C$3:$C$439)</f>
        <v>10450000</v>
      </c>
      <c r="E11" s="496">
        <f t="shared" si="0"/>
        <v>17.803682575032614</v>
      </c>
      <c r="F11" s="496" t="s">
        <v>1582</v>
      </c>
      <c r="G11" s="494" t="s">
        <v>11</v>
      </c>
      <c r="H11" s="495">
        <f>VLOOKUP($A11,'HGR2560'!$B$2:$I$28,3,0)</f>
        <v>9852284.5700000003</v>
      </c>
      <c r="I11" s="495">
        <f>VLOOKUP($A11,'HGR2560'!$B$2:$I$28,5,0)</f>
        <v>496858.12</v>
      </c>
      <c r="J11" s="495">
        <f>VLOOKUP($A11,'HGR2560'!$B$2:$I$28,8,0)</f>
        <v>1537015.77</v>
      </c>
      <c r="K11" s="495">
        <f>VLOOKUP($A11,'HGR2560'!$B$2:$I$28,4,0)</f>
        <v>0</v>
      </c>
      <c r="L11" s="495">
        <f t="shared" si="1"/>
        <v>9953141.8800000008</v>
      </c>
      <c r="M11" s="495">
        <f t="shared" si="2"/>
        <v>8912984.2300000004</v>
      </c>
    </row>
    <row r="12" spans="1:14" s="502" customFormat="1" ht="24" x14ac:dyDescent="0.55000000000000004">
      <c r="A12" s="529" t="s">
        <v>12</v>
      </c>
      <c r="B12" s="494" t="s">
        <v>13</v>
      </c>
      <c r="C12" s="485">
        <v>9679083.6981818173</v>
      </c>
      <c r="D12" s="486">
        <f>SUMIF('1.WS-Re-Exp'!$F$3:$F$439,Planfin2562!A12,'1.WS-Re-Exp'!$C$3:$C$439)</f>
        <v>11180000</v>
      </c>
      <c r="E12" s="496">
        <f t="shared" si="0"/>
        <v>13.425011644169791</v>
      </c>
      <c r="F12" s="496" t="s">
        <v>1583</v>
      </c>
      <c r="G12" s="494" t="s">
        <v>13</v>
      </c>
      <c r="H12" s="495">
        <f>VLOOKUP($A12,'HGR2560'!$B$2:$I$28,3,0)</f>
        <v>8185369.7400000002</v>
      </c>
      <c r="I12" s="495">
        <f>VLOOKUP($A12,'HGR2560'!$B$2:$I$28,5,0)</f>
        <v>5345473.12</v>
      </c>
      <c r="J12" s="495">
        <f>VLOOKUP($A12,'HGR2560'!$B$2:$I$28,8,0)</f>
        <v>10036243.789999999</v>
      </c>
      <c r="K12" s="495">
        <f>VLOOKUP($A12,'HGR2560'!$B$2:$I$28,4,0)</f>
        <v>0</v>
      </c>
      <c r="L12" s="495">
        <f t="shared" si="1"/>
        <v>5834526.8799999999</v>
      </c>
      <c r="M12" s="495">
        <f t="shared" si="2"/>
        <v>1143756.2100000009</v>
      </c>
    </row>
    <row r="13" spans="1:14" ht="24" x14ac:dyDescent="0.55000000000000004">
      <c r="A13" s="483" t="s">
        <v>14</v>
      </c>
      <c r="B13" s="484" t="s">
        <v>15</v>
      </c>
      <c r="C13" s="488">
        <v>44588706.50181818</v>
      </c>
      <c r="D13" s="489">
        <f>SUMIF('1.WS-Re-Exp'!$F$3:$F$439,Planfin2562!A13,'1.WS-Re-Exp'!$C$3:$C$439)</f>
        <v>46091680</v>
      </c>
      <c r="E13" s="487">
        <f t="shared" si="0"/>
        <v>3.2608347063544221</v>
      </c>
      <c r="F13" s="487"/>
      <c r="G13" s="484" t="s">
        <v>15</v>
      </c>
      <c r="H13" s="240">
        <f>VLOOKUP($A13,'HGR2560'!$B$2:$I$28,3,0)</f>
        <v>42271189.200000003</v>
      </c>
      <c r="I13" s="240">
        <f>VLOOKUP($A13,'HGR2560'!$B$2:$I$28,5,0)</f>
        <v>32336197.93</v>
      </c>
      <c r="J13" s="240">
        <f>VLOOKUP($A13,'HGR2560'!$B$2:$I$28,8,0)</f>
        <v>41607349.939999998</v>
      </c>
      <c r="K13" s="240">
        <f>VLOOKUP($A13,'HGR2560'!$B$2:$I$28,4,0)</f>
        <v>0</v>
      </c>
      <c r="L13" s="240">
        <f t="shared" si="1"/>
        <v>13755482.07</v>
      </c>
      <c r="M13" s="240">
        <f t="shared" si="2"/>
        <v>4484330.0600000024</v>
      </c>
    </row>
    <row r="14" spans="1:14" s="502" customFormat="1" ht="24" x14ac:dyDescent="0.55000000000000004">
      <c r="A14" s="529" t="s">
        <v>16</v>
      </c>
      <c r="B14" s="494" t="s">
        <v>17</v>
      </c>
      <c r="C14" s="485">
        <v>9304403.7381818183</v>
      </c>
      <c r="D14" s="486">
        <f>SUMIF('1.WS-Re-Exp'!$F$3:$F$439,Planfin2562!A14,'1.WS-Re-Exp'!$C$3:$C$439)</f>
        <v>6204446.4881818183</v>
      </c>
      <c r="E14" s="496">
        <f t="shared" si="0"/>
        <v>-49.963477900966261</v>
      </c>
      <c r="F14" s="496" t="s">
        <v>1585</v>
      </c>
      <c r="G14" s="494" t="s">
        <v>17</v>
      </c>
      <c r="H14" s="495">
        <f>VLOOKUP($A14,'HGR2560'!$B$2:$I$28,3,0)</f>
        <v>12649229.710000001</v>
      </c>
      <c r="I14" s="495">
        <f>VLOOKUP($A14,'HGR2560'!$B$2:$I$28,5,0)</f>
        <v>8010292.0099999998</v>
      </c>
      <c r="J14" s="495">
        <f>VLOOKUP($A14,'HGR2560'!$B$2:$I$28,8,0)</f>
        <v>12454728.52</v>
      </c>
      <c r="K14" s="495">
        <f>VLOOKUP($A14,'HGR2560'!$B$2:$I$28,4,0)</f>
        <v>0</v>
      </c>
      <c r="L14" s="495">
        <f t="shared" si="1"/>
        <v>-1805845.5218181815</v>
      </c>
      <c r="M14" s="495">
        <f t="shared" si="2"/>
        <v>-6250282.0318181813</v>
      </c>
    </row>
    <row r="15" spans="1:14" ht="24" x14ac:dyDescent="0.55000000000000004">
      <c r="A15" s="483" t="s">
        <v>18</v>
      </c>
      <c r="B15" s="484" t="s">
        <v>690</v>
      </c>
      <c r="C15" s="488">
        <v>3233742.5127272727</v>
      </c>
      <c r="D15" s="489">
        <f>SUMIF('1.WS-Re-Exp'!$F$3:$F$439,Planfin2562!A15,'1.WS-Re-Exp'!$C$3:$C$439)</f>
        <v>2487619.63</v>
      </c>
      <c r="E15" s="487">
        <f t="shared" si="0"/>
        <v>-29.993447299146485</v>
      </c>
      <c r="F15" s="487" t="s">
        <v>1584</v>
      </c>
      <c r="G15" s="484" t="s">
        <v>690</v>
      </c>
      <c r="H15" s="240">
        <f>VLOOKUP($A15,'HGR2560'!$B$2:$I$28,3,0)</f>
        <v>4510060.82</v>
      </c>
      <c r="I15" s="240">
        <f>VLOOKUP($A15,'HGR2560'!$B$2:$I$28,5,0)</f>
        <v>4059473.78</v>
      </c>
      <c r="J15" s="240">
        <f>VLOOKUP($A15,'HGR2560'!$B$2:$I$28,8,0)</f>
        <v>8765260.4299999997</v>
      </c>
      <c r="K15" s="240">
        <f>VLOOKUP($A15,'HGR2560'!$B$2:$I$28,4,0)</f>
        <v>0</v>
      </c>
      <c r="L15" s="240">
        <f t="shared" si="1"/>
        <v>-1571854.15</v>
      </c>
      <c r="M15" s="240">
        <f t="shared" si="2"/>
        <v>-6277640.7999999998</v>
      </c>
    </row>
    <row r="16" spans="1:14" s="502" customFormat="1" ht="27.75" x14ac:dyDescent="0.65">
      <c r="A16" s="522" t="s">
        <v>696</v>
      </c>
      <c r="B16" s="523" t="s">
        <v>676</v>
      </c>
      <c r="C16" s="524">
        <f>SUM(C5:C15)</f>
        <v>135395182.94181821</v>
      </c>
      <c r="D16" s="524">
        <f>SUM(D5:D15)</f>
        <v>142612213.15636364</v>
      </c>
      <c r="E16" s="525">
        <f t="shared" si="0"/>
        <v>5.0605975847471738</v>
      </c>
      <c r="F16" s="525"/>
      <c r="G16" s="523" t="s">
        <v>676</v>
      </c>
      <c r="H16" s="495">
        <f>VLOOKUP($A16,'HGR2560'!$B$2:$I$28,3,0)</f>
        <v>142325811.81999999</v>
      </c>
      <c r="I16" s="495">
        <f>VLOOKUP($A16,'HGR2560'!$B$2:$I$28,5,0)</f>
        <v>101348915.13</v>
      </c>
      <c r="J16" s="495">
        <f>VLOOKUP($A16,'HGR2560'!$B$2:$I$28,8,0)</f>
        <v>125540417.87</v>
      </c>
      <c r="K16" s="495">
        <f>VLOOKUP($A16,'HGR2560'!$B$2:$I$28,4,0)</f>
        <v>0</v>
      </c>
      <c r="L16" s="495">
        <f t="shared" si="1"/>
        <v>41263298.026363641</v>
      </c>
      <c r="M16" s="495">
        <f t="shared" si="2"/>
        <v>17071795.286363631</v>
      </c>
    </row>
    <row r="17" spans="1:13" ht="27.75" x14ac:dyDescent="0.65">
      <c r="A17" s="490" t="s">
        <v>19</v>
      </c>
      <c r="B17" s="484" t="s">
        <v>1592</v>
      </c>
      <c r="C17" s="491">
        <v>10690671.939999999</v>
      </c>
      <c r="D17" s="492">
        <f>SUMIF('1.WS-Re-Exp'!$F$3:$F$439,Planfin2562!A17,'1.WS-Re-Exp'!$C$3:$C$439)</f>
        <v>11690671.938181818</v>
      </c>
      <c r="E17" s="487">
        <f t="shared" si="0"/>
        <v>8.5538282441731255</v>
      </c>
      <c r="F17" s="487" t="s">
        <v>1588</v>
      </c>
      <c r="G17" s="484" t="s">
        <v>1592</v>
      </c>
      <c r="H17" s="240">
        <f>VLOOKUP($A17,'HGR2560'!$B$2:$I$28,3,0)</f>
        <v>12118767.439999999</v>
      </c>
      <c r="I17" s="240">
        <f>VLOOKUP($A17,'HGR2560'!$B$2:$I$28,5,0)</f>
        <v>8599313.6799999997</v>
      </c>
      <c r="J17" s="240">
        <f>VLOOKUP($A17,'HGR2560'!$B$2:$I$28,8,0)</f>
        <v>11734081.890000001</v>
      </c>
      <c r="K17" s="240">
        <f>VLOOKUP($A17,'HGR2560'!$B$2:$I$28,4,0)</f>
        <v>0</v>
      </c>
      <c r="L17" s="240">
        <f t="shared" si="1"/>
        <v>3091358.2581818178</v>
      </c>
      <c r="M17" s="240">
        <f t="shared" si="2"/>
        <v>-43409.951818183064</v>
      </c>
    </row>
    <row r="18" spans="1:13" ht="27.75" x14ac:dyDescent="0.65">
      <c r="A18" s="490" t="s">
        <v>21</v>
      </c>
      <c r="B18" s="484" t="s">
        <v>22</v>
      </c>
      <c r="C18" s="493">
        <v>2993206.76</v>
      </c>
      <c r="D18" s="492">
        <f>SUMIF('1.WS-Re-Exp'!$F$3:$F$439,Planfin2562!A18,'1.WS-Re-Exp'!$C$3:$C$439)</f>
        <v>3010000</v>
      </c>
      <c r="E18" s="487">
        <f t="shared" si="0"/>
        <v>0.55791495016612047</v>
      </c>
      <c r="F18" s="487"/>
      <c r="G18" s="484" t="s">
        <v>22</v>
      </c>
      <c r="H18" s="240">
        <f>VLOOKUP($A18,'HGR2560'!$B$2:$I$28,3,0)</f>
        <v>2318629.58</v>
      </c>
      <c r="I18" s="240">
        <f>VLOOKUP($A18,'HGR2560'!$B$2:$I$28,5,0)</f>
        <v>2543495.2599999998</v>
      </c>
      <c r="J18" s="240">
        <f>VLOOKUP($A18,'HGR2560'!$B$2:$I$28,8,0)</f>
        <v>3747990.27</v>
      </c>
      <c r="K18" s="240">
        <f>VLOOKUP($A18,'HGR2560'!$B$2:$I$28,4,0)</f>
        <v>0</v>
      </c>
      <c r="L18" s="240">
        <f t="shared" si="1"/>
        <v>466504.74000000022</v>
      </c>
      <c r="M18" s="240">
        <f t="shared" si="2"/>
        <v>-737990.27</v>
      </c>
    </row>
    <row r="19" spans="1:13" ht="27.75" x14ac:dyDescent="0.65">
      <c r="A19" s="490" t="s">
        <v>732</v>
      </c>
      <c r="B19" s="494" t="s">
        <v>733</v>
      </c>
      <c r="C19" s="495">
        <v>540675.26</v>
      </c>
      <c r="D19" s="486">
        <f>SUMIF('1.WS-Re-Exp'!$F$3:$F$439,Planfin2562!A19,'1.WS-Re-Exp'!$C$3:$C$439)</f>
        <v>621675.26181818184</v>
      </c>
      <c r="E19" s="496">
        <f t="shared" si="0"/>
        <v>13.029310766087951</v>
      </c>
      <c r="F19" s="487" t="s">
        <v>1589</v>
      </c>
      <c r="G19" s="494" t="s">
        <v>733</v>
      </c>
      <c r="H19" s="240">
        <f>VLOOKUP($A19,'HGR2560'!$B$2:$I$28,3,0)</f>
        <v>389496.52</v>
      </c>
      <c r="I19" s="240">
        <f>VLOOKUP($A19,'HGR2560'!$B$2:$I$28,5,0)</f>
        <v>482822.43</v>
      </c>
      <c r="J19" s="240">
        <f>VLOOKUP($A19,'HGR2560'!$B$2:$I$28,8,0)</f>
        <v>761051.31</v>
      </c>
      <c r="K19" s="240">
        <f>VLOOKUP($A19,'HGR2560'!$B$2:$I$28,4,0)</f>
        <v>0</v>
      </c>
      <c r="L19" s="240">
        <f t="shared" si="1"/>
        <v>138852.83181818185</v>
      </c>
      <c r="M19" s="240">
        <f t="shared" si="2"/>
        <v>-139376.04818181822</v>
      </c>
    </row>
    <row r="20" spans="1:13" ht="27.75" x14ac:dyDescent="0.65">
      <c r="A20" s="490" t="s">
        <v>23</v>
      </c>
      <c r="B20" s="484" t="s">
        <v>24</v>
      </c>
      <c r="C20" s="493">
        <v>4725891.0199999996</v>
      </c>
      <c r="D20" s="489">
        <f>SUMIF('1.WS-Re-Exp'!$F$3:$F$439,Planfin2562!A20,'1.WS-Re-Exp'!$C$3:$C$439)</f>
        <v>4500000</v>
      </c>
      <c r="E20" s="487">
        <f t="shared" si="0"/>
        <v>-5.0198004444444351</v>
      </c>
      <c r="F20" s="487"/>
      <c r="G20" s="484" t="s">
        <v>24</v>
      </c>
      <c r="H20" s="240">
        <f>VLOOKUP($A20,'HGR2560'!$B$2:$I$28,3,0)</f>
        <v>3963351.74</v>
      </c>
      <c r="I20" s="240">
        <f>VLOOKUP($A20,'HGR2560'!$B$2:$I$28,5,0)</f>
        <v>3102348.77</v>
      </c>
      <c r="J20" s="240">
        <f>VLOOKUP($A20,'HGR2560'!$B$2:$I$28,8,0)</f>
        <v>4330935.62</v>
      </c>
      <c r="K20" s="240">
        <f>VLOOKUP($A20,'HGR2560'!$B$2:$I$28,4,0)</f>
        <v>0</v>
      </c>
      <c r="L20" s="240">
        <f t="shared" si="1"/>
        <v>1397651.23</v>
      </c>
      <c r="M20" s="240">
        <f t="shared" si="2"/>
        <v>169064.37999999989</v>
      </c>
    </row>
    <row r="21" spans="1:13" ht="27.75" x14ac:dyDescent="0.65">
      <c r="A21" s="490" t="s">
        <v>25</v>
      </c>
      <c r="B21" s="484" t="s">
        <v>26</v>
      </c>
      <c r="C21" s="493">
        <v>44588706.5</v>
      </c>
      <c r="D21" s="489">
        <f>SUMIF('1.WS-Re-Exp'!$F$3:$F$439,Planfin2562!A21,'1.WS-Re-Exp'!$C$3:$C$439)</f>
        <v>46091680</v>
      </c>
      <c r="E21" s="487">
        <f t="shared" si="0"/>
        <v>3.2608347102991257</v>
      </c>
      <c r="F21" s="487"/>
      <c r="G21" s="484" t="s">
        <v>26</v>
      </c>
      <c r="H21" s="240">
        <f>VLOOKUP($A21,'HGR2560'!$B$2:$I$28,3,0)</f>
        <v>42275480.400000006</v>
      </c>
      <c r="I21" s="240">
        <f>VLOOKUP($A21,'HGR2560'!$B$2:$I$28,5,0)</f>
        <v>32313201.23</v>
      </c>
      <c r="J21" s="240">
        <f>VLOOKUP($A21,'HGR2560'!$B$2:$I$28,8,0)</f>
        <v>41340128.189999998</v>
      </c>
      <c r="K21" s="240">
        <f>VLOOKUP($A21,'HGR2560'!$B$2:$I$28,4,0)</f>
        <v>0</v>
      </c>
      <c r="L21" s="240">
        <f t="shared" si="1"/>
        <v>13778478.77</v>
      </c>
      <c r="M21" s="240">
        <f t="shared" si="2"/>
        <v>4751551.8100000024</v>
      </c>
    </row>
    <row r="22" spans="1:13" ht="27.75" x14ac:dyDescent="0.65">
      <c r="A22" s="490" t="s">
        <v>27</v>
      </c>
      <c r="B22" s="497" t="s">
        <v>724</v>
      </c>
      <c r="C22" s="493">
        <v>16756687.810000001</v>
      </c>
      <c r="D22" s="498">
        <f>+'งบทดลอง รพ.'!C184+'งบทดลอง รพ.'!C185+'งบทดลอง รพ.'!C186+'งบทดลอง รพ.'!C187</f>
        <v>16700499</v>
      </c>
      <c r="E22" s="487">
        <f t="shared" si="0"/>
        <v>-0.33644988691655575</v>
      </c>
      <c r="F22" s="487" t="s">
        <v>1576</v>
      </c>
      <c r="G22" s="497" t="s">
        <v>724</v>
      </c>
      <c r="H22" s="240">
        <f>VLOOKUP($A22,'HGR2560'!$B$2:$I$28,3,0)</f>
        <v>16264999.68</v>
      </c>
      <c r="I22" s="240">
        <f>VLOOKUP($A22,'HGR2560'!$B$2:$I$28,5,0)</f>
        <v>8910388.5</v>
      </c>
      <c r="J22" s="240">
        <f>VLOOKUP($A22,'HGR2560'!$B$2:$I$28,8,0)</f>
        <v>11676293.07</v>
      </c>
      <c r="K22" s="240">
        <f>VLOOKUP($A22,'HGR2560'!$B$2:$I$28,4,0)</f>
        <v>0</v>
      </c>
      <c r="L22" s="240">
        <f t="shared" si="1"/>
        <v>7790110.5</v>
      </c>
      <c r="M22" s="240">
        <f t="shared" si="2"/>
        <v>5024205.93</v>
      </c>
    </row>
    <row r="23" spans="1:13" ht="27.75" x14ac:dyDescent="0.65">
      <c r="A23" s="490" t="s">
        <v>29</v>
      </c>
      <c r="B23" s="484" t="s">
        <v>30</v>
      </c>
      <c r="C23" s="493">
        <v>20704544.73</v>
      </c>
      <c r="D23" s="492">
        <f>SUMIF('1.WS-Re-Exp'!$F$3:$F$439,Planfin2562!A23,'1.WS-Re-Exp'!$C$3:$C$439)</f>
        <v>22884900</v>
      </c>
      <c r="E23" s="487">
        <f t="shared" si="0"/>
        <v>9.5274843674213106</v>
      </c>
      <c r="F23" s="487" t="s">
        <v>1577</v>
      </c>
      <c r="G23" s="484" t="s">
        <v>30</v>
      </c>
      <c r="H23" s="240">
        <f>VLOOKUP($A23,'HGR2560'!$B$2:$I$28,3,0)</f>
        <v>21346292</v>
      </c>
      <c r="I23" s="240">
        <f>VLOOKUP($A23,'HGR2560'!$B$2:$I$28,5,0)</f>
        <v>15491408.779999999</v>
      </c>
      <c r="J23" s="240">
        <f>VLOOKUP($A23,'HGR2560'!$B$2:$I$28,8,0)</f>
        <v>20294236.010000002</v>
      </c>
      <c r="K23" s="240">
        <f>VLOOKUP($A23,'HGR2560'!$B$2:$I$28,4,0)</f>
        <v>0</v>
      </c>
      <c r="L23" s="240">
        <f t="shared" si="1"/>
        <v>7393491.2200000007</v>
      </c>
      <c r="M23" s="240">
        <f t="shared" si="2"/>
        <v>2590663.9899999984</v>
      </c>
    </row>
    <row r="24" spans="1:13" ht="27.75" x14ac:dyDescent="0.65">
      <c r="A24" s="490" t="s">
        <v>31</v>
      </c>
      <c r="B24" s="484" t="s">
        <v>32</v>
      </c>
      <c r="C24" s="499">
        <v>2794966.31</v>
      </c>
      <c r="D24" s="489">
        <f>SUMIF('1.WS-Re-Exp'!$F$3:$F$439,Planfin2562!A24,'1.WS-Re-Exp'!$C$3:$C$439)</f>
        <v>3103572.6381818182</v>
      </c>
      <c r="E24" s="487">
        <f t="shared" si="0"/>
        <v>9.9435832235784414</v>
      </c>
      <c r="F24" s="487"/>
      <c r="G24" s="484" t="s">
        <v>32</v>
      </c>
      <c r="H24" s="240">
        <f>VLOOKUP($A24,'HGR2560'!$B$2:$I$28,3,0)</f>
        <v>2681147.16</v>
      </c>
      <c r="I24" s="240">
        <f>VLOOKUP($A24,'HGR2560'!$B$2:$I$28,5,0)</f>
        <v>2235706.5699999998</v>
      </c>
      <c r="J24" s="240">
        <f>VLOOKUP($A24,'HGR2560'!$B$2:$I$28,8,0)</f>
        <v>2977280.91</v>
      </c>
      <c r="K24" s="240">
        <f>VLOOKUP($A24,'HGR2560'!$B$2:$I$28,4,0)</f>
        <v>0</v>
      </c>
      <c r="L24" s="240">
        <f t="shared" si="1"/>
        <v>867866.06818181835</v>
      </c>
      <c r="M24" s="240">
        <f t="shared" si="2"/>
        <v>126291.72818181803</v>
      </c>
    </row>
    <row r="25" spans="1:13" ht="27.75" x14ac:dyDescent="0.65">
      <c r="A25" s="490" t="s">
        <v>33</v>
      </c>
      <c r="B25" s="484" t="s">
        <v>34</v>
      </c>
      <c r="C25" s="499">
        <v>4545538.05</v>
      </c>
      <c r="D25" s="492">
        <f>SUMIF('1.WS-Re-Exp'!$F$3:$F$439,Planfin2562!A25,'1.WS-Re-Exp'!$C$3:$C$439)</f>
        <v>4637182.1700000009</v>
      </c>
      <c r="E25" s="487">
        <f t="shared" si="0"/>
        <v>1.9762889755094746</v>
      </c>
      <c r="F25" s="487"/>
      <c r="G25" s="484" t="s">
        <v>34</v>
      </c>
      <c r="H25" s="240">
        <f>VLOOKUP($A25,'HGR2560'!$B$2:$I$28,3,0)</f>
        <v>5227772.9800000004</v>
      </c>
      <c r="I25" s="240">
        <f>VLOOKUP($A25,'HGR2560'!$B$2:$I$28,5,0)</f>
        <v>4462614.59</v>
      </c>
      <c r="J25" s="240">
        <f>VLOOKUP($A25,'HGR2560'!$B$2:$I$28,8,0)</f>
        <v>7709438.3300000001</v>
      </c>
      <c r="K25" s="240">
        <f>VLOOKUP($A25,'HGR2560'!$B$2:$I$28,4,0)</f>
        <v>0</v>
      </c>
      <c r="L25" s="240">
        <f t="shared" si="1"/>
        <v>174567.58000000101</v>
      </c>
      <c r="M25" s="240">
        <f t="shared" si="2"/>
        <v>-3072256.1599999992</v>
      </c>
    </row>
    <row r="26" spans="1:13" ht="27.75" x14ac:dyDescent="0.65">
      <c r="A26" s="490" t="s">
        <v>35</v>
      </c>
      <c r="B26" s="484" t="s">
        <v>36</v>
      </c>
      <c r="C26" s="493">
        <v>4330253.68</v>
      </c>
      <c r="D26" s="492">
        <f>SUMIF('1.WS-Re-Exp'!$F$3:$F$439,Planfin2562!A26,'1.WS-Re-Exp'!$C$3:$C$439)</f>
        <v>4386000</v>
      </c>
      <c r="E26" s="487">
        <f t="shared" si="0"/>
        <v>1.2710059279525832</v>
      </c>
      <c r="F26" s="487" t="s">
        <v>1578</v>
      </c>
      <c r="G26" s="484" t="s">
        <v>36</v>
      </c>
      <c r="H26" s="240">
        <f>VLOOKUP($A26,'HGR2560'!$B$2:$I$28,3,0)</f>
        <v>4591031.76</v>
      </c>
      <c r="I26" s="240">
        <f>VLOOKUP($A26,'HGR2560'!$B$2:$I$28,5,0)</f>
        <v>2250681.17</v>
      </c>
      <c r="J26" s="240">
        <f>VLOOKUP($A26,'HGR2560'!$B$2:$I$28,8,0)</f>
        <v>2842694.46</v>
      </c>
      <c r="K26" s="240">
        <f>VLOOKUP($A26,'HGR2560'!$B$2:$I$28,4,0)</f>
        <v>0</v>
      </c>
      <c r="L26" s="240">
        <f t="shared" si="1"/>
        <v>2135318.83</v>
      </c>
      <c r="M26" s="240">
        <f t="shared" si="2"/>
        <v>1543305.54</v>
      </c>
    </row>
    <row r="27" spans="1:13" ht="27.75" x14ac:dyDescent="0.65">
      <c r="A27" s="490" t="s">
        <v>37</v>
      </c>
      <c r="B27" s="484" t="s">
        <v>38</v>
      </c>
      <c r="C27" s="493">
        <v>4283210.96</v>
      </c>
      <c r="D27" s="492">
        <f>SUMIF('1.WS-Re-Exp'!$F$3:$F$439,Planfin2562!A27,'1.WS-Re-Exp'!$C$3:$C$439)</f>
        <v>4386627.72</v>
      </c>
      <c r="E27" s="487">
        <f t="shared" si="0"/>
        <v>2.3575458552931359</v>
      </c>
      <c r="F27" s="487" t="s">
        <v>1579</v>
      </c>
      <c r="G27" s="484" t="s">
        <v>38</v>
      </c>
      <c r="H27" s="240">
        <f>VLOOKUP($A27,'HGR2560'!$B$2:$I$28,3,0)</f>
        <v>4142483.9800000004</v>
      </c>
      <c r="I27" s="240">
        <f>VLOOKUP($A27,'HGR2560'!$B$2:$I$28,5,0)</f>
        <v>3363210.27</v>
      </c>
      <c r="J27" s="240">
        <f>VLOOKUP($A27,'HGR2560'!$B$2:$I$28,8,0)</f>
        <v>4914873.4400000004</v>
      </c>
      <c r="K27" s="240">
        <f>VLOOKUP($A27,'HGR2560'!$B$2:$I$28,4,0)</f>
        <v>0</v>
      </c>
      <c r="L27" s="240">
        <f t="shared" si="1"/>
        <v>1023417.4499999997</v>
      </c>
      <c r="M27" s="240">
        <f t="shared" si="2"/>
        <v>-528245.72000000067</v>
      </c>
    </row>
    <row r="28" spans="1:13" ht="27.75" x14ac:dyDescent="0.65">
      <c r="A28" s="490" t="s">
        <v>39</v>
      </c>
      <c r="B28" s="484" t="s">
        <v>40</v>
      </c>
      <c r="C28" s="493">
        <v>8442847.3100000005</v>
      </c>
      <c r="D28" s="492">
        <f>SUMIF('1.WS-Re-Exp'!$F$3:$F$439,Planfin2562!A28,'1.WS-Re-Exp'!$C$3:$C$439)</f>
        <v>8696132.7500000019</v>
      </c>
      <c r="E28" s="487">
        <f t="shared" si="0"/>
        <v>2.9126215903270483</v>
      </c>
      <c r="F28" s="487"/>
      <c r="G28" s="484" t="s">
        <v>40</v>
      </c>
      <c r="H28" s="240">
        <f>VLOOKUP($A28,'HGR2560'!$B$2:$I$28,3,0)</f>
        <v>9781776.5399999991</v>
      </c>
      <c r="I28" s="240">
        <f>VLOOKUP($A28,'HGR2560'!$B$2:$I$28,5,0)</f>
        <v>5828834.04</v>
      </c>
      <c r="J28" s="240">
        <f>VLOOKUP($A28,'HGR2560'!$B$2:$I$28,8,0)</f>
        <v>8225171.7599999998</v>
      </c>
      <c r="K28" s="240">
        <f>VLOOKUP($A28,'HGR2560'!$B$2:$I$28,4,0)</f>
        <v>0</v>
      </c>
      <c r="L28" s="240">
        <f t="shared" si="1"/>
        <v>2867298.7100000018</v>
      </c>
      <c r="M28" s="240">
        <f t="shared" si="2"/>
        <v>470960.99000000209</v>
      </c>
    </row>
    <row r="29" spans="1:13" s="502" customFormat="1" ht="27.75" x14ac:dyDescent="0.65">
      <c r="A29" s="522" t="s">
        <v>734</v>
      </c>
      <c r="B29" s="494" t="s">
        <v>1590</v>
      </c>
      <c r="C29" s="495">
        <v>625518.15</v>
      </c>
      <c r="D29" s="486">
        <f>SUMIF('1.WS-Re-Exp'!$F$3:$F$439,Planfin2562!A29,'1.WS-Re-Exp'!$C$3:$C$439)</f>
        <v>650000</v>
      </c>
      <c r="E29" s="496">
        <f t="shared" si="0"/>
        <v>3.7664384615384581</v>
      </c>
      <c r="F29" s="496" t="s">
        <v>1587</v>
      </c>
      <c r="G29" s="494" t="s">
        <v>1590</v>
      </c>
      <c r="H29" s="495">
        <f>VLOOKUP($A29,'HGR2560'!$B$2:$I$28,3,0)</f>
        <v>1894689.3499999999</v>
      </c>
      <c r="I29" s="495">
        <f>VLOOKUP($A29,'HGR2560'!$B$2:$I$28,5,0)</f>
        <v>495692.42</v>
      </c>
      <c r="J29" s="495">
        <f>VLOOKUP($A29,'HGR2560'!$B$2:$I$28,8,0)</f>
        <v>1179764.31</v>
      </c>
      <c r="K29" s="495">
        <f>VLOOKUP($A29,'HGR2560'!$B$2:$I$28,4,0)</f>
        <v>0</v>
      </c>
      <c r="L29" s="495">
        <f t="shared" si="1"/>
        <v>154307.58000000002</v>
      </c>
      <c r="M29" s="495">
        <f t="shared" si="2"/>
        <v>-529764.31000000006</v>
      </c>
    </row>
    <row r="30" spans="1:13" ht="27.75" x14ac:dyDescent="0.65">
      <c r="A30" s="490" t="s">
        <v>41</v>
      </c>
      <c r="B30" s="484" t="s">
        <v>42</v>
      </c>
      <c r="C30" s="499">
        <v>15935642.67</v>
      </c>
      <c r="D30" s="492">
        <f>SUMIF('1.WS-Re-Exp'!$F$3:$F$439,Planfin2562!A30,'1.WS-Re-Exp'!$C$3:$C$439)</f>
        <v>15460295</v>
      </c>
      <c r="E30" s="487">
        <f t="shared" si="0"/>
        <v>-3.0746351864566615</v>
      </c>
      <c r="F30" s="487" t="s">
        <v>1580</v>
      </c>
      <c r="G30" s="484" t="s">
        <v>42</v>
      </c>
      <c r="H30" s="240">
        <f>VLOOKUP($A30,'HGR2560'!$B$2:$I$28,3,0)</f>
        <v>14333323.789999999</v>
      </c>
      <c r="I30" s="240">
        <f>VLOOKUP($A30,'HGR2560'!$B$2:$I$28,5,0)</f>
        <v>8912048.0199999996</v>
      </c>
      <c r="J30" s="240">
        <f>VLOOKUP($A30,'HGR2560'!$B$2:$I$28,8,0)</f>
        <v>14289336.130000001</v>
      </c>
      <c r="K30" s="240">
        <f>VLOOKUP($A30,'HGR2560'!$B$2:$I$28,4,0)</f>
        <v>0</v>
      </c>
      <c r="L30" s="240">
        <f t="shared" si="1"/>
        <v>6548246.9800000004</v>
      </c>
      <c r="M30" s="240">
        <f t="shared" si="2"/>
        <v>1170958.8699999992</v>
      </c>
    </row>
    <row r="31" spans="1:13" ht="24" x14ac:dyDescent="0.55000000000000004">
      <c r="A31" s="157" t="s">
        <v>697</v>
      </c>
      <c r="B31" s="157" t="s">
        <v>698</v>
      </c>
      <c r="C31" s="158">
        <f>SUM(C17:C30)</f>
        <v>141958361.15000001</v>
      </c>
      <c r="D31" s="158">
        <f>SUM(D17:D30)</f>
        <v>146819236.47818184</v>
      </c>
      <c r="E31" s="500">
        <f t="shared" si="0"/>
        <v>3.3107891341637554</v>
      </c>
      <c r="F31" s="500"/>
      <c r="G31" s="157" t="s">
        <v>698</v>
      </c>
      <c r="H31" s="240">
        <f>VLOOKUP($A31,'HGR2560'!$B$2:$I$28,3,0)</f>
        <v>141329242.92000002</v>
      </c>
      <c r="I31" s="240">
        <f>VLOOKUP($A31,'HGR2560'!$B$2:$I$28,5,0)</f>
        <v>98961885.689999998</v>
      </c>
      <c r="J31" s="240">
        <f>VLOOKUP($A31,'HGR2560'!$B$2:$I$28,8,0)</f>
        <v>121682210.77</v>
      </c>
      <c r="K31" s="240">
        <f>VLOOKUP($A31,'HGR2560'!$B$2:$I$28,4,0)</f>
        <v>0</v>
      </c>
      <c r="L31" s="240">
        <f t="shared" si="1"/>
        <v>47857350.788181841</v>
      </c>
      <c r="M31" s="240">
        <f t="shared" si="2"/>
        <v>25137025.708181843</v>
      </c>
    </row>
    <row r="32" spans="1:13" ht="27.75" x14ac:dyDescent="0.65">
      <c r="A32" s="156" t="s">
        <v>699</v>
      </c>
      <c r="B32" s="159" t="s">
        <v>700</v>
      </c>
      <c r="C32" s="160">
        <f>C16-C31</f>
        <v>-6563178.2081817985</v>
      </c>
      <c r="D32" s="160">
        <f>D16-D31</f>
        <v>-4207023.3218182027</v>
      </c>
      <c r="E32" s="150"/>
      <c r="F32" s="150"/>
      <c r="G32" s="150"/>
      <c r="H32" s="150"/>
    </row>
    <row r="33" spans="1:14" ht="30.75" x14ac:dyDescent="0.7">
      <c r="A33" s="161" t="s">
        <v>729</v>
      </c>
      <c r="B33" s="162" t="s">
        <v>730</v>
      </c>
      <c r="C33" s="163" t="str">
        <f>IF(D33&gt;0,"เกินดุล",IF(D33=0,"สมดุล","ขาดดุล"))</f>
        <v>เกินดุล</v>
      </c>
      <c r="D33" s="215">
        <f>D32-D15+D28</f>
        <v>2001489.7981817992</v>
      </c>
      <c r="E33" s="150"/>
      <c r="F33" s="150"/>
      <c r="G33" s="150"/>
      <c r="H33" s="150"/>
      <c r="L33" s="27" t="s">
        <v>1324</v>
      </c>
    </row>
    <row r="34" spans="1:14" ht="30.75" x14ac:dyDescent="0.7">
      <c r="A34" s="164"/>
      <c r="B34" s="165"/>
      <c r="C34" s="166"/>
      <c r="D34" s="150"/>
      <c r="E34" s="150"/>
      <c r="F34" s="150"/>
      <c r="G34" s="150"/>
      <c r="H34" s="150"/>
      <c r="L34" s="250"/>
      <c r="M34" s="618" t="s">
        <v>1325</v>
      </c>
      <c r="N34" s="618"/>
    </row>
    <row r="35" spans="1:14" ht="27.75" x14ac:dyDescent="0.65">
      <c r="A35" s="501"/>
      <c r="B35" s="167" t="s">
        <v>701</v>
      </c>
      <c r="C35" s="168"/>
      <c r="D35" s="139"/>
      <c r="E35" s="139"/>
      <c r="F35" s="139"/>
      <c r="G35" s="139"/>
      <c r="H35" s="139"/>
      <c r="L35" s="502"/>
      <c r="M35" s="618" t="s">
        <v>1347</v>
      </c>
      <c r="N35" s="618"/>
    </row>
    <row r="36" spans="1:14" ht="24" x14ac:dyDescent="0.55000000000000004">
      <c r="A36" s="503" t="s">
        <v>738</v>
      </c>
      <c r="B36" s="169" t="s">
        <v>728</v>
      </c>
      <c r="C36" s="170">
        <v>0</v>
      </c>
      <c r="D36" s="139"/>
      <c r="E36" s="139"/>
      <c r="F36" s="139"/>
      <c r="G36" s="139"/>
      <c r="H36" s="139"/>
      <c r="K36" s="504"/>
      <c r="L36" s="504"/>
    </row>
    <row r="37" spans="1:14" ht="24" x14ac:dyDescent="0.55000000000000004">
      <c r="A37" s="503"/>
      <c r="B37" s="171" t="s">
        <v>814</v>
      </c>
      <c r="C37" s="172" t="str">
        <f>IF(D37&gt;=0,"ไม่เกิน","เกิน")</f>
        <v>ไม่เกิน</v>
      </c>
      <c r="D37" s="139"/>
      <c r="E37" s="139"/>
      <c r="F37" s="139"/>
      <c r="G37" s="139"/>
      <c r="H37" s="139"/>
      <c r="K37" s="505"/>
      <c r="L37" s="505"/>
    </row>
    <row r="38" spans="1:14" ht="24" x14ac:dyDescent="0.55000000000000004">
      <c r="A38" s="506" t="s">
        <v>43</v>
      </c>
      <c r="B38" s="507" t="s">
        <v>989</v>
      </c>
      <c r="C38" s="508">
        <v>2094055.56</v>
      </c>
      <c r="D38" s="139">
        <v>2094055.5600000024</v>
      </c>
      <c r="E38" s="150"/>
      <c r="F38" s="150"/>
      <c r="G38" s="150"/>
      <c r="H38" s="150"/>
    </row>
    <row r="39" spans="1:14" ht="24" x14ac:dyDescent="0.55000000000000004">
      <c r="A39" s="506" t="s">
        <v>44</v>
      </c>
      <c r="B39" s="509" t="s">
        <v>990</v>
      </c>
      <c r="C39" s="510">
        <v>15987463.199999999</v>
      </c>
      <c r="D39" s="139"/>
      <c r="E39" s="150"/>
      <c r="F39" s="150"/>
      <c r="G39" s="150"/>
      <c r="H39" s="150"/>
    </row>
    <row r="40" spans="1:14" ht="24" x14ac:dyDescent="0.55000000000000004">
      <c r="A40" s="506" t="s">
        <v>702</v>
      </c>
      <c r="B40" s="509" t="s">
        <v>991</v>
      </c>
      <c r="C40" s="510">
        <v>34479487.469999999</v>
      </c>
      <c r="D40" s="139"/>
      <c r="E40" s="150"/>
      <c r="F40" s="150"/>
      <c r="G40" s="150"/>
      <c r="H40" s="150"/>
    </row>
    <row r="41" spans="1:14" ht="27.75" x14ac:dyDescent="0.65">
      <c r="A41" s="511"/>
      <c r="B41" s="512"/>
      <c r="C41" s="150"/>
      <c r="D41" s="513"/>
      <c r="E41" s="150"/>
      <c r="F41" s="150"/>
      <c r="G41" s="150"/>
      <c r="H41" s="150"/>
    </row>
    <row r="42" spans="1:14" ht="27.75" x14ac:dyDescent="0.4">
      <c r="A42" s="621" t="s">
        <v>703</v>
      </c>
      <c r="B42" s="621"/>
      <c r="C42" s="622"/>
      <c r="D42" s="179" t="s">
        <v>1378</v>
      </c>
      <c r="E42" s="152"/>
      <c r="F42" s="152"/>
      <c r="G42" s="152"/>
      <c r="H42" s="152"/>
    </row>
    <row r="43" spans="1:14" ht="27.75" x14ac:dyDescent="0.65">
      <c r="A43" s="470"/>
      <c r="B43" s="623" t="s">
        <v>704</v>
      </c>
      <c r="C43" s="623"/>
      <c r="D43" s="514">
        <f>SUM('[1]2.WS-ยา วชภฯ'!J3)</f>
        <v>12000000</v>
      </c>
      <c r="E43" s="27"/>
      <c r="F43" s="27"/>
      <c r="G43" s="27"/>
      <c r="H43" s="27"/>
    </row>
    <row r="44" spans="1:14" ht="27.75" x14ac:dyDescent="0.65">
      <c r="A44" s="470"/>
      <c r="B44" s="609" t="s">
        <v>705</v>
      </c>
      <c r="C44" s="609"/>
      <c r="D44" s="514">
        <f>+'[1]2.WS-ยา วชภฯ'!J4+'[1]2.WS-ยา วชภฯ'!J6</f>
        <v>3700000</v>
      </c>
      <c r="E44" s="27"/>
      <c r="F44" s="27"/>
      <c r="G44" s="27"/>
      <c r="H44" s="27"/>
    </row>
    <row r="45" spans="1:14" ht="27.75" x14ac:dyDescent="0.65">
      <c r="A45" s="470"/>
      <c r="B45" s="609" t="s">
        <v>706</v>
      </c>
      <c r="C45" s="609"/>
      <c r="D45" s="514">
        <f>+'[1]2.WS-ยา วชภฯ'!J5</f>
        <v>4880000</v>
      </c>
      <c r="E45" s="27"/>
      <c r="F45" s="27"/>
      <c r="G45" s="27"/>
      <c r="H45" s="27"/>
    </row>
    <row r="46" spans="1:14" ht="27.75" x14ac:dyDescent="0.65">
      <c r="A46" s="470"/>
      <c r="B46" s="624" t="s">
        <v>666</v>
      </c>
      <c r="C46" s="625"/>
      <c r="D46" s="514">
        <f>SUM(D43:D45)</f>
        <v>20580000</v>
      </c>
      <c r="E46" s="27"/>
      <c r="F46" s="27"/>
      <c r="G46" s="27"/>
      <c r="H46" s="27"/>
    </row>
    <row r="47" spans="1:14" ht="7.5" customHeight="1" x14ac:dyDescent="0.65">
      <c r="A47" s="470"/>
      <c r="B47" s="27"/>
      <c r="C47" s="27"/>
      <c r="D47" s="515"/>
      <c r="E47" s="27"/>
      <c r="F47" s="27"/>
      <c r="G47" s="27"/>
      <c r="H47" s="27"/>
    </row>
    <row r="48" spans="1:14" ht="24" x14ac:dyDescent="0.4">
      <c r="A48" s="174" t="s">
        <v>743</v>
      </c>
      <c r="B48" s="516"/>
      <c r="C48" s="174"/>
      <c r="D48" s="179" t="s">
        <v>1378</v>
      </c>
      <c r="E48" s="152"/>
      <c r="F48" s="152"/>
      <c r="G48" s="152"/>
      <c r="H48" s="152"/>
    </row>
    <row r="49" spans="1:10" ht="27.75" x14ac:dyDescent="0.65">
      <c r="A49" s="470"/>
      <c r="B49" s="613" t="s">
        <v>624</v>
      </c>
      <c r="C49" s="613"/>
      <c r="D49" s="158">
        <f>SUM('3.WS-วัสดุอื่น'!G3)</f>
        <v>757255.6145454545</v>
      </c>
      <c r="E49" s="27"/>
      <c r="F49" s="27"/>
      <c r="G49" s="27"/>
      <c r="H49" s="27"/>
    </row>
    <row r="50" spans="1:10" ht="27.75" x14ac:dyDescent="0.65">
      <c r="A50" s="470"/>
      <c r="B50" s="613" t="s">
        <v>625</v>
      </c>
      <c r="C50" s="613"/>
      <c r="D50" s="158">
        <f>SUM('3.WS-วัสดุอื่น'!G4)</f>
        <v>35438.181818181816</v>
      </c>
      <c r="E50" s="27"/>
      <c r="F50" s="27"/>
      <c r="G50" s="27"/>
      <c r="H50" s="27"/>
    </row>
    <row r="51" spans="1:10" ht="27.75" x14ac:dyDescent="0.65">
      <c r="A51" s="470"/>
      <c r="B51" s="613" t="s">
        <v>626</v>
      </c>
      <c r="C51" s="613"/>
      <c r="D51" s="158">
        <f>SUM('3.WS-วัสดุอื่น'!G5)</f>
        <v>778236.76363636355</v>
      </c>
      <c r="E51" s="27"/>
      <c r="F51" s="27"/>
      <c r="G51" s="27"/>
      <c r="H51" s="27"/>
      <c r="I51" s="517"/>
      <c r="J51" s="517"/>
    </row>
    <row r="52" spans="1:10" ht="27.75" x14ac:dyDescent="0.65">
      <c r="A52" s="470"/>
      <c r="B52" s="613" t="s">
        <v>627</v>
      </c>
      <c r="C52" s="613"/>
      <c r="D52" s="158">
        <f>SUM('3.WS-วัสดุอื่น'!G6)</f>
        <v>84349.538181818192</v>
      </c>
      <c r="I52" s="517"/>
      <c r="J52" s="517"/>
    </row>
    <row r="53" spans="1:10" ht="27.75" x14ac:dyDescent="0.65">
      <c r="A53" s="470"/>
      <c r="B53" s="613" t="s">
        <v>628</v>
      </c>
      <c r="C53" s="613"/>
      <c r="D53" s="158">
        <f>SUM('3.WS-วัสดุอื่น'!G7)</f>
        <v>0</v>
      </c>
      <c r="I53" s="517"/>
      <c r="J53" s="517"/>
    </row>
    <row r="54" spans="1:10" ht="27.75" x14ac:dyDescent="0.65">
      <c r="A54" s="470"/>
      <c r="B54" s="613" t="s">
        <v>629</v>
      </c>
      <c r="C54" s="613"/>
      <c r="D54" s="158">
        <f>SUM('3.WS-วัสดุอื่น'!G8)</f>
        <v>617861.59636363632</v>
      </c>
      <c r="I54" s="517"/>
      <c r="J54" s="517"/>
    </row>
    <row r="55" spans="1:10" ht="27.75" x14ac:dyDescent="0.65">
      <c r="A55" s="470"/>
      <c r="B55" s="613" t="s">
        <v>630</v>
      </c>
      <c r="C55" s="613"/>
      <c r="D55" s="158">
        <f>SUM('3.WS-วัสดุอื่น'!G9)</f>
        <v>576511.62545454549</v>
      </c>
      <c r="I55" s="517"/>
      <c r="J55" s="517"/>
    </row>
    <row r="56" spans="1:10" ht="27.75" x14ac:dyDescent="0.65">
      <c r="A56" s="470"/>
      <c r="B56" s="613" t="s">
        <v>631</v>
      </c>
      <c r="C56" s="613"/>
      <c r="D56" s="158">
        <f>SUM('3.WS-วัสดุอื่น'!G10)</f>
        <v>1017492</v>
      </c>
      <c r="I56" s="517"/>
      <c r="J56" s="517"/>
    </row>
    <row r="57" spans="1:10" ht="27.75" x14ac:dyDescent="0.65">
      <c r="A57" s="470"/>
      <c r="B57" s="613" t="s">
        <v>632</v>
      </c>
      <c r="C57" s="613"/>
      <c r="D57" s="158">
        <f>SUM('3.WS-วัสดุอื่น'!G11)</f>
        <v>367890</v>
      </c>
      <c r="I57" s="517"/>
      <c r="J57" s="517"/>
    </row>
    <row r="58" spans="1:10" ht="27.75" x14ac:dyDescent="0.65">
      <c r="A58" s="470"/>
      <c r="B58" s="613" t="s">
        <v>633</v>
      </c>
      <c r="C58" s="613"/>
      <c r="D58" s="158">
        <f>SUM('3.WS-วัสดุอื่น'!G12)</f>
        <v>129329.67272727273</v>
      </c>
      <c r="I58" s="517"/>
      <c r="J58" s="517"/>
    </row>
    <row r="59" spans="1:10" ht="27.75" x14ac:dyDescent="0.65">
      <c r="A59" s="470"/>
      <c r="B59" s="613" t="s">
        <v>634</v>
      </c>
      <c r="C59" s="613"/>
      <c r="D59" s="158">
        <f>SUM('3.WS-วัสดุอื่น'!G13)</f>
        <v>22262.727272727272</v>
      </c>
      <c r="I59" s="517"/>
      <c r="J59" s="517"/>
    </row>
    <row r="60" spans="1:10" ht="27.75" x14ac:dyDescent="0.65">
      <c r="A60" s="470"/>
      <c r="B60" s="608" t="s">
        <v>666</v>
      </c>
      <c r="C60" s="608"/>
      <c r="D60" s="514">
        <f>SUM(D49:D59)</f>
        <v>4386627.7200000007</v>
      </c>
      <c r="I60" s="517"/>
      <c r="J60" s="517"/>
    </row>
    <row r="61" spans="1:10" ht="7.5" customHeight="1" x14ac:dyDescent="0.65">
      <c r="A61" s="470"/>
      <c r="B61" s="518"/>
      <c r="C61" s="27"/>
      <c r="D61" s="513"/>
      <c r="E61" s="512"/>
      <c r="F61" s="512"/>
      <c r="G61" s="512"/>
      <c r="H61" s="512"/>
      <c r="I61" s="517"/>
      <c r="J61" s="517"/>
    </row>
    <row r="62" spans="1:10" ht="24" x14ac:dyDescent="0.4">
      <c r="A62" s="611" t="s">
        <v>752</v>
      </c>
      <c r="B62" s="611"/>
      <c r="C62" s="611"/>
      <c r="D62" s="611"/>
      <c r="E62" s="152"/>
      <c r="F62" s="152"/>
      <c r="G62" s="152"/>
      <c r="H62" s="152"/>
      <c r="I62" s="517"/>
      <c r="J62" s="517"/>
    </row>
    <row r="63" spans="1:10" ht="27.75" x14ac:dyDescent="0.65">
      <c r="A63" s="470"/>
      <c r="B63" s="614" t="s">
        <v>1379</v>
      </c>
      <c r="C63" s="615"/>
      <c r="D63" s="179" t="s">
        <v>707</v>
      </c>
      <c r="E63" s="519"/>
      <c r="F63" s="519"/>
      <c r="G63" s="519"/>
      <c r="H63" s="519"/>
      <c r="I63" s="517"/>
      <c r="J63" s="517"/>
    </row>
    <row r="64" spans="1:10" ht="27.75" x14ac:dyDescent="0.65">
      <c r="A64" s="470"/>
      <c r="B64" s="607" t="s">
        <v>708</v>
      </c>
      <c r="C64" s="607"/>
      <c r="D64" s="158">
        <f>SUM('4.WS-แผน จน.'!E4)</f>
        <v>9324618.3000000007</v>
      </c>
      <c r="E64" s="512"/>
      <c r="F64" s="512"/>
      <c r="G64" s="512"/>
      <c r="H64" s="512"/>
      <c r="I64" s="517"/>
      <c r="J64" s="517"/>
    </row>
    <row r="65" spans="1:12" ht="27.75" x14ac:dyDescent="0.65">
      <c r="A65" s="470"/>
      <c r="B65" s="607" t="s">
        <v>709</v>
      </c>
      <c r="C65" s="607"/>
      <c r="D65" s="158">
        <f>SUM('4.WS-แผน จน.'!E5)</f>
        <v>2475071.59</v>
      </c>
      <c r="E65" s="512"/>
      <c r="F65" s="512"/>
      <c r="G65" s="512"/>
      <c r="H65" s="512"/>
      <c r="I65" s="517"/>
      <c r="J65" s="517"/>
    </row>
    <row r="66" spans="1:12" ht="27.75" x14ac:dyDescent="0.65">
      <c r="A66" s="470"/>
      <c r="B66" s="607" t="s">
        <v>710</v>
      </c>
      <c r="C66" s="607"/>
      <c r="D66" s="158">
        <f>SUM('4.WS-แผน จน.'!E6)</f>
        <v>4123531.4250000003</v>
      </c>
      <c r="E66" s="512"/>
      <c r="F66" s="512"/>
      <c r="G66" s="512"/>
      <c r="H66" s="512"/>
      <c r="I66" s="517"/>
      <c r="J66" s="517"/>
    </row>
    <row r="67" spans="1:12" ht="27.75" x14ac:dyDescent="0.65">
      <c r="A67" s="470"/>
      <c r="B67" s="607" t="s">
        <v>711</v>
      </c>
      <c r="C67" s="607"/>
      <c r="D67" s="158">
        <f>SUM('4.WS-แผน จน.'!E7)</f>
        <v>11470721.25</v>
      </c>
      <c r="E67" s="512"/>
      <c r="F67" s="512"/>
      <c r="G67" s="512"/>
      <c r="H67" s="512"/>
      <c r="I67" s="517"/>
      <c r="J67" s="517"/>
    </row>
    <row r="68" spans="1:12" ht="27.75" x14ac:dyDescent="0.65">
      <c r="A68" s="470"/>
      <c r="B68" s="607" t="s">
        <v>712</v>
      </c>
      <c r="C68" s="607"/>
      <c r="D68" s="158">
        <f>SUM('4.WS-แผน จน.'!E13)</f>
        <v>2936950</v>
      </c>
      <c r="E68" s="512"/>
      <c r="F68" s="512"/>
      <c r="G68" s="512"/>
      <c r="H68" s="512"/>
      <c r="I68" s="517"/>
      <c r="J68" s="517"/>
    </row>
    <row r="69" spans="1:12" ht="27.75" x14ac:dyDescent="0.65">
      <c r="A69" s="470"/>
      <c r="B69" s="607" t="s">
        <v>713</v>
      </c>
      <c r="C69" s="607"/>
      <c r="D69" s="158">
        <f>SUM('4.WS-แผน จน.'!E14)</f>
        <v>1687677.5</v>
      </c>
      <c r="E69" s="512"/>
      <c r="F69" s="512"/>
      <c r="G69" s="512"/>
      <c r="H69" s="512"/>
      <c r="I69" s="517"/>
      <c r="J69" s="517"/>
    </row>
    <row r="70" spans="1:12" ht="27.75" x14ac:dyDescent="0.65">
      <c r="A70" s="470"/>
      <c r="B70" s="607" t="s">
        <v>806</v>
      </c>
      <c r="C70" s="607"/>
      <c r="D70" s="158">
        <f>SUM('4.WS-แผน จน.'!E15)</f>
        <v>3608483.8650000002</v>
      </c>
      <c r="E70" s="512"/>
      <c r="F70" s="512"/>
      <c r="G70" s="512"/>
      <c r="H70" s="512"/>
      <c r="I70" s="517"/>
      <c r="J70" s="517"/>
      <c r="K70" s="505"/>
      <c r="L70" s="505"/>
    </row>
    <row r="71" spans="1:12" ht="27.75" x14ac:dyDescent="0.65">
      <c r="A71" s="470"/>
      <c r="B71" s="607" t="s">
        <v>714</v>
      </c>
      <c r="C71" s="607"/>
      <c r="D71" s="158">
        <f>SUM('4.WS-แผน จน.'!E16)</f>
        <v>3948250.4174999995</v>
      </c>
      <c r="E71" s="512"/>
      <c r="F71" s="512"/>
      <c r="G71" s="512"/>
      <c r="H71" s="512"/>
      <c r="I71" s="517"/>
      <c r="J71" s="517"/>
    </row>
    <row r="72" spans="1:12" ht="27.75" x14ac:dyDescent="0.65">
      <c r="A72" s="470"/>
      <c r="B72" s="608" t="s">
        <v>666</v>
      </c>
      <c r="C72" s="608"/>
      <c r="D72" s="514">
        <f>SUM(D64:D71)</f>
        <v>39575304.347499996</v>
      </c>
      <c r="E72" s="512"/>
      <c r="F72" s="512"/>
      <c r="G72" s="512"/>
      <c r="H72" s="512"/>
      <c r="I72" s="517"/>
      <c r="J72" s="517"/>
    </row>
    <row r="73" spans="1:12" ht="7.5" customHeight="1" x14ac:dyDescent="0.65">
      <c r="A73" s="470"/>
      <c r="B73" s="512"/>
      <c r="C73" s="27"/>
      <c r="D73" s="513"/>
      <c r="E73" s="512"/>
      <c r="F73" s="512"/>
      <c r="G73" s="512"/>
      <c r="H73" s="512"/>
      <c r="I73" s="517"/>
      <c r="J73" s="517"/>
    </row>
    <row r="74" spans="1:12" ht="24" x14ac:dyDescent="0.55000000000000004">
      <c r="A74" s="154" t="s">
        <v>753</v>
      </c>
      <c r="C74" s="154"/>
      <c r="D74" s="149"/>
      <c r="E74" s="154"/>
      <c r="F74" s="154"/>
      <c r="G74" s="154"/>
      <c r="H74" s="154"/>
      <c r="I74" s="517"/>
      <c r="J74" s="517"/>
    </row>
    <row r="75" spans="1:12" ht="24" customHeight="1" x14ac:dyDescent="0.65">
      <c r="A75" s="470"/>
      <c r="B75" s="612" t="s">
        <v>1380</v>
      </c>
      <c r="C75" s="612"/>
      <c r="D75" s="192" t="s">
        <v>707</v>
      </c>
      <c r="E75" s="512"/>
      <c r="F75" s="512"/>
      <c r="G75" s="512"/>
      <c r="H75" s="512"/>
      <c r="I75" s="517"/>
      <c r="J75" s="517"/>
    </row>
    <row r="76" spans="1:12" ht="24" customHeight="1" x14ac:dyDescent="0.65">
      <c r="A76" s="470"/>
      <c r="B76" s="606" t="s">
        <v>715</v>
      </c>
      <c r="C76" s="606"/>
      <c r="D76" s="158">
        <f>SUM('5.WS-แผน ลน.'!E4)</f>
        <v>47405204.616666667</v>
      </c>
      <c r="E76" s="512"/>
      <c r="F76" s="512"/>
      <c r="G76" s="512"/>
      <c r="H76" s="512"/>
    </row>
    <row r="77" spans="1:12" ht="24" customHeight="1" x14ac:dyDescent="0.65">
      <c r="A77" s="470"/>
      <c r="B77" s="606" t="s">
        <v>716</v>
      </c>
      <c r="C77" s="606"/>
      <c r="D77" s="158">
        <f>SUM('5.WS-แผน ลน.'!E5)</f>
        <v>3635840.41497273</v>
      </c>
      <c r="E77" s="512"/>
      <c r="F77" s="512"/>
      <c r="G77" s="512"/>
      <c r="H77" s="512"/>
    </row>
    <row r="78" spans="1:12" ht="24" customHeight="1" x14ac:dyDescent="0.65">
      <c r="A78" s="470"/>
      <c r="B78" s="606" t="s">
        <v>717</v>
      </c>
      <c r="C78" s="606"/>
      <c r="D78" s="158">
        <f>SUM('5.WS-แผน ลน.'!E6)</f>
        <v>10813705.308333334</v>
      </c>
      <c r="E78" s="512"/>
      <c r="F78" s="512"/>
      <c r="G78" s="512"/>
      <c r="H78" s="512"/>
    </row>
    <row r="79" spans="1:12" ht="24" customHeight="1" x14ac:dyDescent="0.65">
      <c r="A79" s="470"/>
      <c r="B79" s="606" t="s">
        <v>718</v>
      </c>
      <c r="C79" s="606"/>
      <c r="D79" s="158">
        <f>SUM('5.WS-แผน ลน.'!E7)</f>
        <v>1000000</v>
      </c>
      <c r="E79" s="512"/>
      <c r="F79" s="512"/>
      <c r="G79" s="512"/>
      <c r="H79" s="512"/>
    </row>
    <row r="80" spans="1:12" ht="24" customHeight="1" x14ac:dyDescent="0.65">
      <c r="A80" s="470"/>
      <c r="B80" s="606" t="s">
        <v>719</v>
      </c>
      <c r="C80" s="606"/>
      <c r="D80" s="158">
        <f>SUM('5.WS-แผน ลน.'!E8)</f>
        <v>0</v>
      </c>
      <c r="E80" s="512"/>
      <c r="F80" s="512"/>
      <c r="G80" s="512"/>
      <c r="H80" s="512"/>
    </row>
    <row r="81" spans="1:15" ht="24" customHeight="1" x14ac:dyDescent="0.65">
      <c r="A81" s="470"/>
      <c r="B81" s="606" t="s">
        <v>720</v>
      </c>
      <c r="C81" s="606"/>
      <c r="D81" s="158">
        <f>SUM('5.WS-แผน ลน.'!E9)</f>
        <v>1184234.25</v>
      </c>
      <c r="E81" s="512"/>
      <c r="F81" s="512"/>
      <c r="G81" s="512"/>
      <c r="H81" s="512"/>
    </row>
    <row r="82" spans="1:15" ht="24" customHeight="1" x14ac:dyDescent="0.65">
      <c r="A82" s="470"/>
      <c r="B82" s="606" t="s">
        <v>721</v>
      </c>
      <c r="C82" s="606"/>
      <c r="D82" s="158">
        <f>SUM('5.WS-แผน ลน.'!E10)</f>
        <v>1000000</v>
      </c>
      <c r="E82" s="27"/>
      <c r="F82" s="27"/>
      <c r="G82" s="27"/>
      <c r="H82" s="27"/>
    </row>
    <row r="83" spans="1:15" ht="24" customHeight="1" x14ac:dyDescent="0.65">
      <c r="A83" s="470"/>
      <c r="B83" s="608" t="s">
        <v>666</v>
      </c>
      <c r="C83" s="608"/>
      <c r="D83" s="514">
        <f>SUM(D76:D82)</f>
        <v>65038984.589972734</v>
      </c>
      <c r="E83" s="512"/>
      <c r="F83" s="512"/>
      <c r="G83" s="512"/>
      <c r="H83" s="512"/>
      <c r="I83" s="517"/>
      <c r="J83" s="517"/>
    </row>
    <row r="84" spans="1:15" ht="27.75" x14ac:dyDescent="0.65">
      <c r="A84" s="470"/>
      <c r="B84" s="512"/>
      <c r="C84" s="27"/>
      <c r="D84" s="513"/>
      <c r="E84" s="27"/>
      <c r="F84" s="27"/>
      <c r="G84" s="27"/>
      <c r="H84" s="27"/>
    </row>
    <row r="85" spans="1:15" ht="24" x14ac:dyDescent="0.55000000000000004">
      <c r="A85" s="154" t="s">
        <v>754</v>
      </c>
      <c r="C85" s="154"/>
      <c r="D85" s="198" t="s">
        <v>707</v>
      </c>
      <c r="E85" s="154"/>
      <c r="F85" s="154"/>
      <c r="G85" s="154"/>
      <c r="H85" s="154"/>
    </row>
    <row r="86" spans="1:15" ht="27.75" x14ac:dyDescent="0.65">
      <c r="A86" s="511"/>
      <c r="B86" s="606" t="s">
        <v>1381</v>
      </c>
      <c r="C86" s="606"/>
      <c r="D86" s="520">
        <f>SUM('6.WS-แผนลงทุน'!G4)</f>
        <v>30887.37</v>
      </c>
      <c r="E86" s="150"/>
      <c r="F86" s="150"/>
      <c r="G86" s="150"/>
      <c r="H86" s="150"/>
    </row>
    <row r="87" spans="1:15" ht="27.75" x14ac:dyDescent="0.65">
      <c r="A87" s="511"/>
      <c r="B87" s="606" t="s">
        <v>1382</v>
      </c>
      <c r="C87" s="606"/>
      <c r="D87" s="520">
        <f>SUM('6.WS-แผนลงทุน'!G5)</f>
        <v>5089619.63</v>
      </c>
      <c r="E87" s="150"/>
      <c r="F87" s="150"/>
      <c r="G87" s="150"/>
      <c r="H87" s="150"/>
      <c r="K87" s="517"/>
      <c r="L87" s="517"/>
      <c r="M87" s="517"/>
      <c r="N87" s="517"/>
      <c r="O87" s="517"/>
    </row>
    <row r="88" spans="1:15" ht="27.75" x14ac:dyDescent="0.65">
      <c r="A88" s="511"/>
      <c r="B88" s="606" t="s">
        <v>1383</v>
      </c>
      <c r="C88" s="606"/>
      <c r="D88" s="520">
        <f>SUM('6.WS-แผนลงทุน'!G6)</f>
        <v>12642200</v>
      </c>
      <c r="E88" s="150">
        <f>SUM(D87:D88)</f>
        <v>17731819.629999999</v>
      </c>
      <c r="F88" s="150"/>
      <c r="G88" s="150"/>
      <c r="H88" s="150"/>
      <c r="K88" s="517"/>
      <c r="L88" s="517"/>
      <c r="M88" s="517"/>
      <c r="N88" s="517"/>
      <c r="O88" s="517"/>
    </row>
    <row r="89" spans="1:15" ht="27.75" x14ac:dyDescent="0.65">
      <c r="A89" s="470"/>
      <c r="B89" s="608" t="s">
        <v>666</v>
      </c>
      <c r="C89" s="608"/>
      <c r="D89" s="514">
        <f>SUM(D86:D88)</f>
        <v>17762707</v>
      </c>
      <c r="E89" s="27"/>
      <c r="F89" s="27"/>
      <c r="G89" s="27"/>
      <c r="H89" s="27"/>
      <c r="K89" s="517"/>
      <c r="L89" s="517"/>
      <c r="M89" s="517"/>
      <c r="N89" s="517"/>
      <c r="O89" s="517"/>
    </row>
    <row r="90" spans="1:15" ht="27.75" x14ac:dyDescent="0.65">
      <c r="A90" s="470"/>
      <c r="B90" s="27"/>
      <c r="C90" s="27"/>
      <c r="D90" s="515"/>
      <c r="E90" s="27"/>
      <c r="F90" s="27"/>
      <c r="G90" s="27"/>
      <c r="H90" s="27"/>
      <c r="K90" s="517"/>
      <c r="L90" s="517"/>
      <c r="M90" s="517"/>
      <c r="N90" s="517"/>
      <c r="O90" s="517"/>
    </row>
    <row r="91" spans="1:15" ht="27.75" x14ac:dyDescent="0.65">
      <c r="A91" s="470"/>
      <c r="B91" s="154" t="s">
        <v>755</v>
      </c>
      <c r="C91" s="154"/>
      <c r="D91" s="474" t="s">
        <v>707</v>
      </c>
      <c r="E91" s="154"/>
      <c r="F91" s="154"/>
      <c r="G91" s="154"/>
      <c r="H91" s="154"/>
    </row>
    <row r="92" spans="1:15" ht="27.75" x14ac:dyDescent="0.65">
      <c r="A92" s="511"/>
      <c r="B92" s="609" t="s">
        <v>793</v>
      </c>
      <c r="C92" s="609"/>
      <c r="D92" s="492">
        <f>SUM('7.WS-แผน รพ.สต.'!C24)</f>
        <v>6600000</v>
      </c>
      <c r="E92" s="512"/>
      <c r="F92" s="512"/>
      <c r="G92" s="512"/>
      <c r="H92" s="512"/>
    </row>
    <row r="93" spans="1:15" ht="27.75" x14ac:dyDescent="0.65">
      <c r="A93" s="511"/>
      <c r="B93" s="606" t="s">
        <v>790</v>
      </c>
      <c r="C93" s="606"/>
      <c r="D93" s="492">
        <f>SUM('7.WS-แผน รพ.สต.'!D24)</f>
        <v>9324240</v>
      </c>
      <c r="E93" s="512"/>
      <c r="F93" s="512"/>
      <c r="G93" s="512"/>
      <c r="H93" s="512"/>
    </row>
    <row r="94" spans="1:15" ht="27.75" x14ac:dyDescent="0.65">
      <c r="A94" s="511"/>
      <c r="B94" s="610" t="s">
        <v>788</v>
      </c>
      <c r="C94" s="610"/>
      <c r="D94" s="492">
        <f>SUM('7.WS-แผน รพ.สต.'!E24)</f>
        <v>4350000</v>
      </c>
      <c r="E94" s="512"/>
      <c r="F94" s="512"/>
      <c r="G94" s="512"/>
      <c r="H94" s="512"/>
    </row>
    <row r="95" spans="1:15" ht="24" x14ac:dyDescent="0.55000000000000004">
      <c r="B95" s="610" t="s">
        <v>789</v>
      </c>
      <c r="C95" s="610"/>
      <c r="D95" s="492">
        <f>SUM('7.WS-แผน รพ.สต.'!F24)</f>
        <v>814000</v>
      </c>
    </row>
    <row r="96" spans="1:15" ht="24" x14ac:dyDescent="0.55000000000000004">
      <c r="B96" s="608" t="s">
        <v>666</v>
      </c>
      <c r="C96" s="608"/>
      <c r="D96" s="514">
        <f>SUM(D92:D95)</f>
        <v>21088240</v>
      </c>
    </row>
  </sheetData>
  <mergeCells count="52">
    <mergeCell ref="H3:M3"/>
    <mergeCell ref="M34:N34"/>
    <mergeCell ref="M35:N35"/>
    <mergeCell ref="B53:C53"/>
    <mergeCell ref="A1:E1"/>
    <mergeCell ref="A3:E3"/>
    <mergeCell ref="A42:C42"/>
    <mergeCell ref="B43:C43"/>
    <mergeCell ref="B44:C44"/>
    <mergeCell ref="B45:C45"/>
    <mergeCell ref="B46:C46"/>
    <mergeCell ref="B49:C49"/>
    <mergeCell ref="B50:C50"/>
    <mergeCell ref="B51:C51"/>
    <mergeCell ref="B52:C52"/>
    <mergeCell ref="A2:E2"/>
    <mergeCell ref="B59:C59"/>
    <mergeCell ref="B63:C63"/>
    <mergeCell ref="B60:C60"/>
    <mergeCell ref="B64:C64"/>
    <mergeCell ref="B65:C65"/>
    <mergeCell ref="B54:C54"/>
    <mergeCell ref="B55:C55"/>
    <mergeCell ref="B56:C56"/>
    <mergeCell ref="B57:C57"/>
    <mergeCell ref="B58:C58"/>
    <mergeCell ref="B78:C78"/>
    <mergeCell ref="B79:C79"/>
    <mergeCell ref="B67:C67"/>
    <mergeCell ref="A62:D62"/>
    <mergeCell ref="B66:C66"/>
    <mergeCell ref="B70:C70"/>
    <mergeCell ref="B71:C71"/>
    <mergeCell ref="B72:C72"/>
    <mergeCell ref="B75:C75"/>
    <mergeCell ref="B76:C76"/>
    <mergeCell ref="B80:C80"/>
    <mergeCell ref="B68:C68"/>
    <mergeCell ref="B69:C69"/>
    <mergeCell ref="B96:C96"/>
    <mergeCell ref="B81:C81"/>
    <mergeCell ref="B82:C82"/>
    <mergeCell ref="B83:C83"/>
    <mergeCell ref="B86:C86"/>
    <mergeCell ref="B87:C87"/>
    <mergeCell ref="B88:C88"/>
    <mergeCell ref="B89:C89"/>
    <mergeCell ref="B92:C92"/>
    <mergeCell ref="B93:C93"/>
    <mergeCell ref="B94:C94"/>
    <mergeCell ref="B95:C95"/>
    <mergeCell ref="B77:C77"/>
  </mergeCells>
  <conditionalFormatting sqref="C33">
    <cfRule type="containsText" dxfId="19" priority="5" operator="containsText" text="สมดุล">
      <formula>NOT(ISERROR(SEARCH("สมดุล",C33)))</formula>
    </cfRule>
    <cfRule type="containsText" dxfId="18" priority="6" operator="containsText" text="ขาดดุล">
      <formula>NOT(ISERROR(SEARCH("ขาดดุล",C33)))</formula>
    </cfRule>
    <cfRule type="containsText" dxfId="17" priority="7" operator="containsText" text="เกินดุล">
      <formula>NOT(ISERROR(SEARCH("เกินดุล",C33)))</formula>
    </cfRule>
  </conditionalFormatting>
  <conditionalFormatting sqref="L5:L31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L5:M31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27559055118110237" right="0.15748031496062992" top="0.27559055118110237" bottom="0.39370078740157483" header="0.27559055118110237" footer="0.15748031496062992"/>
  <pageSetup paperSize="9" scale="70" orientation="portrait" r:id="rId1"/>
  <headerFooter>
    <oddFooter>&amp;L
Planfin60&amp;R
&amp;P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3"/>
  <sheetViews>
    <sheetView workbookViewId="0">
      <pane xSplit="3" ySplit="2" topLeftCell="D103" activePane="bottomRight" state="frozen"/>
      <selection pane="topRight" activeCell="D1" sqref="D1"/>
      <selection pane="bottomLeft" activeCell="A3" sqref="A3"/>
      <selection pane="bottomRight" activeCell="F409" sqref="F409"/>
    </sheetView>
  </sheetViews>
  <sheetFormatPr defaultRowHeight="25.5" customHeight="1" x14ac:dyDescent="0.2"/>
  <cols>
    <col min="1" max="1" width="20.125" style="571" customWidth="1"/>
    <col min="2" max="2" width="54.75" customWidth="1"/>
    <col min="3" max="3" width="9" style="90"/>
    <col min="4" max="7" width="15" style="241" customWidth="1"/>
  </cols>
  <sheetData>
    <row r="2" spans="1:7" ht="25.5" customHeight="1" x14ac:dyDescent="0.2">
      <c r="A2" s="571" t="s">
        <v>1102</v>
      </c>
      <c r="B2" t="s">
        <v>1103</v>
      </c>
      <c r="C2" s="90" t="s">
        <v>1598</v>
      </c>
      <c r="D2" s="241" t="s">
        <v>1599</v>
      </c>
      <c r="E2" s="241" t="s">
        <v>1600</v>
      </c>
      <c r="F2" s="241" t="s">
        <v>1601</v>
      </c>
      <c r="G2" s="241" t="s">
        <v>1602</v>
      </c>
    </row>
    <row r="3" spans="1:7" ht="25.5" customHeight="1" x14ac:dyDescent="0.2">
      <c r="A3" s="571">
        <v>1101010101.1010001</v>
      </c>
      <c r="B3" t="s">
        <v>1603</v>
      </c>
      <c r="C3" s="90" t="s">
        <v>1604</v>
      </c>
      <c r="D3" s="241">
        <v>1300690.08</v>
      </c>
      <c r="E3" s="241">
        <v>1302030.08</v>
      </c>
      <c r="F3" s="241">
        <v>0</v>
      </c>
      <c r="G3" s="241">
        <v>0</v>
      </c>
    </row>
    <row r="4" spans="1:7" ht="25.5" customHeight="1" x14ac:dyDescent="0.2">
      <c r="A4" s="571">
        <v>1101010101.1010001</v>
      </c>
      <c r="B4" t="s">
        <v>1603</v>
      </c>
      <c r="C4" s="90" t="s">
        <v>1605</v>
      </c>
      <c r="D4" s="241">
        <v>91230</v>
      </c>
      <c r="E4" s="241">
        <v>91230</v>
      </c>
      <c r="F4" s="241">
        <v>0</v>
      </c>
      <c r="G4" s="241">
        <v>0</v>
      </c>
    </row>
    <row r="5" spans="1:7" ht="25.5" customHeight="1" x14ac:dyDescent="0.2">
      <c r="A5" s="571">
        <v>1101020603.1010001</v>
      </c>
      <c r="B5" t="s">
        <v>1606</v>
      </c>
      <c r="C5" s="90" t="s">
        <v>1605</v>
      </c>
      <c r="D5" s="241">
        <v>716553</v>
      </c>
      <c r="E5" s="241">
        <v>716553</v>
      </c>
      <c r="F5" s="241">
        <v>12214.04</v>
      </c>
      <c r="G5" s="241">
        <v>0</v>
      </c>
    </row>
    <row r="6" spans="1:7" ht="25.5" customHeight="1" x14ac:dyDescent="0.2">
      <c r="A6" s="571">
        <v>1101030102.1010001</v>
      </c>
      <c r="B6" t="s">
        <v>1607</v>
      </c>
      <c r="C6" s="90" t="s">
        <v>1604</v>
      </c>
      <c r="D6" s="241">
        <v>1745704.1</v>
      </c>
      <c r="E6" s="241">
        <v>2903794</v>
      </c>
      <c r="F6" s="241">
        <v>590142.55000000005</v>
      </c>
      <c r="G6" s="241">
        <v>0</v>
      </c>
    </row>
    <row r="7" spans="1:7" ht="25.5" customHeight="1" x14ac:dyDescent="0.2">
      <c r="A7" s="571">
        <v>1101030102.1010001</v>
      </c>
      <c r="B7" t="s">
        <v>1607</v>
      </c>
      <c r="C7" s="90" t="s">
        <v>1605</v>
      </c>
      <c r="D7" s="241">
        <v>30200</v>
      </c>
      <c r="E7" s="241">
        <v>73700</v>
      </c>
      <c r="F7" s="241">
        <v>0</v>
      </c>
      <c r="G7" s="241">
        <v>0</v>
      </c>
    </row>
    <row r="8" spans="1:7" ht="25.5" customHeight="1" x14ac:dyDescent="0.2">
      <c r="A8" s="571" t="s">
        <v>1608</v>
      </c>
      <c r="B8" t="s">
        <v>1609</v>
      </c>
      <c r="C8" s="90" t="s">
        <v>1604</v>
      </c>
      <c r="D8" s="241">
        <v>0</v>
      </c>
      <c r="E8" s="241">
        <v>0</v>
      </c>
      <c r="F8" s="241">
        <v>70928.149999999994</v>
      </c>
      <c r="G8" s="241">
        <v>0</v>
      </c>
    </row>
    <row r="9" spans="1:7" ht="25.5" customHeight="1" x14ac:dyDescent="0.2">
      <c r="A9" s="571" t="s">
        <v>1610</v>
      </c>
      <c r="B9" t="s">
        <v>1611</v>
      </c>
      <c r="C9" s="90" t="s">
        <v>1604</v>
      </c>
      <c r="D9" s="241">
        <v>32263</v>
      </c>
      <c r="E9" s="241">
        <v>0</v>
      </c>
      <c r="F9" s="241">
        <v>863144.53</v>
      </c>
      <c r="G9" s="241">
        <v>0</v>
      </c>
    </row>
    <row r="10" spans="1:7" ht="25.5" customHeight="1" x14ac:dyDescent="0.2">
      <c r="A10" s="571" t="s">
        <v>1612</v>
      </c>
      <c r="B10" t="s">
        <v>1613</v>
      </c>
      <c r="C10" s="90" t="s">
        <v>1604</v>
      </c>
      <c r="D10" s="241">
        <v>12662101.140000001</v>
      </c>
      <c r="E10" s="241">
        <v>4858331.46</v>
      </c>
      <c r="F10" s="241">
        <v>10205432.880000001</v>
      </c>
      <c r="G10" s="241">
        <v>0</v>
      </c>
    </row>
    <row r="11" spans="1:7" ht="25.5" customHeight="1" x14ac:dyDescent="0.2">
      <c r="A11" s="571" t="s">
        <v>1614</v>
      </c>
      <c r="B11" t="s">
        <v>1615</v>
      </c>
      <c r="C11" s="90" t="s">
        <v>1604</v>
      </c>
      <c r="D11" s="241">
        <v>0</v>
      </c>
      <c r="E11" s="241">
        <v>527228.49</v>
      </c>
      <c r="F11" s="241">
        <v>0</v>
      </c>
      <c r="G11" s="241">
        <v>0</v>
      </c>
    </row>
    <row r="12" spans="1:7" ht="25.5" customHeight="1" x14ac:dyDescent="0.2">
      <c r="A12" s="571" t="s">
        <v>1616</v>
      </c>
      <c r="B12" t="s">
        <v>1617</v>
      </c>
      <c r="C12" s="90" t="s">
        <v>1604</v>
      </c>
      <c r="D12" s="241">
        <v>0</v>
      </c>
      <c r="E12" s="241">
        <v>2479478.11</v>
      </c>
      <c r="F12" s="241">
        <v>0</v>
      </c>
      <c r="G12" s="241">
        <v>0</v>
      </c>
    </row>
    <row r="13" spans="1:7" ht="25.5" customHeight="1" x14ac:dyDescent="0.2">
      <c r="A13" s="571" t="s">
        <v>1618</v>
      </c>
      <c r="B13" t="s">
        <v>1619</v>
      </c>
      <c r="C13" s="90" t="s">
        <v>1604</v>
      </c>
      <c r="D13" s="241">
        <v>2059773.63</v>
      </c>
      <c r="E13" s="241">
        <v>3103826.01</v>
      </c>
      <c r="F13" s="241">
        <v>0</v>
      </c>
      <c r="G13" s="241">
        <v>0</v>
      </c>
    </row>
    <row r="14" spans="1:7" ht="25.5" customHeight="1" x14ac:dyDescent="0.2">
      <c r="A14" s="571" t="s">
        <v>1620</v>
      </c>
      <c r="B14" t="s">
        <v>1621</v>
      </c>
      <c r="C14" s="90" t="s">
        <v>1604</v>
      </c>
      <c r="D14" s="241">
        <v>1853800</v>
      </c>
      <c r="E14" s="241">
        <v>29560</v>
      </c>
      <c r="F14" s="241">
        <v>2443462.41</v>
      </c>
      <c r="G14" s="241">
        <v>0</v>
      </c>
    </row>
    <row r="15" spans="1:7" ht="25.5" customHeight="1" x14ac:dyDescent="0.2">
      <c r="A15" s="571" t="s">
        <v>1622</v>
      </c>
      <c r="B15" t="s">
        <v>1623</v>
      </c>
      <c r="C15" s="90" t="s">
        <v>1604</v>
      </c>
      <c r="D15" s="241">
        <v>254684</v>
      </c>
      <c r="E15" s="241">
        <v>417492.81</v>
      </c>
      <c r="F15" s="241">
        <v>280304.52</v>
      </c>
      <c r="G15" s="241">
        <v>0</v>
      </c>
    </row>
    <row r="16" spans="1:7" ht="25.5" customHeight="1" x14ac:dyDescent="0.2">
      <c r="A16" s="571" t="s">
        <v>1624</v>
      </c>
      <c r="B16" t="s">
        <v>1625</v>
      </c>
      <c r="C16" s="90" t="s">
        <v>1604</v>
      </c>
      <c r="D16" s="241">
        <v>14320</v>
      </c>
      <c r="E16" s="241">
        <v>59622.59</v>
      </c>
      <c r="F16" s="241">
        <v>100571.11</v>
      </c>
      <c r="G16" s="241">
        <v>0</v>
      </c>
    </row>
    <row r="17" spans="1:7" ht="25.5" customHeight="1" x14ac:dyDescent="0.2">
      <c r="A17" s="571" t="s">
        <v>1626</v>
      </c>
      <c r="B17" t="s">
        <v>1627</v>
      </c>
      <c r="C17" s="90" t="s">
        <v>1604</v>
      </c>
      <c r="D17" s="241">
        <v>234.16</v>
      </c>
      <c r="E17" s="241">
        <v>59420.86</v>
      </c>
      <c r="F17" s="241">
        <v>234.16</v>
      </c>
      <c r="G17" s="241">
        <v>0</v>
      </c>
    </row>
    <row r="18" spans="1:7" ht="25.5" customHeight="1" x14ac:dyDescent="0.2">
      <c r="A18" s="571" t="s">
        <v>1628</v>
      </c>
      <c r="B18" t="s">
        <v>1629</v>
      </c>
      <c r="C18" s="90" t="s">
        <v>1604</v>
      </c>
      <c r="D18" s="241">
        <v>0</v>
      </c>
      <c r="E18" s="241">
        <v>0</v>
      </c>
      <c r="F18" s="241">
        <v>489783.97</v>
      </c>
      <c r="G18" s="241">
        <v>0</v>
      </c>
    </row>
    <row r="19" spans="1:7" ht="25.5" customHeight="1" x14ac:dyDescent="0.2">
      <c r="A19" s="571" t="s">
        <v>1630</v>
      </c>
      <c r="B19" t="s">
        <v>1631</v>
      </c>
      <c r="C19" s="90" t="s">
        <v>1604</v>
      </c>
      <c r="D19" s="241">
        <v>0</v>
      </c>
      <c r="E19" s="241">
        <v>0</v>
      </c>
      <c r="F19" s="241">
        <v>91387.99</v>
      </c>
      <c r="G19" s="241">
        <v>0</v>
      </c>
    </row>
    <row r="20" spans="1:7" ht="25.5" customHeight="1" x14ac:dyDescent="0.2">
      <c r="A20" s="571" t="s">
        <v>1632</v>
      </c>
      <c r="B20" t="s">
        <v>1633</v>
      </c>
      <c r="C20" s="90" t="s">
        <v>1604</v>
      </c>
      <c r="D20" s="241">
        <v>0</v>
      </c>
      <c r="E20" s="241">
        <v>0</v>
      </c>
      <c r="F20" s="241">
        <v>0.82</v>
      </c>
      <c r="G20" s="241">
        <v>0</v>
      </c>
    </row>
    <row r="21" spans="1:7" ht="25.5" customHeight="1" x14ac:dyDescent="0.2">
      <c r="A21" s="571" t="s">
        <v>1634</v>
      </c>
      <c r="B21" t="s">
        <v>1635</v>
      </c>
      <c r="C21" s="90" t="s">
        <v>1604</v>
      </c>
      <c r="D21" s="241">
        <v>4.51</v>
      </c>
      <c r="E21" s="241">
        <v>0</v>
      </c>
      <c r="F21" s="241">
        <v>2205.7199999999998</v>
      </c>
      <c r="G21" s="241">
        <v>0</v>
      </c>
    </row>
    <row r="22" spans="1:7" ht="25.5" customHeight="1" x14ac:dyDescent="0.2">
      <c r="A22" s="571" t="s">
        <v>1636</v>
      </c>
      <c r="B22" t="s">
        <v>1637</v>
      </c>
      <c r="C22" s="90" t="s">
        <v>1604</v>
      </c>
      <c r="D22" s="241">
        <v>0</v>
      </c>
      <c r="E22" s="241">
        <v>0</v>
      </c>
      <c r="F22" s="241">
        <v>0.39</v>
      </c>
      <c r="G22" s="241">
        <v>0</v>
      </c>
    </row>
    <row r="23" spans="1:7" ht="25.5" customHeight="1" x14ac:dyDescent="0.2">
      <c r="A23" s="571" t="s">
        <v>1638</v>
      </c>
      <c r="B23" t="s">
        <v>1639</v>
      </c>
      <c r="C23" s="90" t="s">
        <v>1604</v>
      </c>
      <c r="D23" s="241">
        <v>0</v>
      </c>
      <c r="E23" s="241">
        <v>0</v>
      </c>
      <c r="F23" s="241">
        <v>252142.77</v>
      </c>
      <c r="G23" s="241">
        <v>0</v>
      </c>
    </row>
    <row r="24" spans="1:7" ht="25.5" customHeight="1" x14ac:dyDescent="0.2">
      <c r="A24" s="571" t="s">
        <v>1640</v>
      </c>
      <c r="B24" t="s">
        <v>1641</v>
      </c>
      <c r="C24" s="90" t="s">
        <v>1604</v>
      </c>
      <c r="D24" s="241">
        <v>10713.23</v>
      </c>
      <c r="E24" s="241">
        <v>0</v>
      </c>
      <c r="F24" s="241">
        <v>228456.09</v>
      </c>
      <c r="G24" s="241">
        <v>0</v>
      </c>
    </row>
    <row r="25" spans="1:7" ht="25.5" customHeight="1" x14ac:dyDescent="0.2">
      <c r="A25" s="571" t="s">
        <v>1642</v>
      </c>
      <c r="B25" t="s">
        <v>1643</v>
      </c>
      <c r="C25" s="90" t="s">
        <v>1604</v>
      </c>
      <c r="D25" s="241">
        <v>0</v>
      </c>
      <c r="E25" s="241">
        <v>605694.94999999995</v>
      </c>
      <c r="F25" s="241">
        <v>0</v>
      </c>
      <c r="G25" s="241">
        <v>0</v>
      </c>
    </row>
    <row r="26" spans="1:7" ht="25.5" customHeight="1" x14ac:dyDescent="0.2">
      <c r="A26" s="571" t="s">
        <v>1644</v>
      </c>
      <c r="B26" t="s">
        <v>1645</v>
      </c>
      <c r="C26" s="90" t="s">
        <v>1604</v>
      </c>
      <c r="D26" s="241">
        <v>0</v>
      </c>
      <c r="E26" s="241">
        <v>2059773.63</v>
      </c>
      <c r="F26" s="241">
        <v>0</v>
      </c>
      <c r="G26" s="241">
        <v>0</v>
      </c>
    </row>
    <row r="27" spans="1:7" ht="25.5" customHeight="1" x14ac:dyDescent="0.2">
      <c r="A27" s="571" t="s">
        <v>1646</v>
      </c>
      <c r="B27" t="s">
        <v>1647</v>
      </c>
      <c r="C27" s="90" t="s">
        <v>1604</v>
      </c>
      <c r="D27" s="241">
        <v>0</v>
      </c>
      <c r="E27" s="241">
        <v>0</v>
      </c>
      <c r="F27" s="241">
        <v>0</v>
      </c>
      <c r="G27" s="241">
        <v>0</v>
      </c>
    </row>
    <row r="28" spans="1:7" ht="25.5" customHeight="1" x14ac:dyDescent="0.2">
      <c r="A28" s="571" t="s">
        <v>1648</v>
      </c>
      <c r="B28" t="s">
        <v>1649</v>
      </c>
      <c r="C28" s="90" t="s">
        <v>1604</v>
      </c>
      <c r="D28" s="241">
        <v>0</v>
      </c>
      <c r="E28" s="241">
        <v>1853800</v>
      </c>
      <c r="F28" s="241">
        <v>0</v>
      </c>
      <c r="G28" s="241">
        <v>0</v>
      </c>
    </row>
    <row r="29" spans="1:7" ht="25.5" customHeight="1" x14ac:dyDescent="0.2">
      <c r="A29" s="571">
        <v>1101030102.1029999</v>
      </c>
      <c r="B29" t="s">
        <v>1650</v>
      </c>
      <c r="C29" s="90" t="s">
        <v>1604</v>
      </c>
      <c r="D29" s="241">
        <v>0</v>
      </c>
      <c r="E29" s="241">
        <v>2107680</v>
      </c>
      <c r="F29" s="241">
        <v>0</v>
      </c>
      <c r="G29" s="241">
        <v>0</v>
      </c>
    </row>
    <row r="30" spans="1:7" ht="25.5" customHeight="1" x14ac:dyDescent="0.2">
      <c r="A30" s="571" t="s">
        <v>1651</v>
      </c>
      <c r="B30" t="s">
        <v>1652</v>
      </c>
      <c r="C30" s="90" t="s">
        <v>1604</v>
      </c>
      <c r="D30" s="241">
        <v>43050</v>
      </c>
      <c r="E30" s="241">
        <v>0</v>
      </c>
      <c r="F30" s="241">
        <v>551450</v>
      </c>
      <c r="G30" s="241">
        <v>0</v>
      </c>
    </row>
    <row r="31" spans="1:7" ht="25.5" customHeight="1" x14ac:dyDescent="0.2">
      <c r="A31" s="571" t="s">
        <v>1653</v>
      </c>
      <c r="B31" t="s">
        <v>1654</v>
      </c>
      <c r="C31" s="90" t="s">
        <v>1604</v>
      </c>
      <c r="D31" s="241">
        <v>2038120.67</v>
      </c>
      <c r="E31" s="241">
        <v>0</v>
      </c>
      <c r="F31" s="241">
        <v>2038120.67</v>
      </c>
      <c r="G31" s="241">
        <v>0</v>
      </c>
    </row>
    <row r="32" spans="1:7" ht="25.5" customHeight="1" x14ac:dyDescent="0.2">
      <c r="A32" s="571" t="s">
        <v>1655</v>
      </c>
      <c r="B32" t="s">
        <v>1656</v>
      </c>
      <c r="C32" s="90" t="s">
        <v>1604</v>
      </c>
      <c r="D32" s="241">
        <v>1024188.43</v>
      </c>
      <c r="E32" s="241">
        <v>0</v>
      </c>
      <c r="F32" s="241">
        <v>1024188.43</v>
      </c>
      <c r="G32" s="241">
        <v>0</v>
      </c>
    </row>
    <row r="33" spans="1:7" ht="25.5" customHeight="1" x14ac:dyDescent="0.2">
      <c r="A33" s="571">
        <v>1101030102.1040001</v>
      </c>
      <c r="B33" t="s">
        <v>1657</v>
      </c>
      <c r="C33" s="90" t="s">
        <v>1604</v>
      </c>
      <c r="D33" s="241">
        <v>0</v>
      </c>
      <c r="E33" s="241">
        <v>0</v>
      </c>
      <c r="F33" s="241">
        <v>640170.81999999995</v>
      </c>
      <c r="G33" s="241">
        <v>0</v>
      </c>
    </row>
    <row r="34" spans="1:7" ht="25.5" customHeight="1" x14ac:dyDescent="0.2">
      <c r="A34" s="571" t="s">
        <v>1658</v>
      </c>
      <c r="B34" t="s">
        <v>1659</v>
      </c>
      <c r="C34" s="90" t="s">
        <v>1604</v>
      </c>
      <c r="D34" s="241">
        <v>0</v>
      </c>
      <c r="E34" s="241">
        <v>0</v>
      </c>
      <c r="F34" s="241">
        <v>0</v>
      </c>
      <c r="G34" s="241">
        <v>0</v>
      </c>
    </row>
    <row r="35" spans="1:7" ht="25.5" customHeight="1" x14ac:dyDescent="0.2">
      <c r="A35" s="571" t="s">
        <v>1660</v>
      </c>
      <c r="B35" t="s">
        <v>1661</v>
      </c>
      <c r="C35" s="90" t="s">
        <v>1604</v>
      </c>
      <c r="D35" s="241">
        <v>0</v>
      </c>
      <c r="E35" s="241">
        <v>0</v>
      </c>
      <c r="F35" s="241">
        <v>1387408.45</v>
      </c>
      <c r="G35" s="241">
        <v>0</v>
      </c>
    </row>
    <row r="36" spans="1:7" ht="25.5" customHeight="1" x14ac:dyDescent="0.2">
      <c r="A36" s="571">
        <v>1102010108.1010001</v>
      </c>
      <c r="B36" t="s">
        <v>1662</v>
      </c>
      <c r="C36" s="90" t="s">
        <v>1604</v>
      </c>
      <c r="D36" s="241">
        <v>45000</v>
      </c>
      <c r="E36" s="241">
        <v>318670.40000000002</v>
      </c>
      <c r="F36" s="241">
        <v>59130</v>
      </c>
      <c r="G36" s="241">
        <v>0</v>
      </c>
    </row>
    <row r="37" spans="1:7" ht="25.5" customHeight="1" x14ac:dyDescent="0.2">
      <c r="A37" s="571">
        <v>1102050107.1029999</v>
      </c>
      <c r="B37" t="s">
        <v>1663</v>
      </c>
      <c r="C37" s="90" t="s">
        <v>1604</v>
      </c>
      <c r="D37" s="241">
        <v>0</v>
      </c>
      <c r="E37" s="241">
        <v>0</v>
      </c>
      <c r="F37" s="241">
        <v>0</v>
      </c>
      <c r="G37" s="241">
        <v>0</v>
      </c>
    </row>
    <row r="38" spans="1:7" ht="25.5" customHeight="1" x14ac:dyDescent="0.2">
      <c r="A38" s="571">
        <v>1102050107.1040001</v>
      </c>
      <c r="B38" t="s">
        <v>1664</v>
      </c>
      <c r="C38" s="90" t="s">
        <v>1605</v>
      </c>
      <c r="D38" s="241">
        <v>543400</v>
      </c>
      <c r="E38" s="241">
        <v>0</v>
      </c>
      <c r="F38" s="241">
        <v>543400</v>
      </c>
      <c r="G38" s="241">
        <v>0</v>
      </c>
    </row>
    <row r="39" spans="1:7" ht="25.5" customHeight="1" x14ac:dyDescent="0.2">
      <c r="A39" s="571">
        <v>1102050123.1140001</v>
      </c>
      <c r="B39" t="s">
        <v>1665</v>
      </c>
      <c r="C39" s="90" t="s">
        <v>1604</v>
      </c>
      <c r="D39" s="241">
        <v>0</v>
      </c>
      <c r="E39" s="241">
        <v>23117.3</v>
      </c>
      <c r="F39" s="241">
        <v>0</v>
      </c>
      <c r="G39" s="241">
        <v>734693.9</v>
      </c>
    </row>
    <row r="40" spans="1:7" ht="25.5" customHeight="1" x14ac:dyDescent="0.2">
      <c r="A40" s="571">
        <v>1102050123.115</v>
      </c>
      <c r="B40" t="s">
        <v>1666</v>
      </c>
      <c r="C40" s="90" t="s">
        <v>1604</v>
      </c>
      <c r="D40" s="241">
        <v>0</v>
      </c>
      <c r="E40" s="241">
        <v>4285.93</v>
      </c>
      <c r="F40" s="241">
        <v>0</v>
      </c>
      <c r="G40" s="241">
        <v>483841.42</v>
      </c>
    </row>
    <row r="41" spans="1:7" ht="25.5" customHeight="1" x14ac:dyDescent="0.2">
      <c r="A41" s="571">
        <v>1102050123.2160001</v>
      </c>
      <c r="B41" t="s">
        <v>1667</v>
      </c>
      <c r="C41" s="90" t="s">
        <v>1604</v>
      </c>
      <c r="D41" s="241">
        <v>0</v>
      </c>
      <c r="E41" s="241">
        <v>0</v>
      </c>
      <c r="F41" s="241">
        <v>0</v>
      </c>
      <c r="G41" s="241">
        <v>0</v>
      </c>
    </row>
    <row r="42" spans="1:7" ht="25.5" customHeight="1" x14ac:dyDescent="0.2">
      <c r="A42" s="571">
        <v>1102050123.217</v>
      </c>
      <c r="B42" t="s">
        <v>1668</v>
      </c>
      <c r="C42" s="90" t="s">
        <v>1604</v>
      </c>
      <c r="D42" s="241">
        <v>0</v>
      </c>
      <c r="E42" s="241">
        <v>0</v>
      </c>
      <c r="F42" s="241">
        <v>0</v>
      </c>
      <c r="G42" s="241">
        <v>0</v>
      </c>
    </row>
    <row r="43" spans="1:7" ht="25.5" customHeight="1" x14ac:dyDescent="0.2">
      <c r="A43" s="571">
        <v>1102050123.2179999</v>
      </c>
      <c r="B43" t="s">
        <v>1669</v>
      </c>
      <c r="C43" s="90" t="s">
        <v>1604</v>
      </c>
      <c r="D43" s="241">
        <v>0</v>
      </c>
      <c r="E43" s="241">
        <v>0</v>
      </c>
      <c r="F43" s="241">
        <v>0</v>
      </c>
      <c r="G43" s="241">
        <v>0</v>
      </c>
    </row>
    <row r="44" spans="1:7" ht="25.5" customHeight="1" x14ac:dyDescent="0.2">
      <c r="A44" s="571">
        <v>1102050194.1040001</v>
      </c>
      <c r="B44" t="s">
        <v>1670</v>
      </c>
      <c r="C44" s="90" t="s">
        <v>1604</v>
      </c>
      <c r="D44" s="241">
        <v>0</v>
      </c>
      <c r="E44" s="241">
        <v>0</v>
      </c>
      <c r="F44" s="241">
        <v>0</v>
      </c>
      <c r="G44" s="241">
        <v>0</v>
      </c>
    </row>
    <row r="45" spans="1:7" s="481" customFormat="1" ht="25.5" customHeight="1" x14ac:dyDescent="0.2">
      <c r="A45" s="572">
        <v>1102050194.105</v>
      </c>
      <c r="B45" s="481" t="s">
        <v>1671</v>
      </c>
      <c r="C45" s="573" t="s">
        <v>1604</v>
      </c>
      <c r="D45" s="528">
        <v>0</v>
      </c>
      <c r="E45" s="528">
        <v>0</v>
      </c>
      <c r="F45" s="528">
        <v>39280</v>
      </c>
      <c r="G45" s="528">
        <v>0</v>
      </c>
    </row>
    <row r="46" spans="1:7" s="481" customFormat="1" ht="25.5" customHeight="1" x14ac:dyDescent="0.2">
      <c r="A46" s="572">
        <v>1102050194.1110001</v>
      </c>
      <c r="B46" s="481" t="s">
        <v>1672</v>
      </c>
      <c r="C46" s="573" t="s">
        <v>1604</v>
      </c>
      <c r="D46" s="528">
        <v>40412</v>
      </c>
      <c r="E46" s="528">
        <v>0</v>
      </c>
      <c r="F46" s="528">
        <v>40412</v>
      </c>
      <c r="G46" s="476">
        <f>+F45+F46</f>
        <v>79692</v>
      </c>
    </row>
    <row r="47" spans="1:7" s="592" customFormat="1" ht="25.5" customHeight="1" x14ac:dyDescent="0.2">
      <c r="A47" s="591">
        <v>1102050194.112</v>
      </c>
      <c r="B47" s="592" t="s">
        <v>1673</v>
      </c>
      <c r="C47" s="593" t="s">
        <v>1604</v>
      </c>
      <c r="D47" s="594">
        <v>36396.5</v>
      </c>
      <c r="E47" s="594">
        <v>12062.5</v>
      </c>
      <c r="F47" s="594">
        <v>773362</v>
      </c>
      <c r="G47" s="594">
        <v>0</v>
      </c>
    </row>
    <row r="48" spans="1:7" s="592" customFormat="1" ht="25.5" customHeight="1" x14ac:dyDescent="0.2">
      <c r="A48" s="591">
        <v>1102050194.1129999</v>
      </c>
      <c r="B48" s="592" t="s">
        <v>1674</v>
      </c>
      <c r="C48" s="593" t="s">
        <v>1604</v>
      </c>
      <c r="D48" s="594">
        <v>4511.51</v>
      </c>
      <c r="E48" s="594">
        <v>0</v>
      </c>
      <c r="F48" s="594">
        <v>509306.76</v>
      </c>
      <c r="G48" s="476">
        <f>+F47+F48</f>
        <v>1282668.76</v>
      </c>
    </row>
    <row r="49" spans="1:7" s="580" customFormat="1" ht="25.5" customHeight="1" x14ac:dyDescent="0.2">
      <c r="A49" s="579">
        <v>1102050194.201</v>
      </c>
      <c r="B49" s="580" t="s">
        <v>1675</v>
      </c>
      <c r="C49" s="581" t="s">
        <v>1604</v>
      </c>
      <c r="D49" s="582">
        <v>3297580.67</v>
      </c>
      <c r="E49" s="582">
        <v>3297580.67</v>
      </c>
      <c r="F49" s="582">
        <v>0</v>
      </c>
      <c r="G49" s="582">
        <v>0</v>
      </c>
    </row>
    <row r="50" spans="1:7" s="580" customFormat="1" ht="25.5" customHeight="1" x14ac:dyDescent="0.2">
      <c r="A50" s="579" t="s">
        <v>1676</v>
      </c>
      <c r="B50" s="580" t="s">
        <v>1677</v>
      </c>
      <c r="C50" s="581" t="s">
        <v>1604</v>
      </c>
      <c r="D50" s="582">
        <v>72463.600000000006</v>
      </c>
      <c r="E50" s="582">
        <v>72463.600000000006</v>
      </c>
      <c r="F50" s="582">
        <v>0</v>
      </c>
      <c r="G50" s="582">
        <v>0</v>
      </c>
    </row>
    <row r="51" spans="1:7" s="580" customFormat="1" ht="25.5" customHeight="1" x14ac:dyDescent="0.2">
      <c r="A51" s="579">
        <v>1102050194.2019999</v>
      </c>
      <c r="B51" s="580" t="s">
        <v>1678</v>
      </c>
      <c r="C51" s="581" t="s">
        <v>1604</v>
      </c>
      <c r="D51" s="582">
        <v>1600463.89</v>
      </c>
      <c r="E51" s="582">
        <v>1235151.8400000001</v>
      </c>
      <c r="F51" s="582">
        <v>2972546.71</v>
      </c>
      <c r="G51" s="476">
        <f>+F51+F52+F54+F55+F56+F57+F60+F61</f>
        <v>6310897.6099999994</v>
      </c>
    </row>
    <row r="52" spans="1:7" s="580" customFormat="1" ht="25.5" customHeight="1" x14ac:dyDescent="0.2">
      <c r="A52" s="579" t="s">
        <v>1679</v>
      </c>
      <c r="B52" s="580" t="s">
        <v>1680</v>
      </c>
      <c r="C52" s="581" t="s">
        <v>1604</v>
      </c>
      <c r="D52" s="582">
        <v>185969.5</v>
      </c>
      <c r="E52" s="582">
        <v>145485.75</v>
      </c>
      <c r="F52" s="582">
        <v>339685.69</v>
      </c>
      <c r="G52" s="582">
        <v>0</v>
      </c>
    </row>
    <row r="53" spans="1:7" s="580" customFormat="1" ht="25.5" customHeight="1" x14ac:dyDescent="0.2">
      <c r="A53" s="579">
        <v>1102050194.2030001</v>
      </c>
      <c r="B53" s="580" t="s">
        <v>1681</v>
      </c>
      <c r="C53" s="581" t="s">
        <v>1604</v>
      </c>
      <c r="D53" s="582">
        <v>83176.600000000006</v>
      </c>
      <c r="E53" s="582">
        <v>83176.600000000006</v>
      </c>
      <c r="F53" s="582">
        <v>0</v>
      </c>
      <c r="G53" s="582">
        <v>0</v>
      </c>
    </row>
    <row r="54" spans="1:7" s="580" customFormat="1" ht="25.5" customHeight="1" x14ac:dyDescent="0.2">
      <c r="A54" s="579">
        <v>1102050194.204</v>
      </c>
      <c r="B54" s="580" t="s">
        <v>1682</v>
      </c>
      <c r="C54" s="581" t="s">
        <v>1604</v>
      </c>
      <c r="D54" s="582">
        <v>58319.4</v>
      </c>
      <c r="E54" s="582">
        <v>122600.35</v>
      </c>
      <c r="F54" s="582">
        <v>421145</v>
      </c>
      <c r="G54" s="582">
        <v>0</v>
      </c>
    </row>
    <row r="55" spans="1:7" s="580" customFormat="1" ht="25.5" customHeight="1" x14ac:dyDescent="0.2">
      <c r="A55" s="579">
        <v>1102050194.2049999</v>
      </c>
      <c r="B55" s="580" t="s">
        <v>1683</v>
      </c>
      <c r="C55" s="581" t="s">
        <v>1604</v>
      </c>
      <c r="D55" s="582">
        <v>0</v>
      </c>
      <c r="E55" s="582">
        <v>0</v>
      </c>
      <c r="F55" s="582">
        <v>88244.5</v>
      </c>
      <c r="G55" s="582">
        <v>0</v>
      </c>
    </row>
    <row r="56" spans="1:7" s="580" customFormat="1" ht="25.5" customHeight="1" x14ac:dyDescent="0.2">
      <c r="A56" s="579">
        <v>1102050194.2060001</v>
      </c>
      <c r="B56" s="580" t="s">
        <v>1684</v>
      </c>
      <c r="C56" s="581" t="s">
        <v>1604</v>
      </c>
      <c r="D56" s="582">
        <v>3242</v>
      </c>
      <c r="E56" s="582">
        <v>8363.5</v>
      </c>
      <c r="F56" s="582">
        <v>13505</v>
      </c>
      <c r="G56" s="582">
        <v>0</v>
      </c>
    </row>
    <row r="57" spans="1:7" s="580" customFormat="1" ht="25.5" customHeight="1" x14ac:dyDescent="0.2">
      <c r="A57" s="579">
        <v>1102050194.207</v>
      </c>
      <c r="B57" s="580" t="s">
        <v>1685</v>
      </c>
      <c r="C57" s="581" t="s">
        <v>1604</v>
      </c>
      <c r="D57" s="582">
        <v>52166.46</v>
      </c>
      <c r="E57" s="582">
        <v>40883.5</v>
      </c>
      <c r="F57" s="582">
        <v>597174.11</v>
      </c>
      <c r="G57" s="582">
        <v>0</v>
      </c>
    </row>
    <row r="58" spans="1:7" s="580" customFormat="1" ht="25.5" customHeight="1" x14ac:dyDescent="0.2">
      <c r="A58" s="579" t="s">
        <v>1686</v>
      </c>
      <c r="B58" s="580" t="s">
        <v>1687</v>
      </c>
      <c r="C58" s="581" t="s">
        <v>1604</v>
      </c>
      <c r="D58" s="582">
        <v>8330</v>
      </c>
      <c r="E58" s="582">
        <v>19604</v>
      </c>
      <c r="F58" s="582">
        <v>0</v>
      </c>
      <c r="G58" s="582">
        <v>0</v>
      </c>
    </row>
    <row r="59" spans="1:7" s="580" customFormat="1" ht="25.5" customHeight="1" x14ac:dyDescent="0.2">
      <c r="A59" s="579" t="s">
        <v>1688</v>
      </c>
      <c r="B59" s="580" t="s">
        <v>1689</v>
      </c>
      <c r="C59" s="581" t="s">
        <v>1604</v>
      </c>
      <c r="D59" s="582">
        <v>10208</v>
      </c>
      <c r="E59" s="582">
        <v>10208</v>
      </c>
      <c r="F59" s="582">
        <v>0</v>
      </c>
      <c r="G59" s="582">
        <v>0</v>
      </c>
    </row>
    <row r="60" spans="1:7" s="580" customFormat="1" ht="25.5" customHeight="1" x14ac:dyDescent="0.2">
      <c r="A60" s="579" t="s">
        <v>1690</v>
      </c>
      <c r="B60" s="580" t="s">
        <v>1691</v>
      </c>
      <c r="C60" s="581" t="s">
        <v>1604</v>
      </c>
      <c r="D60" s="582">
        <v>53325</v>
      </c>
      <c r="E60" s="582">
        <v>48070</v>
      </c>
      <c r="F60" s="582">
        <v>638770</v>
      </c>
      <c r="G60" s="582">
        <v>0</v>
      </c>
    </row>
    <row r="61" spans="1:7" s="580" customFormat="1" ht="25.5" customHeight="1" x14ac:dyDescent="0.2">
      <c r="A61" s="579">
        <v>1102050194.2079999</v>
      </c>
      <c r="B61" s="580" t="s">
        <v>1692</v>
      </c>
      <c r="C61" s="581" t="s">
        <v>1604</v>
      </c>
      <c r="D61" s="582">
        <v>73011.5</v>
      </c>
      <c r="E61" s="582">
        <v>25442</v>
      </c>
      <c r="F61" s="582">
        <v>1239826.6000000001</v>
      </c>
      <c r="G61" s="582">
        <v>0</v>
      </c>
    </row>
    <row r="62" spans="1:7" s="580" customFormat="1" ht="25.5" customHeight="1" x14ac:dyDescent="0.2">
      <c r="A62" s="579">
        <v>1102050194.2090001</v>
      </c>
      <c r="B62" s="580" t="s">
        <v>1693</v>
      </c>
      <c r="C62" s="581" t="s">
        <v>1604</v>
      </c>
      <c r="D62" s="582">
        <v>0</v>
      </c>
      <c r="E62" s="582">
        <v>0</v>
      </c>
      <c r="F62" s="582">
        <v>0</v>
      </c>
      <c r="G62" s="582">
        <v>0</v>
      </c>
    </row>
    <row r="63" spans="1:7" s="144" customFormat="1" ht="25.5" customHeight="1" x14ac:dyDescent="0.2">
      <c r="A63" s="576">
        <v>1102050194.3010001</v>
      </c>
      <c r="B63" s="144" t="s">
        <v>1694</v>
      </c>
      <c r="C63" s="577" t="s">
        <v>1604</v>
      </c>
      <c r="D63" s="578">
        <v>246473.78</v>
      </c>
      <c r="E63" s="578">
        <v>1382317.36</v>
      </c>
      <c r="F63" s="578">
        <v>2255359.89</v>
      </c>
      <c r="G63" s="578">
        <v>0</v>
      </c>
    </row>
    <row r="64" spans="1:7" s="144" customFormat="1" ht="25.5" customHeight="1" x14ac:dyDescent="0.2">
      <c r="A64" s="576" t="s">
        <v>1695</v>
      </c>
      <c r="B64" s="144" t="s">
        <v>1696</v>
      </c>
      <c r="C64" s="577" t="s">
        <v>1604</v>
      </c>
      <c r="D64" s="578">
        <v>650</v>
      </c>
      <c r="E64" s="578">
        <v>650</v>
      </c>
      <c r="F64" s="578">
        <v>0</v>
      </c>
      <c r="G64" s="578">
        <v>0</v>
      </c>
    </row>
    <row r="65" spans="1:7" s="144" customFormat="1" ht="25.5" customHeight="1" x14ac:dyDescent="0.2">
      <c r="A65" s="576">
        <v>1102050194.302</v>
      </c>
      <c r="B65" s="144" t="s">
        <v>1697</v>
      </c>
      <c r="C65" s="577" t="s">
        <v>1604</v>
      </c>
      <c r="D65" s="578">
        <v>66331</v>
      </c>
      <c r="E65" s="578">
        <v>590972.19999999995</v>
      </c>
      <c r="F65" s="578">
        <v>964217.8</v>
      </c>
      <c r="G65" s="578">
        <v>0</v>
      </c>
    </row>
    <row r="66" spans="1:7" s="144" customFormat="1" ht="25.5" customHeight="1" x14ac:dyDescent="0.2">
      <c r="A66" s="576">
        <v>1102050194.303</v>
      </c>
      <c r="B66" s="144" t="s">
        <v>1698</v>
      </c>
      <c r="C66" s="577" t="s">
        <v>1604</v>
      </c>
      <c r="D66" s="578">
        <v>9508.5400000000009</v>
      </c>
      <c r="E66" s="578">
        <v>5942.5</v>
      </c>
      <c r="F66" s="578">
        <v>39700.47</v>
      </c>
      <c r="G66" s="244">
        <f>+F63+F65+F66+F67+F68+F69+F70+F71</f>
        <v>3488442.7100000004</v>
      </c>
    </row>
    <row r="67" spans="1:7" s="144" customFormat="1" ht="25.5" customHeight="1" x14ac:dyDescent="0.2">
      <c r="A67" s="576">
        <v>1102050194.3039999</v>
      </c>
      <c r="B67" s="144" t="s">
        <v>1699</v>
      </c>
      <c r="C67" s="577" t="s">
        <v>1604</v>
      </c>
      <c r="D67" s="578">
        <v>0</v>
      </c>
      <c r="E67" s="578">
        <v>0</v>
      </c>
      <c r="F67" s="578">
        <v>53038</v>
      </c>
      <c r="G67" s="578">
        <v>0</v>
      </c>
    </row>
    <row r="68" spans="1:7" s="144" customFormat="1" ht="25.5" customHeight="1" x14ac:dyDescent="0.2">
      <c r="A68" s="576">
        <v>1102050194.3050001</v>
      </c>
      <c r="B68" s="144" t="s">
        <v>1700</v>
      </c>
      <c r="C68" s="577" t="s">
        <v>1604</v>
      </c>
      <c r="D68" s="578">
        <v>0</v>
      </c>
      <c r="E68" s="578">
        <v>0</v>
      </c>
      <c r="F68" s="578">
        <v>6171.5</v>
      </c>
      <c r="G68" s="578">
        <v>0</v>
      </c>
    </row>
    <row r="69" spans="1:7" s="144" customFormat="1" ht="25.5" customHeight="1" x14ac:dyDescent="0.2">
      <c r="A69" s="576" t="s">
        <v>1701</v>
      </c>
      <c r="B69" s="144" t="s">
        <v>1702</v>
      </c>
      <c r="C69" s="577" t="s">
        <v>1604</v>
      </c>
      <c r="D69" s="578">
        <v>21900</v>
      </c>
      <c r="E69" s="578">
        <v>17742.5</v>
      </c>
      <c r="F69" s="578">
        <v>24990</v>
      </c>
      <c r="G69" s="578">
        <v>0</v>
      </c>
    </row>
    <row r="70" spans="1:7" s="144" customFormat="1" ht="25.5" customHeight="1" x14ac:dyDescent="0.2">
      <c r="A70" s="576" t="s">
        <v>1703</v>
      </c>
      <c r="B70" s="144" t="s">
        <v>1704</v>
      </c>
      <c r="C70" s="577" t="s">
        <v>1604</v>
      </c>
      <c r="D70" s="578">
        <v>3938.95</v>
      </c>
      <c r="E70" s="578">
        <v>3995.5</v>
      </c>
      <c r="F70" s="578">
        <v>24345.05</v>
      </c>
      <c r="G70" s="578">
        <v>0</v>
      </c>
    </row>
    <row r="71" spans="1:7" s="144" customFormat="1" ht="25.5" customHeight="1" x14ac:dyDescent="0.2">
      <c r="A71" s="576">
        <v>1102050194.306</v>
      </c>
      <c r="B71" s="144" t="s">
        <v>1705</v>
      </c>
      <c r="C71" s="577" t="s">
        <v>1604</v>
      </c>
      <c r="D71" s="578">
        <v>18900</v>
      </c>
      <c r="E71" s="578">
        <v>1351</v>
      </c>
      <c r="F71" s="578">
        <v>120620</v>
      </c>
      <c r="G71" s="578">
        <v>0</v>
      </c>
    </row>
    <row r="72" spans="1:7" s="344" customFormat="1" ht="25.5" customHeight="1" x14ac:dyDescent="0.2">
      <c r="A72" s="574">
        <v>1102050194.401</v>
      </c>
      <c r="B72" s="344" t="s">
        <v>1706</v>
      </c>
      <c r="C72" s="575" t="s">
        <v>1604</v>
      </c>
      <c r="D72" s="476">
        <v>629684.23</v>
      </c>
      <c r="E72" s="476">
        <v>623999.56999999995</v>
      </c>
      <c r="F72" s="476">
        <v>1295522.02</v>
      </c>
      <c r="G72" s="476">
        <v>0</v>
      </c>
    </row>
    <row r="73" spans="1:7" s="344" customFormat="1" ht="25.5" customHeight="1" x14ac:dyDescent="0.2">
      <c r="A73" s="574" t="s">
        <v>1707</v>
      </c>
      <c r="B73" s="344" t="s">
        <v>1708</v>
      </c>
      <c r="C73" s="575" t="s">
        <v>1604</v>
      </c>
      <c r="D73" s="476">
        <v>28830</v>
      </c>
      <c r="E73" s="476">
        <v>0</v>
      </c>
      <c r="F73" s="476">
        <v>291930</v>
      </c>
      <c r="G73" s="476">
        <v>0</v>
      </c>
    </row>
    <row r="74" spans="1:7" s="344" customFormat="1" ht="25.5" customHeight="1" x14ac:dyDescent="0.2">
      <c r="A74" s="574" t="s">
        <v>1709</v>
      </c>
      <c r="B74" s="344" t="s">
        <v>1710</v>
      </c>
      <c r="C74" s="575" t="s">
        <v>1604</v>
      </c>
      <c r="D74" s="476">
        <v>335</v>
      </c>
      <c r="E74" s="476">
        <v>335</v>
      </c>
      <c r="F74" s="476">
        <v>0</v>
      </c>
      <c r="G74" s="244">
        <f>+F72+F73+F75</f>
        <v>2002212.22</v>
      </c>
    </row>
    <row r="75" spans="1:7" s="344" customFormat="1" ht="25.5" customHeight="1" x14ac:dyDescent="0.2">
      <c r="A75" s="574">
        <v>1102050194.402</v>
      </c>
      <c r="B75" s="344" t="s">
        <v>1711</v>
      </c>
      <c r="C75" s="575" t="s">
        <v>1604</v>
      </c>
      <c r="D75" s="476">
        <v>159340</v>
      </c>
      <c r="E75" s="476">
        <v>210608.45</v>
      </c>
      <c r="F75" s="476">
        <v>414760.2</v>
      </c>
      <c r="G75" s="476">
        <v>0</v>
      </c>
    </row>
    <row r="76" spans="1:7" s="481" customFormat="1" ht="25.5" customHeight="1" x14ac:dyDescent="0.2">
      <c r="A76" s="572">
        <v>1102050194.5009999</v>
      </c>
      <c r="B76" s="481" t="s">
        <v>1712</v>
      </c>
      <c r="C76" s="573" t="s">
        <v>1604</v>
      </c>
      <c r="D76" s="528">
        <v>31471.200000000001</v>
      </c>
      <c r="E76" s="528">
        <v>62796.7</v>
      </c>
      <c r="F76" s="528">
        <v>0</v>
      </c>
      <c r="G76" s="528">
        <v>0</v>
      </c>
    </row>
    <row r="77" spans="1:7" s="481" customFormat="1" ht="25.5" customHeight="1" x14ac:dyDescent="0.2">
      <c r="A77" s="572">
        <v>1102050194.5020001</v>
      </c>
      <c r="B77" s="481" t="s">
        <v>1713</v>
      </c>
      <c r="C77" s="573" t="s">
        <v>1604</v>
      </c>
      <c r="D77" s="528">
        <v>65880.45</v>
      </c>
      <c r="E77" s="528">
        <v>121604.65</v>
      </c>
      <c r="F77" s="528">
        <v>0</v>
      </c>
      <c r="G77" s="528">
        <v>0</v>
      </c>
    </row>
    <row r="78" spans="1:7" s="588" customFormat="1" ht="25.5" customHeight="1" x14ac:dyDescent="0.2">
      <c r="A78" s="587">
        <v>1102050194.6010001</v>
      </c>
      <c r="B78" s="588" t="s">
        <v>1714</v>
      </c>
      <c r="C78" s="589" t="s">
        <v>1604</v>
      </c>
      <c r="D78" s="590">
        <v>14073</v>
      </c>
      <c r="E78" s="590">
        <v>9158</v>
      </c>
      <c r="F78" s="590">
        <v>36779</v>
      </c>
      <c r="G78" s="590">
        <v>0</v>
      </c>
    </row>
    <row r="79" spans="1:7" s="588" customFormat="1" ht="25.5" customHeight="1" x14ac:dyDescent="0.2">
      <c r="A79" s="587">
        <v>1102050194.602</v>
      </c>
      <c r="B79" s="588" t="s">
        <v>1715</v>
      </c>
      <c r="C79" s="589" t="s">
        <v>1604</v>
      </c>
      <c r="D79" s="590">
        <v>31171.5</v>
      </c>
      <c r="E79" s="590">
        <v>21694.7</v>
      </c>
      <c r="F79" s="590">
        <v>118881</v>
      </c>
      <c r="G79" s="244">
        <f>+F78+F79</f>
        <v>155660</v>
      </c>
    </row>
    <row r="80" spans="1:7" s="481" customFormat="1" ht="25.5" customHeight="1" x14ac:dyDescent="0.2">
      <c r="A80" s="572">
        <v>1102050194.8010001</v>
      </c>
      <c r="B80" s="481" t="s">
        <v>1716</v>
      </c>
      <c r="C80" s="573" t="s">
        <v>1604</v>
      </c>
      <c r="D80" s="528">
        <v>81137.100000000006</v>
      </c>
      <c r="E80" s="528">
        <v>145246.70000000001</v>
      </c>
      <c r="F80" s="528">
        <v>80832.100000000006</v>
      </c>
      <c r="G80" s="528">
        <v>0</v>
      </c>
    </row>
    <row r="81" spans="1:7" s="481" customFormat="1" ht="25.5" customHeight="1" x14ac:dyDescent="0.2">
      <c r="A81" s="572">
        <v>1102050194.802</v>
      </c>
      <c r="B81" s="481" t="s">
        <v>1717</v>
      </c>
      <c r="C81" s="573" t="s">
        <v>1604</v>
      </c>
      <c r="D81" s="528">
        <v>12239</v>
      </c>
      <c r="E81" s="528">
        <v>63686</v>
      </c>
      <c r="F81" s="528">
        <v>20249</v>
      </c>
      <c r="G81" s="528">
        <v>0</v>
      </c>
    </row>
    <row r="82" spans="1:7" s="481" customFormat="1" ht="25.5" customHeight="1" x14ac:dyDescent="0.2">
      <c r="A82" s="572" t="s">
        <v>1718</v>
      </c>
      <c r="B82" s="481" t="s">
        <v>1719</v>
      </c>
      <c r="C82" s="573" t="s">
        <v>1604</v>
      </c>
      <c r="D82" s="528">
        <v>230</v>
      </c>
      <c r="E82" s="528">
        <v>230</v>
      </c>
      <c r="F82" s="528">
        <v>0</v>
      </c>
      <c r="G82" s="244">
        <f>+F80+F81</f>
        <v>101081.1</v>
      </c>
    </row>
    <row r="83" spans="1:7" ht="25.5" customHeight="1" x14ac:dyDescent="0.2">
      <c r="A83" s="571">
        <v>1105010101.1010001</v>
      </c>
      <c r="B83" t="s">
        <v>1720</v>
      </c>
      <c r="C83" s="90" t="s">
        <v>1604</v>
      </c>
      <c r="D83" s="241">
        <v>0</v>
      </c>
      <c r="E83" s="241">
        <v>0</v>
      </c>
      <c r="F83" s="241">
        <v>111173.5</v>
      </c>
      <c r="G83" s="241">
        <v>0</v>
      </c>
    </row>
    <row r="84" spans="1:7" ht="25.5" customHeight="1" x14ac:dyDescent="0.2">
      <c r="A84" s="571">
        <v>1105010103.1010001</v>
      </c>
      <c r="B84" t="s">
        <v>1721</v>
      </c>
      <c r="C84" s="90" t="s">
        <v>1604</v>
      </c>
      <c r="D84" s="241">
        <v>0</v>
      </c>
      <c r="E84" s="241">
        <v>0</v>
      </c>
      <c r="F84" s="241">
        <v>0</v>
      </c>
      <c r="G84" s="241">
        <v>0</v>
      </c>
    </row>
    <row r="85" spans="1:7" ht="25.5" customHeight="1" x14ac:dyDescent="0.2">
      <c r="A85" s="571">
        <v>1105010103.102</v>
      </c>
      <c r="B85" t="s">
        <v>1722</v>
      </c>
      <c r="C85" s="90" t="s">
        <v>1604</v>
      </c>
      <c r="D85" s="241">
        <v>341264</v>
      </c>
      <c r="E85" s="241">
        <v>1238936.2</v>
      </c>
      <c r="F85" s="241">
        <v>837734.5</v>
      </c>
      <c r="G85" s="241">
        <v>0</v>
      </c>
    </row>
    <row r="86" spans="1:7" ht="25.5" customHeight="1" x14ac:dyDescent="0.2">
      <c r="A86" s="571" t="s">
        <v>1723</v>
      </c>
      <c r="B86" t="s">
        <v>1724</v>
      </c>
      <c r="C86" s="90" t="s">
        <v>1604</v>
      </c>
      <c r="D86" s="241">
        <v>14400</v>
      </c>
      <c r="E86" s="241">
        <v>25567.75</v>
      </c>
      <c r="F86" s="241">
        <v>41031.949999999997</v>
      </c>
      <c r="G86" s="241">
        <v>0</v>
      </c>
    </row>
    <row r="87" spans="1:7" ht="25.5" customHeight="1" x14ac:dyDescent="0.2">
      <c r="A87" s="571" t="s">
        <v>1725</v>
      </c>
      <c r="B87" t="s">
        <v>1726</v>
      </c>
      <c r="C87" s="90" t="s">
        <v>1604</v>
      </c>
      <c r="D87" s="241">
        <v>0</v>
      </c>
      <c r="E87" s="241">
        <v>0</v>
      </c>
      <c r="F87" s="241">
        <v>332156.55</v>
      </c>
      <c r="G87" s="241">
        <v>0</v>
      </c>
    </row>
    <row r="88" spans="1:7" ht="25.5" customHeight="1" x14ac:dyDescent="0.2">
      <c r="A88" s="571" t="s">
        <v>1725</v>
      </c>
      <c r="B88" t="s">
        <v>1726</v>
      </c>
      <c r="C88" s="90" t="s">
        <v>1605</v>
      </c>
      <c r="D88" s="241">
        <v>0</v>
      </c>
      <c r="E88" s="241">
        <v>0</v>
      </c>
      <c r="F88" s="241">
        <v>0</v>
      </c>
      <c r="G88" s="241">
        <v>0</v>
      </c>
    </row>
    <row r="89" spans="1:7" ht="25.5" customHeight="1" x14ac:dyDescent="0.2">
      <c r="A89" s="571" t="s">
        <v>1727</v>
      </c>
      <c r="B89" t="s">
        <v>1728</v>
      </c>
      <c r="C89" s="90" t="s">
        <v>1604</v>
      </c>
      <c r="D89" s="241">
        <v>0</v>
      </c>
      <c r="E89" s="241">
        <v>0</v>
      </c>
      <c r="F89" s="241">
        <v>0</v>
      </c>
      <c r="G89" s="241">
        <v>0</v>
      </c>
    </row>
    <row r="90" spans="1:7" ht="25.5" customHeight="1" x14ac:dyDescent="0.2">
      <c r="A90" s="571">
        <v>1105010103.1029999</v>
      </c>
      <c r="B90" t="s">
        <v>1371</v>
      </c>
      <c r="C90" s="90" t="s">
        <v>1604</v>
      </c>
      <c r="D90" s="241">
        <v>0</v>
      </c>
      <c r="E90" s="241">
        <v>0</v>
      </c>
      <c r="F90" s="241">
        <v>2359</v>
      </c>
      <c r="G90" s="241">
        <v>0</v>
      </c>
    </row>
    <row r="91" spans="1:7" ht="25.5" customHeight="1" x14ac:dyDescent="0.2">
      <c r="A91" s="571">
        <v>1105010103.1040001</v>
      </c>
      <c r="B91" t="s">
        <v>1729</v>
      </c>
      <c r="C91" s="90" t="s">
        <v>1604</v>
      </c>
      <c r="D91" s="241">
        <v>137520</v>
      </c>
      <c r="E91" s="241">
        <v>233629.93</v>
      </c>
      <c r="F91" s="241">
        <v>603945.93000000005</v>
      </c>
      <c r="G91" s="241">
        <v>0</v>
      </c>
    </row>
    <row r="92" spans="1:7" ht="25.5" customHeight="1" x14ac:dyDescent="0.2">
      <c r="A92" s="571" t="s">
        <v>1730</v>
      </c>
      <c r="B92" t="s">
        <v>1731</v>
      </c>
      <c r="C92" s="90" t="s">
        <v>1604</v>
      </c>
      <c r="D92" s="241">
        <v>0</v>
      </c>
      <c r="E92" s="241">
        <v>0</v>
      </c>
      <c r="F92" s="241">
        <v>0</v>
      </c>
      <c r="G92" s="241">
        <v>0</v>
      </c>
    </row>
    <row r="93" spans="1:7" ht="25.5" customHeight="1" x14ac:dyDescent="0.2">
      <c r="A93" s="571" t="s">
        <v>1732</v>
      </c>
      <c r="B93" t="s">
        <v>1733</v>
      </c>
      <c r="C93" s="90" t="s">
        <v>1604</v>
      </c>
      <c r="D93" s="241">
        <v>60500</v>
      </c>
      <c r="E93" s="241">
        <v>74548</v>
      </c>
      <c r="F93" s="241">
        <v>3828</v>
      </c>
      <c r="G93" s="241">
        <v>0</v>
      </c>
    </row>
    <row r="94" spans="1:7" ht="25.5" customHeight="1" x14ac:dyDescent="0.2">
      <c r="A94" s="571" t="s">
        <v>1734</v>
      </c>
      <c r="B94" t="s">
        <v>1735</v>
      </c>
      <c r="C94" s="90" t="s">
        <v>1604</v>
      </c>
      <c r="D94" s="241">
        <v>0</v>
      </c>
      <c r="E94" s="241">
        <v>0</v>
      </c>
      <c r="F94" s="241">
        <v>0</v>
      </c>
      <c r="G94" s="241">
        <v>0</v>
      </c>
    </row>
    <row r="95" spans="1:7" ht="25.5" customHeight="1" x14ac:dyDescent="0.2">
      <c r="A95" s="571" t="s">
        <v>1736</v>
      </c>
      <c r="B95" t="s">
        <v>1737</v>
      </c>
      <c r="C95" s="90" t="s">
        <v>1604</v>
      </c>
      <c r="D95" s="241">
        <v>0</v>
      </c>
      <c r="E95" s="241">
        <v>0</v>
      </c>
      <c r="F95" s="241">
        <v>0</v>
      </c>
      <c r="G95" s="241">
        <v>0</v>
      </c>
    </row>
    <row r="96" spans="1:7" ht="25.5" customHeight="1" x14ac:dyDescent="0.2">
      <c r="A96" s="571">
        <v>1105010103.105</v>
      </c>
      <c r="B96" t="s">
        <v>1738</v>
      </c>
      <c r="C96" s="90" t="s">
        <v>1604</v>
      </c>
      <c r="D96" s="241">
        <v>60000</v>
      </c>
      <c r="E96" s="241">
        <v>191418.06</v>
      </c>
      <c r="F96" s="241">
        <v>403567.24</v>
      </c>
      <c r="G96" s="241">
        <v>0</v>
      </c>
    </row>
    <row r="97" spans="1:7" ht="25.5" customHeight="1" x14ac:dyDescent="0.2">
      <c r="A97" s="571" t="s">
        <v>1739</v>
      </c>
      <c r="B97" t="s">
        <v>1740</v>
      </c>
      <c r="C97" s="90" t="s">
        <v>1604</v>
      </c>
      <c r="D97" s="241">
        <v>52544.28</v>
      </c>
      <c r="E97" s="241">
        <v>52544.28</v>
      </c>
      <c r="F97" s="241">
        <v>0</v>
      </c>
      <c r="G97" s="241">
        <v>0</v>
      </c>
    </row>
    <row r="98" spans="1:7" ht="25.5" customHeight="1" x14ac:dyDescent="0.2">
      <c r="A98" s="571" t="s">
        <v>1741</v>
      </c>
      <c r="B98" t="s">
        <v>1742</v>
      </c>
      <c r="C98" s="90" t="s">
        <v>1604</v>
      </c>
      <c r="D98" s="241">
        <v>0</v>
      </c>
      <c r="E98" s="241">
        <v>0</v>
      </c>
      <c r="F98" s="241">
        <v>0</v>
      </c>
      <c r="G98" s="241">
        <v>0</v>
      </c>
    </row>
    <row r="99" spans="1:7" ht="25.5" customHeight="1" x14ac:dyDescent="0.2">
      <c r="A99" s="571" t="s">
        <v>1743</v>
      </c>
      <c r="B99" t="s">
        <v>1744</v>
      </c>
      <c r="C99" s="90" t="s">
        <v>1604</v>
      </c>
      <c r="D99" s="241">
        <v>0</v>
      </c>
      <c r="E99" s="241">
        <v>0</v>
      </c>
      <c r="F99" s="241">
        <v>0</v>
      </c>
      <c r="G99" s="241">
        <v>0</v>
      </c>
    </row>
    <row r="100" spans="1:7" ht="25.5" customHeight="1" x14ac:dyDescent="0.2">
      <c r="A100" s="571" t="s">
        <v>1745</v>
      </c>
      <c r="B100" t="s">
        <v>1746</v>
      </c>
      <c r="C100" s="90" t="s">
        <v>1605</v>
      </c>
      <c r="D100" s="241">
        <v>119952</v>
      </c>
      <c r="E100" s="241">
        <v>119952</v>
      </c>
      <c r="F100" s="241">
        <v>0</v>
      </c>
      <c r="G100" s="241">
        <v>0</v>
      </c>
    </row>
    <row r="101" spans="1:7" ht="25.5" customHeight="1" x14ac:dyDescent="0.2">
      <c r="A101" s="571">
        <v>1105010103.1070001</v>
      </c>
      <c r="B101" t="s">
        <v>1374</v>
      </c>
      <c r="C101" s="90" t="s">
        <v>1604</v>
      </c>
      <c r="D101" s="241">
        <v>15123.35</v>
      </c>
      <c r="E101" s="241">
        <v>10170.16</v>
      </c>
      <c r="F101" s="241">
        <v>227133.07</v>
      </c>
      <c r="G101" s="241">
        <v>0</v>
      </c>
    </row>
    <row r="102" spans="1:7" ht="25.5" customHeight="1" x14ac:dyDescent="0.2">
      <c r="A102" s="571">
        <v>1105010105.105</v>
      </c>
      <c r="B102" t="s">
        <v>624</v>
      </c>
      <c r="C102" s="90" t="s">
        <v>1604</v>
      </c>
      <c r="D102" s="241">
        <v>17282</v>
      </c>
      <c r="E102" s="241">
        <v>61176.37</v>
      </c>
      <c r="F102" s="241">
        <v>147261.44</v>
      </c>
      <c r="G102" s="241">
        <v>0</v>
      </c>
    </row>
    <row r="103" spans="1:7" ht="25.5" customHeight="1" x14ac:dyDescent="0.2">
      <c r="A103" s="571">
        <v>1105010105.105</v>
      </c>
      <c r="B103" t="s">
        <v>624</v>
      </c>
      <c r="C103" s="90" t="s">
        <v>1605</v>
      </c>
      <c r="D103" s="241">
        <v>0</v>
      </c>
      <c r="E103" s="241">
        <v>0</v>
      </c>
      <c r="F103" s="241">
        <v>0</v>
      </c>
      <c r="G103" s="241">
        <v>0</v>
      </c>
    </row>
    <row r="104" spans="1:7" ht="25.5" customHeight="1" x14ac:dyDescent="0.2">
      <c r="A104" s="571" t="s">
        <v>1747</v>
      </c>
      <c r="B104" t="s">
        <v>1748</v>
      </c>
      <c r="C104" s="90" t="s">
        <v>1604</v>
      </c>
      <c r="D104" s="241">
        <v>0</v>
      </c>
      <c r="E104" s="241">
        <v>0</v>
      </c>
      <c r="F104" s="241">
        <v>0</v>
      </c>
      <c r="G104" s="241">
        <v>0</v>
      </c>
    </row>
    <row r="105" spans="1:7" ht="25.5" customHeight="1" x14ac:dyDescent="0.2">
      <c r="A105" s="571" t="s">
        <v>1747</v>
      </c>
      <c r="B105" t="s">
        <v>1748</v>
      </c>
      <c r="C105" s="90" t="s">
        <v>1605</v>
      </c>
      <c r="D105" s="241">
        <v>0</v>
      </c>
      <c r="E105" s="241">
        <v>0</v>
      </c>
      <c r="F105" s="241">
        <v>0</v>
      </c>
      <c r="G105" s="241">
        <v>0</v>
      </c>
    </row>
    <row r="106" spans="1:7" ht="25.5" customHeight="1" x14ac:dyDescent="0.2">
      <c r="A106" s="571">
        <v>1105010105.1059999</v>
      </c>
      <c r="B106" t="s">
        <v>625</v>
      </c>
      <c r="C106" s="90" t="s">
        <v>1604</v>
      </c>
      <c r="D106" s="241">
        <v>0</v>
      </c>
      <c r="E106" s="241">
        <v>0</v>
      </c>
      <c r="F106" s="241">
        <v>0</v>
      </c>
      <c r="G106" s="241">
        <v>0</v>
      </c>
    </row>
    <row r="107" spans="1:7" ht="25.5" customHeight="1" x14ac:dyDescent="0.2">
      <c r="A107" s="571">
        <v>1105010105.1070001</v>
      </c>
      <c r="B107" t="s">
        <v>626</v>
      </c>
      <c r="C107" s="90" t="s">
        <v>1604</v>
      </c>
      <c r="D107" s="241">
        <v>73830</v>
      </c>
      <c r="E107" s="241">
        <v>63980</v>
      </c>
      <c r="F107" s="241">
        <v>9850</v>
      </c>
      <c r="G107" s="241">
        <v>0</v>
      </c>
    </row>
    <row r="108" spans="1:7" ht="25.5" customHeight="1" x14ac:dyDescent="0.2">
      <c r="A108" s="571">
        <v>1105010105.1070001</v>
      </c>
      <c r="B108" t="s">
        <v>626</v>
      </c>
      <c r="C108" s="90" t="s">
        <v>1605</v>
      </c>
      <c r="D108" s="241">
        <v>9850</v>
      </c>
      <c r="E108" s="241">
        <v>9850</v>
      </c>
      <c r="F108" s="241">
        <v>0</v>
      </c>
      <c r="G108" s="241">
        <v>0</v>
      </c>
    </row>
    <row r="109" spans="1:7" ht="25.5" customHeight="1" x14ac:dyDescent="0.2">
      <c r="A109" s="571">
        <v>1105010105.108</v>
      </c>
      <c r="B109" t="s">
        <v>1749</v>
      </c>
      <c r="C109" s="90" t="s">
        <v>1604</v>
      </c>
      <c r="D109" s="241">
        <v>30854.1</v>
      </c>
      <c r="E109" s="241">
        <v>30854.1</v>
      </c>
      <c r="F109" s="241">
        <v>0</v>
      </c>
      <c r="G109" s="241">
        <v>0</v>
      </c>
    </row>
    <row r="110" spans="1:7" ht="25.5" customHeight="1" x14ac:dyDescent="0.2">
      <c r="A110" s="571" t="s">
        <v>1750</v>
      </c>
      <c r="B110" t="s">
        <v>1751</v>
      </c>
      <c r="C110" s="90" t="s">
        <v>1604</v>
      </c>
      <c r="D110" s="241">
        <v>2385</v>
      </c>
      <c r="E110" s="241">
        <v>2385</v>
      </c>
      <c r="F110" s="241">
        <v>0</v>
      </c>
      <c r="G110" s="241">
        <v>0</v>
      </c>
    </row>
    <row r="111" spans="1:7" ht="25.5" customHeight="1" x14ac:dyDescent="0.2">
      <c r="A111" s="571">
        <v>1105010105.1099999</v>
      </c>
      <c r="B111" t="s">
        <v>1752</v>
      </c>
      <c r="C111" s="90" t="s">
        <v>1604</v>
      </c>
      <c r="D111" s="241">
        <v>10260</v>
      </c>
      <c r="E111" s="241">
        <v>22333.119999999999</v>
      </c>
      <c r="F111" s="241">
        <v>18593.240000000002</v>
      </c>
      <c r="G111" s="241">
        <v>0</v>
      </c>
    </row>
    <row r="112" spans="1:7" ht="25.5" customHeight="1" x14ac:dyDescent="0.2">
      <c r="A112" s="571" t="s">
        <v>1753</v>
      </c>
      <c r="B112" t="s">
        <v>1754</v>
      </c>
      <c r="C112" s="90" t="s">
        <v>1604</v>
      </c>
      <c r="D112" s="241">
        <v>0</v>
      </c>
      <c r="E112" s="241">
        <v>0</v>
      </c>
      <c r="F112" s="241">
        <v>0</v>
      </c>
      <c r="G112" s="241">
        <v>0</v>
      </c>
    </row>
    <row r="113" spans="1:7" ht="25.5" customHeight="1" x14ac:dyDescent="0.2">
      <c r="A113" s="571">
        <v>1105010105.1110001</v>
      </c>
      <c r="B113" t="s">
        <v>630</v>
      </c>
      <c r="C113" s="90" t="s">
        <v>1604</v>
      </c>
      <c r="D113" s="241">
        <v>11025</v>
      </c>
      <c r="E113" s="241">
        <v>37086.800000000003</v>
      </c>
      <c r="F113" s="241">
        <v>60481.86</v>
      </c>
      <c r="G113" s="241">
        <v>0</v>
      </c>
    </row>
    <row r="114" spans="1:7" ht="25.5" customHeight="1" x14ac:dyDescent="0.2">
      <c r="A114" s="571">
        <v>1105010105.1110001</v>
      </c>
      <c r="B114" t="s">
        <v>630</v>
      </c>
      <c r="C114" s="90" t="s">
        <v>1605</v>
      </c>
      <c r="D114" s="241">
        <v>0</v>
      </c>
      <c r="E114" s="241">
        <v>0</v>
      </c>
      <c r="F114" s="241">
        <v>0</v>
      </c>
      <c r="G114" s="241">
        <v>0</v>
      </c>
    </row>
    <row r="115" spans="1:7" ht="25.5" customHeight="1" x14ac:dyDescent="0.2">
      <c r="A115" s="571" t="s">
        <v>1755</v>
      </c>
      <c r="B115" t="s">
        <v>1756</v>
      </c>
      <c r="C115" s="90" t="s">
        <v>1604</v>
      </c>
      <c r="D115" s="241">
        <v>0</v>
      </c>
      <c r="E115" s="241">
        <v>0</v>
      </c>
      <c r="F115" s="241">
        <v>0</v>
      </c>
      <c r="G115" s="241">
        <v>0</v>
      </c>
    </row>
    <row r="116" spans="1:7" ht="25.5" customHeight="1" x14ac:dyDescent="0.2">
      <c r="A116" s="571">
        <v>1105010105.112</v>
      </c>
      <c r="B116" t="s">
        <v>631</v>
      </c>
      <c r="C116" s="90" t="s">
        <v>1604</v>
      </c>
      <c r="D116" s="241">
        <v>80755</v>
      </c>
      <c r="E116" s="241">
        <v>80755</v>
      </c>
      <c r="F116" s="241">
        <v>0</v>
      </c>
      <c r="G116" s="241">
        <v>0</v>
      </c>
    </row>
    <row r="117" spans="1:7" ht="25.5" customHeight="1" x14ac:dyDescent="0.2">
      <c r="A117" s="571">
        <v>1105010105.1129999</v>
      </c>
      <c r="B117" t="s">
        <v>632</v>
      </c>
      <c r="C117" s="90" t="s">
        <v>1604</v>
      </c>
      <c r="D117" s="241">
        <v>0</v>
      </c>
      <c r="E117" s="241">
        <v>0</v>
      </c>
      <c r="F117" s="241">
        <v>0</v>
      </c>
      <c r="G117" s="241">
        <v>0</v>
      </c>
    </row>
    <row r="118" spans="1:7" ht="25.5" customHeight="1" x14ac:dyDescent="0.2">
      <c r="A118" s="571" t="s">
        <v>1757</v>
      </c>
      <c r="B118" t="s">
        <v>1758</v>
      </c>
      <c r="C118" s="90" t="s">
        <v>1604</v>
      </c>
      <c r="D118" s="241">
        <v>0</v>
      </c>
      <c r="E118" s="241">
        <v>0</v>
      </c>
      <c r="F118" s="241">
        <v>0</v>
      </c>
      <c r="G118" s="241">
        <v>0</v>
      </c>
    </row>
    <row r="119" spans="1:7" ht="25.5" customHeight="1" x14ac:dyDescent="0.2">
      <c r="A119" s="571">
        <v>1105010105.1140001</v>
      </c>
      <c r="B119" t="s">
        <v>633</v>
      </c>
      <c r="C119" s="90" t="s">
        <v>1604</v>
      </c>
      <c r="D119" s="241">
        <v>38709</v>
      </c>
      <c r="E119" s="241">
        <v>38709</v>
      </c>
      <c r="F119" s="241">
        <v>0</v>
      </c>
      <c r="G119" s="241">
        <v>0</v>
      </c>
    </row>
    <row r="120" spans="1:7" ht="25.5" customHeight="1" x14ac:dyDescent="0.2">
      <c r="A120" s="571">
        <v>1105010105.115</v>
      </c>
      <c r="B120" t="s">
        <v>634</v>
      </c>
      <c r="C120" s="90" t="s">
        <v>1604</v>
      </c>
      <c r="D120" s="241">
        <v>0</v>
      </c>
      <c r="E120" s="241">
        <v>0</v>
      </c>
      <c r="F120" s="241">
        <v>0</v>
      </c>
      <c r="G120" s="241">
        <v>0</v>
      </c>
    </row>
    <row r="121" spans="1:7" ht="25.5" customHeight="1" x14ac:dyDescent="0.2">
      <c r="A121" s="571">
        <v>1205010101.1010001</v>
      </c>
      <c r="B121" t="s">
        <v>1759</v>
      </c>
      <c r="C121" s="90" t="s">
        <v>1760</v>
      </c>
      <c r="D121" s="241">
        <v>0</v>
      </c>
      <c r="E121" s="241">
        <v>0</v>
      </c>
      <c r="F121" s="241">
        <v>21897247</v>
      </c>
      <c r="G121" s="241">
        <v>0</v>
      </c>
    </row>
    <row r="122" spans="1:7" ht="25.5" customHeight="1" x14ac:dyDescent="0.2">
      <c r="A122" s="571">
        <v>1205010103.1010001</v>
      </c>
      <c r="B122" t="s">
        <v>1761</v>
      </c>
      <c r="C122" s="90" t="s">
        <v>1605</v>
      </c>
      <c r="D122" s="241">
        <v>0</v>
      </c>
      <c r="E122" s="241">
        <v>41393.22</v>
      </c>
      <c r="F122" s="241">
        <v>0</v>
      </c>
      <c r="G122" s="241">
        <v>17411346.329999998</v>
      </c>
    </row>
    <row r="123" spans="1:7" ht="25.5" customHeight="1" x14ac:dyDescent="0.2">
      <c r="A123" s="571">
        <v>1205020101.1010001</v>
      </c>
      <c r="B123" t="s">
        <v>1762</v>
      </c>
      <c r="C123" s="90" t="s">
        <v>1605</v>
      </c>
      <c r="D123" s="241">
        <v>4297000</v>
      </c>
      <c r="E123" s="241">
        <v>0</v>
      </c>
      <c r="F123" s="241">
        <v>4297000</v>
      </c>
      <c r="G123" s="241">
        <v>0</v>
      </c>
    </row>
    <row r="124" spans="1:7" ht="25.5" customHeight="1" x14ac:dyDescent="0.2">
      <c r="A124" s="571">
        <v>1205020103.1010001</v>
      </c>
      <c r="B124" t="s">
        <v>1763</v>
      </c>
      <c r="C124" s="90" t="s">
        <v>1605</v>
      </c>
      <c r="D124" s="241">
        <v>0</v>
      </c>
      <c r="E124" s="241">
        <v>304203.98</v>
      </c>
      <c r="F124" s="241">
        <v>0</v>
      </c>
      <c r="G124" s="241">
        <v>304203.98</v>
      </c>
    </row>
    <row r="125" spans="1:7" ht="25.5" customHeight="1" x14ac:dyDescent="0.2">
      <c r="A125" s="571">
        <v>1205030101.1010001</v>
      </c>
      <c r="B125" t="s">
        <v>1764</v>
      </c>
      <c r="C125" s="90" t="s">
        <v>1760</v>
      </c>
      <c r="D125" s="241">
        <v>0</v>
      </c>
      <c r="E125" s="241">
        <v>0</v>
      </c>
      <c r="F125" s="241">
        <v>65855440</v>
      </c>
      <c r="G125" s="241">
        <v>0</v>
      </c>
    </row>
    <row r="126" spans="1:7" ht="25.5" customHeight="1" x14ac:dyDescent="0.2">
      <c r="A126" s="571">
        <v>1205030103.1010001</v>
      </c>
      <c r="B126" t="s">
        <v>1765</v>
      </c>
      <c r="C126" s="90" t="s">
        <v>1605</v>
      </c>
      <c r="D126" s="241">
        <v>0</v>
      </c>
      <c r="E126" s="241">
        <v>1438236.6</v>
      </c>
      <c r="F126" s="241">
        <v>0</v>
      </c>
      <c r="G126" s="241">
        <v>53403253.130000003</v>
      </c>
    </row>
    <row r="127" spans="1:7" ht="25.5" customHeight="1" x14ac:dyDescent="0.2">
      <c r="A127" s="571">
        <v>1205040101.1010001</v>
      </c>
      <c r="B127" t="s">
        <v>1766</v>
      </c>
      <c r="C127" s="90" t="s">
        <v>1760</v>
      </c>
      <c r="D127" s="241">
        <v>0</v>
      </c>
      <c r="E127" s="241">
        <v>0</v>
      </c>
      <c r="F127" s="241">
        <v>3951320</v>
      </c>
      <c r="G127" s="241">
        <v>0</v>
      </c>
    </row>
    <row r="128" spans="1:7" ht="25.5" customHeight="1" x14ac:dyDescent="0.2">
      <c r="A128" s="571">
        <v>1205040101.102</v>
      </c>
      <c r="B128" t="s">
        <v>1767</v>
      </c>
      <c r="C128" s="90" t="s">
        <v>1760</v>
      </c>
      <c r="D128" s="241">
        <v>0</v>
      </c>
      <c r="E128" s="241">
        <v>0</v>
      </c>
      <c r="F128" s="241">
        <v>2074700</v>
      </c>
      <c r="G128" s="241">
        <v>0</v>
      </c>
    </row>
    <row r="129" spans="1:7" ht="25.5" customHeight="1" x14ac:dyDescent="0.2">
      <c r="A129" s="571">
        <v>1205040101.1040001</v>
      </c>
      <c r="B129" t="s">
        <v>1768</v>
      </c>
      <c r="C129" s="90" t="s">
        <v>1760</v>
      </c>
      <c r="D129" s="241">
        <v>0</v>
      </c>
      <c r="E129" s="241">
        <v>0</v>
      </c>
      <c r="F129" s="241">
        <v>219000</v>
      </c>
      <c r="G129" s="241">
        <v>0</v>
      </c>
    </row>
    <row r="130" spans="1:7" ht="25.5" customHeight="1" x14ac:dyDescent="0.2">
      <c r="A130" s="571">
        <v>1205040103.1010001</v>
      </c>
      <c r="B130" t="s">
        <v>1769</v>
      </c>
      <c r="C130" s="90" t="s">
        <v>1760</v>
      </c>
      <c r="D130" s="241">
        <v>0</v>
      </c>
      <c r="E130" s="241">
        <v>0</v>
      </c>
      <c r="F130" s="241">
        <v>0</v>
      </c>
      <c r="G130" s="241">
        <v>3951316</v>
      </c>
    </row>
    <row r="131" spans="1:7" ht="25.5" customHeight="1" x14ac:dyDescent="0.2">
      <c r="A131" s="571">
        <v>1205040103.102</v>
      </c>
      <c r="B131" t="s">
        <v>1770</v>
      </c>
      <c r="C131" s="90" t="s">
        <v>1760</v>
      </c>
      <c r="D131" s="241">
        <v>0</v>
      </c>
      <c r="E131" s="241">
        <v>0</v>
      </c>
      <c r="F131" s="241">
        <v>0</v>
      </c>
      <c r="G131" s="241">
        <v>2074699</v>
      </c>
    </row>
    <row r="132" spans="1:7" ht="25.5" customHeight="1" x14ac:dyDescent="0.2">
      <c r="A132" s="571">
        <v>1205040103.1040001</v>
      </c>
      <c r="B132" t="s">
        <v>1771</v>
      </c>
      <c r="C132" s="90" t="s">
        <v>1760</v>
      </c>
      <c r="D132" s="241">
        <v>0</v>
      </c>
      <c r="E132" s="241">
        <v>0</v>
      </c>
      <c r="F132" s="241">
        <v>0</v>
      </c>
      <c r="G132" s="241">
        <v>218999</v>
      </c>
    </row>
    <row r="133" spans="1:7" ht="25.5" customHeight="1" x14ac:dyDescent="0.2">
      <c r="A133" s="571">
        <v>1205050101.1010001</v>
      </c>
      <c r="B133" t="s">
        <v>1772</v>
      </c>
      <c r="C133" s="90" t="s">
        <v>1604</v>
      </c>
      <c r="D133" s="241">
        <v>0</v>
      </c>
      <c r="E133" s="241">
        <v>0</v>
      </c>
      <c r="F133" s="241">
        <v>6750000</v>
      </c>
      <c r="G133" s="241">
        <v>0</v>
      </c>
    </row>
    <row r="134" spans="1:7" ht="25.5" customHeight="1" x14ac:dyDescent="0.2">
      <c r="A134" s="571">
        <v>1205050101.1029999</v>
      </c>
      <c r="B134" t="s">
        <v>1773</v>
      </c>
      <c r="C134" s="90" t="s">
        <v>1604</v>
      </c>
      <c r="D134" s="241">
        <v>0</v>
      </c>
      <c r="E134" s="241">
        <v>0</v>
      </c>
      <c r="F134" s="241">
        <v>5451539</v>
      </c>
      <c r="G134" s="241">
        <v>0</v>
      </c>
    </row>
    <row r="135" spans="1:7" ht="25.5" customHeight="1" x14ac:dyDescent="0.2">
      <c r="A135" s="571">
        <v>1205050101.1040001</v>
      </c>
      <c r="B135" t="s">
        <v>1774</v>
      </c>
      <c r="C135" s="90" t="s">
        <v>1604</v>
      </c>
      <c r="D135" s="241">
        <v>0</v>
      </c>
      <c r="E135" s="241">
        <v>0</v>
      </c>
      <c r="F135" s="241">
        <v>361000</v>
      </c>
      <c r="G135" s="241">
        <v>0</v>
      </c>
    </row>
    <row r="136" spans="1:7" ht="25.5" customHeight="1" x14ac:dyDescent="0.2">
      <c r="A136" s="571">
        <v>1205050101.105</v>
      </c>
      <c r="B136" t="s">
        <v>1775</v>
      </c>
      <c r="C136" s="90" t="s">
        <v>1604</v>
      </c>
      <c r="D136" s="241">
        <v>0</v>
      </c>
      <c r="E136" s="241">
        <v>0</v>
      </c>
      <c r="F136" s="241">
        <v>65270</v>
      </c>
      <c r="G136" s="241">
        <v>0</v>
      </c>
    </row>
    <row r="137" spans="1:7" ht="25.5" customHeight="1" x14ac:dyDescent="0.2">
      <c r="A137" s="571">
        <v>1205050101.1059999</v>
      </c>
      <c r="B137" t="s">
        <v>1776</v>
      </c>
      <c r="C137" s="90" t="s">
        <v>1604</v>
      </c>
      <c r="D137" s="241">
        <v>0</v>
      </c>
      <c r="E137" s="241">
        <v>0</v>
      </c>
      <c r="F137" s="241">
        <v>142845</v>
      </c>
      <c r="G137" s="241">
        <v>0</v>
      </c>
    </row>
    <row r="138" spans="1:7" ht="25.5" customHeight="1" x14ac:dyDescent="0.2">
      <c r="A138" s="571">
        <v>1205050101.109</v>
      </c>
      <c r="B138" t="s">
        <v>1777</v>
      </c>
      <c r="C138" s="90" t="s">
        <v>1604</v>
      </c>
      <c r="D138" s="241">
        <v>0</v>
      </c>
      <c r="E138" s="241">
        <v>0</v>
      </c>
      <c r="F138" s="241">
        <v>2664500</v>
      </c>
      <c r="G138" s="241">
        <v>0</v>
      </c>
    </row>
    <row r="139" spans="1:7" ht="25.5" customHeight="1" x14ac:dyDescent="0.2">
      <c r="A139" s="571">
        <v>1205050102.1010001</v>
      </c>
      <c r="B139" t="s">
        <v>1778</v>
      </c>
      <c r="C139" s="90" t="s">
        <v>1604</v>
      </c>
      <c r="D139" s="241">
        <v>0</v>
      </c>
      <c r="E139" s="241">
        <v>0</v>
      </c>
      <c r="F139" s="241">
        <v>0</v>
      </c>
      <c r="G139" s="241">
        <v>6749990</v>
      </c>
    </row>
    <row r="140" spans="1:7" ht="25.5" customHeight="1" x14ac:dyDescent="0.2">
      <c r="A140" s="571">
        <v>1205050102.1029999</v>
      </c>
      <c r="B140" t="s">
        <v>1779</v>
      </c>
      <c r="C140" s="90" t="s">
        <v>1604</v>
      </c>
      <c r="D140" s="241">
        <v>0</v>
      </c>
      <c r="E140" s="241">
        <v>6664.96</v>
      </c>
      <c r="F140" s="241">
        <v>0</v>
      </c>
      <c r="G140" s="241">
        <v>5154226.42</v>
      </c>
    </row>
    <row r="141" spans="1:7" ht="25.5" customHeight="1" x14ac:dyDescent="0.2">
      <c r="A141" s="571">
        <v>1205050102.105</v>
      </c>
      <c r="B141" t="s">
        <v>1780</v>
      </c>
      <c r="C141" s="90" t="s">
        <v>1604</v>
      </c>
      <c r="D141" s="241">
        <v>0</v>
      </c>
      <c r="E141" s="241">
        <v>1072.9100000000001</v>
      </c>
      <c r="F141" s="241">
        <v>0</v>
      </c>
      <c r="G141" s="241">
        <v>43488.82</v>
      </c>
    </row>
    <row r="142" spans="1:7" ht="25.5" customHeight="1" x14ac:dyDescent="0.2">
      <c r="A142" s="571">
        <v>1205050102.1059999</v>
      </c>
      <c r="B142" t="s">
        <v>1781</v>
      </c>
      <c r="C142" s="90" t="s">
        <v>1604</v>
      </c>
      <c r="D142" s="241">
        <v>0</v>
      </c>
      <c r="E142" s="241">
        <v>2348.09</v>
      </c>
      <c r="F142" s="241">
        <v>0</v>
      </c>
      <c r="G142" s="241">
        <v>81699.7</v>
      </c>
    </row>
    <row r="143" spans="1:7" ht="25.5" customHeight="1" x14ac:dyDescent="0.2">
      <c r="A143" s="571">
        <v>1205050102.109</v>
      </c>
      <c r="B143" t="s">
        <v>1782</v>
      </c>
      <c r="C143" s="90" t="s">
        <v>1604</v>
      </c>
      <c r="D143" s="241">
        <v>0</v>
      </c>
      <c r="E143" s="241">
        <v>0</v>
      </c>
      <c r="F143" s="241">
        <v>0</v>
      </c>
      <c r="G143" s="241">
        <v>1912270.99</v>
      </c>
    </row>
    <row r="144" spans="1:7" ht="25.5" customHeight="1" x14ac:dyDescent="0.2">
      <c r="A144" s="571">
        <v>1206010101.1010001</v>
      </c>
      <c r="B144" t="s">
        <v>1783</v>
      </c>
      <c r="C144" s="90" t="s">
        <v>1760</v>
      </c>
      <c r="D144" s="241">
        <v>0</v>
      </c>
      <c r="E144" s="241">
        <v>0</v>
      </c>
      <c r="F144" s="241">
        <v>1885700</v>
      </c>
      <c r="G144" s="241">
        <v>0</v>
      </c>
    </row>
    <row r="145" spans="1:7" ht="25.5" customHeight="1" x14ac:dyDescent="0.2">
      <c r="A145" s="571">
        <v>1206010103.1010001</v>
      </c>
      <c r="B145" t="s">
        <v>1784</v>
      </c>
      <c r="C145" s="90" t="s">
        <v>1760</v>
      </c>
      <c r="D145" s="241">
        <v>0</v>
      </c>
      <c r="E145" s="241">
        <v>0</v>
      </c>
      <c r="F145" s="241">
        <v>0</v>
      </c>
      <c r="G145" s="241">
        <v>1885650</v>
      </c>
    </row>
    <row r="146" spans="1:7" ht="25.5" customHeight="1" x14ac:dyDescent="0.2">
      <c r="A146" s="571">
        <v>1206020101.1010001</v>
      </c>
      <c r="B146" t="s">
        <v>1785</v>
      </c>
      <c r="C146" s="90" t="s">
        <v>1760</v>
      </c>
      <c r="D146" s="241">
        <v>0</v>
      </c>
      <c r="E146" s="241">
        <v>0</v>
      </c>
      <c r="F146" s="241">
        <v>6336500</v>
      </c>
      <c r="G146" s="241">
        <v>0</v>
      </c>
    </row>
    <row r="147" spans="1:7" ht="25.5" customHeight="1" x14ac:dyDescent="0.2">
      <c r="A147" s="571">
        <v>1206020103.1010001</v>
      </c>
      <c r="B147" t="s">
        <v>1786</v>
      </c>
      <c r="C147" s="90" t="s">
        <v>1760</v>
      </c>
      <c r="D147" s="241">
        <v>0</v>
      </c>
      <c r="E147" s="241">
        <v>0</v>
      </c>
      <c r="F147" s="241">
        <v>0</v>
      </c>
      <c r="G147" s="241">
        <v>6336493</v>
      </c>
    </row>
    <row r="148" spans="1:7" ht="25.5" customHeight="1" x14ac:dyDescent="0.2">
      <c r="A148" s="571">
        <v>1206030101.1010001</v>
      </c>
      <c r="B148" t="s">
        <v>1787</v>
      </c>
      <c r="C148" s="90" t="s">
        <v>1760</v>
      </c>
      <c r="D148" s="241">
        <v>0</v>
      </c>
      <c r="E148" s="241">
        <v>0</v>
      </c>
      <c r="F148" s="241">
        <v>806960</v>
      </c>
      <c r="G148" s="241">
        <v>0</v>
      </c>
    </row>
    <row r="149" spans="1:7" ht="25.5" customHeight="1" x14ac:dyDescent="0.2">
      <c r="A149" s="571">
        <v>1206030103.1010001</v>
      </c>
      <c r="B149" t="s">
        <v>1788</v>
      </c>
      <c r="C149" s="90" t="s">
        <v>1760</v>
      </c>
      <c r="D149" s="241">
        <v>0</v>
      </c>
      <c r="E149" s="241">
        <v>0</v>
      </c>
      <c r="F149" s="241">
        <v>0</v>
      </c>
      <c r="G149" s="241">
        <v>806958</v>
      </c>
    </row>
    <row r="150" spans="1:7" ht="25.5" customHeight="1" x14ac:dyDescent="0.2">
      <c r="A150" s="571">
        <v>1206040101.1010001</v>
      </c>
      <c r="B150" t="s">
        <v>1789</v>
      </c>
      <c r="C150" s="90" t="s">
        <v>1760</v>
      </c>
      <c r="D150" s="241">
        <v>0</v>
      </c>
      <c r="E150" s="241">
        <v>0</v>
      </c>
      <c r="F150" s="241">
        <v>97869.92</v>
      </c>
      <c r="G150" s="241">
        <v>0</v>
      </c>
    </row>
    <row r="151" spans="1:7" ht="25.5" customHeight="1" x14ac:dyDescent="0.2">
      <c r="A151" s="571">
        <v>1206040103.1010001</v>
      </c>
      <c r="B151" t="s">
        <v>1790</v>
      </c>
      <c r="C151" s="90" t="s">
        <v>1760</v>
      </c>
      <c r="D151" s="241">
        <v>0</v>
      </c>
      <c r="E151" s="241">
        <v>0</v>
      </c>
      <c r="F151" s="241">
        <v>0</v>
      </c>
      <c r="G151" s="241">
        <v>97866.92</v>
      </c>
    </row>
    <row r="152" spans="1:7" ht="25.5" customHeight="1" x14ac:dyDescent="0.2">
      <c r="A152" s="571">
        <v>1206070101.1010001</v>
      </c>
      <c r="B152" t="s">
        <v>1791</v>
      </c>
      <c r="C152" s="90" t="s">
        <v>1760</v>
      </c>
      <c r="D152" s="241">
        <v>0</v>
      </c>
      <c r="E152" s="241">
        <v>0</v>
      </c>
      <c r="F152" s="241">
        <v>25700</v>
      </c>
      <c r="G152" s="241">
        <v>0</v>
      </c>
    </row>
    <row r="153" spans="1:7" ht="25.5" customHeight="1" x14ac:dyDescent="0.2">
      <c r="A153" s="571">
        <v>1206070103.1010001</v>
      </c>
      <c r="B153" t="s">
        <v>1792</v>
      </c>
      <c r="C153" s="90" t="s">
        <v>1760</v>
      </c>
      <c r="D153" s="241">
        <v>0</v>
      </c>
      <c r="E153" s="241">
        <v>0</v>
      </c>
      <c r="F153" s="241">
        <v>0</v>
      </c>
      <c r="G153" s="241">
        <v>25698</v>
      </c>
    </row>
    <row r="154" spans="1:7" ht="25.5" customHeight="1" x14ac:dyDescent="0.2">
      <c r="A154" s="571">
        <v>1206090101.1010001</v>
      </c>
      <c r="B154" t="s">
        <v>1793</v>
      </c>
      <c r="C154" s="90" t="s">
        <v>1760</v>
      </c>
      <c r="D154" s="241">
        <v>3537000</v>
      </c>
      <c r="E154" s="241">
        <v>0</v>
      </c>
      <c r="F154" s="241">
        <v>9419755</v>
      </c>
      <c r="G154" s="241">
        <v>0</v>
      </c>
    </row>
    <row r="155" spans="1:7" ht="25.5" customHeight="1" x14ac:dyDescent="0.2">
      <c r="A155" s="571">
        <v>1206090103.1010001</v>
      </c>
      <c r="B155" t="s">
        <v>1794</v>
      </c>
      <c r="C155" s="90" t="s">
        <v>1760</v>
      </c>
      <c r="D155" s="241">
        <v>0</v>
      </c>
      <c r="E155" s="241">
        <v>2035637.3</v>
      </c>
      <c r="F155" s="241">
        <v>0</v>
      </c>
      <c r="G155" s="241">
        <v>7918339.2999999998</v>
      </c>
    </row>
    <row r="156" spans="1:7" ht="25.5" customHeight="1" x14ac:dyDescent="0.2">
      <c r="A156" s="571">
        <v>1206100101.1010001</v>
      </c>
      <c r="B156" t="s">
        <v>1795</v>
      </c>
      <c r="C156" s="90" t="s">
        <v>1760</v>
      </c>
      <c r="D156" s="241">
        <v>0</v>
      </c>
      <c r="E156" s="241">
        <v>0</v>
      </c>
      <c r="F156" s="241">
        <v>452241.87</v>
      </c>
      <c r="G156" s="241">
        <v>0</v>
      </c>
    </row>
    <row r="157" spans="1:7" ht="25.5" customHeight="1" x14ac:dyDescent="0.2">
      <c r="A157" s="571">
        <v>1206100103.1010001</v>
      </c>
      <c r="B157" t="s">
        <v>1796</v>
      </c>
      <c r="C157" s="90" t="s">
        <v>1760</v>
      </c>
      <c r="D157" s="241">
        <v>0</v>
      </c>
      <c r="E157" s="241">
        <v>0</v>
      </c>
      <c r="F157" s="241">
        <v>0</v>
      </c>
      <c r="G157" s="241">
        <v>452221.87</v>
      </c>
    </row>
    <row r="158" spans="1:7" ht="25.5" customHeight="1" x14ac:dyDescent="0.2">
      <c r="A158" s="571">
        <v>1206120101.1010001</v>
      </c>
      <c r="B158" t="s">
        <v>1797</v>
      </c>
      <c r="C158" s="90" t="s">
        <v>1760</v>
      </c>
      <c r="D158" s="241">
        <v>0</v>
      </c>
      <c r="E158" s="241">
        <v>0</v>
      </c>
      <c r="F158" s="241">
        <v>160555</v>
      </c>
      <c r="G158" s="241">
        <v>0</v>
      </c>
    </row>
    <row r="159" spans="1:7" ht="25.5" customHeight="1" x14ac:dyDescent="0.2">
      <c r="A159" s="571">
        <v>1206120103.1010001</v>
      </c>
      <c r="B159" t="s">
        <v>1798</v>
      </c>
      <c r="C159" s="90" t="s">
        <v>1760</v>
      </c>
      <c r="D159" s="241">
        <v>0</v>
      </c>
      <c r="E159" s="241">
        <v>0</v>
      </c>
      <c r="F159" s="241">
        <v>0</v>
      </c>
      <c r="G159" s="241">
        <v>160547</v>
      </c>
    </row>
    <row r="160" spans="1:7" ht="25.5" customHeight="1" x14ac:dyDescent="0.2">
      <c r="A160" s="571">
        <v>1206170101.1010001</v>
      </c>
      <c r="B160" t="s">
        <v>1799</v>
      </c>
      <c r="C160" s="90" t="s">
        <v>1604</v>
      </c>
      <c r="D160" s="241">
        <v>1036651</v>
      </c>
      <c r="E160" s="241">
        <v>0</v>
      </c>
      <c r="F160" s="241">
        <v>5279211.4000000004</v>
      </c>
      <c r="G160" s="241">
        <v>0</v>
      </c>
    </row>
    <row r="161" spans="1:7" ht="25.5" customHeight="1" x14ac:dyDescent="0.2">
      <c r="A161" s="571">
        <v>1206170101.102</v>
      </c>
      <c r="B161" t="s">
        <v>1800</v>
      </c>
      <c r="C161" s="90" t="s">
        <v>1604</v>
      </c>
      <c r="D161" s="241">
        <v>0</v>
      </c>
      <c r="E161" s="241">
        <v>0</v>
      </c>
      <c r="F161" s="241">
        <v>9444630</v>
      </c>
      <c r="G161" s="241">
        <v>0</v>
      </c>
    </row>
    <row r="162" spans="1:7" ht="25.5" customHeight="1" x14ac:dyDescent="0.2">
      <c r="A162" s="571">
        <v>1206170101.1029999</v>
      </c>
      <c r="B162" t="s">
        <v>1801</v>
      </c>
      <c r="C162" s="90" t="s">
        <v>1604</v>
      </c>
      <c r="D162" s="241">
        <v>14000</v>
      </c>
      <c r="E162" s="241">
        <v>0</v>
      </c>
      <c r="F162" s="241">
        <v>1844840</v>
      </c>
      <c r="G162" s="241">
        <v>0</v>
      </c>
    </row>
    <row r="163" spans="1:7" ht="25.5" customHeight="1" x14ac:dyDescent="0.2">
      <c r="A163" s="571">
        <v>1206170101.1040001</v>
      </c>
      <c r="B163" t="s">
        <v>1802</v>
      </c>
      <c r="C163" s="90" t="s">
        <v>1604</v>
      </c>
      <c r="D163" s="241">
        <v>48000</v>
      </c>
      <c r="E163" s="241">
        <v>0</v>
      </c>
      <c r="F163" s="241">
        <v>490580</v>
      </c>
      <c r="G163" s="241">
        <v>0</v>
      </c>
    </row>
    <row r="164" spans="1:7" ht="25.5" customHeight="1" x14ac:dyDescent="0.2">
      <c r="A164" s="571">
        <v>1206170101.105</v>
      </c>
      <c r="B164" t="s">
        <v>1803</v>
      </c>
      <c r="C164" s="90" t="s">
        <v>1604</v>
      </c>
      <c r="D164" s="241">
        <v>0</v>
      </c>
      <c r="E164" s="241">
        <v>0</v>
      </c>
      <c r="F164" s="241">
        <v>92510</v>
      </c>
      <c r="G164" s="241">
        <v>0</v>
      </c>
    </row>
    <row r="165" spans="1:7" ht="25.5" customHeight="1" x14ac:dyDescent="0.2">
      <c r="A165" s="571">
        <v>1206170101.1059999</v>
      </c>
      <c r="B165" t="s">
        <v>1804</v>
      </c>
      <c r="C165" s="90" t="s">
        <v>1604</v>
      </c>
      <c r="D165" s="241">
        <v>0</v>
      </c>
      <c r="E165" s="241">
        <v>0</v>
      </c>
      <c r="F165" s="241">
        <v>70167</v>
      </c>
      <c r="G165" s="241">
        <v>0</v>
      </c>
    </row>
    <row r="166" spans="1:7" ht="25.5" customHeight="1" x14ac:dyDescent="0.2">
      <c r="A166" s="571">
        <v>1206170101.1070001</v>
      </c>
      <c r="B166" t="s">
        <v>1805</v>
      </c>
      <c r="C166" s="90" t="s">
        <v>1604</v>
      </c>
      <c r="D166" s="241">
        <v>0</v>
      </c>
      <c r="E166" s="241">
        <v>0</v>
      </c>
      <c r="F166" s="241">
        <v>27589925.739999998</v>
      </c>
      <c r="G166" s="241">
        <v>0</v>
      </c>
    </row>
    <row r="167" spans="1:7" ht="25.5" customHeight="1" x14ac:dyDescent="0.2">
      <c r="A167" s="571">
        <v>1206170101.108</v>
      </c>
      <c r="B167" t="s">
        <v>1806</v>
      </c>
      <c r="C167" s="90" t="s">
        <v>1604</v>
      </c>
      <c r="D167" s="241">
        <v>0</v>
      </c>
      <c r="E167" s="241">
        <v>0</v>
      </c>
      <c r="F167" s="241">
        <v>4443565</v>
      </c>
      <c r="G167" s="241">
        <v>0</v>
      </c>
    </row>
    <row r="168" spans="1:7" ht="25.5" customHeight="1" x14ac:dyDescent="0.2">
      <c r="A168" s="571">
        <v>1206170101.109</v>
      </c>
      <c r="B168" t="s">
        <v>1807</v>
      </c>
      <c r="C168" s="90" t="s">
        <v>1604</v>
      </c>
      <c r="D168" s="241">
        <v>0</v>
      </c>
      <c r="E168" s="241">
        <v>0</v>
      </c>
      <c r="F168" s="241">
        <v>1796600.8</v>
      </c>
      <c r="G168" s="241">
        <v>0</v>
      </c>
    </row>
    <row r="169" spans="1:7" ht="25.5" customHeight="1" x14ac:dyDescent="0.2">
      <c r="A169" s="571">
        <v>1206170101.1099999</v>
      </c>
      <c r="B169" t="s">
        <v>1808</v>
      </c>
      <c r="C169" s="90" t="s">
        <v>1604</v>
      </c>
      <c r="D169" s="241">
        <v>0</v>
      </c>
      <c r="E169" s="241">
        <v>0</v>
      </c>
      <c r="F169" s="241">
        <v>60800</v>
      </c>
      <c r="G169" s="241">
        <v>0</v>
      </c>
    </row>
    <row r="170" spans="1:7" ht="25.5" customHeight="1" x14ac:dyDescent="0.2">
      <c r="A170" s="571">
        <v>1206170102.1010001</v>
      </c>
      <c r="B170" t="s">
        <v>1809</v>
      </c>
      <c r="C170" s="90" t="s">
        <v>1604</v>
      </c>
      <c r="D170" s="241">
        <v>0</v>
      </c>
      <c r="E170" s="241">
        <v>52534.79</v>
      </c>
      <c r="F170" s="241">
        <v>0</v>
      </c>
      <c r="G170" s="241">
        <v>3795093.38</v>
      </c>
    </row>
    <row r="171" spans="1:7" ht="25.5" customHeight="1" x14ac:dyDescent="0.2">
      <c r="A171" s="571">
        <v>1206170102.102</v>
      </c>
      <c r="B171" t="s">
        <v>1810</v>
      </c>
      <c r="C171" s="90" t="s">
        <v>1604</v>
      </c>
      <c r="D171" s="241">
        <v>0</v>
      </c>
      <c r="E171" s="241">
        <v>66784.649999999994</v>
      </c>
      <c r="F171" s="241">
        <v>0</v>
      </c>
      <c r="G171" s="241">
        <v>5335521.97</v>
      </c>
    </row>
    <row r="172" spans="1:7" ht="25.5" customHeight="1" x14ac:dyDescent="0.2">
      <c r="A172" s="571">
        <v>1206170102.1029999</v>
      </c>
      <c r="B172" t="s">
        <v>1811</v>
      </c>
      <c r="C172" s="90" t="s">
        <v>1604</v>
      </c>
      <c r="D172" s="241">
        <v>0</v>
      </c>
      <c r="E172" s="241">
        <v>1542.99</v>
      </c>
      <c r="F172" s="241">
        <v>0</v>
      </c>
      <c r="G172" s="241">
        <v>1796706.17</v>
      </c>
    </row>
    <row r="173" spans="1:7" ht="25.5" customHeight="1" x14ac:dyDescent="0.2">
      <c r="A173" s="571">
        <v>1206170102.1040001</v>
      </c>
      <c r="B173" t="s">
        <v>1812</v>
      </c>
      <c r="C173" s="90" t="s">
        <v>1604</v>
      </c>
      <c r="D173" s="241">
        <v>0</v>
      </c>
      <c r="E173" s="241">
        <v>2081.77</v>
      </c>
      <c r="F173" s="241">
        <v>0</v>
      </c>
      <c r="G173" s="241">
        <v>417960.37</v>
      </c>
    </row>
    <row r="174" spans="1:7" ht="25.5" customHeight="1" x14ac:dyDescent="0.2">
      <c r="A174" s="571">
        <v>1206170102.105</v>
      </c>
      <c r="B174" t="s">
        <v>1813</v>
      </c>
      <c r="C174" s="90" t="s">
        <v>1604</v>
      </c>
      <c r="D174" s="241">
        <v>0</v>
      </c>
      <c r="E174" s="241">
        <v>93.13</v>
      </c>
      <c r="F174" s="241">
        <v>0</v>
      </c>
      <c r="G174" s="241">
        <v>91560.25</v>
      </c>
    </row>
    <row r="175" spans="1:7" ht="25.5" customHeight="1" x14ac:dyDescent="0.2">
      <c r="A175" s="571">
        <v>1206170102.1059999</v>
      </c>
      <c r="B175" t="s">
        <v>1814</v>
      </c>
      <c r="C175" s="90" t="s">
        <v>1604</v>
      </c>
      <c r="D175" s="241">
        <v>0</v>
      </c>
      <c r="E175" s="241">
        <v>219.15</v>
      </c>
      <c r="F175" s="241">
        <v>0</v>
      </c>
      <c r="G175" s="241">
        <v>66795.38</v>
      </c>
    </row>
    <row r="176" spans="1:7" ht="25.5" customHeight="1" x14ac:dyDescent="0.2">
      <c r="A176" s="571">
        <v>1206170102.1070001</v>
      </c>
      <c r="B176" t="s">
        <v>1815</v>
      </c>
      <c r="C176" s="90" t="s">
        <v>1604</v>
      </c>
      <c r="D176" s="241">
        <v>0</v>
      </c>
      <c r="E176" s="241">
        <v>282324.84000000003</v>
      </c>
      <c r="F176" s="241">
        <v>0</v>
      </c>
      <c r="G176" s="241">
        <v>24884836.149999999</v>
      </c>
    </row>
    <row r="177" spans="1:7" ht="25.5" customHeight="1" x14ac:dyDescent="0.2">
      <c r="A177" s="571">
        <v>1206170102.108</v>
      </c>
      <c r="B177" t="s">
        <v>1816</v>
      </c>
      <c r="C177" s="90" t="s">
        <v>1604</v>
      </c>
      <c r="D177" s="241">
        <v>0</v>
      </c>
      <c r="E177" s="241">
        <v>58909.78</v>
      </c>
      <c r="F177" s="241">
        <v>0</v>
      </c>
      <c r="G177" s="241">
        <v>3282235.66</v>
      </c>
    </row>
    <row r="178" spans="1:7" ht="25.5" customHeight="1" x14ac:dyDescent="0.2">
      <c r="A178" s="571">
        <v>1206170102.109</v>
      </c>
      <c r="B178" t="s">
        <v>1817</v>
      </c>
      <c r="C178" s="90" t="s">
        <v>1604</v>
      </c>
      <c r="D178" s="241">
        <v>0</v>
      </c>
      <c r="E178" s="241">
        <v>20669.169999999998</v>
      </c>
      <c r="F178" s="241">
        <v>0</v>
      </c>
      <c r="G178" s="241">
        <v>1383966.46</v>
      </c>
    </row>
    <row r="179" spans="1:7" ht="25.5" customHeight="1" x14ac:dyDescent="0.2">
      <c r="A179" s="571">
        <v>1206170102.1099999</v>
      </c>
      <c r="B179" t="s">
        <v>1818</v>
      </c>
      <c r="C179" s="90" t="s">
        <v>1604</v>
      </c>
      <c r="D179" s="241">
        <v>0</v>
      </c>
      <c r="E179" s="241">
        <v>0</v>
      </c>
      <c r="F179" s="241">
        <v>0</v>
      </c>
      <c r="G179" s="241">
        <v>60795</v>
      </c>
    </row>
    <row r="180" spans="1:7" ht="25.5" customHeight="1" x14ac:dyDescent="0.2">
      <c r="A180" s="571">
        <v>2101020199.1340001</v>
      </c>
      <c r="B180" t="s">
        <v>1819</v>
      </c>
      <c r="C180" s="90" t="s">
        <v>1604</v>
      </c>
      <c r="D180" s="241">
        <v>1163240.8600000001</v>
      </c>
      <c r="E180" s="241">
        <v>370637.73</v>
      </c>
      <c r="F180" s="241">
        <v>0</v>
      </c>
      <c r="G180" s="241">
        <v>7019874.3300000001</v>
      </c>
    </row>
    <row r="181" spans="1:7" ht="25.5" customHeight="1" x14ac:dyDescent="0.2">
      <c r="A181" s="571" t="s">
        <v>1820</v>
      </c>
      <c r="B181" t="s">
        <v>1821</v>
      </c>
      <c r="C181" s="90" t="s">
        <v>1604</v>
      </c>
      <c r="D181" s="241">
        <v>49060</v>
      </c>
      <c r="E181" s="241">
        <v>0</v>
      </c>
      <c r="F181" s="241">
        <v>0</v>
      </c>
      <c r="G181" s="241">
        <v>0</v>
      </c>
    </row>
    <row r="182" spans="1:7" ht="25.5" customHeight="1" x14ac:dyDescent="0.2">
      <c r="A182" s="571">
        <v>2101020199.135</v>
      </c>
      <c r="B182" t="s">
        <v>1822</v>
      </c>
      <c r="C182" s="90" t="s">
        <v>1604</v>
      </c>
      <c r="D182" s="241">
        <v>573894.73</v>
      </c>
      <c r="E182" s="241">
        <v>137520</v>
      </c>
      <c r="F182" s="241">
        <v>0</v>
      </c>
      <c r="G182" s="241">
        <v>1954589.18</v>
      </c>
    </row>
    <row r="183" spans="1:7" ht="25.5" customHeight="1" x14ac:dyDescent="0.2">
      <c r="A183" s="571" t="s">
        <v>1823</v>
      </c>
      <c r="B183" t="s">
        <v>1824</v>
      </c>
      <c r="C183" s="90" t="s">
        <v>1604</v>
      </c>
      <c r="D183" s="241">
        <v>0</v>
      </c>
      <c r="E183" s="241">
        <v>0</v>
      </c>
      <c r="F183" s="241">
        <v>0</v>
      </c>
      <c r="G183" s="241">
        <v>1809.5</v>
      </c>
    </row>
    <row r="184" spans="1:7" ht="25.5" customHeight="1" x14ac:dyDescent="0.2">
      <c r="A184" s="571" t="s">
        <v>1825</v>
      </c>
      <c r="B184" t="s">
        <v>1826</v>
      </c>
      <c r="C184" s="90" t="s">
        <v>1604</v>
      </c>
      <c r="D184" s="241">
        <v>0</v>
      </c>
      <c r="E184" s="241">
        <v>0</v>
      </c>
      <c r="F184" s="241">
        <v>0</v>
      </c>
      <c r="G184" s="241">
        <v>3584.5</v>
      </c>
    </row>
    <row r="185" spans="1:7" ht="25.5" customHeight="1" x14ac:dyDescent="0.2">
      <c r="A185" s="571" t="s">
        <v>1827</v>
      </c>
      <c r="B185" t="s">
        <v>1828</v>
      </c>
      <c r="C185" s="90" t="s">
        <v>1604</v>
      </c>
      <c r="D185" s="241">
        <v>0</v>
      </c>
      <c r="E185" s="241">
        <v>0</v>
      </c>
      <c r="F185" s="241">
        <v>0</v>
      </c>
      <c r="G185" s="241">
        <v>6960</v>
      </c>
    </row>
    <row r="186" spans="1:7" ht="25.5" customHeight="1" x14ac:dyDescent="0.2">
      <c r="A186" s="571" t="s">
        <v>1829</v>
      </c>
      <c r="B186" t="s">
        <v>1830</v>
      </c>
      <c r="C186" s="90" t="s">
        <v>1604</v>
      </c>
      <c r="D186" s="241">
        <v>21000</v>
      </c>
      <c r="E186" s="241">
        <v>60500</v>
      </c>
      <c r="F186" s="241">
        <v>0</v>
      </c>
      <c r="G186" s="241">
        <v>111000</v>
      </c>
    </row>
    <row r="187" spans="1:7" ht="25.5" customHeight="1" x14ac:dyDescent="0.2">
      <c r="A187" s="571" t="s">
        <v>1831</v>
      </c>
      <c r="B187" t="s">
        <v>1832</v>
      </c>
      <c r="C187" s="90" t="s">
        <v>1604</v>
      </c>
      <c r="D187" s="241">
        <v>0</v>
      </c>
      <c r="E187" s="241">
        <v>0</v>
      </c>
      <c r="F187" s="241">
        <v>0</v>
      </c>
      <c r="G187" s="241">
        <v>9720</v>
      </c>
    </row>
    <row r="188" spans="1:7" ht="25.5" customHeight="1" x14ac:dyDescent="0.2">
      <c r="A188" s="571">
        <v>2101020199.1359999</v>
      </c>
      <c r="B188" t="s">
        <v>1833</v>
      </c>
      <c r="C188" s="90" t="s">
        <v>1604</v>
      </c>
      <c r="D188" s="241">
        <v>574979.19999999995</v>
      </c>
      <c r="E188" s="241">
        <v>60000</v>
      </c>
      <c r="F188" s="241">
        <v>0</v>
      </c>
      <c r="G188" s="241">
        <v>373155</v>
      </c>
    </row>
    <row r="189" spans="1:7" ht="25.5" customHeight="1" x14ac:dyDescent="0.2">
      <c r="A189" s="571" t="s">
        <v>1834</v>
      </c>
      <c r="B189" t="s">
        <v>1835</v>
      </c>
      <c r="C189" s="90" t="s">
        <v>1604</v>
      </c>
      <c r="D189" s="241">
        <v>67166.899999999994</v>
      </c>
      <c r="E189" s="241">
        <v>52544.28</v>
      </c>
      <c r="F189" s="241">
        <v>0</v>
      </c>
      <c r="G189" s="241">
        <v>35402.879999999997</v>
      </c>
    </row>
    <row r="190" spans="1:7" ht="25.5" customHeight="1" x14ac:dyDescent="0.2">
      <c r="A190" s="571" t="s">
        <v>1836</v>
      </c>
      <c r="B190" t="s">
        <v>1837</v>
      </c>
      <c r="C190" s="90" t="s">
        <v>1604</v>
      </c>
      <c r="D190" s="241">
        <v>0</v>
      </c>
      <c r="E190" s="241">
        <v>0</v>
      </c>
      <c r="F190" s="241">
        <v>0</v>
      </c>
      <c r="G190" s="241">
        <v>0</v>
      </c>
    </row>
    <row r="191" spans="1:7" ht="25.5" customHeight="1" x14ac:dyDescent="0.2">
      <c r="A191" s="571" t="s">
        <v>1838</v>
      </c>
      <c r="B191" t="s">
        <v>1839</v>
      </c>
      <c r="C191" s="90" t="s">
        <v>1604</v>
      </c>
      <c r="D191" s="241">
        <v>34240</v>
      </c>
      <c r="E191" s="241">
        <v>0</v>
      </c>
      <c r="F191" s="241">
        <v>0</v>
      </c>
      <c r="G191" s="241">
        <v>10700</v>
      </c>
    </row>
    <row r="192" spans="1:7" ht="25.5" customHeight="1" x14ac:dyDescent="0.2">
      <c r="A192" s="571" t="s">
        <v>1840</v>
      </c>
      <c r="B192" t="s">
        <v>1841</v>
      </c>
      <c r="C192" s="90" t="s">
        <v>1604</v>
      </c>
      <c r="D192" s="241">
        <v>0</v>
      </c>
      <c r="E192" s="241">
        <v>0</v>
      </c>
      <c r="F192" s="241">
        <v>0</v>
      </c>
      <c r="G192" s="241">
        <v>19500</v>
      </c>
    </row>
    <row r="193" spans="1:7" ht="25.5" customHeight="1" x14ac:dyDescent="0.2">
      <c r="A193" s="571">
        <v>2101020199.1370001</v>
      </c>
      <c r="B193" t="s">
        <v>1842</v>
      </c>
      <c r="C193" s="90" t="s">
        <v>1604</v>
      </c>
      <c r="D193" s="241">
        <v>214419.99</v>
      </c>
      <c r="E193" s="241">
        <v>251206.1</v>
      </c>
      <c r="F193" s="241">
        <v>0</v>
      </c>
      <c r="G193" s="241">
        <v>489504.1</v>
      </c>
    </row>
    <row r="194" spans="1:7" ht="25.5" customHeight="1" x14ac:dyDescent="0.2">
      <c r="A194" s="571">
        <v>2101020199.1370001</v>
      </c>
      <c r="B194" t="s">
        <v>1842</v>
      </c>
      <c r="C194" s="90" t="s">
        <v>1605</v>
      </c>
      <c r="D194" s="241">
        <v>9850</v>
      </c>
      <c r="E194" s="241">
        <v>9850</v>
      </c>
      <c r="F194" s="241">
        <v>0</v>
      </c>
      <c r="G194" s="241">
        <v>0</v>
      </c>
    </row>
    <row r="195" spans="1:7" ht="25.5" customHeight="1" x14ac:dyDescent="0.2">
      <c r="A195" s="571" t="s">
        <v>1843</v>
      </c>
      <c r="B195" t="s">
        <v>1844</v>
      </c>
      <c r="C195" s="90" t="s">
        <v>1604</v>
      </c>
      <c r="D195" s="241">
        <v>40590</v>
      </c>
      <c r="E195" s="241">
        <v>0</v>
      </c>
      <c r="F195" s="241">
        <v>0</v>
      </c>
      <c r="G195" s="241">
        <v>310</v>
      </c>
    </row>
    <row r="196" spans="1:7" ht="25.5" customHeight="1" x14ac:dyDescent="0.2">
      <c r="A196" s="571">
        <v>2101020199.138</v>
      </c>
      <c r="B196" t="s">
        <v>1845</v>
      </c>
      <c r="C196" s="90" t="s">
        <v>1604</v>
      </c>
      <c r="D196" s="241">
        <v>186839.5</v>
      </c>
      <c r="E196" s="241">
        <v>202468.11</v>
      </c>
      <c r="F196" s="241">
        <v>0</v>
      </c>
      <c r="G196" s="241">
        <v>354950.01</v>
      </c>
    </row>
    <row r="197" spans="1:7" ht="25.5" customHeight="1" x14ac:dyDescent="0.2">
      <c r="A197" s="571">
        <v>2101020199.1389999</v>
      </c>
      <c r="B197" t="s">
        <v>1846</v>
      </c>
      <c r="C197" s="90" t="s">
        <v>1604</v>
      </c>
      <c r="D197" s="241">
        <v>17840</v>
      </c>
      <c r="E197" s="241">
        <v>1098651</v>
      </c>
      <c r="F197" s="241">
        <v>0</v>
      </c>
      <c r="G197" s="241">
        <v>1432405</v>
      </c>
    </row>
    <row r="198" spans="1:7" ht="25.5" customHeight="1" x14ac:dyDescent="0.2">
      <c r="A198" s="571">
        <v>2101020199.1400001</v>
      </c>
      <c r="B198" t="s">
        <v>1847</v>
      </c>
      <c r="C198" s="90" t="s">
        <v>1604</v>
      </c>
      <c r="D198" s="241">
        <v>0</v>
      </c>
      <c r="E198" s="241">
        <v>0</v>
      </c>
      <c r="F198" s="241">
        <v>0</v>
      </c>
      <c r="G198" s="241">
        <v>0</v>
      </c>
    </row>
    <row r="199" spans="1:7" ht="25.5" customHeight="1" x14ac:dyDescent="0.2">
      <c r="A199" s="571">
        <v>2101020199.141</v>
      </c>
      <c r="B199" t="s">
        <v>1848</v>
      </c>
      <c r="C199" s="90" t="s">
        <v>1604</v>
      </c>
      <c r="D199" s="241">
        <v>0</v>
      </c>
      <c r="E199" s="241">
        <v>0</v>
      </c>
      <c r="F199" s="241">
        <v>0</v>
      </c>
      <c r="G199" s="241">
        <v>0</v>
      </c>
    </row>
    <row r="200" spans="1:7" ht="25.5" customHeight="1" x14ac:dyDescent="0.2">
      <c r="A200" s="571">
        <v>2101020199.142</v>
      </c>
      <c r="B200" t="s">
        <v>1849</v>
      </c>
      <c r="C200" s="90" t="s">
        <v>1604</v>
      </c>
      <c r="D200" s="241">
        <v>0</v>
      </c>
      <c r="E200" s="241">
        <v>0</v>
      </c>
      <c r="F200" s="241">
        <v>0</v>
      </c>
      <c r="G200" s="241">
        <v>0</v>
      </c>
    </row>
    <row r="201" spans="1:7" ht="25.5" customHeight="1" x14ac:dyDescent="0.2">
      <c r="A201" s="571">
        <v>2101020199.1429999</v>
      </c>
      <c r="B201" t="s">
        <v>1850</v>
      </c>
      <c r="C201" s="90" t="s">
        <v>1604</v>
      </c>
      <c r="D201" s="241">
        <v>0</v>
      </c>
      <c r="E201" s="241">
        <v>0</v>
      </c>
      <c r="F201" s="241">
        <v>0</v>
      </c>
      <c r="G201" s="241">
        <v>0</v>
      </c>
    </row>
    <row r="202" spans="1:7" ht="25.5" customHeight="1" x14ac:dyDescent="0.2">
      <c r="A202" s="571">
        <v>2101020199.1440001</v>
      </c>
      <c r="B202" t="s">
        <v>1851</v>
      </c>
      <c r="C202" s="90" t="s">
        <v>1604</v>
      </c>
      <c r="D202" s="241">
        <v>73069.100000000006</v>
      </c>
      <c r="E202" s="241">
        <v>0</v>
      </c>
      <c r="F202" s="241">
        <v>0</v>
      </c>
      <c r="G202" s="241">
        <v>177522</v>
      </c>
    </row>
    <row r="203" spans="1:7" ht="25.5" customHeight="1" x14ac:dyDescent="0.2">
      <c r="A203" s="571">
        <v>2101020199.1470001</v>
      </c>
      <c r="B203" t="s">
        <v>1852</v>
      </c>
      <c r="C203" s="90" t="s">
        <v>1604</v>
      </c>
      <c r="D203" s="241">
        <v>150974</v>
      </c>
      <c r="E203" s="241">
        <v>82310</v>
      </c>
      <c r="F203" s="241">
        <v>0</v>
      </c>
      <c r="G203" s="241">
        <v>320527</v>
      </c>
    </row>
    <row r="204" spans="1:7" ht="25.5" customHeight="1" x14ac:dyDescent="0.2">
      <c r="A204" s="571" t="s">
        <v>1853</v>
      </c>
      <c r="B204" t="s">
        <v>1854</v>
      </c>
      <c r="C204" s="90" t="s">
        <v>1604</v>
      </c>
      <c r="D204" s="241">
        <v>0</v>
      </c>
      <c r="E204" s="241">
        <v>9105.7000000000007</v>
      </c>
      <c r="F204" s="241">
        <v>0</v>
      </c>
      <c r="G204" s="241">
        <v>161452.29999999999</v>
      </c>
    </row>
    <row r="205" spans="1:7" ht="25.5" customHeight="1" x14ac:dyDescent="0.2">
      <c r="A205" s="571" t="s">
        <v>1855</v>
      </c>
      <c r="B205" t="s">
        <v>1856</v>
      </c>
      <c r="C205" s="90" t="s">
        <v>1604</v>
      </c>
      <c r="D205" s="241">
        <v>0</v>
      </c>
      <c r="E205" s="241">
        <v>9600</v>
      </c>
      <c r="F205" s="241">
        <v>0</v>
      </c>
      <c r="G205" s="241">
        <v>44900</v>
      </c>
    </row>
    <row r="206" spans="1:7" ht="25.5" customHeight="1" x14ac:dyDescent="0.2">
      <c r="A206" s="571">
        <v>2101020199.148</v>
      </c>
      <c r="B206" t="s">
        <v>1857</v>
      </c>
      <c r="C206" s="90" t="s">
        <v>1604</v>
      </c>
      <c r="D206" s="241">
        <v>0</v>
      </c>
      <c r="E206" s="241">
        <v>113320</v>
      </c>
      <c r="F206" s="241">
        <v>0</v>
      </c>
      <c r="G206" s="241">
        <v>967500</v>
      </c>
    </row>
    <row r="207" spans="1:7" ht="25.5" customHeight="1" x14ac:dyDescent="0.2">
      <c r="A207" s="571">
        <v>2101020199.201</v>
      </c>
      <c r="B207" t="s">
        <v>1858</v>
      </c>
      <c r="C207" s="90" t="s">
        <v>1604</v>
      </c>
      <c r="D207" s="241">
        <v>0</v>
      </c>
      <c r="E207" s="241">
        <v>0</v>
      </c>
      <c r="F207" s="241">
        <v>0</v>
      </c>
      <c r="G207" s="241">
        <v>0</v>
      </c>
    </row>
    <row r="208" spans="1:7" ht="25.5" customHeight="1" x14ac:dyDescent="0.2">
      <c r="A208" s="571">
        <v>2101020199.2019999</v>
      </c>
      <c r="B208" t="s">
        <v>1859</v>
      </c>
      <c r="C208" s="90" t="s">
        <v>1604</v>
      </c>
      <c r="D208" s="241">
        <v>2732968</v>
      </c>
      <c r="E208" s="241">
        <v>1475586.1</v>
      </c>
      <c r="F208" s="241">
        <v>0</v>
      </c>
      <c r="G208" s="241">
        <v>3704009.1</v>
      </c>
    </row>
    <row r="209" spans="1:7" ht="25.5" customHeight="1" x14ac:dyDescent="0.2">
      <c r="A209" s="571">
        <v>2101020199.2030001</v>
      </c>
      <c r="B209" t="s">
        <v>1860</v>
      </c>
      <c r="C209" s="90" t="s">
        <v>1604</v>
      </c>
      <c r="D209" s="241">
        <v>0</v>
      </c>
      <c r="E209" s="241">
        <v>0</v>
      </c>
      <c r="F209" s="241">
        <v>0</v>
      </c>
      <c r="G209" s="241">
        <v>0</v>
      </c>
    </row>
    <row r="210" spans="1:7" ht="25.5" customHeight="1" x14ac:dyDescent="0.2">
      <c r="A210" s="571">
        <v>2101020199.204</v>
      </c>
      <c r="B210" t="s">
        <v>1861</v>
      </c>
      <c r="C210" s="90" t="s">
        <v>1604</v>
      </c>
      <c r="D210" s="241">
        <v>781088</v>
      </c>
      <c r="E210" s="241">
        <v>326533</v>
      </c>
      <c r="F210" s="241">
        <v>0</v>
      </c>
      <c r="G210" s="241">
        <v>479204</v>
      </c>
    </row>
    <row r="211" spans="1:7" ht="25.5" customHeight="1" x14ac:dyDescent="0.2">
      <c r="A211" s="571">
        <v>2101020199.5009999</v>
      </c>
      <c r="B211" t="s">
        <v>1862</v>
      </c>
      <c r="C211" s="90" t="s">
        <v>1604</v>
      </c>
      <c r="D211" s="241">
        <v>0</v>
      </c>
      <c r="E211" s="241">
        <v>0</v>
      </c>
      <c r="F211" s="241">
        <v>0</v>
      </c>
      <c r="G211" s="241">
        <v>0</v>
      </c>
    </row>
    <row r="212" spans="1:7" ht="25.5" customHeight="1" x14ac:dyDescent="0.2">
      <c r="A212" s="571">
        <v>2102040199.1010001</v>
      </c>
      <c r="B212" t="s">
        <v>1863</v>
      </c>
      <c r="C212" s="90" t="s">
        <v>1604</v>
      </c>
      <c r="D212" s="241">
        <v>0</v>
      </c>
      <c r="E212" s="241">
        <v>0</v>
      </c>
      <c r="F212" s="241">
        <v>0</v>
      </c>
      <c r="G212" s="241">
        <v>0</v>
      </c>
    </row>
    <row r="213" spans="1:7" ht="25.5" customHeight="1" x14ac:dyDescent="0.2">
      <c r="A213" s="571">
        <v>2102040199.105</v>
      </c>
      <c r="B213" t="s">
        <v>1864</v>
      </c>
      <c r="C213" s="90" t="s">
        <v>1604</v>
      </c>
      <c r="D213" s="241">
        <v>49734.84</v>
      </c>
      <c r="E213" s="241">
        <v>105129.5</v>
      </c>
      <c r="F213" s="241">
        <v>0</v>
      </c>
      <c r="G213" s="241">
        <v>101108.5</v>
      </c>
    </row>
    <row r="214" spans="1:7" ht="25.5" customHeight="1" x14ac:dyDescent="0.2">
      <c r="A214" s="571">
        <v>2102040199.105</v>
      </c>
      <c r="B214" t="s">
        <v>1864</v>
      </c>
      <c r="C214" s="90" t="s">
        <v>1605</v>
      </c>
      <c r="D214" s="241">
        <v>0</v>
      </c>
      <c r="E214" s="241">
        <v>43400</v>
      </c>
      <c r="F214" s="241">
        <v>0</v>
      </c>
      <c r="G214" s="241">
        <v>43400</v>
      </c>
    </row>
    <row r="215" spans="1:7" ht="25.5" customHeight="1" x14ac:dyDescent="0.2">
      <c r="A215" s="571">
        <v>2102040199.1059999</v>
      </c>
      <c r="B215" t="s">
        <v>1865</v>
      </c>
      <c r="C215" s="90" t="s">
        <v>1604</v>
      </c>
      <c r="D215" s="241">
        <v>0</v>
      </c>
      <c r="E215" s="241">
        <v>182757</v>
      </c>
      <c r="F215" s="241">
        <v>0</v>
      </c>
      <c r="G215" s="241">
        <v>182757</v>
      </c>
    </row>
    <row r="216" spans="1:7" ht="25.5" customHeight="1" x14ac:dyDescent="0.2">
      <c r="A216" s="571">
        <v>2102040199.1099999</v>
      </c>
      <c r="B216" t="s">
        <v>1866</v>
      </c>
      <c r="C216" s="90" t="s">
        <v>1604</v>
      </c>
      <c r="D216" s="241">
        <v>115000</v>
      </c>
      <c r="E216" s="241">
        <v>0</v>
      </c>
      <c r="F216" s="241">
        <v>0</v>
      </c>
      <c r="G216" s="241">
        <v>0</v>
      </c>
    </row>
    <row r="217" spans="1:7" ht="25.5" customHeight="1" x14ac:dyDescent="0.2">
      <c r="A217" s="571">
        <v>2102040199.1110001</v>
      </c>
      <c r="B217" t="s">
        <v>1867</v>
      </c>
      <c r="C217" s="90" t="s">
        <v>1604</v>
      </c>
      <c r="D217" s="241">
        <v>690252</v>
      </c>
      <c r="E217" s="241">
        <v>827454</v>
      </c>
      <c r="F217" s="241">
        <v>0</v>
      </c>
      <c r="G217" s="241">
        <v>827454</v>
      </c>
    </row>
    <row r="218" spans="1:7" ht="25.5" customHeight="1" x14ac:dyDescent="0.2">
      <c r="A218" s="571">
        <v>2102040199.112</v>
      </c>
      <c r="B218" t="s">
        <v>1868</v>
      </c>
      <c r="C218" s="90" t="s">
        <v>1604</v>
      </c>
      <c r="D218" s="241">
        <v>56922</v>
      </c>
      <c r="E218" s="241">
        <v>51204</v>
      </c>
      <c r="F218" s="241">
        <v>0</v>
      </c>
      <c r="G218" s="241">
        <v>51204</v>
      </c>
    </row>
    <row r="219" spans="1:7" ht="25.5" customHeight="1" x14ac:dyDescent="0.2">
      <c r="A219" s="571">
        <v>2102040199.1129999</v>
      </c>
      <c r="B219" t="s">
        <v>1869</v>
      </c>
      <c r="C219" s="90" t="s">
        <v>1604</v>
      </c>
      <c r="D219" s="241">
        <v>0</v>
      </c>
      <c r="E219" s="241">
        <v>0</v>
      </c>
      <c r="F219" s="241">
        <v>0</v>
      </c>
      <c r="G219" s="241">
        <v>0</v>
      </c>
    </row>
    <row r="220" spans="1:7" ht="25.5" customHeight="1" x14ac:dyDescent="0.2">
      <c r="A220" s="571">
        <v>2102040199.115</v>
      </c>
      <c r="B220" t="s">
        <v>1870</v>
      </c>
      <c r="C220" s="90" t="s">
        <v>1604</v>
      </c>
      <c r="D220" s="241">
        <v>934000</v>
      </c>
      <c r="E220" s="241">
        <v>461900</v>
      </c>
      <c r="F220" s="241">
        <v>0</v>
      </c>
      <c r="G220" s="241">
        <v>2219100</v>
      </c>
    </row>
    <row r="221" spans="1:7" ht="25.5" customHeight="1" x14ac:dyDescent="0.2">
      <c r="A221" s="571">
        <v>2102040199.115</v>
      </c>
      <c r="B221" t="s">
        <v>1870</v>
      </c>
      <c r="C221" s="90" t="s">
        <v>1605</v>
      </c>
      <c r="D221" s="241">
        <v>177800</v>
      </c>
      <c r="E221" s="241">
        <v>677800</v>
      </c>
      <c r="F221" s="241">
        <v>0</v>
      </c>
      <c r="G221" s="241">
        <v>500000</v>
      </c>
    </row>
    <row r="222" spans="1:7" ht="25.5" customHeight="1" x14ac:dyDescent="0.2">
      <c r="A222" s="571">
        <v>2102040199.1159999</v>
      </c>
      <c r="B222" t="s">
        <v>1871</v>
      </c>
      <c r="C222" s="90" t="s">
        <v>1604</v>
      </c>
      <c r="D222" s="241">
        <v>218785</v>
      </c>
      <c r="E222" s="241">
        <v>248180</v>
      </c>
      <c r="F222" s="241">
        <v>0</v>
      </c>
      <c r="G222" s="241">
        <v>248180</v>
      </c>
    </row>
    <row r="223" spans="1:7" ht="25.5" customHeight="1" x14ac:dyDescent="0.2">
      <c r="A223" s="571">
        <v>2102040199.1170001</v>
      </c>
      <c r="B223" t="s">
        <v>1872</v>
      </c>
      <c r="C223" s="90" t="s">
        <v>1604</v>
      </c>
      <c r="D223" s="241">
        <v>687181.9</v>
      </c>
      <c r="E223" s="241">
        <v>373736.18</v>
      </c>
      <c r="F223" s="241">
        <v>0</v>
      </c>
      <c r="G223" s="241">
        <v>416401.45</v>
      </c>
    </row>
    <row r="224" spans="1:7" ht="25.5" customHeight="1" x14ac:dyDescent="0.2">
      <c r="A224" s="571">
        <v>2102040199.1170001</v>
      </c>
      <c r="B224" t="s">
        <v>1872</v>
      </c>
      <c r="C224" s="90" t="s">
        <v>1605</v>
      </c>
      <c r="D224" s="241">
        <v>0</v>
      </c>
      <c r="E224" s="241">
        <v>286113.59999999998</v>
      </c>
      <c r="F224" s="241">
        <v>0</v>
      </c>
      <c r="G224" s="241">
        <v>286113.59999999998</v>
      </c>
    </row>
    <row r="225" spans="1:7" ht="25.5" customHeight="1" x14ac:dyDescent="0.2">
      <c r="A225" s="571">
        <v>2102040199.118</v>
      </c>
      <c r="B225" t="s">
        <v>1873</v>
      </c>
      <c r="C225" s="90" t="s">
        <v>1604</v>
      </c>
      <c r="D225" s="241">
        <v>115960</v>
      </c>
      <c r="E225" s="241">
        <v>0</v>
      </c>
      <c r="F225" s="241">
        <v>0</v>
      </c>
      <c r="G225" s="241">
        <v>0</v>
      </c>
    </row>
    <row r="226" spans="1:7" ht="25.5" customHeight="1" x14ac:dyDescent="0.2">
      <c r="A226" s="571">
        <v>2103010103.5020001</v>
      </c>
      <c r="B226" t="s">
        <v>1874</v>
      </c>
      <c r="C226" s="90" t="s">
        <v>1604</v>
      </c>
      <c r="D226" s="241">
        <v>184401.35</v>
      </c>
      <c r="E226" s="241">
        <v>102309</v>
      </c>
      <c r="F226" s="241">
        <v>0</v>
      </c>
      <c r="G226" s="241">
        <v>1384844.7</v>
      </c>
    </row>
    <row r="227" spans="1:7" ht="25.5" customHeight="1" x14ac:dyDescent="0.2">
      <c r="A227" s="571">
        <v>2111020199.105</v>
      </c>
      <c r="B227" t="s">
        <v>1875</v>
      </c>
      <c r="C227" s="90" t="s">
        <v>1604</v>
      </c>
      <c r="D227" s="241">
        <v>2107680</v>
      </c>
      <c r="E227" s="241">
        <v>160000</v>
      </c>
      <c r="F227" s="241">
        <v>0</v>
      </c>
      <c r="G227" s="241">
        <v>160000</v>
      </c>
    </row>
    <row r="228" spans="1:7" ht="25.5" customHeight="1" x14ac:dyDescent="0.2">
      <c r="A228" s="571" t="s">
        <v>1876</v>
      </c>
      <c r="B228" t="s">
        <v>1877</v>
      </c>
      <c r="C228" s="90" t="s">
        <v>1604</v>
      </c>
      <c r="D228" s="241">
        <v>0</v>
      </c>
      <c r="E228" s="241">
        <v>43050</v>
      </c>
      <c r="F228" s="241">
        <v>0</v>
      </c>
      <c r="G228" s="241">
        <v>72450</v>
      </c>
    </row>
    <row r="229" spans="1:7" ht="25.5" customHeight="1" x14ac:dyDescent="0.2">
      <c r="A229" s="571" t="s">
        <v>1878</v>
      </c>
      <c r="B229" t="s">
        <v>1879</v>
      </c>
      <c r="C229" s="90" t="s">
        <v>1604</v>
      </c>
      <c r="D229" s="241">
        <v>26950</v>
      </c>
      <c r="E229" s="241">
        <v>0</v>
      </c>
      <c r="F229" s="241">
        <v>0</v>
      </c>
      <c r="G229" s="241">
        <v>0</v>
      </c>
    </row>
    <row r="230" spans="1:7" ht="25.5" customHeight="1" x14ac:dyDescent="0.2">
      <c r="A230" s="571" t="s">
        <v>1880</v>
      </c>
      <c r="B230" t="s">
        <v>1881</v>
      </c>
      <c r="C230" s="90" t="s">
        <v>1604</v>
      </c>
      <c r="D230" s="241">
        <v>9000</v>
      </c>
      <c r="E230" s="241">
        <v>19500</v>
      </c>
      <c r="F230" s="241">
        <v>0</v>
      </c>
      <c r="G230" s="241">
        <v>28500</v>
      </c>
    </row>
    <row r="231" spans="1:7" ht="25.5" customHeight="1" x14ac:dyDescent="0.2">
      <c r="A231" s="571">
        <v>2111020199.1059999</v>
      </c>
      <c r="B231" t="s">
        <v>1882</v>
      </c>
      <c r="C231" s="90" t="s">
        <v>1604</v>
      </c>
      <c r="D231" s="241">
        <v>0</v>
      </c>
      <c r="E231" s="241">
        <v>0</v>
      </c>
      <c r="F231" s="241">
        <v>0</v>
      </c>
      <c r="G231" s="241">
        <v>3048</v>
      </c>
    </row>
    <row r="232" spans="1:7" ht="25.5" customHeight="1" x14ac:dyDescent="0.2">
      <c r="A232" s="571">
        <v>2111020199.1070001</v>
      </c>
      <c r="B232" t="s">
        <v>1883</v>
      </c>
      <c r="C232" s="90" t="s">
        <v>1604</v>
      </c>
      <c r="D232" s="241">
        <v>27294.04</v>
      </c>
      <c r="E232" s="241">
        <v>28281.51</v>
      </c>
      <c r="F232" s="241">
        <v>0</v>
      </c>
      <c r="G232" s="241">
        <v>28281.51</v>
      </c>
    </row>
    <row r="233" spans="1:7" ht="25.5" customHeight="1" x14ac:dyDescent="0.2">
      <c r="A233" s="571">
        <v>2111020199.108</v>
      </c>
      <c r="B233" t="s">
        <v>1884</v>
      </c>
      <c r="C233" s="90" t="s">
        <v>1604</v>
      </c>
      <c r="D233" s="241">
        <v>6886</v>
      </c>
      <c r="E233" s="241">
        <v>6886</v>
      </c>
      <c r="F233" s="241">
        <v>0</v>
      </c>
      <c r="G233" s="241">
        <v>0</v>
      </c>
    </row>
    <row r="234" spans="1:7" ht="25.5" customHeight="1" x14ac:dyDescent="0.2">
      <c r="A234" s="571" t="s">
        <v>1885</v>
      </c>
      <c r="B234" t="s">
        <v>1886</v>
      </c>
      <c r="C234" s="90" t="s">
        <v>1604</v>
      </c>
      <c r="D234" s="241">
        <v>80052.98</v>
      </c>
      <c r="E234" s="241">
        <v>80052.98</v>
      </c>
      <c r="F234" s="241">
        <v>0</v>
      </c>
      <c r="G234" s="241">
        <v>0</v>
      </c>
    </row>
    <row r="235" spans="1:7" ht="25.5" customHeight="1" x14ac:dyDescent="0.2">
      <c r="A235" s="571" t="s">
        <v>1887</v>
      </c>
      <c r="B235" t="s">
        <v>1888</v>
      </c>
      <c r="C235" s="90" t="s">
        <v>1605</v>
      </c>
      <c r="D235" s="241">
        <v>0</v>
      </c>
      <c r="E235" s="241">
        <v>0</v>
      </c>
      <c r="F235" s="241">
        <v>0</v>
      </c>
      <c r="G235" s="241">
        <v>0</v>
      </c>
    </row>
    <row r="236" spans="1:7" ht="25.5" customHeight="1" x14ac:dyDescent="0.2">
      <c r="A236" s="571">
        <v>2111020199.201</v>
      </c>
      <c r="B236" t="s">
        <v>1889</v>
      </c>
      <c r="C236" s="90" t="s">
        <v>1604</v>
      </c>
      <c r="D236" s="241">
        <v>0</v>
      </c>
      <c r="E236" s="241">
        <v>0</v>
      </c>
      <c r="F236" s="241">
        <v>0</v>
      </c>
      <c r="G236" s="241">
        <v>100000</v>
      </c>
    </row>
    <row r="237" spans="1:7" ht="25.5" customHeight="1" x14ac:dyDescent="0.2">
      <c r="A237" s="571">
        <v>2111020199.2019999</v>
      </c>
      <c r="B237" t="s">
        <v>1890</v>
      </c>
      <c r="C237" s="90" t="s">
        <v>1604</v>
      </c>
      <c r="D237" s="241">
        <v>31746.76</v>
      </c>
      <c r="E237" s="241">
        <v>0</v>
      </c>
      <c r="F237" s="241">
        <v>0</v>
      </c>
      <c r="G237" s="241">
        <v>0</v>
      </c>
    </row>
    <row r="238" spans="1:7" ht="25.5" customHeight="1" x14ac:dyDescent="0.2">
      <c r="A238" s="571">
        <v>2111020199.204</v>
      </c>
      <c r="B238" t="s">
        <v>1891</v>
      </c>
      <c r="C238" s="90" t="s">
        <v>1604</v>
      </c>
      <c r="D238" s="241">
        <v>0</v>
      </c>
      <c r="E238" s="241">
        <v>0</v>
      </c>
      <c r="F238" s="241">
        <v>0</v>
      </c>
      <c r="G238" s="241">
        <v>0</v>
      </c>
    </row>
    <row r="239" spans="1:7" ht="25.5" customHeight="1" x14ac:dyDescent="0.2">
      <c r="A239" s="571">
        <v>2111020199.2040999</v>
      </c>
      <c r="B239" t="s">
        <v>1892</v>
      </c>
      <c r="C239" s="90" t="s">
        <v>1604</v>
      </c>
      <c r="D239" s="241">
        <v>1246748.3</v>
      </c>
      <c r="E239" s="241">
        <v>0</v>
      </c>
      <c r="F239" s="241">
        <v>0</v>
      </c>
      <c r="G239" s="241">
        <v>0</v>
      </c>
    </row>
    <row r="240" spans="1:7" ht="25.5" customHeight="1" x14ac:dyDescent="0.2">
      <c r="A240" s="571">
        <v>2111020199.2049999</v>
      </c>
      <c r="B240" t="s">
        <v>1893</v>
      </c>
      <c r="C240" s="90" t="s">
        <v>1604</v>
      </c>
      <c r="D240" s="241">
        <v>0</v>
      </c>
      <c r="E240" s="241">
        <v>0</v>
      </c>
      <c r="F240" s="241">
        <v>0</v>
      </c>
      <c r="G240" s="241">
        <v>0</v>
      </c>
    </row>
    <row r="241" spans="1:7" ht="25.5" customHeight="1" x14ac:dyDescent="0.2">
      <c r="A241" s="571" t="s">
        <v>1894</v>
      </c>
      <c r="B241" t="s">
        <v>1895</v>
      </c>
      <c r="C241" s="90" t="s">
        <v>1604</v>
      </c>
      <c r="D241" s="241">
        <v>0</v>
      </c>
      <c r="E241" s="241">
        <v>0</v>
      </c>
      <c r="F241" s="241">
        <v>0</v>
      </c>
      <c r="G241" s="241">
        <v>0</v>
      </c>
    </row>
    <row r="242" spans="1:7" ht="25.5" customHeight="1" x14ac:dyDescent="0.2">
      <c r="A242" s="571">
        <v>2111020199.2060001</v>
      </c>
      <c r="B242" t="s">
        <v>1896</v>
      </c>
      <c r="C242" s="90" t="s">
        <v>1604</v>
      </c>
      <c r="D242" s="241">
        <v>1244936.9099999999</v>
      </c>
      <c r="E242" s="241">
        <v>84320.67</v>
      </c>
      <c r="F242" s="241">
        <v>0</v>
      </c>
      <c r="G242" s="241">
        <v>2038120.67</v>
      </c>
    </row>
    <row r="243" spans="1:7" ht="25.5" customHeight="1" x14ac:dyDescent="0.2">
      <c r="A243" s="571" t="s">
        <v>1897</v>
      </c>
      <c r="B243" t="s">
        <v>1898</v>
      </c>
      <c r="C243" s="90" t="s">
        <v>1604</v>
      </c>
      <c r="D243" s="241">
        <v>0</v>
      </c>
      <c r="E243" s="241">
        <v>1024188.43</v>
      </c>
      <c r="F243" s="241">
        <v>0</v>
      </c>
      <c r="G243" s="241">
        <v>1024188.43</v>
      </c>
    </row>
    <row r="244" spans="1:7" ht="25.5" customHeight="1" x14ac:dyDescent="0.2">
      <c r="A244" s="571">
        <v>2111020199.302</v>
      </c>
      <c r="B244" t="s">
        <v>1899</v>
      </c>
      <c r="C244" s="90" t="s">
        <v>1604</v>
      </c>
      <c r="D244" s="241">
        <v>64225</v>
      </c>
      <c r="E244" s="241">
        <v>54822</v>
      </c>
      <c r="F244" s="241">
        <v>0</v>
      </c>
      <c r="G244" s="241">
        <v>54822</v>
      </c>
    </row>
    <row r="245" spans="1:7" ht="25.5" customHeight="1" x14ac:dyDescent="0.2">
      <c r="A245" s="571">
        <v>2111020199.302</v>
      </c>
      <c r="B245" t="s">
        <v>1899</v>
      </c>
      <c r="C245" s="90" t="s">
        <v>1605</v>
      </c>
      <c r="D245" s="241">
        <v>0</v>
      </c>
      <c r="E245" s="241">
        <v>0</v>
      </c>
      <c r="F245" s="241">
        <v>0</v>
      </c>
      <c r="G245" s="241">
        <v>0</v>
      </c>
    </row>
    <row r="246" spans="1:7" ht="25.5" customHeight="1" x14ac:dyDescent="0.2">
      <c r="A246" s="571" t="s">
        <v>1900</v>
      </c>
      <c r="B246" t="s">
        <v>1901</v>
      </c>
      <c r="C246" s="90" t="s">
        <v>1605</v>
      </c>
      <c r="D246" s="241">
        <v>0</v>
      </c>
      <c r="E246" s="241">
        <v>0</v>
      </c>
      <c r="F246" s="241">
        <v>0</v>
      </c>
      <c r="G246" s="241">
        <v>0</v>
      </c>
    </row>
    <row r="247" spans="1:7" ht="25.5" customHeight="1" x14ac:dyDescent="0.2">
      <c r="A247" s="571">
        <v>2111020199.5009999</v>
      </c>
      <c r="B247" t="s">
        <v>1902</v>
      </c>
      <c r="C247" s="90" t="s">
        <v>1604</v>
      </c>
      <c r="D247" s="241">
        <v>2297</v>
      </c>
      <c r="E247" s="241">
        <v>2297</v>
      </c>
      <c r="F247" s="241">
        <v>0</v>
      </c>
      <c r="G247" s="241">
        <v>0</v>
      </c>
    </row>
    <row r="248" spans="1:7" ht="25.5" customHeight="1" x14ac:dyDescent="0.2">
      <c r="A248" s="571" t="s">
        <v>1903</v>
      </c>
      <c r="B248" t="s">
        <v>1904</v>
      </c>
      <c r="C248" s="90" t="s">
        <v>1604</v>
      </c>
      <c r="D248" s="241">
        <v>0</v>
      </c>
      <c r="E248" s="241">
        <v>18779</v>
      </c>
      <c r="F248" s="241">
        <v>0</v>
      </c>
      <c r="G248" s="241">
        <v>292127</v>
      </c>
    </row>
    <row r="249" spans="1:7" ht="25.5" customHeight="1" x14ac:dyDescent="0.2">
      <c r="A249" s="571">
        <v>2111020199.5020001</v>
      </c>
      <c r="B249" t="s">
        <v>1905</v>
      </c>
      <c r="C249" s="90" t="s">
        <v>1604</v>
      </c>
      <c r="D249" s="241">
        <v>53619</v>
      </c>
      <c r="E249" s="241">
        <v>53619</v>
      </c>
      <c r="F249" s="241">
        <v>0</v>
      </c>
      <c r="G249" s="241">
        <v>0</v>
      </c>
    </row>
    <row r="250" spans="1:7" ht="25.5" customHeight="1" x14ac:dyDescent="0.2">
      <c r="A250" s="571">
        <v>2111020199.503</v>
      </c>
      <c r="B250" t="s">
        <v>1906</v>
      </c>
      <c r="C250" s="90" t="s">
        <v>1604</v>
      </c>
      <c r="D250" s="241">
        <v>0</v>
      </c>
      <c r="E250" s="241">
        <v>75676</v>
      </c>
      <c r="F250" s="241">
        <v>0</v>
      </c>
      <c r="G250" s="241">
        <v>1178697</v>
      </c>
    </row>
    <row r="251" spans="1:7" ht="25.5" customHeight="1" x14ac:dyDescent="0.2">
      <c r="A251" s="571">
        <v>2112010101.1010001</v>
      </c>
      <c r="B251" t="s">
        <v>1907</v>
      </c>
      <c r="C251" s="90" t="s">
        <v>1605</v>
      </c>
      <c r="D251" s="241">
        <v>0</v>
      </c>
      <c r="E251" s="241">
        <v>0</v>
      </c>
      <c r="F251" s="241">
        <v>0</v>
      </c>
      <c r="G251" s="241">
        <v>0</v>
      </c>
    </row>
    <row r="252" spans="1:7" ht="25.5" customHeight="1" x14ac:dyDescent="0.2">
      <c r="A252" s="571">
        <v>2112010199.102</v>
      </c>
      <c r="B252" t="s">
        <v>1908</v>
      </c>
      <c r="C252" s="90" t="s">
        <v>1605</v>
      </c>
      <c r="D252" s="241">
        <v>43500</v>
      </c>
      <c r="E252" s="241">
        <v>0</v>
      </c>
      <c r="F252" s="241">
        <v>0</v>
      </c>
      <c r="G252" s="241">
        <v>0</v>
      </c>
    </row>
    <row r="253" spans="1:7" ht="25.5" customHeight="1" x14ac:dyDescent="0.2">
      <c r="A253" s="571">
        <v>3102010101.1009998</v>
      </c>
      <c r="B253" t="s">
        <v>1909</v>
      </c>
      <c r="C253" s="90" t="s">
        <v>1604</v>
      </c>
      <c r="D253" s="241">
        <v>0</v>
      </c>
      <c r="E253" s="241">
        <v>0</v>
      </c>
      <c r="F253" s="241">
        <v>37870394.07</v>
      </c>
      <c r="G253" s="241">
        <v>0</v>
      </c>
    </row>
    <row r="254" spans="1:7" ht="25.5" customHeight="1" x14ac:dyDescent="0.2">
      <c r="A254" s="571">
        <v>3102010101.1009998</v>
      </c>
      <c r="B254" t="s">
        <v>1909</v>
      </c>
      <c r="C254" s="90" t="s">
        <v>1760</v>
      </c>
      <c r="D254" s="241">
        <v>0</v>
      </c>
      <c r="E254" s="241">
        <v>0</v>
      </c>
      <c r="F254" s="241">
        <v>0</v>
      </c>
      <c r="G254" s="241">
        <v>20576073.16</v>
      </c>
    </row>
    <row r="255" spans="1:7" ht="25.5" customHeight="1" x14ac:dyDescent="0.2">
      <c r="A255" s="571">
        <v>3102010102.1009998</v>
      </c>
      <c r="B255" t="s">
        <v>1910</v>
      </c>
      <c r="C255" s="90" t="s">
        <v>1604</v>
      </c>
      <c r="D255" s="241">
        <v>0</v>
      </c>
      <c r="E255" s="241">
        <v>2223640</v>
      </c>
      <c r="F255" s="241">
        <v>0</v>
      </c>
      <c r="G255" s="241">
        <v>2481527.5699999998</v>
      </c>
    </row>
    <row r="256" spans="1:7" ht="25.5" customHeight="1" x14ac:dyDescent="0.2">
      <c r="A256" s="571">
        <v>3102010102.2010002</v>
      </c>
      <c r="B256" t="s">
        <v>1911</v>
      </c>
      <c r="C256" s="90" t="s">
        <v>1604</v>
      </c>
      <c r="D256" s="241">
        <v>0</v>
      </c>
      <c r="E256" s="241">
        <v>0</v>
      </c>
      <c r="F256" s="241">
        <v>0</v>
      </c>
      <c r="G256" s="241">
        <v>355866.17</v>
      </c>
    </row>
    <row r="257" spans="1:7" ht="25.5" customHeight="1" x14ac:dyDescent="0.2">
      <c r="A257" s="571">
        <v>3105010101.1009998</v>
      </c>
      <c r="B257" t="s">
        <v>1912</v>
      </c>
      <c r="C257" s="90" t="s">
        <v>1604</v>
      </c>
      <c r="D257" s="241">
        <v>0</v>
      </c>
      <c r="E257" s="241">
        <v>0</v>
      </c>
      <c r="F257" s="241">
        <v>0</v>
      </c>
      <c r="G257" s="241">
        <v>56092002.740000002</v>
      </c>
    </row>
    <row r="258" spans="1:7" ht="25.5" customHeight="1" x14ac:dyDescent="0.2">
      <c r="A258" s="571">
        <v>4205010104.1009998</v>
      </c>
      <c r="B258" t="s">
        <v>177</v>
      </c>
      <c r="C258" s="90" t="s">
        <v>1605</v>
      </c>
      <c r="D258" s="241">
        <v>30200</v>
      </c>
      <c r="E258" s="241">
        <v>30200</v>
      </c>
      <c r="F258" s="241">
        <v>0</v>
      </c>
      <c r="G258" s="241">
        <v>0</v>
      </c>
    </row>
    <row r="259" spans="1:7" ht="25.5" customHeight="1" x14ac:dyDescent="0.2">
      <c r="A259" s="571">
        <v>4301010102.1009998</v>
      </c>
      <c r="B259" t="s">
        <v>118</v>
      </c>
      <c r="C259" s="90" t="s">
        <v>1604</v>
      </c>
      <c r="D259" s="241">
        <v>0</v>
      </c>
      <c r="E259" s="241">
        <v>0</v>
      </c>
      <c r="F259" s="241">
        <v>0</v>
      </c>
      <c r="G259" s="241">
        <v>0</v>
      </c>
    </row>
    <row r="260" spans="1:7" ht="25.5" customHeight="1" x14ac:dyDescent="0.2">
      <c r="A260" s="571">
        <v>4301020102.1020002</v>
      </c>
      <c r="B260" t="s">
        <v>127</v>
      </c>
      <c r="C260" s="90" t="s">
        <v>1604</v>
      </c>
      <c r="D260" s="241">
        <v>0</v>
      </c>
      <c r="E260" s="241">
        <v>0</v>
      </c>
      <c r="F260" s="241">
        <v>0</v>
      </c>
      <c r="G260" s="241">
        <v>86020</v>
      </c>
    </row>
    <row r="261" spans="1:7" ht="25.5" customHeight="1" x14ac:dyDescent="0.2">
      <c r="A261" s="571">
        <v>4301020102.1040001</v>
      </c>
      <c r="B261" t="s">
        <v>84</v>
      </c>
      <c r="C261" s="90" t="s">
        <v>1604</v>
      </c>
      <c r="D261" s="241">
        <v>0</v>
      </c>
      <c r="E261" s="241">
        <v>0</v>
      </c>
      <c r="F261" s="241">
        <v>0</v>
      </c>
      <c r="G261" s="241">
        <v>74253</v>
      </c>
    </row>
    <row r="262" spans="1:7" ht="25.5" customHeight="1" x14ac:dyDescent="0.2">
      <c r="A262" s="571">
        <v>4301020102.1049995</v>
      </c>
      <c r="B262" t="s">
        <v>839</v>
      </c>
      <c r="C262" s="90" t="s">
        <v>1604</v>
      </c>
      <c r="D262" s="241">
        <v>0</v>
      </c>
      <c r="E262" s="241">
        <v>0</v>
      </c>
      <c r="F262" s="241">
        <v>0</v>
      </c>
      <c r="G262" s="241">
        <v>216400</v>
      </c>
    </row>
    <row r="263" spans="1:7" ht="25.5" customHeight="1" x14ac:dyDescent="0.2">
      <c r="A263" s="571">
        <v>4301020104.1049995</v>
      </c>
      <c r="B263" t="s">
        <v>1112</v>
      </c>
      <c r="C263" s="90" t="s">
        <v>1604</v>
      </c>
      <c r="D263" s="241">
        <v>0</v>
      </c>
      <c r="E263" s="241">
        <v>40412</v>
      </c>
      <c r="F263" s="241">
        <v>0</v>
      </c>
      <c r="G263" s="241">
        <v>161897</v>
      </c>
    </row>
    <row r="264" spans="1:7" ht="25.5" customHeight="1" x14ac:dyDescent="0.2">
      <c r="A264" s="571">
        <v>4301020104.1059999</v>
      </c>
      <c r="B264" t="s">
        <v>1113</v>
      </c>
      <c r="C264" s="90" t="s">
        <v>1604</v>
      </c>
      <c r="D264" s="241">
        <v>825</v>
      </c>
      <c r="E264" s="241">
        <v>278995.90000000002</v>
      </c>
      <c r="F264" s="241">
        <v>0</v>
      </c>
      <c r="G264" s="241">
        <v>4131663.86</v>
      </c>
    </row>
    <row r="265" spans="1:7" ht="25.5" customHeight="1" x14ac:dyDescent="0.2">
      <c r="A265" s="571" t="s">
        <v>1913</v>
      </c>
      <c r="B265" t="s">
        <v>1914</v>
      </c>
      <c r="C265" s="90" t="s">
        <v>1604</v>
      </c>
      <c r="D265" s="241">
        <v>0</v>
      </c>
      <c r="E265" s="241">
        <v>191546</v>
      </c>
      <c r="F265" s="241">
        <v>0</v>
      </c>
      <c r="G265" s="241">
        <v>2314115</v>
      </c>
    </row>
    <row r="266" spans="1:7" ht="25.5" customHeight="1" x14ac:dyDescent="0.2">
      <c r="A266" s="571" t="s">
        <v>1915</v>
      </c>
      <c r="B266" t="s">
        <v>1916</v>
      </c>
      <c r="C266" s="90" t="s">
        <v>1604</v>
      </c>
      <c r="D266" s="241">
        <v>0</v>
      </c>
      <c r="E266" s="241">
        <v>12980</v>
      </c>
      <c r="F266" s="241">
        <v>0</v>
      </c>
      <c r="G266" s="241">
        <v>160030</v>
      </c>
    </row>
    <row r="267" spans="1:7" ht="25.5" customHeight="1" x14ac:dyDescent="0.2">
      <c r="A267" s="571">
        <v>4301020104.1070004</v>
      </c>
      <c r="B267" t="s">
        <v>1114</v>
      </c>
      <c r="C267" s="90" t="s">
        <v>1604</v>
      </c>
      <c r="D267" s="241">
        <v>4926</v>
      </c>
      <c r="E267" s="241">
        <v>126534.51</v>
      </c>
      <c r="F267" s="241">
        <v>0</v>
      </c>
      <c r="G267" s="241">
        <v>2011283.97</v>
      </c>
    </row>
    <row r="268" spans="1:7" ht="25.5" customHeight="1" x14ac:dyDescent="0.2">
      <c r="A268" s="571" t="s">
        <v>1917</v>
      </c>
      <c r="B268" t="s">
        <v>1918</v>
      </c>
      <c r="C268" s="90" t="s">
        <v>1604</v>
      </c>
      <c r="D268" s="241">
        <v>0</v>
      </c>
      <c r="E268" s="241">
        <v>62628</v>
      </c>
      <c r="F268" s="241">
        <v>0</v>
      </c>
      <c r="G268" s="241">
        <v>228961.25</v>
      </c>
    </row>
    <row r="269" spans="1:7" ht="25.5" customHeight="1" x14ac:dyDescent="0.2">
      <c r="A269" s="571">
        <v>4301020104.401</v>
      </c>
      <c r="B269" t="s">
        <v>1919</v>
      </c>
      <c r="C269" s="90" t="s">
        <v>1604</v>
      </c>
      <c r="D269" s="241">
        <v>9390</v>
      </c>
      <c r="E269" s="241">
        <v>630184.23</v>
      </c>
      <c r="F269" s="241">
        <v>0</v>
      </c>
      <c r="G269" s="241">
        <v>5164394.3600000003</v>
      </c>
    </row>
    <row r="270" spans="1:7" ht="25.5" customHeight="1" x14ac:dyDescent="0.2">
      <c r="A270" s="571" t="s">
        <v>1920</v>
      </c>
      <c r="B270" t="s">
        <v>1921</v>
      </c>
      <c r="C270" s="90" t="s">
        <v>1604</v>
      </c>
      <c r="D270" s="241">
        <v>0</v>
      </c>
      <c r="E270" s="241">
        <v>28830</v>
      </c>
      <c r="F270" s="241">
        <v>0</v>
      </c>
      <c r="G270" s="241">
        <v>271048</v>
      </c>
    </row>
    <row r="271" spans="1:7" ht="25.5" customHeight="1" x14ac:dyDescent="0.2">
      <c r="A271" s="571" t="s">
        <v>1922</v>
      </c>
      <c r="B271" t="s">
        <v>1923</v>
      </c>
      <c r="C271" s="90" t="s">
        <v>1604</v>
      </c>
      <c r="D271" s="241">
        <v>335</v>
      </c>
      <c r="E271" s="241">
        <v>335</v>
      </c>
      <c r="F271" s="241">
        <v>0</v>
      </c>
      <c r="G271" s="241">
        <v>0</v>
      </c>
    </row>
    <row r="272" spans="1:7" ht="25.5" customHeight="1" x14ac:dyDescent="0.2">
      <c r="A272" s="571" t="s">
        <v>1924</v>
      </c>
      <c r="B272" t="s">
        <v>1925</v>
      </c>
      <c r="C272" s="90" t="s">
        <v>1604</v>
      </c>
      <c r="D272" s="241">
        <v>0</v>
      </c>
      <c r="E272" s="241">
        <v>0</v>
      </c>
      <c r="F272" s="241">
        <v>0</v>
      </c>
      <c r="G272" s="241">
        <v>1479402.4</v>
      </c>
    </row>
    <row r="273" spans="1:7" ht="25.5" customHeight="1" x14ac:dyDescent="0.2">
      <c r="A273" s="571" t="s">
        <v>1926</v>
      </c>
      <c r="B273" t="s">
        <v>1927</v>
      </c>
      <c r="C273" s="90" t="s">
        <v>1604</v>
      </c>
      <c r="D273" s="241">
        <v>0</v>
      </c>
      <c r="E273" s="241">
        <v>0</v>
      </c>
      <c r="F273" s="241">
        <v>0</v>
      </c>
      <c r="G273" s="241">
        <v>756605</v>
      </c>
    </row>
    <row r="274" spans="1:7" ht="25.5" customHeight="1" x14ac:dyDescent="0.2">
      <c r="A274" s="571">
        <v>4301020104.4020004</v>
      </c>
      <c r="B274" t="s">
        <v>1116</v>
      </c>
      <c r="C274" s="90" t="s">
        <v>1604</v>
      </c>
      <c r="D274" s="241">
        <v>0</v>
      </c>
      <c r="E274" s="241">
        <v>159340</v>
      </c>
      <c r="F274" s="241">
        <v>0</v>
      </c>
      <c r="G274" s="241">
        <v>3517574.35</v>
      </c>
    </row>
    <row r="275" spans="1:7" ht="25.5" customHeight="1" x14ac:dyDescent="0.2">
      <c r="A275" s="571">
        <v>4301020104.4049997</v>
      </c>
      <c r="B275" t="s">
        <v>88</v>
      </c>
      <c r="C275" s="90" t="s">
        <v>1604</v>
      </c>
      <c r="D275" s="241">
        <v>15880.8</v>
      </c>
      <c r="E275" s="241">
        <v>0</v>
      </c>
      <c r="F275" s="241">
        <v>989294.23</v>
      </c>
      <c r="G275" s="241">
        <v>0</v>
      </c>
    </row>
    <row r="276" spans="1:7" ht="25.5" customHeight="1" x14ac:dyDescent="0.2">
      <c r="A276" s="571">
        <v>4301020104.4060001</v>
      </c>
      <c r="B276" t="s">
        <v>90</v>
      </c>
      <c r="C276" s="90" t="s">
        <v>1604</v>
      </c>
      <c r="D276" s="241">
        <v>0</v>
      </c>
      <c r="E276" s="241">
        <v>30014.1</v>
      </c>
      <c r="F276" s="241">
        <v>0</v>
      </c>
      <c r="G276" s="241">
        <v>240218.44</v>
      </c>
    </row>
    <row r="277" spans="1:7" ht="25.5" customHeight="1" x14ac:dyDescent="0.2">
      <c r="A277" s="571">
        <v>4301020104.6020002</v>
      </c>
      <c r="B277" t="s">
        <v>1117</v>
      </c>
      <c r="C277" s="90" t="s">
        <v>1604</v>
      </c>
      <c r="D277" s="241">
        <v>0</v>
      </c>
      <c r="E277" s="241">
        <v>14073</v>
      </c>
      <c r="F277" s="241">
        <v>0</v>
      </c>
      <c r="G277" s="241">
        <v>228547</v>
      </c>
    </row>
    <row r="278" spans="1:7" ht="25.5" customHeight="1" x14ac:dyDescent="0.2">
      <c r="A278" s="571">
        <v>4301020104.6029997</v>
      </c>
      <c r="B278" t="s">
        <v>1118</v>
      </c>
      <c r="C278" s="90" t="s">
        <v>1604</v>
      </c>
      <c r="D278" s="241">
        <v>0</v>
      </c>
      <c r="E278" s="241">
        <v>32010.5</v>
      </c>
      <c r="F278" s="241">
        <v>0</v>
      </c>
      <c r="G278" s="241">
        <v>410487.2</v>
      </c>
    </row>
    <row r="279" spans="1:7" ht="25.5" customHeight="1" x14ac:dyDescent="0.2">
      <c r="A279" s="571">
        <v>4301020104.8009996</v>
      </c>
      <c r="B279" t="s">
        <v>1119</v>
      </c>
      <c r="C279" s="90" t="s">
        <v>1604</v>
      </c>
      <c r="D279" s="241">
        <v>16816</v>
      </c>
      <c r="E279" s="241">
        <v>81557.100000000006</v>
      </c>
      <c r="F279" s="241">
        <v>0</v>
      </c>
      <c r="G279" s="241">
        <v>576225.43000000005</v>
      </c>
    </row>
    <row r="280" spans="1:7" ht="25.5" customHeight="1" x14ac:dyDescent="0.2">
      <c r="A280" s="571" t="s">
        <v>1928</v>
      </c>
      <c r="B280" t="s">
        <v>1929</v>
      </c>
      <c r="C280" s="90" t="s">
        <v>1604</v>
      </c>
      <c r="D280" s="241">
        <v>230</v>
      </c>
      <c r="E280" s="241">
        <v>230</v>
      </c>
      <c r="F280" s="241">
        <v>0</v>
      </c>
      <c r="G280" s="241">
        <v>0</v>
      </c>
    </row>
    <row r="281" spans="1:7" ht="25.5" customHeight="1" x14ac:dyDescent="0.2">
      <c r="A281" s="571" t="s">
        <v>1930</v>
      </c>
      <c r="B281" t="s">
        <v>1931</v>
      </c>
      <c r="C281" s="90" t="s">
        <v>1604</v>
      </c>
      <c r="D281" s="241">
        <v>0</v>
      </c>
      <c r="E281" s="241">
        <v>0</v>
      </c>
      <c r="F281" s="241">
        <v>0</v>
      </c>
      <c r="G281" s="241">
        <v>237717.25</v>
      </c>
    </row>
    <row r="282" spans="1:7" ht="25.5" customHeight="1" x14ac:dyDescent="0.2">
      <c r="A282" s="571" t="s">
        <v>1932</v>
      </c>
      <c r="B282" t="s">
        <v>1933</v>
      </c>
      <c r="C282" s="90" t="s">
        <v>1604</v>
      </c>
      <c r="D282" s="241">
        <v>0</v>
      </c>
      <c r="E282" s="241">
        <v>0</v>
      </c>
      <c r="F282" s="241">
        <v>0</v>
      </c>
      <c r="G282" s="241">
        <v>4780</v>
      </c>
    </row>
    <row r="283" spans="1:7" ht="25.5" customHeight="1" x14ac:dyDescent="0.2">
      <c r="A283" s="571">
        <v>4301020104.802</v>
      </c>
      <c r="B283" t="s">
        <v>1120</v>
      </c>
      <c r="C283" s="90" t="s">
        <v>1604</v>
      </c>
      <c r="D283" s="241">
        <v>923.65</v>
      </c>
      <c r="E283" s="241">
        <v>12239</v>
      </c>
      <c r="F283" s="241">
        <v>0</v>
      </c>
      <c r="G283" s="241">
        <v>412648.35</v>
      </c>
    </row>
    <row r="284" spans="1:7" ht="25.5" customHeight="1" x14ac:dyDescent="0.2">
      <c r="A284" s="571">
        <v>4301020104.8030005</v>
      </c>
      <c r="B284" t="s">
        <v>81</v>
      </c>
      <c r="C284" s="90" t="s">
        <v>1604</v>
      </c>
      <c r="D284" s="241">
        <v>23728.06</v>
      </c>
      <c r="E284" s="241">
        <v>0</v>
      </c>
      <c r="F284" s="241">
        <v>102981.9</v>
      </c>
      <c r="G284" s="241">
        <v>0</v>
      </c>
    </row>
    <row r="285" spans="1:7" ht="25.5" customHeight="1" x14ac:dyDescent="0.2">
      <c r="A285" s="571">
        <v>4301020104.8039999</v>
      </c>
      <c r="B285" t="s">
        <v>83</v>
      </c>
      <c r="C285" s="90" t="s">
        <v>1604</v>
      </c>
      <c r="D285" s="241">
        <v>0</v>
      </c>
      <c r="E285" s="241">
        <v>3647.11</v>
      </c>
      <c r="F285" s="241">
        <v>0</v>
      </c>
      <c r="G285" s="241">
        <v>15268.47</v>
      </c>
    </row>
    <row r="286" spans="1:7" ht="25.5" customHeight="1" x14ac:dyDescent="0.2">
      <c r="A286" s="571">
        <v>4301020106.3109999</v>
      </c>
      <c r="B286" t="s">
        <v>98</v>
      </c>
      <c r="C286" s="90" t="s">
        <v>1604</v>
      </c>
      <c r="D286" s="241">
        <v>0</v>
      </c>
      <c r="E286" s="241">
        <v>2682</v>
      </c>
      <c r="F286" s="241">
        <v>0</v>
      </c>
      <c r="G286" s="241">
        <v>10864.5</v>
      </c>
    </row>
    <row r="287" spans="1:7" ht="25.5" customHeight="1" x14ac:dyDescent="0.2">
      <c r="A287" s="571">
        <v>4301020105.2010002</v>
      </c>
      <c r="B287" t="s">
        <v>1934</v>
      </c>
      <c r="C287" s="90" t="s">
        <v>1604</v>
      </c>
      <c r="D287" s="241">
        <v>0</v>
      </c>
      <c r="E287" s="241">
        <v>3297580.67</v>
      </c>
      <c r="F287" s="241">
        <v>0</v>
      </c>
      <c r="G287" s="241">
        <v>43662266.060000002</v>
      </c>
    </row>
    <row r="288" spans="1:7" ht="25.5" customHeight="1" x14ac:dyDescent="0.2">
      <c r="A288" s="571" t="s">
        <v>1935</v>
      </c>
      <c r="B288" t="s">
        <v>1936</v>
      </c>
      <c r="C288" s="90" t="s">
        <v>1604</v>
      </c>
      <c r="D288" s="241">
        <v>72463.600000000006</v>
      </c>
      <c r="E288" s="241">
        <v>72463.600000000006</v>
      </c>
      <c r="F288" s="241">
        <v>0</v>
      </c>
      <c r="G288" s="241">
        <v>0</v>
      </c>
    </row>
    <row r="289" spans="1:7" ht="25.5" customHeight="1" x14ac:dyDescent="0.2">
      <c r="A289" s="571">
        <v>4301020105.2019997</v>
      </c>
      <c r="B289" t="s">
        <v>1937</v>
      </c>
      <c r="C289" s="90" t="s">
        <v>1604</v>
      </c>
      <c r="D289" s="241">
        <v>0</v>
      </c>
      <c r="E289" s="241">
        <v>1790697.11</v>
      </c>
      <c r="F289" s="241">
        <v>0</v>
      </c>
      <c r="G289" s="241">
        <v>17828893.469999999</v>
      </c>
    </row>
    <row r="290" spans="1:7" ht="25.5" customHeight="1" x14ac:dyDescent="0.2">
      <c r="A290" s="571">
        <v>4301020105.2030001</v>
      </c>
      <c r="B290" t="s">
        <v>1123</v>
      </c>
      <c r="C290" s="90" t="s">
        <v>1604</v>
      </c>
      <c r="D290" s="241">
        <v>79075.350000000006</v>
      </c>
      <c r="E290" s="241">
        <v>58319.4</v>
      </c>
      <c r="F290" s="241">
        <v>0</v>
      </c>
      <c r="G290" s="241">
        <v>414960</v>
      </c>
    </row>
    <row r="291" spans="1:7" ht="25.5" customHeight="1" x14ac:dyDescent="0.2">
      <c r="A291" s="571">
        <v>4301020105.2049999</v>
      </c>
      <c r="B291" t="s">
        <v>1938</v>
      </c>
      <c r="C291" s="90" t="s">
        <v>1604</v>
      </c>
      <c r="D291" s="241">
        <v>0</v>
      </c>
      <c r="E291" s="241">
        <v>0</v>
      </c>
      <c r="F291" s="241">
        <v>0</v>
      </c>
      <c r="G291" s="241">
        <v>51677.7</v>
      </c>
    </row>
    <row r="292" spans="1:7" ht="25.5" customHeight="1" x14ac:dyDescent="0.2">
      <c r="A292" s="571">
        <v>4301020105.2069998</v>
      </c>
      <c r="B292" t="s">
        <v>1125</v>
      </c>
      <c r="C292" s="90" t="s">
        <v>1604</v>
      </c>
      <c r="D292" s="241">
        <v>8363.5</v>
      </c>
      <c r="E292" s="241">
        <v>3242</v>
      </c>
      <c r="F292" s="241">
        <v>0</v>
      </c>
      <c r="G292" s="241">
        <v>56661</v>
      </c>
    </row>
    <row r="293" spans="1:7" ht="25.5" customHeight="1" x14ac:dyDescent="0.2">
      <c r="A293" s="571">
        <v>4301020105.2110004</v>
      </c>
      <c r="B293" t="s">
        <v>216</v>
      </c>
      <c r="C293" s="90" t="s">
        <v>1604</v>
      </c>
      <c r="D293" s="241">
        <v>0</v>
      </c>
      <c r="E293" s="241">
        <v>31746.76</v>
      </c>
      <c r="F293" s="241">
        <v>0</v>
      </c>
      <c r="G293" s="241">
        <v>2996010.73</v>
      </c>
    </row>
    <row r="294" spans="1:7" ht="25.5" customHeight="1" x14ac:dyDescent="0.2">
      <c r="A294" s="571">
        <v>4301020105.2139997</v>
      </c>
      <c r="B294" t="s">
        <v>1126</v>
      </c>
      <c r="C294" s="90" t="s">
        <v>1604</v>
      </c>
      <c r="D294" s="241">
        <v>0</v>
      </c>
      <c r="E294" s="241">
        <v>961099.9</v>
      </c>
      <c r="F294" s="241">
        <v>0</v>
      </c>
      <c r="G294" s="241">
        <v>961099.9</v>
      </c>
    </row>
    <row r="295" spans="1:7" ht="25.5" customHeight="1" x14ac:dyDescent="0.2">
      <c r="A295" s="571" t="s">
        <v>1939</v>
      </c>
      <c r="B295" t="s">
        <v>1940</v>
      </c>
      <c r="C295" s="90" t="s">
        <v>1604</v>
      </c>
      <c r="D295" s="241">
        <v>3297580.67</v>
      </c>
      <c r="E295" s="241">
        <v>0</v>
      </c>
      <c r="F295" s="241">
        <v>0</v>
      </c>
      <c r="G295" s="241">
        <v>719360.13</v>
      </c>
    </row>
    <row r="296" spans="1:7" ht="25.5" customHeight="1" x14ac:dyDescent="0.2">
      <c r="A296" s="571">
        <v>4301020105.2150002</v>
      </c>
      <c r="B296" t="s">
        <v>1127</v>
      </c>
      <c r="C296" s="90" t="s">
        <v>1604</v>
      </c>
      <c r="D296" s="241">
        <v>0</v>
      </c>
      <c r="E296" s="241">
        <v>839797.77</v>
      </c>
      <c r="F296" s="241">
        <v>0</v>
      </c>
      <c r="G296" s="241">
        <v>839797.77</v>
      </c>
    </row>
    <row r="297" spans="1:7" ht="25.5" customHeight="1" x14ac:dyDescent="0.2">
      <c r="A297" s="571">
        <v>4301020105.217</v>
      </c>
      <c r="B297" t="s">
        <v>1128</v>
      </c>
      <c r="C297" s="90" t="s">
        <v>1604</v>
      </c>
      <c r="D297" s="241">
        <v>167497.26999999999</v>
      </c>
      <c r="E297" s="241">
        <v>1198322.8999999999</v>
      </c>
      <c r="F297" s="241">
        <v>0</v>
      </c>
      <c r="G297" s="241">
        <v>5436501.0300000003</v>
      </c>
    </row>
    <row r="298" spans="1:7" ht="25.5" customHeight="1" x14ac:dyDescent="0.2">
      <c r="A298" s="571" t="s">
        <v>1941</v>
      </c>
      <c r="B298" t="s">
        <v>1942</v>
      </c>
      <c r="C298" s="90" t="s">
        <v>1604</v>
      </c>
      <c r="D298" s="241">
        <v>0</v>
      </c>
      <c r="E298" s="241">
        <v>0</v>
      </c>
      <c r="F298" s="241">
        <v>0</v>
      </c>
      <c r="G298" s="241">
        <v>1859160.11</v>
      </c>
    </row>
    <row r="299" spans="1:7" ht="25.5" customHeight="1" x14ac:dyDescent="0.2">
      <c r="A299" s="571">
        <v>4301020105.2220001</v>
      </c>
      <c r="B299" t="s">
        <v>54</v>
      </c>
      <c r="C299" s="90" t="s">
        <v>1604</v>
      </c>
      <c r="D299" s="241">
        <v>0</v>
      </c>
      <c r="E299" s="241">
        <v>226609.23</v>
      </c>
      <c r="F299" s="241">
        <v>0</v>
      </c>
      <c r="G299" s="241">
        <v>1232358.23</v>
      </c>
    </row>
    <row r="300" spans="1:7" ht="25.5" customHeight="1" x14ac:dyDescent="0.2">
      <c r="A300" s="571">
        <v>4301020105.2279997</v>
      </c>
      <c r="B300" t="s">
        <v>57</v>
      </c>
      <c r="C300" s="90" t="s">
        <v>1604</v>
      </c>
      <c r="D300" s="241">
        <v>0</v>
      </c>
      <c r="E300" s="241">
        <v>0</v>
      </c>
      <c r="F300" s="241">
        <v>0</v>
      </c>
      <c r="G300" s="241">
        <v>596950.5</v>
      </c>
    </row>
    <row r="301" spans="1:7" ht="25.5" customHeight="1" x14ac:dyDescent="0.2">
      <c r="A301" s="571">
        <v>4301020105.2309999</v>
      </c>
      <c r="B301" t="s">
        <v>1131</v>
      </c>
      <c r="C301" s="90" t="s">
        <v>1604</v>
      </c>
      <c r="D301" s="241">
        <v>146785.59</v>
      </c>
      <c r="E301" s="241">
        <v>0</v>
      </c>
      <c r="F301" s="241">
        <v>3832141</v>
      </c>
      <c r="G301" s="241">
        <v>0</v>
      </c>
    </row>
    <row r="302" spans="1:7" ht="25.5" customHeight="1" x14ac:dyDescent="0.2">
      <c r="A302" s="571">
        <v>4301020105.2320004</v>
      </c>
      <c r="B302" t="s">
        <v>1132</v>
      </c>
      <c r="C302" s="90" t="s">
        <v>1604</v>
      </c>
      <c r="D302" s="241">
        <v>0</v>
      </c>
      <c r="E302" s="241">
        <v>0</v>
      </c>
      <c r="F302" s="241">
        <v>0</v>
      </c>
      <c r="G302" s="241">
        <v>50750.1</v>
      </c>
    </row>
    <row r="303" spans="1:7" ht="25.5" customHeight="1" x14ac:dyDescent="0.2">
      <c r="A303" s="571">
        <v>4301020105.2390003</v>
      </c>
      <c r="B303" t="s">
        <v>1133</v>
      </c>
      <c r="C303" s="90" t="s">
        <v>1604</v>
      </c>
      <c r="D303" s="241">
        <v>1415</v>
      </c>
      <c r="E303" s="241">
        <v>0</v>
      </c>
      <c r="F303" s="241">
        <v>64546.400000000001</v>
      </c>
      <c r="G303" s="241">
        <v>0</v>
      </c>
    </row>
    <row r="304" spans="1:7" ht="25.5" customHeight="1" x14ac:dyDescent="0.2">
      <c r="A304" s="571">
        <v>4301020105.2399998</v>
      </c>
      <c r="B304" t="s">
        <v>1134</v>
      </c>
      <c r="C304" s="90" t="s">
        <v>1604</v>
      </c>
      <c r="D304" s="241">
        <v>0</v>
      </c>
      <c r="E304" s="241">
        <v>779704</v>
      </c>
      <c r="F304" s="241">
        <v>0</v>
      </c>
      <c r="G304" s="241">
        <v>2313388.7000000002</v>
      </c>
    </row>
    <row r="305" spans="1:7" ht="25.5" customHeight="1" x14ac:dyDescent="0.2">
      <c r="A305" s="571">
        <v>4301020105.2410002</v>
      </c>
      <c r="B305" t="s">
        <v>1135</v>
      </c>
      <c r="C305" s="90" t="s">
        <v>1604</v>
      </c>
      <c r="D305" s="241">
        <v>0</v>
      </c>
      <c r="E305" s="241">
        <v>5000</v>
      </c>
      <c r="F305" s="241">
        <v>0</v>
      </c>
      <c r="G305" s="241">
        <v>135000</v>
      </c>
    </row>
    <row r="306" spans="1:7" ht="25.5" customHeight="1" x14ac:dyDescent="0.2">
      <c r="A306" s="571" t="s">
        <v>1943</v>
      </c>
      <c r="B306" t="s">
        <v>1944</v>
      </c>
      <c r="C306" s="90" t="s">
        <v>1604</v>
      </c>
      <c r="D306" s="241">
        <v>0</v>
      </c>
      <c r="E306" s="241">
        <v>83176.600000000006</v>
      </c>
      <c r="F306" s="241">
        <v>0</v>
      </c>
      <c r="G306" s="241">
        <v>1057864.8500000001</v>
      </c>
    </row>
    <row r="307" spans="1:7" ht="25.5" customHeight="1" x14ac:dyDescent="0.2">
      <c r="A307" s="571">
        <v>4301020105.243</v>
      </c>
      <c r="B307" t="s">
        <v>67</v>
      </c>
      <c r="C307" s="90" t="s">
        <v>1604</v>
      </c>
      <c r="D307" s="241">
        <v>0</v>
      </c>
      <c r="E307" s="241">
        <v>0</v>
      </c>
      <c r="F307" s="241">
        <v>0</v>
      </c>
      <c r="G307" s="241">
        <v>1835020.98</v>
      </c>
    </row>
    <row r="308" spans="1:7" ht="25.5" customHeight="1" x14ac:dyDescent="0.2">
      <c r="A308" s="571">
        <v>4301020105.2440004</v>
      </c>
      <c r="B308" t="s">
        <v>1945</v>
      </c>
      <c r="C308" s="90" t="s">
        <v>1604</v>
      </c>
      <c r="D308" s="241">
        <v>0</v>
      </c>
      <c r="E308" s="241">
        <v>111616.85</v>
      </c>
      <c r="F308" s="241">
        <v>0</v>
      </c>
      <c r="G308" s="241">
        <v>665115</v>
      </c>
    </row>
    <row r="309" spans="1:7" ht="25.5" customHeight="1" x14ac:dyDescent="0.2">
      <c r="A309" s="571" t="s">
        <v>1946</v>
      </c>
      <c r="B309" t="s">
        <v>1947</v>
      </c>
      <c r="C309" s="90" t="s">
        <v>1604</v>
      </c>
      <c r="D309" s="241">
        <v>19604</v>
      </c>
      <c r="E309" s="241">
        <v>8330</v>
      </c>
      <c r="F309" s="241">
        <v>0</v>
      </c>
      <c r="G309" s="241">
        <v>0</v>
      </c>
    </row>
    <row r="310" spans="1:7" ht="25.5" customHeight="1" x14ac:dyDescent="0.2">
      <c r="A310" s="571" t="s">
        <v>1948</v>
      </c>
      <c r="B310" t="s">
        <v>1949</v>
      </c>
      <c r="C310" s="90" t="s">
        <v>1604</v>
      </c>
      <c r="D310" s="241">
        <v>10208</v>
      </c>
      <c r="E310" s="241">
        <v>10208</v>
      </c>
      <c r="F310" s="241">
        <v>0</v>
      </c>
      <c r="G310" s="241">
        <v>0</v>
      </c>
    </row>
    <row r="311" spans="1:7" ht="25.5" customHeight="1" x14ac:dyDescent="0.2">
      <c r="A311" s="571" t="s">
        <v>1950</v>
      </c>
      <c r="B311" t="s">
        <v>1951</v>
      </c>
      <c r="C311" s="90" t="s">
        <v>1604</v>
      </c>
      <c r="D311" s="241">
        <v>6820</v>
      </c>
      <c r="E311" s="241">
        <v>54325</v>
      </c>
      <c r="F311" s="241">
        <v>0</v>
      </c>
      <c r="G311" s="241">
        <v>503955</v>
      </c>
    </row>
    <row r="312" spans="1:7" ht="25.5" customHeight="1" x14ac:dyDescent="0.2">
      <c r="A312" s="571" t="s">
        <v>1952</v>
      </c>
      <c r="B312" t="s">
        <v>1953</v>
      </c>
      <c r="C312" s="90" t="s">
        <v>1604</v>
      </c>
      <c r="D312" s="241">
        <v>0</v>
      </c>
      <c r="E312" s="241">
        <v>0</v>
      </c>
      <c r="F312" s="241">
        <v>0</v>
      </c>
      <c r="G312" s="241">
        <v>26540</v>
      </c>
    </row>
    <row r="313" spans="1:7" ht="25.5" customHeight="1" x14ac:dyDescent="0.2">
      <c r="A313" s="571">
        <v>4301020105.2449999</v>
      </c>
      <c r="B313" t="s">
        <v>1954</v>
      </c>
      <c r="C313" s="90" t="s">
        <v>1604</v>
      </c>
      <c r="D313" s="241">
        <v>0</v>
      </c>
      <c r="E313" s="241">
        <v>73011.5</v>
      </c>
      <c r="F313" s="241">
        <v>0</v>
      </c>
      <c r="G313" s="241">
        <v>852556.62</v>
      </c>
    </row>
    <row r="314" spans="1:7" ht="25.5" customHeight="1" x14ac:dyDescent="0.2">
      <c r="A314" s="571">
        <v>4301020105.2460003</v>
      </c>
      <c r="B314" t="s">
        <v>1138</v>
      </c>
      <c r="C314" s="90" t="s">
        <v>1604</v>
      </c>
      <c r="D314" s="241">
        <v>0</v>
      </c>
      <c r="E314" s="241">
        <v>0</v>
      </c>
      <c r="F314" s="241">
        <v>0</v>
      </c>
      <c r="G314" s="241">
        <v>0</v>
      </c>
    </row>
    <row r="315" spans="1:7" ht="25.5" customHeight="1" x14ac:dyDescent="0.2">
      <c r="A315" s="571">
        <v>4301020105.2480001</v>
      </c>
      <c r="B315" t="s">
        <v>1140</v>
      </c>
      <c r="C315" s="90" t="s">
        <v>1604</v>
      </c>
      <c r="D315" s="241">
        <v>0</v>
      </c>
      <c r="E315" s="241">
        <v>0</v>
      </c>
      <c r="F315" s="241">
        <v>0</v>
      </c>
      <c r="G315" s="241">
        <v>1516488</v>
      </c>
    </row>
    <row r="316" spans="1:7" ht="25.5" customHeight="1" x14ac:dyDescent="0.2">
      <c r="A316" s="571">
        <v>4301020105.2510004</v>
      </c>
      <c r="B316" t="s">
        <v>1955</v>
      </c>
      <c r="C316" s="90" t="s">
        <v>1604</v>
      </c>
      <c r="D316" s="241">
        <v>4106.05</v>
      </c>
      <c r="E316" s="241">
        <v>0</v>
      </c>
      <c r="F316" s="241">
        <v>148781.97</v>
      </c>
      <c r="G316" s="241">
        <v>0</v>
      </c>
    </row>
    <row r="317" spans="1:7" ht="25.5" customHeight="1" x14ac:dyDescent="0.2">
      <c r="A317" s="571">
        <v>4301020105.2559996</v>
      </c>
      <c r="B317" t="s">
        <v>865</v>
      </c>
      <c r="C317" s="90" t="s">
        <v>1604</v>
      </c>
      <c r="D317" s="241">
        <v>0</v>
      </c>
      <c r="E317" s="241">
        <v>0</v>
      </c>
      <c r="F317" s="241">
        <v>0</v>
      </c>
      <c r="G317" s="241">
        <v>1781120</v>
      </c>
    </row>
    <row r="318" spans="1:7" ht="25.5" customHeight="1" x14ac:dyDescent="0.2">
      <c r="A318" s="571">
        <v>4301020105.2580004</v>
      </c>
      <c r="B318" t="s">
        <v>869</v>
      </c>
      <c r="C318" s="90" t="s">
        <v>1604</v>
      </c>
      <c r="D318" s="241">
        <v>6469.25</v>
      </c>
      <c r="E318" s="241">
        <v>0</v>
      </c>
      <c r="F318" s="241">
        <v>56282.35</v>
      </c>
      <c r="G318" s="241">
        <v>0</v>
      </c>
    </row>
    <row r="319" spans="1:7" ht="25.5" customHeight="1" x14ac:dyDescent="0.2">
      <c r="A319" s="571">
        <v>4301020105.2639999</v>
      </c>
      <c r="B319" t="s">
        <v>827</v>
      </c>
      <c r="C319" s="90" t="s">
        <v>1604</v>
      </c>
      <c r="D319" s="241">
        <v>0</v>
      </c>
      <c r="E319" s="241">
        <v>0</v>
      </c>
      <c r="F319" s="241">
        <v>25107124.27</v>
      </c>
      <c r="G319" s="241">
        <v>0</v>
      </c>
    </row>
    <row r="320" spans="1:7" ht="25.5" customHeight="1" x14ac:dyDescent="0.2">
      <c r="A320" s="571">
        <v>4301020105.2650003</v>
      </c>
      <c r="B320" t="s">
        <v>1956</v>
      </c>
      <c r="C320" s="90" t="s">
        <v>1604</v>
      </c>
      <c r="D320" s="241">
        <v>443930.33</v>
      </c>
      <c r="E320" s="241">
        <v>0</v>
      </c>
      <c r="F320" s="241">
        <v>4883233.63</v>
      </c>
      <c r="G320" s="241">
        <v>0</v>
      </c>
    </row>
    <row r="321" spans="1:7" ht="25.5" customHeight="1" x14ac:dyDescent="0.2">
      <c r="A321" s="571">
        <v>4301020105.2659998</v>
      </c>
      <c r="B321" t="s">
        <v>831</v>
      </c>
      <c r="C321" s="90" t="s">
        <v>1604</v>
      </c>
      <c r="D321" s="241">
        <v>0</v>
      </c>
      <c r="E321" s="241">
        <v>0</v>
      </c>
      <c r="F321" s="241">
        <v>5366544.88</v>
      </c>
      <c r="G321" s="241">
        <v>0</v>
      </c>
    </row>
    <row r="322" spans="1:7" ht="25.5" customHeight="1" x14ac:dyDescent="0.2">
      <c r="A322" s="571">
        <v>4301020106.3050003</v>
      </c>
      <c r="B322" t="s">
        <v>1145</v>
      </c>
      <c r="C322" s="90" t="s">
        <v>1604</v>
      </c>
      <c r="D322" s="241">
        <v>0</v>
      </c>
      <c r="E322" s="241">
        <v>246473.78</v>
      </c>
      <c r="F322" s="241">
        <v>0</v>
      </c>
      <c r="G322" s="241">
        <v>3173683.25</v>
      </c>
    </row>
    <row r="323" spans="1:7" ht="25.5" customHeight="1" x14ac:dyDescent="0.2">
      <c r="A323" s="571" t="s">
        <v>1957</v>
      </c>
      <c r="B323" t="s">
        <v>1958</v>
      </c>
      <c r="C323" s="90" t="s">
        <v>1604</v>
      </c>
      <c r="D323" s="241">
        <v>650</v>
      </c>
      <c r="E323" s="241">
        <v>650</v>
      </c>
      <c r="F323" s="241">
        <v>0</v>
      </c>
      <c r="G323" s="241">
        <v>0</v>
      </c>
    </row>
    <row r="324" spans="1:7" ht="25.5" customHeight="1" x14ac:dyDescent="0.2">
      <c r="A324" s="571">
        <v>4301020106.3059998</v>
      </c>
      <c r="B324" t="s">
        <v>1146</v>
      </c>
      <c r="C324" s="90" t="s">
        <v>1604</v>
      </c>
      <c r="D324" s="241">
        <v>0</v>
      </c>
      <c r="E324" s="241">
        <v>66331</v>
      </c>
      <c r="F324" s="241">
        <v>0</v>
      </c>
      <c r="G324" s="241">
        <v>1300186</v>
      </c>
    </row>
    <row r="325" spans="1:7" ht="25.5" customHeight="1" x14ac:dyDescent="0.2">
      <c r="A325" s="571">
        <v>4301020106.3070002</v>
      </c>
      <c r="B325" t="s">
        <v>1147</v>
      </c>
      <c r="C325" s="90" t="s">
        <v>1604</v>
      </c>
      <c r="D325" s="241">
        <v>501.5</v>
      </c>
      <c r="E325" s="241">
        <v>10044.540000000001</v>
      </c>
      <c r="F325" s="241">
        <v>0</v>
      </c>
      <c r="G325" s="241">
        <v>73569.97</v>
      </c>
    </row>
    <row r="326" spans="1:7" ht="25.5" customHeight="1" x14ac:dyDescent="0.2">
      <c r="A326" s="571">
        <v>4301020106.3079996</v>
      </c>
      <c r="B326" t="s">
        <v>1148</v>
      </c>
      <c r="C326" s="90" t="s">
        <v>1604</v>
      </c>
      <c r="D326" s="241">
        <v>0</v>
      </c>
      <c r="E326" s="241">
        <v>0</v>
      </c>
      <c r="F326" s="241">
        <v>0</v>
      </c>
      <c r="G326" s="241">
        <v>64062</v>
      </c>
    </row>
    <row r="327" spans="1:7" ht="25.5" customHeight="1" x14ac:dyDescent="0.2">
      <c r="A327" s="571" t="s">
        <v>1959</v>
      </c>
      <c r="B327" t="s">
        <v>1960</v>
      </c>
      <c r="C327" s="90" t="s">
        <v>1604</v>
      </c>
      <c r="D327" s="241">
        <v>200</v>
      </c>
      <c r="E327" s="241">
        <v>22615.5</v>
      </c>
      <c r="F327" s="241">
        <v>0</v>
      </c>
      <c r="G327" s="241">
        <v>229732</v>
      </c>
    </row>
    <row r="328" spans="1:7" ht="25.5" customHeight="1" x14ac:dyDescent="0.2">
      <c r="A328" s="571" t="s">
        <v>1961</v>
      </c>
      <c r="B328" t="s">
        <v>1962</v>
      </c>
      <c r="C328" s="90" t="s">
        <v>1604</v>
      </c>
      <c r="D328" s="241">
        <v>0.5</v>
      </c>
      <c r="E328" s="241">
        <v>3938.95</v>
      </c>
      <c r="F328" s="241">
        <v>0</v>
      </c>
      <c r="G328" s="241">
        <v>50183.55</v>
      </c>
    </row>
    <row r="329" spans="1:7" ht="25.5" customHeight="1" x14ac:dyDescent="0.2">
      <c r="A329" s="571">
        <v>4301020106.3120003</v>
      </c>
      <c r="B329" t="s">
        <v>100</v>
      </c>
      <c r="C329" s="90" t="s">
        <v>1604</v>
      </c>
      <c r="D329" s="241">
        <v>0</v>
      </c>
      <c r="E329" s="241">
        <v>18900</v>
      </c>
      <c r="F329" s="241">
        <v>0</v>
      </c>
      <c r="G329" s="241">
        <v>152678</v>
      </c>
    </row>
    <row r="330" spans="1:7" ht="25.5" customHeight="1" x14ac:dyDescent="0.2">
      <c r="A330" s="571">
        <v>4301020106.3149996</v>
      </c>
      <c r="B330" t="s">
        <v>1151</v>
      </c>
      <c r="C330" s="90" t="s">
        <v>1604</v>
      </c>
      <c r="D330" s="241">
        <v>1382317.36</v>
      </c>
      <c r="E330" s="241">
        <v>0</v>
      </c>
      <c r="F330" s="241">
        <v>1633075.17</v>
      </c>
      <c r="G330" s="241">
        <v>0</v>
      </c>
    </row>
    <row r="331" spans="1:7" ht="25.5" customHeight="1" x14ac:dyDescent="0.2">
      <c r="A331" s="571">
        <v>4301020106.3170004</v>
      </c>
      <c r="B331" t="s">
        <v>1152</v>
      </c>
      <c r="C331" s="90" t="s">
        <v>1604</v>
      </c>
      <c r="D331" s="241">
        <v>590972.19999999995</v>
      </c>
      <c r="E331" s="241">
        <v>0</v>
      </c>
      <c r="F331" s="241">
        <v>892332.8</v>
      </c>
      <c r="G331" s="241">
        <v>0</v>
      </c>
    </row>
    <row r="332" spans="1:7" ht="25.5" customHeight="1" x14ac:dyDescent="0.2">
      <c r="A332" s="571">
        <v>4301020106.3210001</v>
      </c>
      <c r="B332" t="s">
        <v>107</v>
      </c>
      <c r="C332" s="90" t="s">
        <v>1604</v>
      </c>
      <c r="D332" s="241">
        <v>0</v>
      </c>
      <c r="E332" s="241">
        <v>0</v>
      </c>
      <c r="F332" s="241">
        <v>0</v>
      </c>
      <c r="G332" s="241">
        <v>120881</v>
      </c>
    </row>
    <row r="333" spans="1:7" ht="25.5" customHeight="1" x14ac:dyDescent="0.2">
      <c r="A333" s="571">
        <v>4301020106.5030003</v>
      </c>
      <c r="B333" t="s">
        <v>1155</v>
      </c>
      <c r="C333" s="90" t="s">
        <v>1604</v>
      </c>
      <c r="D333" s="241">
        <v>0</v>
      </c>
      <c r="E333" s="241">
        <v>31471.200000000001</v>
      </c>
      <c r="F333" s="241">
        <v>0</v>
      </c>
      <c r="G333" s="241">
        <v>483743.9</v>
      </c>
    </row>
    <row r="334" spans="1:7" ht="25.5" customHeight="1" x14ac:dyDescent="0.2">
      <c r="A334" s="571">
        <v>4301020106.5039997</v>
      </c>
      <c r="B334" t="s">
        <v>1156</v>
      </c>
      <c r="C334" s="90" t="s">
        <v>1604</v>
      </c>
      <c r="D334" s="241">
        <v>0</v>
      </c>
      <c r="E334" s="241">
        <v>65880.45</v>
      </c>
      <c r="F334" s="241">
        <v>0</v>
      </c>
      <c r="G334" s="241">
        <v>564312.4</v>
      </c>
    </row>
    <row r="335" spans="1:7" ht="25.5" customHeight="1" x14ac:dyDescent="0.2">
      <c r="A335" s="571">
        <v>4301020106.5150003</v>
      </c>
      <c r="B335" t="s">
        <v>881</v>
      </c>
      <c r="C335" s="90" t="s">
        <v>1604</v>
      </c>
      <c r="D335" s="241">
        <v>0</v>
      </c>
      <c r="E335" s="241">
        <v>1000</v>
      </c>
      <c r="F335" s="241">
        <v>0</v>
      </c>
      <c r="G335" s="241">
        <v>1000</v>
      </c>
    </row>
    <row r="336" spans="1:7" ht="25.5" customHeight="1" x14ac:dyDescent="0.2">
      <c r="A336" s="571">
        <v>4301020106.5159998</v>
      </c>
      <c r="B336" t="s">
        <v>883</v>
      </c>
      <c r="C336" s="90" t="s">
        <v>1604</v>
      </c>
      <c r="D336" s="241">
        <v>0</v>
      </c>
      <c r="E336" s="241">
        <v>106000</v>
      </c>
      <c r="F336" s="241">
        <v>0</v>
      </c>
      <c r="G336" s="241">
        <v>2242500</v>
      </c>
    </row>
    <row r="337" spans="1:7" ht="25.5" customHeight="1" x14ac:dyDescent="0.2">
      <c r="A337" s="571">
        <v>4301020106.5170002</v>
      </c>
      <c r="B337" t="s">
        <v>116</v>
      </c>
      <c r="C337" s="90" t="s">
        <v>1604</v>
      </c>
      <c r="D337" s="241">
        <v>0</v>
      </c>
      <c r="E337" s="241">
        <v>4868346</v>
      </c>
      <c r="F337" s="241">
        <v>0</v>
      </c>
      <c r="G337" s="241">
        <v>9654863.5899999999</v>
      </c>
    </row>
    <row r="338" spans="1:7" ht="25.5" customHeight="1" x14ac:dyDescent="0.2">
      <c r="A338" s="571">
        <v>4301020106.7030001</v>
      </c>
      <c r="B338" t="s">
        <v>1963</v>
      </c>
      <c r="C338" s="90" t="s">
        <v>1604</v>
      </c>
      <c r="D338" s="241">
        <v>0</v>
      </c>
      <c r="E338" s="241">
        <v>10713.23</v>
      </c>
      <c r="F338" s="241">
        <v>0</v>
      </c>
      <c r="G338" s="241">
        <v>25115.25</v>
      </c>
    </row>
    <row r="339" spans="1:7" ht="25.5" customHeight="1" x14ac:dyDescent="0.2">
      <c r="A339" s="571">
        <v>4301030104.1009998</v>
      </c>
      <c r="B339" t="s">
        <v>1166</v>
      </c>
      <c r="C339" s="90" t="s">
        <v>1604</v>
      </c>
      <c r="D339" s="241">
        <v>0</v>
      </c>
      <c r="E339" s="241">
        <v>0</v>
      </c>
      <c r="F339" s="241">
        <v>0</v>
      </c>
      <c r="G339" s="241">
        <v>0</v>
      </c>
    </row>
    <row r="340" spans="1:7" ht="25.5" customHeight="1" x14ac:dyDescent="0.2">
      <c r="A340" s="571">
        <v>4302010106.1009998</v>
      </c>
      <c r="B340" t="s">
        <v>167</v>
      </c>
      <c r="C340" s="90" t="s">
        <v>1604</v>
      </c>
      <c r="D340" s="241">
        <v>0</v>
      </c>
      <c r="E340" s="241">
        <v>125400</v>
      </c>
      <c r="F340" s="241">
        <v>0</v>
      </c>
      <c r="G340" s="241">
        <v>961050</v>
      </c>
    </row>
    <row r="341" spans="1:7" ht="25.5" customHeight="1" x14ac:dyDescent="0.2">
      <c r="A341" s="571">
        <v>4302030101.1009998</v>
      </c>
      <c r="B341" t="s">
        <v>1167</v>
      </c>
      <c r="C341" s="90" t="s">
        <v>1604</v>
      </c>
      <c r="D341" s="241">
        <v>0</v>
      </c>
      <c r="E341" s="241">
        <v>0</v>
      </c>
      <c r="F341" s="241">
        <v>0</v>
      </c>
      <c r="G341" s="241">
        <v>200000</v>
      </c>
    </row>
    <row r="342" spans="1:7" ht="25.5" customHeight="1" x14ac:dyDescent="0.2">
      <c r="A342" s="571">
        <v>4302030101.1020002</v>
      </c>
      <c r="B342" t="s">
        <v>897</v>
      </c>
      <c r="C342" s="90" t="s">
        <v>1604</v>
      </c>
      <c r="D342" s="241">
        <v>0</v>
      </c>
      <c r="E342" s="241">
        <v>0</v>
      </c>
      <c r="F342" s="241">
        <v>0</v>
      </c>
      <c r="G342" s="241">
        <v>1329841.68</v>
      </c>
    </row>
    <row r="343" spans="1:7" ht="25.5" customHeight="1" x14ac:dyDescent="0.2">
      <c r="A343" s="571">
        <v>4303010101.1009998</v>
      </c>
      <c r="B343" t="s">
        <v>1168</v>
      </c>
      <c r="C343" s="90" t="s">
        <v>1604</v>
      </c>
      <c r="D343" s="241">
        <v>0</v>
      </c>
      <c r="E343" s="241">
        <v>53755.21</v>
      </c>
      <c r="F343" s="241">
        <v>0</v>
      </c>
      <c r="G343" s="241">
        <v>69321.14</v>
      </c>
    </row>
    <row r="344" spans="1:7" ht="25.5" customHeight="1" x14ac:dyDescent="0.2">
      <c r="A344" s="571">
        <v>4307010103.2010002</v>
      </c>
      <c r="B344" t="s">
        <v>1169</v>
      </c>
      <c r="C344" s="90" t="s">
        <v>1605</v>
      </c>
      <c r="D344" s="241">
        <v>0</v>
      </c>
      <c r="E344" s="241">
        <v>4180050.32</v>
      </c>
      <c r="F344" s="241">
        <v>0</v>
      </c>
      <c r="G344" s="241">
        <v>45053031.280000001</v>
      </c>
    </row>
    <row r="345" spans="1:7" ht="25.5" customHeight="1" x14ac:dyDescent="0.2">
      <c r="A345" s="571">
        <v>4307010105.1009998</v>
      </c>
      <c r="B345" t="s">
        <v>1171</v>
      </c>
      <c r="C345" s="90" t="s">
        <v>1605</v>
      </c>
      <c r="D345" s="241">
        <v>0</v>
      </c>
      <c r="E345" s="241">
        <v>0</v>
      </c>
      <c r="F345" s="241">
        <v>0</v>
      </c>
      <c r="G345" s="241">
        <v>0</v>
      </c>
    </row>
    <row r="346" spans="1:7" ht="25.5" customHeight="1" x14ac:dyDescent="0.2">
      <c r="A346" s="571">
        <v>4307010108.1009998</v>
      </c>
      <c r="B346" t="s">
        <v>1174</v>
      </c>
      <c r="C346" s="90" t="s">
        <v>1605</v>
      </c>
      <c r="D346" s="241">
        <v>0</v>
      </c>
      <c r="E346" s="241">
        <v>133149.60999999999</v>
      </c>
      <c r="F346" s="241">
        <v>0</v>
      </c>
      <c r="G346" s="241">
        <v>1367119.56</v>
      </c>
    </row>
    <row r="347" spans="1:7" ht="25.5" customHeight="1" x14ac:dyDescent="0.2">
      <c r="A347" s="571">
        <v>4313010199.1099997</v>
      </c>
      <c r="B347" t="s">
        <v>198</v>
      </c>
      <c r="C347" s="90" t="s">
        <v>1604</v>
      </c>
      <c r="D347" s="241">
        <v>0</v>
      </c>
      <c r="E347" s="241">
        <v>1950</v>
      </c>
      <c r="F347" s="241">
        <v>0</v>
      </c>
      <c r="G347" s="241">
        <v>168628.06</v>
      </c>
    </row>
    <row r="348" spans="1:7" ht="25.5" customHeight="1" x14ac:dyDescent="0.2">
      <c r="A348" s="571" t="s">
        <v>1964</v>
      </c>
      <c r="B348" t="s">
        <v>1965</v>
      </c>
      <c r="C348" s="90" t="s">
        <v>1604</v>
      </c>
      <c r="D348" s="241">
        <v>0</v>
      </c>
      <c r="E348" s="241">
        <v>0</v>
      </c>
      <c r="F348" s="241">
        <v>0</v>
      </c>
      <c r="G348" s="241">
        <v>5000</v>
      </c>
    </row>
    <row r="349" spans="1:7" ht="25.5" customHeight="1" x14ac:dyDescent="0.2">
      <c r="A349" s="571" t="s">
        <v>1966</v>
      </c>
      <c r="B349" t="s">
        <v>1967</v>
      </c>
      <c r="C349" s="90" t="s">
        <v>1604</v>
      </c>
      <c r="D349" s="241">
        <v>0</v>
      </c>
      <c r="E349" s="241">
        <v>16000</v>
      </c>
      <c r="F349" s="241">
        <v>0</v>
      </c>
      <c r="G349" s="241">
        <v>125350</v>
      </c>
    </row>
    <row r="350" spans="1:7" ht="25.5" customHeight="1" x14ac:dyDescent="0.2">
      <c r="A350" s="571">
        <v>4313010199.1129999</v>
      </c>
      <c r="B350" t="s">
        <v>1968</v>
      </c>
      <c r="C350" s="90" t="s">
        <v>1604</v>
      </c>
      <c r="D350" s="241">
        <v>0</v>
      </c>
      <c r="E350" s="241">
        <v>2250</v>
      </c>
      <c r="F350" s="241">
        <v>0</v>
      </c>
      <c r="G350" s="241">
        <v>42420</v>
      </c>
    </row>
    <row r="351" spans="1:7" ht="25.5" customHeight="1" x14ac:dyDescent="0.2">
      <c r="A351" s="571">
        <v>4313010199.1160002</v>
      </c>
      <c r="B351" t="s">
        <v>204</v>
      </c>
      <c r="C351" s="90" t="s">
        <v>1605</v>
      </c>
      <c r="D351" s="241">
        <v>0</v>
      </c>
      <c r="E351" s="241">
        <v>6698910.3099999996</v>
      </c>
      <c r="F351" s="241">
        <v>0</v>
      </c>
      <c r="G351" s="241">
        <v>6698910.3099999996</v>
      </c>
    </row>
    <row r="352" spans="1:7" ht="25.5" customHeight="1" x14ac:dyDescent="0.2">
      <c r="A352" s="571">
        <v>4313010199.1169996</v>
      </c>
      <c r="B352" t="s">
        <v>206</v>
      </c>
      <c r="C352" s="90" t="s">
        <v>1605</v>
      </c>
      <c r="D352" s="241">
        <v>0</v>
      </c>
      <c r="E352" s="241">
        <v>61030</v>
      </c>
      <c r="F352" s="241">
        <v>0</v>
      </c>
      <c r="G352" s="241">
        <v>61030</v>
      </c>
    </row>
    <row r="353" spans="1:7" ht="25.5" customHeight="1" x14ac:dyDescent="0.2">
      <c r="A353" s="571">
        <v>4313010199.1190004</v>
      </c>
      <c r="B353" t="s">
        <v>1180</v>
      </c>
      <c r="C353" s="90" t="s">
        <v>1605</v>
      </c>
      <c r="D353" s="241">
        <v>0</v>
      </c>
      <c r="E353" s="241">
        <v>1307952</v>
      </c>
      <c r="F353" s="241">
        <v>0</v>
      </c>
      <c r="G353" s="241">
        <v>5120526.6399999997</v>
      </c>
    </row>
    <row r="354" spans="1:7" ht="25.5" customHeight="1" x14ac:dyDescent="0.2">
      <c r="A354" s="571">
        <v>4313010199.1219997</v>
      </c>
      <c r="B354" t="s">
        <v>212</v>
      </c>
      <c r="C354" s="90" t="s">
        <v>1605</v>
      </c>
      <c r="D354" s="241">
        <v>0</v>
      </c>
      <c r="E354" s="241">
        <v>55973</v>
      </c>
      <c r="F354" s="241">
        <v>0</v>
      </c>
      <c r="G354" s="241">
        <v>360679.5</v>
      </c>
    </row>
    <row r="355" spans="1:7" ht="25.5" customHeight="1" x14ac:dyDescent="0.2">
      <c r="A355" s="571">
        <v>4313010199.2019997</v>
      </c>
      <c r="B355" t="s">
        <v>1969</v>
      </c>
      <c r="C355" s="90" t="s">
        <v>1604</v>
      </c>
      <c r="D355" s="241">
        <v>0</v>
      </c>
      <c r="E355" s="241">
        <v>44790</v>
      </c>
      <c r="F355" s="241">
        <v>0</v>
      </c>
      <c r="G355" s="241">
        <v>519450</v>
      </c>
    </row>
    <row r="356" spans="1:7" ht="25.5" customHeight="1" x14ac:dyDescent="0.2">
      <c r="A356" s="571" t="s">
        <v>1970</v>
      </c>
      <c r="B356" t="s">
        <v>1971</v>
      </c>
      <c r="C356" s="90" t="s">
        <v>1604</v>
      </c>
      <c r="D356" s="241">
        <v>0</v>
      </c>
      <c r="E356" s="241">
        <v>510</v>
      </c>
      <c r="F356" s="241">
        <v>0</v>
      </c>
      <c r="G356" s="241">
        <v>1380</v>
      </c>
    </row>
    <row r="357" spans="1:7" ht="25.5" customHeight="1" x14ac:dyDescent="0.2">
      <c r="A357" s="571">
        <v>5101010101.1009998</v>
      </c>
      <c r="B357" t="s">
        <v>230</v>
      </c>
      <c r="C357" s="90" t="s">
        <v>1605</v>
      </c>
      <c r="D357" s="241">
        <v>3443934.19</v>
      </c>
      <c r="E357" s="241">
        <v>0</v>
      </c>
      <c r="F357" s="241">
        <v>36593875.149999999</v>
      </c>
      <c r="G357" s="241">
        <v>0</v>
      </c>
    </row>
    <row r="358" spans="1:7" ht="25.5" customHeight="1" x14ac:dyDescent="0.2">
      <c r="A358" s="571">
        <v>5101010101.1020002</v>
      </c>
      <c r="B358" t="s">
        <v>232</v>
      </c>
      <c r="C358" s="90" t="s">
        <v>1605</v>
      </c>
      <c r="D358" s="241">
        <v>230940</v>
      </c>
      <c r="E358" s="241">
        <v>0</v>
      </c>
      <c r="F358" s="241">
        <v>2718960</v>
      </c>
      <c r="G358" s="241">
        <v>0</v>
      </c>
    </row>
    <row r="359" spans="1:7" ht="25.5" customHeight="1" x14ac:dyDescent="0.2">
      <c r="A359" s="571">
        <v>5101010103.1020002</v>
      </c>
      <c r="B359" t="s">
        <v>236</v>
      </c>
      <c r="C359" s="90" t="s">
        <v>1605</v>
      </c>
      <c r="D359" s="241">
        <v>150816.13</v>
      </c>
      <c r="E359" s="241">
        <v>0</v>
      </c>
      <c r="F359" s="241">
        <v>1515116.13</v>
      </c>
      <c r="G359" s="241">
        <v>0</v>
      </c>
    </row>
    <row r="360" spans="1:7" ht="25.5" customHeight="1" x14ac:dyDescent="0.2">
      <c r="A360" s="571">
        <v>5101010108.1009998</v>
      </c>
      <c r="B360" t="s">
        <v>240</v>
      </c>
      <c r="C360" s="90" t="s">
        <v>1604</v>
      </c>
      <c r="D360" s="241">
        <v>12840</v>
      </c>
      <c r="E360" s="241">
        <v>0</v>
      </c>
      <c r="F360" s="241">
        <v>143920</v>
      </c>
      <c r="G360" s="241">
        <v>0</v>
      </c>
    </row>
    <row r="361" spans="1:7" ht="25.5" customHeight="1" x14ac:dyDescent="0.2">
      <c r="A361" s="571">
        <v>5101010113.1009998</v>
      </c>
      <c r="B361" t="s">
        <v>250</v>
      </c>
      <c r="C361" s="90" t="s">
        <v>1605</v>
      </c>
      <c r="D361" s="241">
        <v>164490</v>
      </c>
      <c r="E361" s="241">
        <v>0</v>
      </c>
      <c r="F361" s="241">
        <v>1930700</v>
      </c>
      <c r="G361" s="241">
        <v>0</v>
      </c>
    </row>
    <row r="362" spans="1:7" ht="25.5" customHeight="1" x14ac:dyDescent="0.2">
      <c r="A362" s="571">
        <v>5101010113.1020002</v>
      </c>
      <c r="B362" t="s">
        <v>252</v>
      </c>
      <c r="C362" s="90" t="s">
        <v>1605</v>
      </c>
      <c r="D362" s="241">
        <v>105530</v>
      </c>
      <c r="E362" s="241">
        <v>0</v>
      </c>
      <c r="F362" s="241">
        <v>1277020</v>
      </c>
      <c r="G362" s="241">
        <v>0</v>
      </c>
    </row>
    <row r="363" spans="1:7" ht="25.5" customHeight="1" x14ac:dyDescent="0.2">
      <c r="A363" s="571">
        <v>5101010113.1029997</v>
      </c>
      <c r="B363" t="s">
        <v>262</v>
      </c>
      <c r="C363" s="90" t="s">
        <v>1604</v>
      </c>
      <c r="D363" s="241">
        <v>844569.47</v>
      </c>
      <c r="E363" s="241">
        <v>125233</v>
      </c>
      <c r="F363" s="241">
        <v>6400725.6900000004</v>
      </c>
      <c r="G363" s="241">
        <v>0</v>
      </c>
    </row>
    <row r="364" spans="1:7" ht="25.5" customHeight="1" x14ac:dyDescent="0.2">
      <c r="A364" s="571" t="s">
        <v>1972</v>
      </c>
      <c r="B364" t="s">
        <v>1973</v>
      </c>
      <c r="C364" s="90" t="s">
        <v>1604</v>
      </c>
      <c r="D364" s="241">
        <v>92154</v>
      </c>
      <c r="E364" s="241">
        <v>0</v>
      </c>
      <c r="F364" s="241">
        <v>743368</v>
      </c>
      <c r="G364" s="241">
        <v>0</v>
      </c>
    </row>
    <row r="365" spans="1:7" ht="25.5" customHeight="1" x14ac:dyDescent="0.2">
      <c r="A365" s="571" t="s">
        <v>1974</v>
      </c>
      <c r="B365" t="s">
        <v>1975</v>
      </c>
      <c r="C365" s="90" t="s">
        <v>1604</v>
      </c>
      <c r="D365" s="241">
        <v>62994</v>
      </c>
      <c r="E365" s="241">
        <v>0</v>
      </c>
      <c r="F365" s="241">
        <v>351234.25</v>
      </c>
      <c r="G365" s="241">
        <v>0</v>
      </c>
    </row>
    <row r="366" spans="1:7" ht="25.5" customHeight="1" x14ac:dyDescent="0.2">
      <c r="A366" s="571">
        <v>5101010113.1040001</v>
      </c>
      <c r="B366" t="s">
        <v>264</v>
      </c>
      <c r="C366" s="90" t="s">
        <v>1604</v>
      </c>
      <c r="D366" s="241">
        <v>206014.98</v>
      </c>
      <c r="E366" s="241">
        <v>21256</v>
      </c>
      <c r="F366" s="241">
        <v>2508695.77</v>
      </c>
      <c r="G366" s="241">
        <v>0</v>
      </c>
    </row>
    <row r="367" spans="1:7" ht="25.5" customHeight="1" x14ac:dyDescent="0.2">
      <c r="A367" s="571">
        <v>5101010113.1049995</v>
      </c>
      <c r="B367" t="s">
        <v>1182</v>
      </c>
      <c r="C367" s="90" t="s">
        <v>1604</v>
      </c>
      <c r="D367" s="241">
        <v>313831.55</v>
      </c>
      <c r="E367" s="241">
        <v>0</v>
      </c>
      <c r="F367" s="241">
        <v>3901243.89</v>
      </c>
      <c r="G367" s="241">
        <v>0</v>
      </c>
    </row>
    <row r="368" spans="1:7" ht="25.5" customHeight="1" x14ac:dyDescent="0.2">
      <c r="A368" s="571" t="s">
        <v>1976</v>
      </c>
      <c r="B368" t="s">
        <v>1977</v>
      </c>
      <c r="C368" s="90" t="s">
        <v>1604</v>
      </c>
      <c r="D368" s="241">
        <v>0</v>
      </c>
      <c r="E368" s="241">
        <v>0</v>
      </c>
      <c r="F368" s="241">
        <v>441400</v>
      </c>
      <c r="G368" s="241">
        <v>0</v>
      </c>
    </row>
    <row r="369" spans="1:7" ht="25.5" customHeight="1" x14ac:dyDescent="0.2">
      <c r="A369" s="571" t="s">
        <v>1978</v>
      </c>
      <c r="B369" t="s">
        <v>1979</v>
      </c>
      <c r="C369" s="90" t="s">
        <v>1604</v>
      </c>
      <c r="D369" s="241">
        <v>0</v>
      </c>
      <c r="E369" s="241">
        <v>0</v>
      </c>
      <c r="F369" s="241">
        <v>172820</v>
      </c>
      <c r="G369" s="241">
        <v>0</v>
      </c>
    </row>
    <row r="370" spans="1:7" ht="25.5" customHeight="1" x14ac:dyDescent="0.2">
      <c r="A370" s="571">
        <v>5101010113.1059999</v>
      </c>
      <c r="B370" t="s">
        <v>267</v>
      </c>
      <c r="C370" s="90" t="s">
        <v>1604</v>
      </c>
      <c r="D370" s="241">
        <v>133064</v>
      </c>
      <c r="E370" s="241">
        <v>0</v>
      </c>
      <c r="F370" s="241">
        <v>2346948.56</v>
      </c>
      <c r="G370" s="241">
        <v>0</v>
      </c>
    </row>
    <row r="371" spans="1:7" ht="25.5" customHeight="1" x14ac:dyDescent="0.2">
      <c r="A371" s="571">
        <v>5101010115.1020002</v>
      </c>
      <c r="B371" t="s">
        <v>1184</v>
      </c>
      <c r="C371" s="90" t="s">
        <v>1604</v>
      </c>
      <c r="D371" s="241">
        <v>0</v>
      </c>
      <c r="E371" s="241">
        <v>0</v>
      </c>
      <c r="F371" s="241">
        <v>0</v>
      </c>
      <c r="G371" s="241">
        <v>0</v>
      </c>
    </row>
    <row r="372" spans="1:7" ht="25.5" customHeight="1" x14ac:dyDescent="0.2">
      <c r="A372" s="571">
        <v>5101010115.1020002</v>
      </c>
      <c r="B372" t="s">
        <v>1184</v>
      </c>
      <c r="C372" s="90" t="s">
        <v>1605</v>
      </c>
      <c r="D372" s="241">
        <v>66650</v>
      </c>
      <c r="E372" s="241">
        <v>0</v>
      </c>
      <c r="F372" s="241">
        <v>799800</v>
      </c>
      <c r="G372" s="241">
        <v>0</v>
      </c>
    </row>
    <row r="373" spans="1:7" ht="25.5" customHeight="1" x14ac:dyDescent="0.2">
      <c r="A373" s="571">
        <v>5101010116.1009998</v>
      </c>
      <c r="B373" t="s">
        <v>1185</v>
      </c>
      <c r="C373" s="90" t="s">
        <v>1605</v>
      </c>
      <c r="D373" s="241">
        <v>0</v>
      </c>
      <c r="E373" s="241">
        <v>0</v>
      </c>
      <c r="F373" s="241">
        <v>11510</v>
      </c>
      <c r="G373" s="241">
        <v>0</v>
      </c>
    </row>
    <row r="374" spans="1:7" ht="25.5" customHeight="1" x14ac:dyDescent="0.2">
      <c r="A374" s="571">
        <v>5101010116.1020002</v>
      </c>
      <c r="B374" t="s">
        <v>1186</v>
      </c>
      <c r="C374" s="90" t="s">
        <v>1605</v>
      </c>
      <c r="D374" s="241">
        <v>890</v>
      </c>
      <c r="E374" s="241">
        <v>0</v>
      </c>
      <c r="F374" s="241">
        <v>1780</v>
      </c>
      <c r="G374" s="241">
        <v>0</v>
      </c>
    </row>
    <row r="375" spans="1:7" ht="25.5" customHeight="1" x14ac:dyDescent="0.2">
      <c r="A375" s="571">
        <v>5101010199.1009998</v>
      </c>
      <c r="B375" t="s">
        <v>911</v>
      </c>
      <c r="C375" s="90" t="s">
        <v>1605</v>
      </c>
      <c r="D375" s="241">
        <v>16800</v>
      </c>
      <c r="E375" s="241">
        <v>0</v>
      </c>
      <c r="F375" s="241">
        <v>204270</v>
      </c>
      <c r="G375" s="241">
        <v>0</v>
      </c>
    </row>
    <row r="376" spans="1:7" ht="25.5" customHeight="1" x14ac:dyDescent="0.2">
      <c r="A376" s="571">
        <v>5101010199.1029997</v>
      </c>
      <c r="B376" t="s">
        <v>1355</v>
      </c>
      <c r="C376" s="90" t="s">
        <v>1604</v>
      </c>
      <c r="D376" s="241">
        <v>102480</v>
      </c>
      <c r="E376" s="241">
        <v>0</v>
      </c>
      <c r="F376" s="241">
        <v>1413300</v>
      </c>
      <c r="G376" s="241">
        <v>0</v>
      </c>
    </row>
    <row r="377" spans="1:7" ht="25.5" customHeight="1" x14ac:dyDescent="0.2">
      <c r="A377" s="571">
        <v>5101020103.1009998</v>
      </c>
      <c r="B377" t="s">
        <v>290</v>
      </c>
      <c r="C377" s="90" t="s">
        <v>1605</v>
      </c>
      <c r="D377" s="241">
        <v>51395.88</v>
      </c>
      <c r="E377" s="241">
        <v>0</v>
      </c>
      <c r="F377" s="241">
        <v>524739.49</v>
      </c>
      <c r="G377" s="241">
        <v>0</v>
      </c>
    </row>
    <row r="378" spans="1:7" ht="25.5" customHeight="1" x14ac:dyDescent="0.2">
      <c r="A378" s="571">
        <v>5101020104.1009998</v>
      </c>
      <c r="B378" t="s">
        <v>292</v>
      </c>
      <c r="C378" s="90" t="s">
        <v>1605</v>
      </c>
      <c r="D378" s="241">
        <v>77093.83</v>
      </c>
      <c r="E378" s="241">
        <v>0</v>
      </c>
      <c r="F378" s="241">
        <v>787109.27</v>
      </c>
      <c r="G378" s="241">
        <v>0</v>
      </c>
    </row>
    <row r="379" spans="1:7" ht="25.5" customHeight="1" x14ac:dyDescent="0.2">
      <c r="A379" s="571">
        <v>5101020105.1009998</v>
      </c>
      <c r="B379" t="s">
        <v>294</v>
      </c>
      <c r="C379" s="90" t="s">
        <v>1605</v>
      </c>
      <c r="D379" s="241">
        <v>4659.8999999999996</v>
      </c>
      <c r="E379" s="241">
        <v>0</v>
      </c>
      <c r="F379" s="241">
        <v>55270.8</v>
      </c>
      <c r="G379" s="241">
        <v>0</v>
      </c>
    </row>
    <row r="380" spans="1:7" ht="25.5" customHeight="1" x14ac:dyDescent="0.2">
      <c r="A380" s="571">
        <v>5101020106.3009996</v>
      </c>
      <c r="B380" t="s">
        <v>1191</v>
      </c>
      <c r="C380" s="90" t="s">
        <v>1604</v>
      </c>
      <c r="D380" s="241">
        <v>64225</v>
      </c>
      <c r="E380" s="241">
        <v>0</v>
      </c>
      <c r="F380" s="241">
        <v>737175</v>
      </c>
      <c r="G380" s="241">
        <v>0</v>
      </c>
    </row>
    <row r="381" spans="1:7" ht="25.5" customHeight="1" x14ac:dyDescent="0.2">
      <c r="A381" s="571">
        <v>5101020112.1009998</v>
      </c>
      <c r="B381" t="s">
        <v>299</v>
      </c>
      <c r="C381" s="90" t="s">
        <v>1604</v>
      </c>
      <c r="D381" s="241">
        <v>6886</v>
      </c>
      <c r="E381" s="241">
        <v>0</v>
      </c>
      <c r="F381" s="241">
        <v>83748</v>
      </c>
      <c r="G381" s="241">
        <v>0</v>
      </c>
    </row>
    <row r="382" spans="1:7" ht="25.5" customHeight="1" x14ac:dyDescent="0.2">
      <c r="A382" s="571">
        <v>5101020114.1070004</v>
      </c>
      <c r="B382" t="s">
        <v>275</v>
      </c>
      <c r="C382" s="90" t="s">
        <v>1605</v>
      </c>
      <c r="D382" s="241">
        <v>249000</v>
      </c>
      <c r="E382" s="241">
        <v>0</v>
      </c>
      <c r="F382" s="241">
        <v>1799500</v>
      </c>
      <c r="G382" s="241">
        <v>0</v>
      </c>
    </row>
    <row r="383" spans="1:7" ht="25.5" customHeight="1" x14ac:dyDescent="0.2">
      <c r="A383" s="571">
        <v>5101020114.1140003</v>
      </c>
      <c r="B383" t="s">
        <v>278</v>
      </c>
      <c r="C383" s="90" t="s">
        <v>1604</v>
      </c>
      <c r="D383" s="241">
        <v>312500</v>
      </c>
      <c r="E383" s="241">
        <v>0</v>
      </c>
      <c r="F383" s="241">
        <v>484500</v>
      </c>
      <c r="G383" s="241">
        <v>0</v>
      </c>
    </row>
    <row r="384" spans="1:7" ht="25.5" customHeight="1" x14ac:dyDescent="0.2">
      <c r="A384" s="571">
        <v>5101020114.1199999</v>
      </c>
      <c r="B384" t="s">
        <v>1358</v>
      </c>
      <c r="C384" s="90" t="s">
        <v>1604</v>
      </c>
      <c r="D384" s="241">
        <v>461900</v>
      </c>
      <c r="E384" s="241">
        <v>677800</v>
      </c>
      <c r="F384" s="241">
        <v>3025100</v>
      </c>
      <c r="G384" s="241">
        <v>0</v>
      </c>
    </row>
    <row r="385" spans="1:7" ht="25.5" customHeight="1" x14ac:dyDescent="0.2">
      <c r="A385" s="571">
        <v>5101020114.1199999</v>
      </c>
      <c r="B385" t="s">
        <v>1358</v>
      </c>
      <c r="C385" s="90" t="s">
        <v>1605</v>
      </c>
      <c r="D385" s="241">
        <v>677800</v>
      </c>
      <c r="E385" s="241">
        <v>0</v>
      </c>
      <c r="F385" s="241">
        <v>2457900</v>
      </c>
      <c r="G385" s="241">
        <v>0</v>
      </c>
    </row>
    <row r="386" spans="1:7" ht="25.5" customHeight="1" x14ac:dyDescent="0.2">
      <c r="A386" s="571">
        <v>5101030101.1009998</v>
      </c>
      <c r="B386" t="s">
        <v>301</v>
      </c>
      <c r="C386" s="90" t="s">
        <v>1605</v>
      </c>
      <c r="D386" s="241">
        <v>43570</v>
      </c>
      <c r="E386" s="241">
        <v>0</v>
      </c>
      <c r="F386" s="241">
        <v>230440</v>
      </c>
      <c r="G386" s="241">
        <v>0</v>
      </c>
    </row>
    <row r="387" spans="1:7" ht="25.5" customHeight="1" x14ac:dyDescent="0.2">
      <c r="A387" s="571">
        <v>5101030205.1009998</v>
      </c>
      <c r="B387" t="s">
        <v>303</v>
      </c>
      <c r="C387" s="90" t="s">
        <v>1605</v>
      </c>
      <c r="D387" s="241">
        <v>12403</v>
      </c>
      <c r="E387" s="241">
        <v>0</v>
      </c>
      <c r="F387" s="241">
        <v>130239.5</v>
      </c>
      <c r="G387" s="241">
        <v>0</v>
      </c>
    </row>
    <row r="388" spans="1:7" ht="25.5" customHeight="1" x14ac:dyDescent="0.2">
      <c r="A388" s="571">
        <v>5101040202.1009998</v>
      </c>
      <c r="B388" t="s">
        <v>301</v>
      </c>
      <c r="C388" s="90" t="s">
        <v>1605</v>
      </c>
      <c r="D388" s="241">
        <v>0</v>
      </c>
      <c r="E388" s="241">
        <v>0</v>
      </c>
      <c r="F388" s="241">
        <v>0</v>
      </c>
      <c r="G388" s="241">
        <v>0</v>
      </c>
    </row>
    <row r="389" spans="1:7" ht="25.5" customHeight="1" x14ac:dyDescent="0.2">
      <c r="A389" s="571">
        <v>5102010199.1009998</v>
      </c>
      <c r="B389" t="s">
        <v>325</v>
      </c>
      <c r="C389" s="90" t="s">
        <v>1604</v>
      </c>
      <c r="D389" s="241">
        <v>46806.28</v>
      </c>
      <c r="E389" s="241">
        <v>0</v>
      </c>
      <c r="F389" s="241">
        <v>320370.28000000003</v>
      </c>
      <c r="G389" s="241">
        <v>0</v>
      </c>
    </row>
    <row r="390" spans="1:7" ht="25.5" customHeight="1" x14ac:dyDescent="0.2">
      <c r="A390" s="571">
        <v>5103010102.1009998</v>
      </c>
      <c r="B390" t="s">
        <v>329</v>
      </c>
      <c r="C390" s="90" t="s">
        <v>1604</v>
      </c>
      <c r="D390" s="241">
        <v>8240</v>
      </c>
      <c r="E390" s="241">
        <v>0</v>
      </c>
      <c r="F390" s="241">
        <v>96180</v>
      </c>
      <c r="G390" s="241">
        <v>0</v>
      </c>
    </row>
    <row r="391" spans="1:7" ht="25.5" customHeight="1" x14ac:dyDescent="0.2">
      <c r="A391" s="571">
        <v>5103010102.1009998</v>
      </c>
      <c r="B391" t="s">
        <v>329</v>
      </c>
      <c r="C391" s="90" t="s">
        <v>1605</v>
      </c>
      <c r="D391" s="241">
        <v>1600</v>
      </c>
      <c r="E391" s="241">
        <v>0</v>
      </c>
      <c r="F391" s="241">
        <v>1600</v>
      </c>
      <c r="G391" s="241">
        <v>0</v>
      </c>
    </row>
    <row r="392" spans="1:7" ht="25.5" customHeight="1" x14ac:dyDescent="0.2">
      <c r="A392" s="571">
        <v>5103010103.1009998</v>
      </c>
      <c r="B392" t="s">
        <v>331</v>
      </c>
      <c r="C392" s="90" t="s">
        <v>1604</v>
      </c>
      <c r="D392" s="241">
        <v>26115</v>
      </c>
      <c r="E392" s="241">
        <v>0</v>
      </c>
      <c r="F392" s="241">
        <v>136981</v>
      </c>
      <c r="G392" s="241">
        <v>0</v>
      </c>
    </row>
    <row r="393" spans="1:7" ht="25.5" customHeight="1" x14ac:dyDescent="0.2">
      <c r="A393" s="571">
        <v>5103010103.1009998</v>
      </c>
      <c r="B393" t="s">
        <v>331</v>
      </c>
      <c r="C393" s="90" t="s">
        <v>1605</v>
      </c>
      <c r="D393" s="241">
        <v>750</v>
      </c>
      <c r="E393" s="241">
        <v>0</v>
      </c>
      <c r="F393" s="241">
        <v>750</v>
      </c>
      <c r="G393" s="241">
        <v>0</v>
      </c>
    </row>
    <row r="394" spans="1:7" ht="25.5" customHeight="1" x14ac:dyDescent="0.2">
      <c r="A394" s="571">
        <v>5103010199.1009998</v>
      </c>
      <c r="B394" t="s">
        <v>333</v>
      </c>
      <c r="C394" s="90" t="s">
        <v>1604</v>
      </c>
      <c r="D394" s="241">
        <v>1790</v>
      </c>
      <c r="E394" s="241">
        <v>0</v>
      </c>
      <c r="F394" s="241">
        <v>82222.559999999998</v>
      </c>
      <c r="G394" s="241">
        <v>0</v>
      </c>
    </row>
    <row r="395" spans="1:7" ht="25.5" customHeight="1" x14ac:dyDescent="0.2">
      <c r="A395" s="571">
        <v>5103010199.1009998</v>
      </c>
      <c r="B395" t="s">
        <v>333</v>
      </c>
      <c r="C395" s="90" t="s">
        <v>1605</v>
      </c>
      <c r="D395" s="241">
        <v>1530</v>
      </c>
      <c r="E395" s="241">
        <v>0</v>
      </c>
      <c r="F395" s="241">
        <v>1530</v>
      </c>
      <c r="G395" s="241">
        <v>0</v>
      </c>
    </row>
    <row r="396" spans="1:7" s="344" customFormat="1" ht="25.5" customHeight="1" x14ac:dyDescent="0.2">
      <c r="A396" s="574">
        <v>5104010104.1009998</v>
      </c>
      <c r="B396" s="344" t="s">
        <v>399</v>
      </c>
      <c r="C396" s="575" t="s">
        <v>1604</v>
      </c>
      <c r="D396" s="476">
        <v>60176.37</v>
      </c>
      <c r="E396" s="476">
        <v>0</v>
      </c>
      <c r="F396" s="476">
        <v>706711.35</v>
      </c>
      <c r="G396" s="476">
        <v>0</v>
      </c>
    </row>
    <row r="397" spans="1:7" s="344" customFormat="1" ht="25.5" customHeight="1" x14ac:dyDescent="0.2">
      <c r="A397" s="574">
        <v>5104010104.1009998</v>
      </c>
      <c r="B397" s="344" t="s">
        <v>399</v>
      </c>
      <c r="C397" s="575" t="s">
        <v>1605</v>
      </c>
      <c r="D397" s="476">
        <v>0</v>
      </c>
      <c r="E397" s="476">
        <v>0</v>
      </c>
      <c r="F397" s="476">
        <v>30000</v>
      </c>
      <c r="G397" s="476">
        <v>0</v>
      </c>
    </row>
    <row r="398" spans="1:7" s="344" customFormat="1" ht="25.5" customHeight="1" x14ac:dyDescent="0.2">
      <c r="A398" s="574" t="s">
        <v>1980</v>
      </c>
      <c r="B398" s="344" t="s">
        <v>1981</v>
      </c>
      <c r="C398" s="575" t="s">
        <v>1604</v>
      </c>
      <c r="D398" s="476">
        <v>0</v>
      </c>
      <c r="E398" s="476">
        <v>0</v>
      </c>
      <c r="F398" s="476">
        <v>10464</v>
      </c>
      <c r="G398" s="476">
        <f>+F396+F397+F398+F399</f>
        <v>754327.35</v>
      </c>
    </row>
    <row r="399" spans="1:7" s="344" customFormat="1" ht="25.5" customHeight="1" x14ac:dyDescent="0.2">
      <c r="A399" s="574" t="s">
        <v>1980</v>
      </c>
      <c r="B399" s="344" t="s">
        <v>1981</v>
      </c>
      <c r="C399" s="575" t="s">
        <v>1605</v>
      </c>
      <c r="D399" s="476">
        <v>0</v>
      </c>
      <c r="E399" s="476">
        <v>0</v>
      </c>
      <c r="F399" s="476">
        <v>7152</v>
      </c>
      <c r="G399" s="476">
        <v>0</v>
      </c>
    </row>
    <row r="400" spans="1:7" ht="25.5" customHeight="1" x14ac:dyDescent="0.2">
      <c r="A400" s="571">
        <v>5104010104.1020002</v>
      </c>
      <c r="B400" t="s">
        <v>400</v>
      </c>
      <c r="C400" s="90" t="s">
        <v>1604</v>
      </c>
      <c r="D400" s="241">
        <v>0</v>
      </c>
      <c r="E400" s="241">
        <v>0</v>
      </c>
      <c r="F400" s="241">
        <v>32485</v>
      </c>
      <c r="G400" s="241">
        <v>0</v>
      </c>
    </row>
    <row r="401" spans="1:7" s="344" customFormat="1" ht="25.5" customHeight="1" x14ac:dyDescent="0.2">
      <c r="A401" s="574">
        <v>5104010104.1029997</v>
      </c>
      <c r="B401" s="344" t="s">
        <v>401</v>
      </c>
      <c r="C401" s="575" t="s">
        <v>1604</v>
      </c>
      <c r="D401" s="476">
        <v>30854.1</v>
      </c>
      <c r="E401" s="476">
        <v>0</v>
      </c>
      <c r="F401" s="476">
        <v>108174.51</v>
      </c>
      <c r="G401" s="476">
        <v>0</v>
      </c>
    </row>
    <row r="402" spans="1:7" s="344" customFormat="1" ht="25.5" customHeight="1" x14ac:dyDescent="0.2">
      <c r="A402" s="574" t="s">
        <v>1982</v>
      </c>
      <c r="B402" s="344" t="s">
        <v>1983</v>
      </c>
      <c r="C402" s="575" t="s">
        <v>1604</v>
      </c>
      <c r="D402" s="476">
        <v>2385</v>
      </c>
      <c r="E402" s="476">
        <v>0</v>
      </c>
      <c r="F402" s="476">
        <v>2385</v>
      </c>
      <c r="G402" s="476">
        <f>+F401+F402</f>
        <v>110559.51</v>
      </c>
    </row>
    <row r="403" spans="1:7" s="584" customFormat="1" ht="25.5" customHeight="1" x14ac:dyDescent="0.2">
      <c r="A403" s="583">
        <v>5104010104.1049995</v>
      </c>
      <c r="B403" s="584" t="s">
        <v>1984</v>
      </c>
      <c r="C403" s="585" t="s">
        <v>1604</v>
      </c>
      <c r="D403" s="586">
        <v>22333.119999999999</v>
      </c>
      <c r="E403" s="586">
        <v>0</v>
      </c>
      <c r="F403" s="586">
        <v>494416.25</v>
      </c>
      <c r="G403" s="586">
        <v>0</v>
      </c>
    </row>
    <row r="404" spans="1:7" s="584" customFormat="1" ht="25.5" customHeight="1" x14ac:dyDescent="0.2">
      <c r="A404" s="583" t="s">
        <v>1985</v>
      </c>
      <c r="B404" s="584" t="s">
        <v>1986</v>
      </c>
      <c r="C404" s="585" t="s">
        <v>1604</v>
      </c>
      <c r="D404" s="586">
        <v>0</v>
      </c>
      <c r="E404" s="586">
        <v>0</v>
      </c>
      <c r="F404" s="586">
        <v>94290</v>
      </c>
      <c r="G404" s="586">
        <f>+F403+F404</f>
        <v>588706.25</v>
      </c>
    </row>
    <row r="405" spans="1:7" s="344" customFormat="1" ht="25.5" customHeight="1" x14ac:dyDescent="0.2">
      <c r="A405" s="574">
        <v>5104010104.1059999</v>
      </c>
      <c r="B405" s="344" t="s">
        <v>404</v>
      </c>
      <c r="C405" s="575" t="s">
        <v>1604</v>
      </c>
      <c r="D405" s="476">
        <v>37086.800000000003</v>
      </c>
      <c r="E405" s="476">
        <v>0</v>
      </c>
      <c r="F405" s="476">
        <v>462103.95</v>
      </c>
      <c r="G405" s="476">
        <v>0</v>
      </c>
    </row>
    <row r="406" spans="1:7" s="344" customFormat="1" ht="25.5" customHeight="1" x14ac:dyDescent="0.2">
      <c r="A406" s="574">
        <v>5104010104.1059999</v>
      </c>
      <c r="B406" s="344" t="s">
        <v>404</v>
      </c>
      <c r="C406" s="575" t="s">
        <v>1605</v>
      </c>
      <c r="D406" s="476">
        <v>0</v>
      </c>
      <c r="E406" s="476">
        <v>0</v>
      </c>
      <c r="F406" s="476">
        <v>10000</v>
      </c>
      <c r="G406" s="476">
        <f>+F405+F406+F407</f>
        <v>565555.79</v>
      </c>
    </row>
    <row r="407" spans="1:7" s="344" customFormat="1" ht="25.5" customHeight="1" x14ac:dyDescent="0.2">
      <c r="A407" s="574" t="s">
        <v>1987</v>
      </c>
      <c r="B407" s="344" t="s">
        <v>1988</v>
      </c>
      <c r="C407" s="575" t="s">
        <v>1604</v>
      </c>
      <c r="D407" s="476">
        <v>0</v>
      </c>
      <c r="E407" s="476">
        <v>0</v>
      </c>
      <c r="F407" s="476">
        <v>93451.839999999997</v>
      </c>
      <c r="G407" s="476">
        <v>0</v>
      </c>
    </row>
    <row r="408" spans="1:7" ht="25.5" customHeight="1" x14ac:dyDescent="0.2">
      <c r="A408" s="571">
        <v>5104010104.1070004</v>
      </c>
      <c r="B408" t="s">
        <v>409</v>
      </c>
      <c r="C408" s="90" t="s">
        <v>1604</v>
      </c>
      <c r="D408" s="241">
        <v>38709</v>
      </c>
      <c r="E408" s="241">
        <v>0</v>
      </c>
      <c r="F408" s="476">
        <v>157261.20000000001</v>
      </c>
      <c r="G408" s="241">
        <v>0</v>
      </c>
    </row>
    <row r="409" spans="1:7" ht="25.5" customHeight="1" x14ac:dyDescent="0.2">
      <c r="A409" s="571">
        <v>5104010104.1079998</v>
      </c>
      <c r="B409" t="s">
        <v>410</v>
      </c>
      <c r="C409" s="90" t="s">
        <v>1604</v>
      </c>
      <c r="D409" s="241">
        <v>0</v>
      </c>
      <c r="E409" s="241">
        <v>0</v>
      </c>
      <c r="F409" s="241">
        <v>20407.5</v>
      </c>
      <c r="G409" s="241">
        <v>0</v>
      </c>
    </row>
    <row r="410" spans="1:7" ht="25.5" customHeight="1" x14ac:dyDescent="0.2">
      <c r="A410" s="571">
        <v>5104010107.1020002</v>
      </c>
      <c r="B410" t="s">
        <v>337</v>
      </c>
      <c r="C410" s="90" t="s">
        <v>1604</v>
      </c>
      <c r="D410" s="241">
        <v>0</v>
      </c>
      <c r="E410" s="241">
        <v>0</v>
      </c>
      <c r="F410" s="241">
        <v>3500</v>
      </c>
      <c r="G410" s="241">
        <v>0</v>
      </c>
    </row>
    <row r="411" spans="1:7" ht="25.5" customHeight="1" x14ac:dyDescent="0.2">
      <c r="A411" s="571">
        <v>5104010107.1029997</v>
      </c>
      <c r="B411" t="s">
        <v>339</v>
      </c>
      <c r="C411" s="90" t="s">
        <v>1604</v>
      </c>
      <c r="D411" s="241">
        <v>9980.61</v>
      </c>
      <c r="E411" s="241">
        <v>0</v>
      </c>
      <c r="F411" s="241">
        <v>138432.84</v>
      </c>
      <c r="G411" s="241">
        <v>0</v>
      </c>
    </row>
    <row r="412" spans="1:7" ht="25.5" customHeight="1" x14ac:dyDescent="0.2">
      <c r="A412" s="571">
        <v>5104010107.1040001</v>
      </c>
      <c r="B412" t="s">
        <v>341</v>
      </c>
      <c r="C412" s="90" t="s">
        <v>1604</v>
      </c>
      <c r="D412" s="241">
        <v>35315.5</v>
      </c>
      <c r="E412" s="241">
        <v>0</v>
      </c>
      <c r="F412" s="241">
        <v>252525.5</v>
      </c>
      <c r="G412" s="241">
        <v>0</v>
      </c>
    </row>
    <row r="413" spans="1:7" ht="25.5" customHeight="1" x14ac:dyDescent="0.2">
      <c r="A413" s="571">
        <v>5104010107.1059999</v>
      </c>
      <c r="B413" t="s">
        <v>345</v>
      </c>
      <c r="C413" s="90" t="s">
        <v>1604</v>
      </c>
      <c r="D413" s="241">
        <v>34000</v>
      </c>
      <c r="E413" s="241">
        <v>0</v>
      </c>
      <c r="F413" s="241">
        <v>524749</v>
      </c>
      <c r="G413" s="241">
        <v>0</v>
      </c>
    </row>
    <row r="414" spans="1:7" ht="25.5" customHeight="1" x14ac:dyDescent="0.2">
      <c r="A414" s="571">
        <v>5104010107.1070004</v>
      </c>
      <c r="B414" t="s">
        <v>347</v>
      </c>
      <c r="C414" s="90" t="s">
        <v>1604</v>
      </c>
      <c r="D414" s="241">
        <v>2280</v>
      </c>
      <c r="E414" s="241">
        <v>0</v>
      </c>
      <c r="F414" s="241">
        <v>21040</v>
      </c>
      <c r="G414" s="241">
        <v>0</v>
      </c>
    </row>
    <row r="415" spans="1:7" ht="25.5" customHeight="1" x14ac:dyDescent="0.2">
      <c r="A415" s="571">
        <v>5104010107.1079998</v>
      </c>
      <c r="B415" t="s">
        <v>349</v>
      </c>
      <c r="C415" s="90" t="s">
        <v>1604</v>
      </c>
      <c r="D415" s="241">
        <v>0</v>
      </c>
      <c r="E415" s="241">
        <v>0</v>
      </c>
      <c r="F415" s="241">
        <v>37328.9</v>
      </c>
      <c r="G415" s="241">
        <v>0</v>
      </c>
    </row>
    <row r="416" spans="1:7" ht="25.5" customHeight="1" x14ac:dyDescent="0.2">
      <c r="A416" s="571" t="s">
        <v>1989</v>
      </c>
      <c r="B416" t="s">
        <v>1990</v>
      </c>
      <c r="C416" s="90" t="s">
        <v>1604</v>
      </c>
      <c r="D416" s="241">
        <v>0</v>
      </c>
      <c r="E416" s="241">
        <v>0</v>
      </c>
      <c r="F416" s="241">
        <v>480</v>
      </c>
      <c r="G416" s="241">
        <v>0</v>
      </c>
    </row>
    <row r="417" spans="1:7" ht="25.5" customHeight="1" x14ac:dyDescent="0.2">
      <c r="A417" s="571">
        <v>5104010107.1090002</v>
      </c>
      <c r="B417" t="s">
        <v>351</v>
      </c>
      <c r="C417" s="90" t="s">
        <v>1604</v>
      </c>
      <c r="D417" s="241">
        <v>36300</v>
      </c>
      <c r="E417" s="241">
        <v>0</v>
      </c>
      <c r="F417" s="241">
        <v>72600</v>
      </c>
      <c r="G417" s="241">
        <v>0</v>
      </c>
    </row>
    <row r="418" spans="1:7" ht="25.5" customHeight="1" x14ac:dyDescent="0.2">
      <c r="A418" s="571">
        <v>5104010107.1120005</v>
      </c>
      <c r="B418" t="s">
        <v>356</v>
      </c>
      <c r="C418" s="90" t="s">
        <v>1604</v>
      </c>
      <c r="D418" s="241">
        <v>0</v>
      </c>
      <c r="E418" s="241">
        <v>0</v>
      </c>
      <c r="F418" s="241">
        <v>31051.4</v>
      </c>
      <c r="G418" s="241">
        <v>0</v>
      </c>
    </row>
    <row r="419" spans="1:7" ht="25.5" customHeight="1" x14ac:dyDescent="0.2">
      <c r="A419" s="571" t="s">
        <v>1991</v>
      </c>
      <c r="B419" t="s">
        <v>1992</v>
      </c>
      <c r="C419" s="90" t="s">
        <v>1604</v>
      </c>
      <c r="D419" s="241">
        <v>0</v>
      </c>
      <c r="E419" s="241">
        <v>0</v>
      </c>
      <c r="F419" s="241">
        <v>26200</v>
      </c>
      <c r="G419" s="241">
        <v>0</v>
      </c>
    </row>
    <row r="420" spans="1:7" ht="25.5" customHeight="1" x14ac:dyDescent="0.2">
      <c r="A420" s="571">
        <v>5104010110.1009998</v>
      </c>
      <c r="B420" t="s">
        <v>937</v>
      </c>
      <c r="C420" s="90" t="s">
        <v>1604</v>
      </c>
      <c r="D420" s="241">
        <v>54130</v>
      </c>
      <c r="E420" s="241">
        <v>0</v>
      </c>
      <c r="F420" s="241">
        <v>767513.7</v>
      </c>
      <c r="G420" s="241">
        <v>0</v>
      </c>
    </row>
    <row r="421" spans="1:7" ht="25.5" customHeight="1" x14ac:dyDescent="0.2">
      <c r="A421" s="571">
        <v>5104010110.1009998</v>
      </c>
      <c r="B421" t="s">
        <v>937</v>
      </c>
      <c r="C421" s="90" t="s">
        <v>1605</v>
      </c>
      <c r="D421" s="241">
        <v>9850</v>
      </c>
      <c r="E421" s="241">
        <v>0</v>
      </c>
      <c r="F421" s="241">
        <v>9850</v>
      </c>
      <c r="G421" s="241">
        <v>0</v>
      </c>
    </row>
    <row r="422" spans="1:7" ht="25.5" customHeight="1" x14ac:dyDescent="0.2">
      <c r="A422" s="571">
        <v>5104010112.1110001</v>
      </c>
      <c r="B422" t="s">
        <v>370</v>
      </c>
      <c r="C422" s="90" t="s">
        <v>1604</v>
      </c>
      <c r="D422" s="241">
        <v>41592</v>
      </c>
      <c r="E422" s="241">
        <v>0</v>
      </c>
      <c r="F422" s="241">
        <v>222060</v>
      </c>
      <c r="G422" s="241">
        <v>0</v>
      </c>
    </row>
    <row r="423" spans="1:7" ht="25.5" customHeight="1" x14ac:dyDescent="0.2">
      <c r="A423" s="571">
        <v>5104010112.1129999</v>
      </c>
      <c r="B423" t="s">
        <v>1195</v>
      </c>
      <c r="C423" s="90" t="s">
        <v>1604</v>
      </c>
      <c r="D423" s="241">
        <v>102139</v>
      </c>
      <c r="E423" s="241">
        <v>0</v>
      </c>
      <c r="F423" s="241">
        <v>553355.47</v>
      </c>
      <c r="G423" s="241">
        <v>0</v>
      </c>
    </row>
    <row r="424" spans="1:7" ht="25.5" customHeight="1" x14ac:dyDescent="0.2">
      <c r="A424" s="571">
        <v>5104010112.1129999</v>
      </c>
      <c r="B424" t="s">
        <v>1195</v>
      </c>
      <c r="C424" s="90" t="s">
        <v>1605</v>
      </c>
      <c r="D424" s="241">
        <v>0</v>
      </c>
      <c r="E424" s="241">
        <v>0</v>
      </c>
      <c r="F424" s="241">
        <v>96834.64</v>
      </c>
      <c r="G424" s="241">
        <v>0</v>
      </c>
    </row>
    <row r="425" spans="1:7" ht="25.5" customHeight="1" x14ac:dyDescent="0.2">
      <c r="A425" s="571" t="s">
        <v>1993</v>
      </c>
      <c r="B425" t="s">
        <v>1994</v>
      </c>
      <c r="C425" s="90" t="s">
        <v>1604</v>
      </c>
      <c r="D425" s="241">
        <v>0</v>
      </c>
      <c r="E425" s="241">
        <v>0</v>
      </c>
      <c r="F425" s="241">
        <v>45317.4</v>
      </c>
      <c r="G425" s="241">
        <v>0</v>
      </c>
    </row>
    <row r="426" spans="1:7" ht="25.5" customHeight="1" x14ac:dyDescent="0.2">
      <c r="A426" s="571" t="s">
        <v>1993</v>
      </c>
      <c r="B426" t="s">
        <v>1994</v>
      </c>
      <c r="C426" s="90" t="s">
        <v>1605</v>
      </c>
      <c r="D426" s="241">
        <v>0</v>
      </c>
      <c r="E426" s="241">
        <v>0</v>
      </c>
      <c r="F426" s="241">
        <v>648</v>
      </c>
      <c r="G426" s="241">
        <v>0</v>
      </c>
    </row>
    <row r="427" spans="1:7" ht="25.5" customHeight="1" x14ac:dyDescent="0.2">
      <c r="A427" s="571">
        <v>5104010112.1140003</v>
      </c>
      <c r="B427" t="s">
        <v>375</v>
      </c>
      <c r="C427" s="90" t="s">
        <v>1604</v>
      </c>
      <c r="D427" s="241">
        <v>90435</v>
      </c>
      <c r="E427" s="241">
        <v>0</v>
      </c>
      <c r="F427" s="241">
        <v>812029</v>
      </c>
      <c r="G427" s="241">
        <v>0</v>
      </c>
    </row>
    <row r="428" spans="1:7" ht="25.5" customHeight="1" x14ac:dyDescent="0.2">
      <c r="A428" s="571" t="s">
        <v>1995</v>
      </c>
      <c r="B428" t="s">
        <v>1996</v>
      </c>
      <c r="C428" s="90" t="s">
        <v>1604</v>
      </c>
      <c r="D428" s="241">
        <v>9105.7000000000007</v>
      </c>
      <c r="E428" s="241">
        <v>0</v>
      </c>
      <c r="F428" s="241">
        <v>161099.20000000001</v>
      </c>
      <c r="G428" s="241">
        <v>0</v>
      </c>
    </row>
    <row r="429" spans="1:7" ht="25.5" customHeight="1" x14ac:dyDescent="0.2">
      <c r="A429" s="571" t="s">
        <v>1997</v>
      </c>
      <c r="B429" t="s">
        <v>1998</v>
      </c>
      <c r="C429" s="90" t="s">
        <v>1604</v>
      </c>
      <c r="D429" s="241">
        <v>9600</v>
      </c>
      <c r="E429" s="241">
        <v>0</v>
      </c>
      <c r="F429" s="241">
        <v>220700</v>
      </c>
      <c r="G429" s="241">
        <v>0</v>
      </c>
    </row>
    <row r="430" spans="1:7" ht="25.5" customHeight="1" x14ac:dyDescent="0.2">
      <c r="A430" s="571">
        <v>5104010112.1149998</v>
      </c>
      <c r="B430" t="s">
        <v>377</v>
      </c>
      <c r="C430" s="90" t="s">
        <v>1604</v>
      </c>
      <c r="D430" s="241">
        <v>113320</v>
      </c>
      <c r="E430" s="241">
        <v>0</v>
      </c>
      <c r="F430" s="241">
        <v>1063160</v>
      </c>
      <c r="G430" s="241">
        <v>0</v>
      </c>
    </row>
    <row r="431" spans="1:7" ht="25.5" customHeight="1" x14ac:dyDescent="0.2">
      <c r="A431" s="571">
        <v>5104010115.1009998</v>
      </c>
      <c r="B431" t="s">
        <v>381</v>
      </c>
      <c r="C431" s="90" t="s">
        <v>1604</v>
      </c>
      <c r="D431" s="241">
        <v>0</v>
      </c>
      <c r="E431" s="241">
        <v>0</v>
      </c>
      <c r="F431" s="241">
        <v>79.09</v>
      </c>
      <c r="G431" s="241">
        <v>0</v>
      </c>
    </row>
    <row r="432" spans="1:7" ht="25.5" customHeight="1" x14ac:dyDescent="0.2">
      <c r="A432" s="571">
        <v>5104020101.1009998</v>
      </c>
      <c r="B432" t="s">
        <v>1999</v>
      </c>
      <c r="C432" s="90" t="s">
        <v>1604</v>
      </c>
      <c r="D432" s="241">
        <v>233743.11</v>
      </c>
      <c r="E432" s="241">
        <v>240965.49</v>
      </c>
      <c r="F432" s="241">
        <v>2530165.4300000002</v>
      </c>
      <c r="G432" s="241">
        <v>0</v>
      </c>
    </row>
    <row r="433" spans="1:7" ht="25.5" customHeight="1" x14ac:dyDescent="0.2">
      <c r="A433" s="571">
        <v>5104020101.1009998</v>
      </c>
      <c r="B433" t="s">
        <v>1999</v>
      </c>
      <c r="C433" s="90" t="s">
        <v>1605</v>
      </c>
      <c r="D433" s="241">
        <v>231384.49</v>
      </c>
      <c r="E433" s="241">
        <v>0</v>
      </c>
      <c r="F433" s="241">
        <v>231384.49</v>
      </c>
      <c r="G433" s="241">
        <v>0</v>
      </c>
    </row>
    <row r="434" spans="1:7" ht="25.5" customHeight="1" x14ac:dyDescent="0.2">
      <c r="A434" s="571" t="s">
        <v>2000</v>
      </c>
      <c r="B434" t="s">
        <v>2001</v>
      </c>
      <c r="C434" s="90" t="s">
        <v>1604</v>
      </c>
      <c r="D434" s="241">
        <v>33174.01</v>
      </c>
      <c r="E434" s="241">
        <v>780</v>
      </c>
      <c r="F434" s="241">
        <v>205233.66</v>
      </c>
      <c r="G434" s="241">
        <v>0</v>
      </c>
    </row>
    <row r="435" spans="1:7" ht="25.5" customHeight="1" x14ac:dyDescent="0.2">
      <c r="A435" s="571" t="s">
        <v>2002</v>
      </c>
      <c r="B435" t="s">
        <v>2003</v>
      </c>
      <c r="C435" s="90" t="s">
        <v>1604</v>
      </c>
      <c r="D435" s="241">
        <v>18011.29</v>
      </c>
      <c r="E435" s="241">
        <v>0</v>
      </c>
      <c r="F435" s="241">
        <v>383114.11</v>
      </c>
      <c r="G435" s="241">
        <v>0</v>
      </c>
    </row>
    <row r="436" spans="1:7" ht="25.5" customHeight="1" x14ac:dyDescent="0.2">
      <c r="A436" s="571" t="s">
        <v>2004</v>
      </c>
      <c r="B436" t="s">
        <v>2005</v>
      </c>
      <c r="C436" s="90" t="s">
        <v>1604</v>
      </c>
      <c r="D436" s="241">
        <v>0</v>
      </c>
      <c r="E436" s="241">
        <v>0</v>
      </c>
      <c r="F436" s="241">
        <v>93502.46</v>
      </c>
      <c r="G436" s="241">
        <v>0</v>
      </c>
    </row>
    <row r="437" spans="1:7" ht="25.5" customHeight="1" x14ac:dyDescent="0.2">
      <c r="A437" s="571">
        <v>5104020103.1009998</v>
      </c>
      <c r="B437" t="s">
        <v>2006</v>
      </c>
      <c r="C437" s="90" t="s">
        <v>1604</v>
      </c>
      <c r="D437" s="241">
        <v>48105.17</v>
      </c>
      <c r="E437" s="241">
        <v>59675.17</v>
      </c>
      <c r="F437" s="241">
        <v>395496.41</v>
      </c>
      <c r="G437" s="241">
        <v>0</v>
      </c>
    </row>
    <row r="438" spans="1:7" ht="25.5" customHeight="1" x14ac:dyDescent="0.2">
      <c r="A438" s="571">
        <v>5104020103.1009998</v>
      </c>
      <c r="B438" t="s">
        <v>2006</v>
      </c>
      <c r="C438" s="90" t="s">
        <v>1605</v>
      </c>
      <c r="D438" s="241">
        <v>48105.17</v>
      </c>
      <c r="E438" s="241">
        <v>0</v>
      </c>
      <c r="F438" s="241">
        <v>48105.17</v>
      </c>
      <c r="G438" s="241">
        <v>0</v>
      </c>
    </row>
    <row r="439" spans="1:7" ht="25.5" customHeight="1" x14ac:dyDescent="0.2">
      <c r="A439" s="571" t="s">
        <v>2007</v>
      </c>
      <c r="B439" t="s">
        <v>2008</v>
      </c>
      <c r="C439" s="90" t="s">
        <v>1604</v>
      </c>
      <c r="D439" s="241">
        <v>6623.94</v>
      </c>
      <c r="E439" s="241">
        <v>6623.94</v>
      </c>
      <c r="F439" s="241">
        <v>73994.37</v>
      </c>
      <c r="G439" s="241">
        <v>0</v>
      </c>
    </row>
    <row r="440" spans="1:7" ht="25.5" customHeight="1" x14ac:dyDescent="0.2">
      <c r="A440" s="571" t="s">
        <v>2007</v>
      </c>
      <c r="B440" t="s">
        <v>2008</v>
      </c>
      <c r="C440" s="90" t="s">
        <v>1605</v>
      </c>
      <c r="D440" s="241">
        <v>6623.94</v>
      </c>
      <c r="E440" s="241">
        <v>0</v>
      </c>
      <c r="F440" s="241">
        <v>6623.94</v>
      </c>
      <c r="G440" s="241">
        <v>0</v>
      </c>
    </row>
    <row r="441" spans="1:7" ht="25.5" customHeight="1" x14ac:dyDescent="0.2">
      <c r="A441" s="571" t="s">
        <v>2009</v>
      </c>
      <c r="B441" t="s">
        <v>2010</v>
      </c>
      <c r="C441" s="90" t="s">
        <v>1604</v>
      </c>
      <c r="D441" s="241">
        <v>758.63</v>
      </c>
      <c r="E441" s="241">
        <v>0</v>
      </c>
      <c r="F441" s="241">
        <v>14456.48</v>
      </c>
      <c r="G441" s="241">
        <v>0</v>
      </c>
    </row>
    <row r="442" spans="1:7" ht="25.5" customHeight="1" x14ac:dyDescent="0.2">
      <c r="A442" s="571">
        <v>5104020105.1009998</v>
      </c>
      <c r="B442" t="s">
        <v>2011</v>
      </c>
      <c r="C442" s="90" t="s">
        <v>1604</v>
      </c>
      <c r="D442" s="241">
        <v>17659.73</v>
      </c>
      <c r="E442" s="241">
        <v>0</v>
      </c>
      <c r="F442" s="241">
        <v>143308.46</v>
      </c>
      <c r="G442" s="241">
        <v>0</v>
      </c>
    </row>
    <row r="443" spans="1:7" ht="25.5" customHeight="1" x14ac:dyDescent="0.2">
      <c r="A443" s="571" t="s">
        <v>2012</v>
      </c>
      <c r="B443" t="s">
        <v>2013</v>
      </c>
      <c r="C443" s="90" t="s">
        <v>1604</v>
      </c>
      <c r="D443" s="241">
        <v>505.5</v>
      </c>
      <c r="E443" s="241">
        <v>0</v>
      </c>
      <c r="F443" s="241">
        <v>3026.21</v>
      </c>
      <c r="G443" s="241">
        <v>0</v>
      </c>
    </row>
    <row r="444" spans="1:7" ht="25.5" customHeight="1" x14ac:dyDescent="0.2">
      <c r="A444" s="571">
        <v>5104020106.1009998</v>
      </c>
      <c r="B444" t="s">
        <v>2014</v>
      </c>
      <c r="C444" s="90" t="s">
        <v>1604</v>
      </c>
      <c r="D444" s="241">
        <v>14220.3</v>
      </c>
      <c r="E444" s="241">
        <v>0</v>
      </c>
      <c r="F444" s="241">
        <v>169380.6</v>
      </c>
      <c r="G444" s="241">
        <v>0</v>
      </c>
    </row>
    <row r="445" spans="1:7" ht="25.5" customHeight="1" x14ac:dyDescent="0.2">
      <c r="A445" s="571" t="s">
        <v>2015</v>
      </c>
      <c r="B445" t="s">
        <v>2016</v>
      </c>
      <c r="C445" s="90" t="s">
        <v>1604</v>
      </c>
      <c r="D445" s="241">
        <v>631</v>
      </c>
      <c r="E445" s="241">
        <v>0</v>
      </c>
      <c r="F445" s="241">
        <v>8838.1</v>
      </c>
      <c r="G445" s="241">
        <v>0</v>
      </c>
    </row>
    <row r="446" spans="1:7" ht="25.5" customHeight="1" x14ac:dyDescent="0.2">
      <c r="A446" s="571">
        <v>5104020107.1009998</v>
      </c>
      <c r="B446" t="s">
        <v>398</v>
      </c>
      <c r="C446" s="90" t="s">
        <v>1604</v>
      </c>
      <c r="D446" s="241">
        <v>1440</v>
      </c>
      <c r="E446" s="241">
        <v>0</v>
      </c>
      <c r="F446" s="241">
        <v>15711</v>
      </c>
      <c r="G446" s="241">
        <v>0</v>
      </c>
    </row>
    <row r="447" spans="1:7" ht="25.5" customHeight="1" x14ac:dyDescent="0.2">
      <c r="A447" s="571">
        <v>5104030202.1009998</v>
      </c>
      <c r="B447" t="s">
        <v>383</v>
      </c>
      <c r="C447" s="90" t="s">
        <v>1604</v>
      </c>
      <c r="D447" s="241">
        <v>0</v>
      </c>
      <c r="E447" s="241">
        <v>0</v>
      </c>
      <c r="F447" s="241">
        <v>33400</v>
      </c>
      <c r="G447" s="241">
        <v>0</v>
      </c>
    </row>
    <row r="448" spans="1:7" ht="25.5" customHeight="1" x14ac:dyDescent="0.2">
      <c r="A448" s="571">
        <v>5104030203.1009998</v>
      </c>
      <c r="B448" t="s">
        <v>385</v>
      </c>
      <c r="C448" s="90" t="s">
        <v>1604</v>
      </c>
      <c r="D448" s="241">
        <v>53628.94</v>
      </c>
      <c r="E448" s="241">
        <v>0</v>
      </c>
      <c r="F448" s="241">
        <v>108610.96</v>
      </c>
      <c r="G448" s="241">
        <v>0</v>
      </c>
    </row>
    <row r="449" spans="1:7" ht="25.5" customHeight="1" x14ac:dyDescent="0.2">
      <c r="A449" s="571">
        <v>5104030205.1009998</v>
      </c>
      <c r="B449" t="s">
        <v>2017</v>
      </c>
      <c r="C449" s="90" t="s">
        <v>1604</v>
      </c>
      <c r="D449" s="241">
        <v>1026023.95</v>
      </c>
      <c r="E449" s="241">
        <v>0</v>
      </c>
      <c r="F449" s="241">
        <v>8970451.6899999995</v>
      </c>
      <c r="G449" s="241">
        <v>0</v>
      </c>
    </row>
    <row r="450" spans="1:7" ht="25.5" customHeight="1" x14ac:dyDescent="0.2">
      <c r="A450" s="571" t="s">
        <v>2018</v>
      </c>
      <c r="B450" t="s">
        <v>2019</v>
      </c>
      <c r="C450" s="90" t="s">
        <v>1604</v>
      </c>
      <c r="D450" s="241">
        <v>24727.75</v>
      </c>
      <c r="E450" s="241">
        <v>0</v>
      </c>
      <c r="F450" s="241">
        <v>238240.94</v>
      </c>
      <c r="G450" s="241">
        <v>0</v>
      </c>
    </row>
    <row r="451" spans="1:7" ht="25.5" customHeight="1" x14ac:dyDescent="0.2">
      <c r="A451" s="571" t="s">
        <v>2020</v>
      </c>
      <c r="B451" t="s">
        <v>2021</v>
      </c>
      <c r="C451" s="90" t="s">
        <v>1604</v>
      </c>
      <c r="D451" s="241">
        <v>0</v>
      </c>
      <c r="E451" s="241">
        <v>0</v>
      </c>
      <c r="F451" s="241">
        <v>300000</v>
      </c>
      <c r="G451" s="241">
        <v>0</v>
      </c>
    </row>
    <row r="452" spans="1:7" ht="25.5" customHeight="1" x14ac:dyDescent="0.2">
      <c r="A452" s="571" t="s">
        <v>2020</v>
      </c>
      <c r="B452" t="s">
        <v>2021</v>
      </c>
      <c r="C452" s="90" t="s">
        <v>1605</v>
      </c>
      <c r="D452" s="241">
        <v>0</v>
      </c>
      <c r="E452" s="241">
        <v>0</v>
      </c>
      <c r="F452" s="241">
        <v>12000</v>
      </c>
      <c r="G452" s="241">
        <v>0</v>
      </c>
    </row>
    <row r="453" spans="1:7" ht="25.5" customHeight="1" x14ac:dyDescent="0.2">
      <c r="A453" s="571" t="s">
        <v>2022</v>
      </c>
      <c r="B453" t="s">
        <v>2023</v>
      </c>
      <c r="C453" s="90" t="s">
        <v>1604</v>
      </c>
      <c r="D453" s="241">
        <v>0</v>
      </c>
      <c r="E453" s="241">
        <v>0</v>
      </c>
      <c r="F453" s="241">
        <v>1329841.68</v>
      </c>
      <c r="G453" s="241">
        <v>0</v>
      </c>
    </row>
    <row r="454" spans="1:7" ht="25.5" customHeight="1" x14ac:dyDescent="0.2">
      <c r="A454" s="571">
        <v>5104030205.1020002</v>
      </c>
      <c r="B454" t="s">
        <v>1197</v>
      </c>
      <c r="C454" s="90" t="s">
        <v>1604</v>
      </c>
      <c r="D454" s="241">
        <v>0</v>
      </c>
      <c r="E454" s="241">
        <v>0</v>
      </c>
      <c r="F454" s="241">
        <v>7862.5</v>
      </c>
      <c r="G454" s="241">
        <v>0</v>
      </c>
    </row>
    <row r="455" spans="1:7" ht="25.5" customHeight="1" x14ac:dyDescent="0.2">
      <c r="A455" s="571">
        <v>5104030205.1029997</v>
      </c>
      <c r="B455" t="s">
        <v>1198</v>
      </c>
      <c r="C455" s="90" t="s">
        <v>1604</v>
      </c>
      <c r="D455" s="241">
        <v>258010.94</v>
      </c>
      <c r="E455" s="241">
        <v>0</v>
      </c>
      <c r="F455" s="241">
        <v>2826405.3</v>
      </c>
      <c r="G455" s="241">
        <v>0</v>
      </c>
    </row>
    <row r="456" spans="1:7" ht="25.5" customHeight="1" x14ac:dyDescent="0.2">
      <c r="A456" s="571" t="s">
        <v>2024</v>
      </c>
      <c r="B456" t="s">
        <v>2025</v>
      </c>
      <c r="C456" s="90" t="s">
        <v>1604</v>
      </c>
      <c r="D456" s="241">
        <v>0</v>
      </c>
      <c r="E456" s="241">
        <v>0</v>
      </c>
      <c r="F456" s="241">
        <v>143120</v>
      </c>
      <c r="G456" s="241">
        <v>0</v>
      </c>
    </row>
    <row r="457" spans="1:7" ht="25.5" customHeight="1" x14ac:dyDescent="0.2">
      <c r="A457" s="571" t="s">
        <v>2026</v>
      </c>
      <c r="B457" t="s">
        <v>2027</v>
      </c>
      <c r="C457" s="90" t="s">
        <v>1604</v>
      </c>
      <c r="D457" s="241">
        <v>0</v>
      </c>
      <c r="E457" s="241">
        <v>0</v>
      </c>
      <c r="F457" s="241">
        <v>24396</v>
      </c>
      <c r="G457" s="241">
        <v>0</v>
      </c>
    </row>
    <row r="458" spans="1:7" ht="25.5" customHeight="1" x14ac:dyDescent="0.2">
      <c r="A458" s="571">
        <v>5104030205.1040001</v>
      </c>
      <c r="B458" t="s">
        <v>228</v>
      </c>
      <c r="C458" s="90" t="s">
        <v>1604</v>
      </c>
      <c r="D458" s="241">
        <v>179859.06</v>
      </c>
      <c r="E458" s="241">
        <v>0</v>
      </c>
      <c r="F458" s="241">
        <v>3824554.83</v>
      </c>
      <c r="G458" s="241">
        <v>0</v>
      </c>
    </row>
    <row r="459" spans="1:7" ht="25.5" customHeight="1" x14ac:dyDescent="0.2">
      <c r="A459" s="571" t="s">
        <v>2028</v>
      </c>
      <c r="B459" t="s">
        <v>2029</v>
      </c>
      <c r="C459" s="90" t="s">
        <v>1604</v>
      </c>
      <c r="D459" s="241">
        <v>52544.28</v>
      </c>
      <c r="E459" s="241">
        <v>0</v>
      </c>
      <c r="F459" s="241">
        <v>459575.28</v>
      </c>
      <c r="G459" s="241">
        <v>0</v>
      </c>
    </row>
    <row r="460" spans="1:7" ht="25.5" customHeight="1" x14ac:dyDescent="0.2">
      <c r="A460" s="571" t="s">
        <v>2030</v>
      </c>
      <c r="B460" t="s">
        <v>2031</v>
      </c>
      <c r="C460" s="90" t="s">
        <v>1604</v>
      </c>
      <c r="D460" s="241">
        <v>0</v>
      </c>
      <c r="E460" s="241">
        <v>0</v>
      </c>
      <c r="F460" s="241">
        <v>55640</v>
      </c>
      <c r="G460" s="241">
        <v>0</v>
      </c>
    </row>
    <row r="461" spans="1:7" ht="25.5" customHeight="1" x14ac:dyDescent="0.2">
      <c r="A461" s="571" t="s">
        <v>2032</v>
      </c>
      <c r="B461" t="s">
        <v>2033</v>
      </c>
      <c r="C461" s="90" t="s">
        <v>1604</v>
      </c>
      <c r="D461" s="241">
        <v>0</v>
      </c>
      <c r="E461" s="241">
        <v>0</v>
      </c>
      <c r="F461" s="241">
        <v>70500</v>
      </c>
      <c r="G461" s="241">
        <v>0</v>
      </c>
    </row>
    <row r="462" spans="1:7" ht="25.5" customHeight="1" x14ac:dyDescent="0.2">
      <c r="A462" s="571" t="s">
        <v>2034</v>
      </c>
      <c r="B462" t="s">
        <v>2035</v>
      </c>
      <c r="C462" s="90" t="s">
        <v>1605</v>
      </c>
      <c r="D462" s="241">
        <v>119952</v>
      </c>
      <c r="E462" s="241">
        <v>0</v>
      </c>
      <c r="F462" s="241">
        <v>274152</v>
      </c>
      <c r="G462" s="241">
        <v>0</v>
      </c>
    </row>
    <row r="463" spans="1:7" ht="25.5" customHeight="1" x14ac:dyDescent="0.2">
      <c r="A463" s="571">
        <v>5104030205.1120005</v>
      </c>
      <c r="B463" t="s">
        <v>406</v>
      </c>
      <c r="C463" s="90" t="s">
        <v>1604</v>
      </c>
      <c r="D463" s="241">
        <v>80755</v>
      </c>
      <c r="E463" s="241">
        <v>0</v>
      </c>
      <c r="F463" s="241">
        <v>1003247</v>
      </c>
      <c r="G463" s="241">
        <v>0</v>
      </c>
    </row>
    <row r="464" spans="1:7" ht="25.5" customHeight="1" x14ac:dyDescent="0.2">
      <c r="A464" s="571">
        <v>5104030205.1129999</v>
      </c>
      <c r="B464" t="s">
        <v>408</v>
      </c>
      <c r="C464" s="90" t="s">
        <v>1604</v>
      </c>
      <c r="D464" s="241">
        <v>0</v>
      </c>
      <c r="E464" s="241">
        <v>0</v>
      </c>
      <c r="F464" s="476">
        <v>158642.79999999999</v>
      </c>
      <c r="G464" s="241">
        <v>0</v>
      </c>
    </row>
    <row r="465" spans="1:7" ht="25.5" customHeight="1" x14ac:dyDescent="0.2">
      <c r="A465" s="571" t="s">
        <v>2036</v>
      </c>
      <c r="B465" t="s">
        <v>2037</v>
      </c>
      <c r="C465" s="90" t="s">
        <v>1604</v>
      </c>
      <c r="D465" s="241">
        <v>0</v>
      </c>
      <c r="E465" s="241">
        <v>0</v>
      </c>
      <c r="F465" s="476">
        <v>94000</v>
      </c>
      <c r="G465" s="241">
        <f>+F464+F465</f>
        <v>252642.8</v>
      </c>
    </row>
    <row r="466" spans="1:7" ht="25.5" customHeight="1" x14ac:dyDescent="0.2">
      <c r="A466" s="571">
        <v>5104030205.1169996</v>
      </c>
      <c r="B466" t="s">
        <v>226</v>
      </c>
      <c r="C466" s="90" t="s">
        <v>1604</v>
      </c>
      <c r="D466" s="241">
        <v>0</v>
      </c>
      <c r="E466" s="241">
        <v>15123.35</v>
      </c>
      <c r="F466" s="241">
        <v>480495.64</v>
      </c>
      <c r="G466" s="241">
        <v>0</v>
      </c>
    </row>
    <row r="467" spans="1:7" ht="25.5" customHeight="1" x14ac:dyDescent="0.2">
      <c r="A467" s="571">
        <v>5104030299.1020002</v>
      </c>
      <c r="B467" t="s">
        <v>1201</v>
      </c>
      <c r="C467" s="90" t="s">
        <v>1604</v>
      </c>
      <c r="D467" s="241">
        <v>163460</v>
      </c>
      <c r="E467" s="241">
        <v>0</v>
      </c>
      <c r="F467" s="241">
        <v>850845</v>
      </c>
      <c r="G467" s="241">
        <v>0</v>
      </c>
    </row>
    <row r="468" spans="1:7" ht="25.5" customHeight="1" x14ac:dyDescent="0.2">
      <c r="A468" s="571">
        <v>5104030299.1029997</v>
      </c>
      <c r="B468" t="s">
        <v>514</v>
      </c>
      <c r="C468" s="90" t="s">
        <v>1604</v>
      </c>
      <c r="D468" s="241">
        <v>166590</v>
      </c>
      <c r="E468" s="241">
        <v>0</v>
      </c>
      <c r="F468" s="241">
        <v>722213</v>
      </c>
      <c r="G468" s="241">
        <v>0</v>
      </c>
    </row>
    <row r="469" spans="1:7" ht="25.5" customHeight="1" x14ac:dyDescent="0.2">
      <c r="A469" s="571">
        <v>5104030299.1029997</v>
      </c>
      <c r="B469" t="s">
        <v>514</v>
      </c>
      <c r="C469" s="90" t="s">
        <v>1605</v>
      </c>
      <c r="D469" s="241">
        <v>255460</v>
      </c>
      <c r="E469" s="241">
        <v>0</v>
      </c>
      <c r="F469" s="241">
        <v>348460</v>
      </c>
      <c r="G469" s="241">
        <v>0</v>
      </c>
    </row>
    <row r="470" spans="1:7" ht="25.5" customHeight="1" x14ac:dyDescent="0.2">
      <c r="A470" s="571">
        <v>5104030299.2019997</v>
      </c>
      <c r="B470" t="s">
        <v>1202</v>
      </c>
      <c r="C470" s="90" t="s">
        <v>1604</v>
      </c>
      <c r="D470" s="241">
        <v>1475586.1</v>
      </c>
      <c r="E470" s="241">
        <v>0</v>
      </c>
      <c r="F470" s="241">
        <v>10046040.550000001</v>
      </c>
      <c r="G470" s="241">
        <v>0</v>
      </c>
    </row>
    <row r="471" spans="1:7" ht="25.5" customHeight="1" x14ac:dyDescent="0.2">
      <c r="A471" s="571">
        <v>5104030299.2030001</v>
      </c>
      <c r="B471" t="s">
        <v>1203</v>
      </c>
      <c r="C471" s="90" t="s">
        <v>1604</v>
      </c>
      <c r="D471" s="241">
        <v>326533</v>
      </c>
      <c r="E471" s="241">
        <v>0</v>
      </c>
      <c r="F471" s="241">
        <v>3210493</v>
      </c>
      <c r="G471" s="241">
        <v>0</v>
      </c>
    </row>
    <row r="472" spans="1:7" ht="25.5" customHeight="1" x14ac:dyDescent="0.2">
      <c r="A472" s="571">
        <v>5104040199.1009998</v>
      </c>
      <c r="B472" t="s">
        <v>2038</v>
      </c>
      <c r="C472" s="90" t="s">
        <v>1604</v>
      </c>
      <c r="D472" s="241">
        <v>661950</v>
      </c>
      <c r="E472" s="241">
        <v>215350</v>
      </c>
      <c r="F472" s="241">
        <v>6439573</v>
      </c>
      <c r="G472" s="241">
        <v>0</v>
      </c>
    </row>
    <row r="473" spans="1:7" ht="25.5" customHeight="1" x14ac:dyDescent="0.2">
      <c r="A473" s="571">
        <v>5104040199.1009998</v>
      </c>
      <c r="B473" t="s">
        <v>2038</v>
      </c>
      <c r="C473" s="90" t="s">
        <v>1605</v>
      </c>
      <c r="D473" s="241">
        <v>53040</v>
      </c>
      <c r="E473" s="241">
        <v>0</v>
      </c>
      <c r="F473" s="241">
        <v>97580</v>
      </c>
      <c r="G473" s="241">
        <v>0</v>
      </c>
    </row>
    <row r="474" spans="1:7" ht="25.5" customHeight="1" x14ac:dyDescent="0.2">
      <c r="A474" s="571" t="s">
        <v>2039</v>
      </c>
      <c r="B474" t="s">
        <v>2040</v>
      </c>
      <c r="C474" s="90" t="s">
        <v>1604</v>
      </c>
      <c r="D474" s="241">
        <v>270500</v>
      </c>
      <c r="E474" s="241">
        <v>0</v>
      </c>
      <c r="F474" s="241">
        <v>696560</v>
      </c>
      <c r="G474" s="241">
        <v>0</v>
      </c>
    </row>
    <row r="475" spans="1:7" ht="25.5" customHeight="1" x14ac:dyDescent="0.2">
      <c r="A475" s="571" t="s">
        <v>2041</v>
      </c>
      <c r="B475" t="s">
        <v>2042</v>
      </c>
      <c r="C475" s="90" t="s">
        <v>1604</v>
      </c>
      <c r="D475" s="241">
        <v>7874</v>
      </c>
      <c r="E475" s="241">
        <v>0</v>
      </c>
      <c r="F475" s="241">
        <v>83540</v>
      </c>
      <c r="G475" s="241">
        <v>0</v>
      </c>
    </row>
    <row r="476" spans="1:7" ht="25.5" customHeight="1" x14ac:dyDescent="0.2">
      <c r="A476" s="571">
        <v>5104040199.1020002</v>
      </c>
      <c r="B476" t="s">
        <v>2043</v>
      </c>
      <c r="C476" s="90" t="s">
        <v>1604</v>
      </c>
      <c r="D476" s="241">
        <v>51204</v>
      </c>
      <c r="E476" s="241">
        <v>0</v>
      </c>
      <c r="F476" s="241">
        <v>729566</v>
      </c>
      <c r="G476" s="241">
        <v>0</v>
      </c>
    </row>
    <row r="477" spans="1:7" ht="25.5" customHeight="1" x14ac:dyDescent="0.2">
      <c r="A477" s="571">
        <v>5104040199.1040001</v>
      </c>
      <c r="B477" t="s">
        <v>955</v>
      </c>
      <c r="C477" s="90" t="s">
        <v>1604</v>
      </c>
      <c r="D477" s="241">
        <v>10100</v>
      </c>
      <c r="E477" s="241">
        <v>0</v>
      </c>
      <c r="F477" s="241">
        <v>12900</v>
      </c>
      <c r="G477" s="241">
        <v>0</v>
      </c>
    </row>
    <row r="478" spans="1:7" ht="25.5" customHeight="1" x14ac:dyDescent="0.2">
      <c r="A478" s="571">
        <v>5104040199.1040001</v>
      </c>
      <c r="B478" t="s">
        <v>955</v>
      </c>
      <c r="C478" s="90" t="s">
        <v>1605</v>
      </c>
      <c r="D478" s="241">
        <v>0</v>
      </c>
      <c r="E478" s="241">
        <v>0</v>
      </c>
      <c r="F478" s="241">
        <v>33600</v>
      </c>
      <c r="G478" s="241">
        <v>0</v>
      </c>
    </row>
    <row r="479" spans="1:7" ht="25.5" customHeight="1" x14ac:dyDescent="0.2">
      <c r="A479" s="571">
        <v>5104040199.1049995</v>
      </c>
      <c r="B479" t="s">
        <v>957</v>
      </c>
      <c r="C479" s="90" t="s">
        <v>1604</v>
      </c>
      <c r="D479" s="241">
        <v>5000</v>
      </c>
      <c r="E479" s="241">
        <v>0</v>
      </c>
      <c r="F479" s="241">
        <v>60000</v>
      </c>
      <c r="G479" s="241">
        <v>0</v>
      </c>
    </row>
    <row r="480" spans="1:7" ht="25.5" customHeight="1" x14ac:dyDescent="0.2">
      <c r="A480" s="571">
        <v>5104040199.1059999</v>
      </c>
      <c r="B480" t="s">
        <v>271</v>
      </c>
      <c r="C480" s="90" t="s">
        <v>1604</v>
      </c>
      <c r="D480" s="241">
        <v>70000</v>
      </c>
      <c r="E480" s="241">
        <v>0</v>
      </c>
      <c r="F480" s="241">
        <v>840000</v>
      </c>
      <c r="G480" s="241">
        <v>0</v>
      </c>
    </row>
    <row r="481" spans="1:7" ht="25.5" customHeight="1" x14ac:dyDescent="0.2">
      <c r="A481" s="571">
        <v>5104040199.1070004</v>
      </c>
      <c r="B481" t="s">
        <v>272</v>
      </c>
      <c r="C481" s="90" t="s">
        <v>1604</v>
      </c>
      <c r="D481" s="241">
        <v>10000</v>
      </c>
      <c r="E481" s="241">
        <v>0</v>
      </c>
      <c r="F481" s="241">
        <v>120000</v>
      </c>
      <c r="G481" s="241">
        <v>0</v>
      </c>
    </row>
    <row r="482" spans="1:7" ht="25.5" customHeight="1" x14ac:dyDescent="0.2">
      <c r="A482" s="571">
        <v>5104040199.1079998</v>
      </c>
      <c r="B482" t="s">
        <v>273</v>
      </c>
      <c r="C482" s="90" t="s">
        <v>1604</v>
      </c>
      <c r="D482" s="241">
        <v>20000</v>
      </c>
      <c r="E482" s="241">
        <v>0</v>
      </c>
      <c r="F482" s="241">
        <v>245000</v>
      </c>
      <c r="G482" s="241">
        <v>0</v>
      </c>
    </row>
    <row r="483" spans="1:7" ht="25.5" customHeight="1" x14ac:dyDescent="0.2">
      <c r="A483" s="571">
        <v>5104040199.1090002</v>
      </c>
      <c r="B483" t="s">
        <v>962</v>
      </c>
      <c r="C483" s="90" t="s">
        <v>1604</v>
      </c>
      <c r="D483" s="241">
        <v>10500</v>
      </c>
      <c r="E483" s="241">
        <v>0</v>
      </c>
      <c r="F483" s="241">
        <v>153480</v>
      </c>
      <c r="G483" s="241">
        <v>0</v>
      </c>
    </row>
    <row r="484" spans="1:7" ht="25.5" customHeight="1" x14ac:dyDescent="0.2">
      <c r="A484" s="571">
        <v>5104040199.1099997</v>
      </c>
      <c r="B484" t="s">
        <v>2044</v>
      </c>
      <c r="C484" s="90" t="s">
        <v>1604</v>
      </c>
      <c r="D484" s="241">
        <v>221880</v>
      </c>
      <c r="E484" s="241">
        <v>7730</v>
      </c>
      <c r="F484" s="241">
        <v>2133035</v>
      </c>
      <c r="G484" s="241">
        <v>0</v>
      </c>
    </row>
    <row r="485" spans="1:7" ht="25.5" customHeight="1" x14ac:dyDescent="0.2">
      <c r="A485" s="571" t="s">
        <v>2045</v>
      </c>
      <c r="B485" t="s">
        <v>2046</v>
      </c>
      <c r="C485" s="90" t="s">
        <v>1604</v>
      </c>
      <c r="D485" s="241">
        <v>34030</v>
      </c>
      <c r="E485" s="241">
        <v>0</v>
      </c>
      <c r="F485" s="241">
        <v>351830</v>
      </c>
      <c r="G485" s="241">
        <v>0</v>
      </c>
    </row>
    <row r="486" spans="1:7" ht="25.5" customHeight="1" x14ac:dyDescent="0.2">
      <c r="A486" s="571">
        <v>5105010101.1009998</v>
      </c>
      <c r="B486" t="s">
        <v>414</v>
      </c>
      <c r="C486" s="90" t="s">
        <v>1605</v>
      </c>
      <c r="D486" s="241">
        <v>41393.22</v>
      </c>
      <c r="E486" s="241">
        <v>0</v>
      </c>
      <c r="F486" s="241">
        <v>503617.48</v>
      </c>
      <c r="G486" s="241">
        <v>0</v>
      </c>
    </row>
    <row r="487" spans="1:7" ht="25.5" customHeight="1" x14ac:dyDescent="0.2">
      <c r="A487" s="571">
        <v>5105010105.1009998</v>
      </c>
      <c r="B487" t="s">
        <v>418</v>
      </c>
      <c r="C487" s="90" t="s">
        <v>1605</v>
      </c>
      <c r="D487" s="241">
        <v>1438236.6</v>
      </c>
      <c r="E487" s="241">
        <v>0</v>
      </c>
      <c r="F487" s="241">
        <v>3122003.1</v>
      </c>
      <c r="G487" s="241">
        <v>0</v>
      </c>
    </row>
    <row r="488" spans="1:7" ht="25.5" customHeight="1" x14ac:dyDescent="0.2">
      <c r="A488" s="571">
        <v>5105010125.1009998</v>
      </c>
      <c r="B488" t="s">
        <v>444</v>
      </c>
      <c r="C488" s="90" t="s">
        <v>1605</v>
      </c>
      <c r="D488" s="241">
        <v>1204751.5900000001</v>
      </c>
      <c r="E488" s="241">
        <v>0</v>
      </c>
      <c r="F488" s="241">
        <v>1204751.5900000001</v>
      </c>
      <c r="G488" s="241">
        <v>0</v>
      </c>
    </row>
    <row r="489" spans="1:7" ht="25.5" customHeight="1" x14ac:dyDescent="0.2">
      <c r="A489" s="571">
        <v>5105010160.1029997</v>
      </c>
      <c r="B489" t="s">
        <v>462</v>
      </c>
      <c r="C489" s="90" t="s">
        <v>1604</v>
      </c>
      <c r="D489" s="241">
        <v>6664.96</v>
      </c>
      <c r="E489" s="241">
        <v>0</v>
      </c>
      <c r="F489" s="241">
        <v>81090.399999999994</v>
      </c>
      <c r="G489" s="241">
        <v>0</v>
      </c>
    </row>
    <row r="490" spans="1:7" ht="25.5" customHeight="1" x14ac:dyDescent="0.2">
      <c r="A490" s="571">
        <v>5105010160.1049995</v>
      </c>
      <c r="B490" t="s">
        <v>2047</v>
      </c>
      <c r="C490" s="90" t="s">
        <v>1604</v>
      </c>
      <c r="D490" s="241">
        <v>1072.9100000000001</v>
      </c>
      <c r="E490" s="241">
        <v>0</v>
      </c>
      <c r="F490" s="241">
        <v>13053.8</v>
      </c>
      <c r="G490" s="241">
        <v>0</v>
      </c>
    </row>
    <row r="491" spans="1:7" ht="25.5" customHeight="1" x14ac:dyDescent="0.2">
      <c r="A491" s="571">
        <v>5105010160.1059999</v>
      </c>
      <c r="B491" t="s">
        <v>468</v>
      </c>
      <c r="C491" s="90" t="s">
        <v>1604</v>
      </c>
      <c r="D491" s="241">
        <v>2348.09</v>
      </c>
      <c r="E491" s="241">
        <v>0</v>
      </c>
      <c r="F491" s="241">
        <v>26278.41</v>
      </c>
      <c r="G491" s="241">
        <v>0</v>
      </c>
    </row>
    <row r="492" spans="1:7" ht="25.5" customHeight="1" x14ac:dyDescent="0.2">
      <c r="A492" s="571">
        <v>5105010160.1090002</v>
      </c>
      <c r="B492" t="s">
        <v>474</v>
      </c>
      <c r="C492" s="90" t="s">
        <v>1604</v>
      </c>
      <c r="D492" s="241">
        <v>0</v>
      </c>
      <c r="E492" s="241">
        <v>0</v>
      </c>
      <c r="F492" s="241">
        <v>38136.959999999999</v>
      </c>
      <c r="G492" s="241">
        <v>0</v>
      </c>
    </row>
    <row r="493" spans="1:7" ht="25.5" customHeight="1" x14ac:dyDescent="0.2">
      <c r="A493" s="571">
        <v>5105010161.1009998</v>
      </c>
      <c r="B493" t="s">
        <v>476</v>
      </c>
      <c r="C493" s="90" t="s">
        <v>1604</v>
      </c>
      <c r="D493" s="241">
        <v>52534.79</v>
      </c>
      <c r="E493" s="241">
        <v>0</v>
      </c>
      <c r="F493" s="241">
        <v>330120.27</v>
      </c>
      <c r="G493" s="241">
        <v>0</v>
      </c>
    </row>
    <row r="494" spans="1:7" ht="25.5" customHeight="1" x14ac:dyDescent="0.2">
      <c r="A494" s="571">
        <v>5105010161.1020002</v>
      </c>
      <c r="B494" t="s">
        <v>478</v>
      </c>
      <c r="C494" s="90" t="s">
        <v>1604</v>
      </c>
      <c r="D494" s="241">
        <v>66784.649999999994</v>
      </c>
      <c r="E494" s="241">
        <v>0</v>
      </c>
      <c r="F494" s="241">
        <v>918914.34</v>
      </c>
      <c r="G494" s="241">
        <v>0</v>
      </c>
    </row>
    <row r="495" spans="1:7" ht="25.5" customHeight="1" x14ac:dyDescent="0.2">
      <c r="A495" s="571">
        <v>5105010161.1029997</v>
      </c>
      <c r="B495" t="s">
        <v>480</v>
      </c>
      <c r="C495" s="90" t="s">
        <v>1604</v>
      </c>
      <c r="D495" s="241">
        <v>1542.99</v>
      </c>
      <c r="E495" s="241">
        <v>0</v>
      </c>
      <c r="F495" s="241">
        <v>9913.19</v>
      </c>
      <c r="G495" s="241">
        <v>0</v>
      </c>
    </row>
    <row r="496" spans="1:7" ht="25.5" customHeight="1" x14ac:dyDescent="0.2">
      <c r="A496" s="571">
        <v>5105010161.1040001</v>
      </c>
      <c r="B496" t="s">
        <v>2048</v>
      </c>
      <c r="C496" s="90" t="s">
        <v>1604</v>
      </c>
      <c r="D496" s="241">
        <v>2081.77</v>
      </c>
      <c r="E496" s="241">
        <v>0</v>
      </c>
      <c r="F496" s="241">
        <v>20643.93</v>
      </c>
      <c r="G496" s="241">
        <v>0</v>
      </c>
    </row>
    <row r="497" spans="1:7" ht="25.5" customHeight="1" x14ac:dyDescent="0.2">
      <c r="A497" s="571">
        <v>5105010161.1049995</v>
      </c>
      <c r="B497" t="s">
        <v>484</v>
      </c>
      <c r="C497" s="90" t="s">
        <v>1604</v>
      </c>
      <c r="D497" s="241">
        <v>93.13</v>
      </c>
      <c r="E497" s="241">
        <v>0</v>
      </c>
      <c r="F497" s="241">
        <v>1133</v>
      </c>
      <c r="G497" s="241">
        <v>0</v>
      </c>
    </row>
    <row r="498" spans="1:7" ht="25.5" customHeight="1" x14ac:dyDescent="0.2">
      <c r="A498" s="571">
        <v>5105010161.1059999</v>
      </c>
      <c r="B498" t="s">
        <v>486</v>
      </c>
      <c r="C498" s="90" t="s">
        <v>1604</v>
      </c>
      <c r="D498" s="241">
        <v>219.15</v>
      </c>
      <c r="E498" s="241">
        <v>0</v>
      </c>
      <c r="F498" s="241">
        <v>2666.33</v>
      </c>
      <c r="G498" s="241">
        <v>0</v>
      </c>
    </row>
    <row r="499" spans="1:7" ht="25.5" customHeight="1" x14ac:dyDescent="0.2">
      <c r="A499" s="571">
        <v>5105010161.1070004</v>
      </c>
      <c r="B499" t="s">
        <v>488</v>
      </c>
      <c r="C499" s="90" t="s">
        <v>1604</v>
      </c>
      <c r="D499" s="241">
        <v>282324.84000000003</v>
      </c>
      <c r="E499" s="241">
        <v>0</v>
      </c>
      <c r="F499" s="241">
        <v>3850265.87</v>
      </c>
      <c r="G499" s="241">
        <v>0</v>
      </c>
    </row>
    <row r="500" spans="1:7" ht="25.5" customHeight="1" x14ac:dyDescent="0.2">
      <c r="A500" s="571">
        <v>5105010161.1079998</v>
      </c>
      <c r="B500" t="s">
        <v>2049</v>
      </c>
      <c r="C500" s="90" t="s">
        <v>1604</v>
      </c>
      <c r="D500" s="241">
        <v>58909.78</v>
      </c>
      <c r="E500" s="241">
        <v>0</v>
      </c>
      <c r="F500" s="241">
        <v>647329.02</v>
      </c>
      <c r="G500" s="241">
        <v>0</v>
      </c>
    </row>
    <row r="501" spans="1:7" ht="25.5" customHeight="1" x14ac:dyDescent="0.2">
      <c r="A501" s="571">
        <v>5105010161.1090002</v>
      </c>
      <c r="B501" t="s">
        <v>492</v>
      </c>
      <c r="C501" s="90" t="s">
        <v>1604</v>
      </c>
      <c r="D501" s="241">
        <v>20669.169999999998</v>
      </c>
      <c r="E501" s="241">
        <v>0</v>
      </c>
      <c r="F501" s="241">
        <v>148937.06</v>
      </c>
      <c r="G501" s="241">
        <v>0</v>
      </c>
    </row>
    <row r="502" spans="1:7" ht="25.5" customHeight="1" x14ac:dyDescent="0.2">
      <c r="A502" s="571">
        <v>5105010161.1099997</v>
      </c>
      <c r="B502" t="s">
        <v>2050</v>
      </c>
      <c r="C502" s="90" t="s">
        <v>1604</v>
      </c>
      <c r="D502" s="241">
        <v>0</v>
      </c>
      <c r="E502" s="241">
        <v>0</v>
      </c>
      <c r="F502" s="241">
        <v>49.59</v>
      </c>
      <c r="G502" s="241">
        <v>0</v>
      </c>
    </row>
    <row r="503" spans="1:7" ht="25.5" customHeight="1" x14ac:dyDescent="0.2">
      <c r="A503" s="571">
        <v>5108010101.2159996</v>
      </c>
      <c r="B503" t="s">
        <v>1209</v>
      </c>
      <c r="C503" s="90" t="s">
        <v>1604</v>
      </c>
      <c r="D503" s="241">
        <v>0</v>
      </c>
      <c r="E503" s="241">
        <v>0</v>
      </c>
      <c r="F503" s="241">
        <v>5290.6</v>
      </c>
      <c r="G503" s="241">
        <v>0</v>
      </c>
    </row>
    <row r="504" spans="1:7" ht="25.5" customHeight="1" x14ac:dyDescent="0.2">
      <c r="A504" s="571">
        <v>5108010101.2180004</v>
      </c>
      <c r="B504" t="s">
        <v>1210</v>
      </c>
      <c r="C504" s="90" t="s">
        <v>1604</v>
      </c>
      <c r="D504" s="241">
        <v>0</v>
      </c>
      <c r="E504" s="241">
        <v>0</v>
      </c>
      <c r="F504" s="241">
        <v>4475</v>
      </c>
      <c r="G504" s="241">
        <v>0</v>
      </c>
    </row>
    <row r="505" spans="1:7" ht="25.5" customHeight="1" x14ac:dyDescent="0.2">
      <c r="A505" s="571">
        <v>5108010101.309</v>
      </c>
      <c r="B505" t="s">
        <v>1214</v>
      </c>
      <c r="C505" s="90" t="s">
        <v>1604</v>
      </c>
      <c r="D505" s="241">
        <v>0</v>
      </c>
      <c r="E505" s="241">
        <v>0</v>
      </c>
      <c r="F505" s="241">
        <v>500</v>
      </c>
      <c r="G505" s="241">
        <v>0</v>
      </c>
    </row>
    <row r="506" spans="1:7" ht="25.5" customHeight="1" x14ac:dyDescent="0.2">
      <c r="A506" s="571">
        <v>5108010107.1140003</v>
      </c>
      <c r="B506" t="s">
        <v>1217</v>
      </c>
      <c r="C506" s="90" t="s">
        <v>1604</v>
      </c>
      <c r="D506" s="241">
        <v>23117.3</v>
      </c>
      <c r="E506" s="241">
        <v>0</v>
      </c>
      <c r="F506" s="241">
        <v>475011.4</v>
      </c>
      <c r="G506" s="241">
        <v>0</v>
      </c>
    </row>
    <row r="507" spans="1:7" ht="25.5" customHeight="1" x14ac:dyDescent="0.2">
      <c r="A507" s="571">
        <v>5108010107.1149998</v>
      </c>
      <c r="B507" t="s">
        <v>2051</v>
      </c>
      <c r="C507" s="90" t="s">
        <v>1604</v>
      </c>
      <c r="D507" s="241">
        <v>4285.93</v>
      </c>
      <c r="E507" s="241">
        <v>0</v>
      </c>
      <c r="F507" s="241">
        <v>115517.87</v>
      </c>
      <c r="G507" s="241">
        <v>0</v>
      </c>
    </row>
    <row r="508" spans="1:7" ht="25.5" customHeight="1" x14ac:dyDescent="0.2">
      <c r="A508" s="571">
        <v>5108010107.2159996</v>
      </c>
      <c r="B508" t="s">
        <v>1219</v>
      </c>
      <c r="C508" s="90" t="s">
        <v>1604</v>
      </c>
      <c r="D508" s="241">
        <v>0</v>
      </c>
      <c r="E508" s="241">
        <v>0</v>
      </c>
      <c r="F508" s="241">
        <v>0</v>
      </c>
      <c r="G508" s="241">
        <v>0</v>
      </c>
    </row>
    <row r="509" spans="1:7" ht="25.5" customHeight="1" x14ac:dyDescent="0.2">
      <c r="A509" s="571">
        <v>5108010107.217</v>
      </c>
      <c r="B509" t="s">
        <v>1220</v>
      </c>
      <c r="C509" s="90" t="s">
        <v>1604</v>
      </c>
      <c r="D509" s="241">
        <v>0</v>
      </c>
      <c r="E509" s="241">
        <v>0</v>
      </c>
      <c r="F509" s="241">
        <v>0</v>
      </c>
      <c r="G509" s="241">
        <v>0</v>
      </c>
    </row>
    <row r="510" spans="1:7" ht="25.5" customHeight="1" x14ac:dyDescent="0.2">
      <c r="A510" s="571">
        <v>5108010107.2180004</v>
      </c>
      <c r="B510" t="s">
        <v>1221</v>
      </c>
      <c r="C510" s="90" t="s">
        <v>1604</v>
      </c>
      <c r="D510" s="241">
        <v>0</v>
      </c>
      <c r="E510" s="241">
        <v>0</v>
      </c>
      <c r="F510" s="241">
        <v>0</v>
      </c>
      <c r="G510" s="241">
        <v>0</v>
      </c>
    </row>
    <row r="511" spans="1:7" ht="25.5" customHeight="1" x14ac:dyDescent="0.2">
      <c r="A511" s="571">
        <v>5212010199.1020002</v>
      </c>
      <c r="B511" t="s">
        <v>600</v>
      </c>
      <c r="C511" s="90" t="s">
        <v>1604</v>
      </c>
      <c r="D511" s="241">
        <v>0</v>
      </c>
      <c r="E511" s="241">
        <v>0</v>
      </c>
      <c r="F511" s="241">
        <v>60000</v>
      </c>
      <c r="G511" s="241">
        <v>0</v>
      </c>
    </row>
    <row r="512" spans="1:7" ht="25.5" customHeight="1" x14ac:dyDescent="0.2">
      <c r="A512" s="571">
        <v>5212010199.1049995</v>
      </c>
      <c r="B512" t="s">
        <v>604</v>
      </c>
      <c r="C512" s="90" t="s">
        <v>1604</v>
      </c>
      <c r="D512" s="241">
        <v>0</v>
      </c>
      <c r="E512" s="241">
        <v>0</v>
      </c>
      <c r="F512" s="241">
        <v>14500</v>
      </c>
      <c r="G512" s="241">
        <v>0</v>
      </c>
    </row>
    <row r="513" spans="1:7" ht="25.5" customHeight="1" x14ac:dyDescent="0.2">
      <c r="A513" s="571">
        <v>5212010199.1140003</v>
      </c>
      <c r="B513" t="s">
        <v>2052</v>
      </c>
      <c r="C513" s="90" t="s">
        <v>1604</v>
      </c>
      <c r="D513" s="241">
        <v>32470.86</v>
      </c>
      <c r="E513" s="241">
        <v>0</v>
      </c>
      <c r="F513" s="241">
        <v>1775220.86</v>
      </c>
      <c r="G513" s="24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K56"/>
  <sheetViews>
    <sheetView topLeftCell="A10" zoomScale="90" zoomScaleNormal="90" workbookViewId="0">
      <selection activeCell="A46" sqref="A1:XFD1048576"/>
    </sheetView>
  </sheetViews>
  <sheetFormatPr defaultColWidth="9" defaultRowHeight="22.5" customHeight="1" x14ac:dyDescent="0.55000000000000004"/>
  <cols>
    <col min="1" max="1" width="2.125" style="1" customWidth="1"/>
    <col min="2" max="2" width="3.125" style="1" customWidth="1"/>
    <col min="3" max="3" width="10.875" style="3" customWidth="1"/>
    <col min="4" max="4" width="41.625" style="1" customWidth="1"/>
    <col min="5" max="5" width="17.75" style="1" customWidth="1"/>
    <col min="6" max="6" width="18.125" style="1" customWidth="1"/>
    <col min="7" max="7" width="23.25" style="1" customWidth="1"/>
    <col min="8" max="9" width="9" style="1"/>
    <col min="10" max="10" width="18" style="37" customWidth="1"/>
    <col min="11" max="11" width="11.75" style="1" bestFit="1" customWidth="1"/>
    <col min="12" max="16384" width="9" style="1"/>
  </cols>
  <sheetData>
    <row r="1" spans="3:10" ht="22.5" customHeight="1" x14ac:dyDescent="0.7">
      <c r="C1" s="40"/>
      <c r="D1" s="89" t="s">
        <v>742</v>
      </c>
      <c r="E1" s="626">
        <v>2562</v>
      </c>
      <c r="F1" s="627"/>
      <c r="G1" s="628"/>
    </row>
    <row r="2" spans="3:10" s="4" customFormat="1" ht="22.5" customHeight="1" x14ac:dyDescent="0.55000000000000004">
      <c r="C2" s="41">
        <v>1</v>
      </c>
      <c r="D2" s="42" t="s">
        <v>637</v>
      </c>
      <c r="E2" s="5" t="s">
        <v>641</v>
      </c>
      <c r="F2" s="32" t="s">
        <v>643</v>
      </c>
      <c r="G2" s="47" t="s">
        <v>642</v>
      </c>
      <c r="J2" s="38"/>
    </row>
    <row r="3" spans="3:10" ht="22.5" customHeight="1" x14ac:dyDescent="0.55000000000000004">
      <c r="C3" s="48">
        <v>41010</v>
      </c>
      <c r="D3" s="49" t="s">
        <v>1</v>
      </c>
      <c r="E3" s="29">
        <v>0</v>
      </c>
      <c r="F3" s="6" t="e">
        <f>G3/E3</f>
        <v>#DIV/0!</v>
      </c>
      <c r="G3" s="50">
        <f>SUMIF('1.WS-Re-Exp'!$E$3:$E$439,Revenue!C3,'1.WS-Re-Exp'!$C$3:$C$439)</f>
        <v>64911374.460000008</v>
      </c>
      <c r="J3" s="37">
        <v>75086453.569999993</v>
      </c>
    </row>
    <row r="4" spans="3:10" ht="22.5" customHeight="1" x14ac:dyDescent="0.55000000000000004">
      <c r="C4" s="48">
        <v>41020</v>
      </c>
      <c r="D4" s="49" t="s">
        <v>5</v>
      </c>
      <c r="E4" s="30">
        <v>0</v>
      </c>
      <c r="F4" s="7" t="e">
        <f t="shared" ref="F4:F10" si="0">G4/E4</f>
        <v>#DIV/0!</v>
      </c>
      <c r="G4" s="51">
        <f>SUMIF('1.WS-Re-Exp'!$E$3:$E$439,Revenue!C4,'1.WS-Re-Exp'!$C$3:$C$439)</f>
        <v>0</v>
      </c>
      <c r="H4" s="1">
        <v>1</v>
      </c>
      <c r="J4" s="37">
        <v>0</v>
      </c>
    </row>
    <row r="5" spans="3:10" ht="22.5" customHeight="1" x14ac:dyDescent="0.55000000000000004">
      <c r="C5" s="48">
        <v>41030</v>
      </c>
      <c r="D5" s="49" t="s">
        <v>679</v>
      </c>
      <c r="E5" s="30">
        <v>0</v>
      </c>
      <c r="F5" s="7" t="e">
        <f t="shared" si="0"/>
        <v>#DIV/0!</v>
      </c>
      <c r="G5" s="51">
        <f>SUMIF('1.WS-Re-Exp'!$E$3:$E$439,Revenue!C5,'1.WS-Re-Exp'!$C$3:$C$439)</f>
        <v>1000000</v>
      </c>
      <c r="J5" s="37">
        <v>913563</v>
      </c>
    </row>
    <row r="6" spans="3:10" ht="22.5" customHeight="1" x14ac:dyDescent="0.55000000000000004">
      <c r="C6" s="48">
        <v>41040</v>
      </c>
      <c r="D6" s="49" t="s">
        <v>7</v>
      </c>
      <c r="E6" s="30">
        <v>0</v>
      </c>
      <c r="F6" s="7" t="e">
        <f t="shared" si="0"/>
        <v>#DIV/0!</v>
      </c>
      <c r="G6" s="51">
        <f>SUMIF('1.WS-Re-Exp'!$E$3:$E$439,Revenue!C6,'1.WS-Re-Exp'!$C$3:$C$439)</f>
        <v>8000000</v>
      </c>
      <c r="J6" s="37">
        <v>8865300</v>
      </c>
    </row>
    <row r="7" spans="3:10" ht="22.5" customHeight="1" x14ac:dyDescent="0.55000000000000004">
      <c r="C7" s="48">
        <v>41050</v>
      </c>
      <c r="D7" s="49" t="s">
        <v>9</v>
      </c>
      <c r="E7" s="30">
        <v>0</v>
      </c>
      <c r="F7" s="7" t="e">
        <f t="shared" si="0"/>
        <v>#DIV/0!</v>
      </c>
      <c r="G7" s="51">
        <f>SUMIF('1.WS-Re-Exp'!$E$3:$E$439,Revenue!C7,'1.WS-Re-Exp'!$C$3:$C$439)</f>
        <v>3268319.4218181819</v>
      </c>
      <c r="J7" s="37">
        <v>2829899</v>
      </c>
    </row>
    <row r="8" spans="3:10" ht="22.5" customHeight="1" x14ac:dyDescent="0.55000000000000004">
      <c r="C8" s="48">
        <v>41060</v>
      </c>
      <c r="D8" s="49" t="s">
        <v>11</v>
      </c>
      <c r="E8" s="30">
        <v>0</v>
      </c>
      <c r="F8" s="7" t="e">
        <f t="shared" si="0"/>
        <v>#DIV/0!</v>
      </c>
      <c r="G8" s="51">
        <f>SUMIF('1.WS-Re-Exp'!$E$3:$E$439,Revenue!C8,'1.WS-Re-Exp'!$C$3:$C$439)</f>
        <v>600000</v>
      </c>
      <c r="J8" s="37">
        <v>233409</v>
      </c>
    </row>
    <row r="9" spans="3:10" ht="22.5" customHeight="1" x14ac:dyDescent="0.55000000000000004">
      <c r="C9" s="48">
        <v>41070</v>
      </c>
      <c r="D9" s="49" t="s">
        <v>13</v>
      </c>
      <c r="E9" s="30">
        <v>0</v>
      </c>
      <c r="F9" s="7" t="e">
        <f t="shared" si="0"/>
        <v>#DIV/0!</v>
      </c>
      <c r="G9" s="51">
        <f>SUMIF('1.WS-Re-Exp'!$E$3:$E$439,Revenue!C9,'1.WS-Re-Exp'!$C$3:$C$439)</f>
        <v>8230000</v>
      </c>
      <c r="J9" s="37">
        <v>4380916</v>
      </c>
    </row>
    <row r="10" spans="3:10" ht="22.5" customHeight="1" x14ac:dyDescent="0.55000000000000004">
      <c r="C10" s="48">
        <v>41111</v>
      </c>
      <c r="D10" s="18" t="s">
        <v>677</v>
      </c>
      <c r="E10" s="33">
        <f>SUM(E3:E9)</f>
        <v>0</v>
      </c>
      <c r="F10" s="7" t="e">
        <f t="shared" si="0"/>
        <v>#DIV/0!</v>
      </c>
      <c r="G10" s="52">
        <f>SUM(G3:G9)</f>
        <v>86009693.88181819</v>
      </c>
      <c r="J10" s="37">
        <v>92309540.569999993</v>
      </c>
    </row>
    <row r="11" spans="3:10" ht="22.5" customHeight="1" x14ac:dyDescent="0.55000000000000004">
      <c r="C11" s="43">
        <v>2</v>
      </c>
      <c r="D11" s="44" t="s">
        <v>740</v>
      </c>
      <c r="E11" s="15" t="s">
        <v>791</v>
      </c>
      <c r="F11" s="34" t="s">
        <v>640</v>
      </c>
      <c r="G11" s="53" t="s">
        <v>741</v>
      </c>
    </row>
    <row r="12" spans="3:10" ht="22.5" customHeight="1" x14ac:dyDescent="0.55000000000000004">
      <c r="C12" s="48">
        <v>42010</v>
      </c>
      <c r="D12" s="49" t="s">
        <v>1</v>
      </c>
      <c r="E12" s="31">
        <v>0</v>
      </c>
      <c r="F12" s="8" t="e">
        <f t="shared" ref="F12:F19" si="1">G12/E12</f>
        <v>#DIV/0!</v>
      </c>
      <c r="G12" s="51">
        <f>SUMIF('1.WS-Re-Exp'!$E$3:$E$439,Revenue!C12,'1.WS-Re-Exp'!$C$3:$C$439)</f>
        <v>24346627.07</v>
      </c>
      <c r="J12" s="37">
        <v>24899794.550000001</v>
      </c>
    </row>
    <row r="13" spans="3:10" ht="22.5" customHeight="1" x14ac:dyDescent="0.55000000000000004">
      <c r="C13" s="48">
        <v>42020</v>
      </c>
      <c r="D13" s="49" t="s">
        <v>5</v>
      </c>
      <c r="E13" s="31">
        <v>0</v>
      </c>
      <c r="F13" s="8" t="e">
        <f t="shared" si="1"/>
        <v>#DIV/0!</v>
      </c>
      <c r="G13" s="51">
        <f>SUMIF('1.WS-Re-Exp'!$E$3:$E$439,Revenue!C13,'1.WS-Re-Exp'!$C$3:$C$439)</f>
        <v>200000</v>
      </c>
      <c r="H13" s="1">
        <v>2</v>
      </c>
      <c r="J13" s="37">
        <v>122547</v>
      </c>
    </row>
    <row r="14" spans="3:10" ht="22.5" customHeight="1" x14ac:dyDescent="0.55000000000000004">
      <c r="C14" s="48">
        <v>42030</v>
      </c>
      <c r="D14" s="49" t="s">
        <v>679</v>
      </c>
      <c r="E14" s="31">
        <v>0</v>
      </c>
      <c r="F14" s="8" t="e">
        <f t="shared" si="1"/>
        <v>#DIV/0!</v>
      </c>
      <c r="G14" s="51">
        <f>SUMIF('1.WS-Re-Exp'!$E$3:$E$439,Revenue!C14,'1.WS-Re-Exp'!$C$3:$C$439)</f>
        <v>400000</v>
      </c>
      <c r="J14" s="37">
        <v>223629</v>
      </c>
    </row>
    <row r="15" spans="3:10" ht="22.5" customHeight="1" x14ac:dyDescent="0.55000000000000004">
      <c r="C15" s="48">
        <v>42040</v>
      </c>
      <c r="D15" s="49" t="s">
        <v>7</v>
      </c>
      <c r="E15" s="31">
        <v>0</v>
      </c>
      <c r="F15" s="8" t="e">
        <f t="shared" si="1"/>
        <v>#DIV/0!</v>
      </c>
      <c r="G15" s="51">
        <f>SUMIF('1.WS-Re-Exp'!$E$3:$E$439,Revenue!C15,'1.WS-Re-Exp'!$C$3:$C$439)</f>
        <v>3563528.38</v>
      </c>
      <c r="J15" s="37">
        <v>1992824</v>
      </c>
    </row>
    <row r="16" spans="3:10" ht="22.5" customHeight="1" x14ac:dyDescent="0.55000000000000004">
      <c r="C16" s="48">
        <v>42050</v>
      </c>
      <c r="D16" s="49" t="s">
        <v>9</v>
      </c>
      <c r="E16" s="31">
        <v>0</v>
      </c>
      <c r="F16" s="8" t="e">
        <f t="shared" si="1"/>
        <v>#DIV/0!</v>
      </c>
      <c r="G16" s="51">
        <f>SUMIF('1.WS-Re-Exp'!$E$3:$E$439,Revenue!C16,'1.WS-Re-Exp'!$C$3:$C$439)</f>
        <v>1561023.6363636365</v>
      </c>
      <c r="J16" s="37">
        <v>1003615.45</v>
      </c>
    </row>
    <row r="17" spans="3:11" ht="22.5" customHeight="1" x14ac:dyDescent="0.55000000000000004">
      <c r="C17" s="48">
        <v>42060</v>
      </c>
      <c r="D17" s="49" t="s">
        <v>11</v>
      </c>
      <c r="E17" s="31">
        <v>0</v>
      </c>
      <c r="F17" s="8" t="e">
        <f t="shared" si="1"/>
        <v>#DIV/0!</v>
      </c>
      <c r="G17" s="51">
        <f>SUMIF('1.WS-Re-Exp'!$E$3:$E$439,Revenue!C17,'1.WS-Re-Exp'!$C$3:$C$439)</f>
        <v>600000</v>
      </c>
      <c r="J17" s="37">
        <v>197878</v>
      </c>
    </row>
    <row r="18" spans="3:11" ht="22.5" customHeight="1" x14ac:dyDescent="0.55000000000000004">
      <c r="C18" s="48">
        <v>42070</v>
      </c>
      <c r="D18" s="49" t="s">
        <v>13</v>
      </c>
      <c r="E18" s="31">
        <v>0</v>
      </c>
      <c r="F18" s="8" t="e">
        <f t="shared" si="1"/>
        <v>#DIV/0!</v>
      </c>
      <c r="G18" s="51">
        <f>SUMIF('1.WS-Re-Exp'!$E$3:$E$439,Revenue!C18,'1.WS-Re-Exp'!$C$3:$C$439)</f>
        <v>2650000</v>
      </c>
      <c r="J18" s="37">
        <v>1064848</v>
      </c>
    </row>
    <row r="19" spans="3:11" ht="22.5" customHeight="1" x14ac:dyDescent="0.55000000000000004">
      <c r="C19" s="48">
        <v>42222</v>
      </c>
      <c r="D19" s="18" t="s">
        <v>678</v>
      </c>
      <c r="E19" s="14">
        <f>SUM(E12:E18)</f>
        <v>0</v>
      </c>
      <c r="F19" s="8" t="e">
        <f t="shared" si="1"/>
        <v>#DIV/0!</v>
      </c>
      <c r="G19" s="52">
        <f>SUM(G12:G18)</f>
        <v>33321179.086363636</v>
      </c>
      <c r="J19" s="37">
        <v>29505136</v>
      </c>
    </row>
    <row r="20" spans="3:11" ht="22.5" customHeight="1" x14ac:dyDescent="0.55000000000000004">
      <c r="C20" s="43">
        <v>3</v>
      </c>
      <c r="D20" s="44" t="s">
        <v>664</v>
      </c>
      <c r="E20" s="9"/>
      <c r="F20" s="8"/>
      <c r="G20" s="51"/>
    </row>
    <row r="21" spans="3:11" ht="22.5" customHeight="1" x14ac:dyDescent="0.55000000000000004">
      <c r="C21" s="48">
        <v>43010</v>
      </c>
      <c r="D21" s="49" t="s">
        <v>1</v>
      </c>
      <c r="E21" s="9"/>
      <c r="F21" s="8"/>
      <c r="G21" s="51">
        <f>SUMIF('1.WS-Re-Exp'!$E$3:$E$439,Revenue!C21,'1.WS-Re-Exp'!$C$3:$C$439)</f>
        <v>2748399.46</v>
      </c>
      <c r="J21" s="37">
        <v>36546594.560000002</v>
      </c>
    </row>
    <row r="22" spans="3:11" ht="22.5" customHeight="1" x14ac:dyDescent="0.55000000000000004">
      <c r="C22" s="48">
        <v>43020</v>
      </c>
      <c r="D22" s="54" t="s">
        <v>7</v>
      </c>
      <c r="E22" s="9"/>
      <c r="F22" s="8"/>
      <c r="G22" s="51">
        <f>SUMIF('1.WS-Re-Exp'!$E$3:$E$439,Revenue!C22,'1.WS-Re-Exp'!$C$3:$C$439)</f>
        <v>100000</v>
      </c>
      <c r="H22" s="1">
        <v>3</v>
      </c>
      <c r="J22" s="37">
        <v>247500</v>
      </c>
    </row>
    <row r="23" spans="3:11" ht="22.5" customHeight="1" x14ac:dyDescent="0.55000000000000004">
      <c r="C23" s="48">
        <v>43030</v>
      </c>
      <c r="D23" s="49" t="s">
        <v>9</v>
      </c>
      <c r="E23" s="9"/>
      <c r="F23" s="8"/>
      <c r="G23" s="51">
        <f>SUMIF('1.WS-Re-Exp'!$E$3:$E$439,Revenue!C23,'1.WS-Re-Exp'!$C$3:$C$439)</f>
        <v>410000</v>
      </c>
      <c r="J23" s="37">
        <v>160252.09999999998</v>
      </c>
    </row>
    <row r="24" spans="3:11" ht="22.5" customHeight="1" x14ac:dyDescent="0.55000000000000004">
      <c r="C24" s="48">
        <v>43040</v>
      </c>
      <c r="D24" s="49" t="s">
        <v>11</v>
      </c>
      <c r="E24" s="9"/>
      <c r="F24" s="8"/>
      <c r="G24" s="51">
        <f>SUMIF('1.WS-Re-Exp'!$E$3:$E$439,Revenue!C24,'1.WS-Re-Exp'!$C$3:$C$439)</f>
        <v>9250000</v>
      </c>
      <c r="J24" s="37">
        <v>159328</v>
      </c>
    </row>
    <row r="25" spans="3:11" ht="22.5" customHeight="1" x14ac:dyDescent="0.55000000000000004">
      <c r="C25" s="48">
        <v>43050</v>
      </c>
      <c r="D25" s="49" t="s">
        <v>13</v>
      </c>
      <c r="E25" s="9"/>
      <c r="F25" s="8"/>
      <c r="G25" s="51">
        <f>SUMIF('1.WS-Re-Exp'!$E$3:$E$439,Revenue!C25,'1.WS-Re-Exp'!$C$3:$C$439)</f>
        <v>300000</v>
      </c>
      <c r="J25" s="37">
        <v>251411.5</v>
      </c>
    </row>
    <row r="26" spans="3:11" ht="22.5" customHeight="1" x14ac:dyDescent="0.55000000000000004">
      <c r="C26" s="48">
        <v>43060</v>
      </c>
      <c r="D26" s="49" t="s">
        <v>3</v>
      </c>
      <c r="E26" s="9"/>
      <c r="F26" s="8"/>
      <c r="G26" s="51">
        <f>SUMIF('1.WS-Re-Exp'!$E$3:$E$439,Revenue!C26,'1.WS-Re-Exp'!$C$3:$C$439)</f>
        <v>250000</v>
      </c>
      <c r="J26" s="37">
        <v>28350</v>
      </c>
    </row>
    <row r="27" spans="3:11" s="10" customFormat="1" ht="22.5" customHeight="1" x14ac:dyDescent="0.55000000000000004">
      <c r="C27" s="55">
        <v>43333</v>
      </c>
      <c r="D27" s="56" t="s">
        <v>682</v>
      </c>
      <c r="E27" s="12"/>
      <c r="F27" s="13"/>
      <c r="G27" s="52">
        <f>SUM(G21:G26)</f>
        <v>13058399.460000001</v>
      </c>
      <c r="J27" s="11">
        <v>37393436.160000004</v>
      </c>
    </row>
    <row r="28" spans="3:11" ht="22.5" customHeight="1" x14ac:dyDescent="0.55000000000000004">
      <c r="C28" s="43">
        <v>4</v>
      </c>
      <c r="D28" s="44" t="s">
        <v>749</v>
      </c>
      <c r="E28" s="8"/>
      <c r="F28" s="8"/>
      <c r="G28" s="57"/>
    </row>
    <row r="29" spans="3:11" ht="22.5" customHeight="1" x14ac:dyDescent="0.55000000000000004">
      <c r="C29" s="48">
        <v>44010</v>
      </c>
      <c r="D29" s="96" t="s">
        <v>668</v>
      </c>
      <c r="E29" s="97"/>
      <c r="F29" s="98"/>
      <c r="G29" s="99">
        <f>SUMIF('1.WS-Re-Exp'!$E$3:$E$439,Revenue!C29,'1.WS-Re-Exp'!$C$3:$C$439)</f>
        <v>-41431053.060000002</v>
      </c>
      <c r="J29" s="37">
        <v>-51604719.980000004</v>
      </c>
      <c r="K29" s="39"/>
    </row>
    <row r="30" spans="3:11" ht="22.5" customHeight="1" x14ac:dyDescent="0.55000000000000004">
      <c r="C30" s="48">
        <v>44020</v>
      </c>
      <c r="D30" s="96" t="s">
        <v>669</v>
      </c>
      <c r="E30" s="97"/>
      <c r="F30" s="98"/>
      <c r="G30" s="99">
        <f>SUMIF('1.WS-Re-Exp'!$E$3:$E$439,Revenue!C30,'1.WS-Re-Exp'!$C$3:$C$439)</f>
        <v>-689294.23</v>
      </c>
      <c r="J30" s="37">
        <v>187931.55</v>
      </c>
      <c r="K30" s="39"/>
    </row>
    <row r="31" spans="3:11" ht="22.5" customHeight="1" x14ac:dyDescent="0.55000000000000004">
      <c r="C31" s="48">
        <v>44030</v>
      </c>
      <c r="D31" s="96" t="s">
        <v>670</v>
      </c>
      <c r="E31" s="97"/>
      <c r="F31" s="98"/>
      <c r="G31" s="99">
        <f>SUMIF('1.WS-Re-Exp'!$E$3:$E$439,Revenue!C31,'1.WS-Re-Exp'!$C$3:$C$439)</f>
        <v>-80000</v>
      </c>
      <c r="J31" s="37">
        <v>30061.17</v>
      </c>
      <c r="K31" s="39"/>
    </row>
    <row r="32" spans="3:11" ht="22.5" customHeight="1" x14ac:dyDescent="0.55000000000000004">
      <c r="C32" s="48">
        <v>44040</v>
      </c>
      <c r="D32" s="96" t="s">
        <v>671</v>
      </c>
      <c r="E32" s="97"/>
      <c r="F32" s="98"/>
      <c r="G32" s="99">
        <f>SUMIF('1.WS-Re-Exp'!$E$3:$E$439,Revenue!C32,'1.WS-Re-Exp'!$C$3:$C$439)</f>
        <v>-2360458.1</v>
      </c>
      <c r="J32" s="37">
        <v>-371407.65</v>
      </c>
      <c r="K32" s="39"/>
    </row>
    <row r="33" spans="3:11" ht="22.5" customHeight="1" x14ac:dyDescent="0.55000000000000004">
      <c r="C33" s="48">
        <v>44050</v>
      </c>
      <c r="D33" s="96" t="s">
        <v>672</v>
      </c>
      <c r="E33" s="97"/>
      <c r="F33" s="98"/>
      <c r="G33" s="99">
        <f>SUMIF('1.WS-Re-Exp'!$E$3:$E$439,Revenue!C33,'1.WS-Re-Exp'!$C$3:$C$439)</f>
        <v>0</v>
      </c>
      <c r="J33" s="37">
        <v>-139301</v>
      </c>
      <c r="K33" s="39"/>
    </row>
    <row r="34" spans="3:11" ht="22.5" customHeight="1" x14ac:dyDescent="0.55000000000000004">
      <c r="C34" s="48">
        <v>44444</v>
      </c>
      <c r="D34" s="100" t="s">
        <v>723</v>
      </c>
      <c r="E34" s="97"/>
      <c r="F34" s="98"/>
      <c r="G34" s="101">
        <f>SUM(G29:G33)</f>
        <v>-44560805.390000001</v>
      </c>
      <c r="J34" s="37">
        <v>-51897435.910000004</v>
      </c>
    </row>
    <row r="35" spans="3:11" ht="22.5" customHeight="1" x14ac:dyDescent="0.55000000000000004">
      <c r="C35" s="45">
        <v>5</v>
      </c>
      <c r="D35" s="44" t="s">
        <v>744</v>
      </c>
      <c r="E35" s="9"/>
      <c r="F35" s="8"/>
      <c r="G35" s="51"/>
    </row>
    <row r="36" spans="3:11" ht="22.5" customHeight="1" x14ac:dyDescent="0.55000000000000004">
      <c r="C36" s="48">
        <v>45010</v>
      </c>
      <c r="D36" s="98" t="s">
        <v>683</v>
      </c>
      <c r="E36" s="97"/>
      <c r="F36" s="98"/>
      <c r="G36" s="99">
        <f>SUM(G3,G12,G21,G29)</f>
        <v>50575347.929999992</v>
      </c>
      <c r="H36" s="1">
        <v>5</v>
      </c>
      <c r="J36" s="37">
        <v>84928122.700000003</v>
      </c>
    </row>
    <row r="37" spans="3:11" ht="22.5" customHeight="1" x14ac:dyDescent="0.55000000000000004">
      <c r="C37" s="48">
        <v>45020</v>
      </c>
      <c r="D37" s="98" t="s">
        <v>684</v>
      </c>
      <c r="E37" s="97"/>
      <c r="F37" s="98"/>
      <c r="G37" s="99">
        <f>SUM(G4,G13)</f>
        <v>200000</v>
      </c>
      <c r="J37" s="37">
        <v>122547</v>
      </c>
    </row>
    <row r="38" spans="3:11" ht="22.5" customHeight="1" x14ac:dyDescent="0.55000000000000004">
      <c r="C38" s="48">
        <v>45030</v>
      </c>
      <c r="D38" s="98" t="s">
        <v>679</v>
      </c>
      <c r="E38" s="97"/>
      <c r="F38" s="98"/>
      <c r="G38" s="99">
        <f>SUM(G5,G14,G31)</f>
        <v>1320000</v>
      </c>
      <c r="J38" s="37">
        <v>1167253.17</v>
      </c>
    </row>
    <row r="39" spans="3:11" ht="22.5" customHeight="1" x14ac:dyDescent="0.55000000000000004">
      <c r="C39" s="48">
        <v>45040</v>
      </c>
      <c r="D39" s="98" t="s">
        <v>685</v>
      </c>
      <c r="E39" s="97"/>
      <c r="F39" s="98"/>
      <c r="G39" s="99">
        <f>SUM(G6,G15,G22,G30)</f>
        <v>10974234.149999999</v>
      </c>
      <c r="J39" s="37">
        <v>11293555.550000001</v>
      </c>
    </row>
    <row r="40" spans="3:11" ht="22.5" customHeight="1" x14ac:dyDescent="0.55000000000000004">
      <c r="C40" s="48">
        <v>45050</v>
      </c>
      <c r="D40" s="98" t="s">
        <v>686</v>
      </c>
      <c r="E40" s="97"/>
      <c r="F40" s="98"/>
      <c r="G40" s="99">
        <f>SUM(G7,G16,G23,G32)</f>
        <v>2878884.9581818185</v>
      </c>
      <c r="J40" s="37">
        <v>3622358.9000000004</v>
      </c>
    </row>
    <row r="41" spans="3:11" ht="22.5" customHeight="1" x14ac:dyDescent="0.55000000000000004">
      <c r="C41" s="48">
        <v>45060</v>
      </c>
      <c r="D41" s="98" t="s">
        <v>687</v>
      </c>
      <c r="E41" s="97"/>
      <c r="F41" s="98"/>
      <c r="G41" s="99">
        <f>SUM(G8,G17,G24,G33)</f>
        <v>10450000</v>
      </c>
      <c r="J41" s="37">
        <v>451314</v>
      </c>
    </row>
    <row r="42" spans="3:11" ht="22.5" customHeight="1" x14ac:dyDescent="0.55000000000000004">
      <c r="C42" s="48">
        <v>45070</v>
      </c>
      <c r="D42" s="58" t="s">
        <v>13</v>
      </c>
      <c r="E42" s="9"/>
      <c r="F42" s="8"/>
      <c r="G42" s="51">
        <f>SUM(G9,G18,G25)</f>
        <v>11180000</v>
      </c>
      <c r="J42" s="37">
        <v>5697175.5</v>
      </c>
    </row>
    <row r="43" spans="3:11" ht="22.5" customHeight="1" x14ac:dyDescent="0.55000000000000004">
      <c r="C43" s="48">
        <v>45080</v>
      </c>
      <c r="D43" s="59" t="s">
        <v>3</v>
      </c>
      <c r="E43" s="9"/>
      <c r="F43" s="8"/>
      <c r="G43" s="51">
        <f>G26</f>
        <v>250000</v>
      </c>
      <c r="J43" s="37">
        <v>28350</v>
      </c>
    </row>
    <row r="44" spans="3:11" ht="22.5" customHeight="1" x14ac:dyDescent="0.55000000000000004">
      <c r="C44" s="48">
        <v>45090</v>
      </c>
      <c r="D44" s="56" t="s">
        <v>688</v>
      </c>
      <c r="E44" s="9"/>
      <c r="F44" s="8"/>
      <c r="G44" s="52">
        <f>SUM(G36:G43)</f>
        <v>87828467.038181812</v>
      </c>
      <c r="J44" s="37">
        <v>107310676.82000001</v>
      </c>
    </row>
    <row r="45" spans="3:11" s="2" customFormat="1" ht="22.5" customHeight="1" x14ac:dyDescent="0.55000000000000004">
      <c r="C45" s="48">
        <v>45100</v>
      </c>
      <c r="D45" s="49" t="s">
        <v>15</v>
      </c>
      <c r="E45" s="17"/>
      <c r="F45" s="18"/>
      <c r="G45" s="60">
        <f>SUMIF('1.WS-Re-Exp'!$E$3:$E$439,Revenue!C45,'1.WS-Re-Exp'!$C$3:$C$439)</f>
        <v>46091680</v>
      </c>
      <c r="J45" s="11">
        <v>81343411.739999995</v>
      </c>
    </row>
    <row r="46" spans="3:11" ht="22.5" customHeight="1" x14ac:dyDescent="0.55000000000000004">
      <c r="C46" s="48">
        <v>45110</v>
      </c>
      <c r="D46" s="8" t="s">
        <v>17</v>
      </c>
      <c r="E46" s="9"/>
      <c r="F46" s="8"/>
      <c r="G46" s="51">
        <f>SUMIF('1.WS-Re-Exp'!$E$3:$E$439,Revenue!C46,'1.WS-Re-Exp'!$C$3:$C$439)</f>
        <v>6204446.4881818183</v>
      </c>
      <c r="J46" s="37">
        <v>30397073.029999997</v>
      </c>
    </row>
    <row r="47" spans="3:11" ht="22.5" customHeight="1" x14ac:dyDescent="0.55000000000000004">
      <c r="C47" s="48">
        <v>45555</v>
      </c>
      <c r="D47" s="18" t="s">
        <v>689</v>
      </c>
      <c r="E47" s="9"/>
      <c r="F47" s="8"/>
      <c r="G47" s="52">
        <f>SUM(G44:G46)</f>
        <v>140124593.52636364</v>
      </c>
      <c r="J47" s="37">
        <v>219051161.59</v>
      </c>
    </row>
    <row r="48" spans="3:11" ht="22.5" customHeight="1" x14ac:dyDescent="0.55000000000000004">
      <c r="C48" s="45">
        <v>6</v>
      </c>
      <c r="D48" s="46" t="s">
        <v>690</v>
      </c>
      <c r="E48" s="9"/>
      <c r="F48" s="8"/>
      <c r="G48" s="51"/>
    </row>
    <row r="49" spans="3:10" ht="22.5" customHeight="1" x14ac:dyDescent="0.55000000000000004">
      <c r="C49" s="48">
        <v>46010</v>
      </c>
      <c r="D49" s="8" t="s">
        <v>673</v>
      </c>
      <c r="E49" s="9"/>
      <c r="F49" s="8"/>
      <c r="G49" s="51">
        <f>SUMIF('1.WS-Re-Exp'!$E$3:$E$439,Revenue!C49,'1.WS-Re-Exp'!$C$3:$C$439)</f>
        <v>0</v>
      </c>
      <c r="J49" s="37">
        <v>0</v>
      </c>
    </row>
    <row r="50" spans="3:10" ht="22.5" customHeight="1" x14ac:dyDescent="0.55000000000000004">
      <c r="C50" s="48">
        <v>46020</v>
      </c>
      <c r="D50" s="8" t="s">
        <v>674</v>
      </c>
      <c r="E50" s="9"/>
      <c r="F50" s="8"/>
      <c r="G50" s="51">
        <f>SUMIF('1.WS-Re-Exp'!$E$3:$E$439,Revenue!C50,'1.WS-Re-Exp'!$C$3:$C$439)</f>
        <v>2487619.63</v>
      </c>
      <c r="J50" s="37">
        <v>5142316.33</v>
      </c>
    </row>
    <row r="51" spans="3:10" ht="22.5" customHeight="1" x14ac:dyDescent="0.55000000000000004">
      <c r="C51" s="48">
        <v>46030</v>
      </c>
      <c r="D51" s="8" t="s">
        <v>675</v>
      </c>
      <c r="E51" s="9"/>
      <c r="F51" s="8"/>
      <c r="G51" s="51">
        <f>SUMIF('1.WS-Re-Exp'!$E$3:$E$439,Revenue!C51,'1.WS-Re-Exp'!$C$3:$C$439)</f>
        <v>0</v>
      </c>
      <c r="J51" s="37">
        <v>0</v>
      </c>
    </row>
    <row r="52" spans="3:10" ht="22.5" customHeight="1" thickBot="1" x14ac:dyDescent="0.6">
      <c r="C52" s="61" t="s">
        <v>725</v>
      </c>
      <c r="D52" s="13" t="s">
        <v>676</v>
      </c>
      <c r="E52" s="8"/>
      <c r="F52" s="8"/>
      <c r="G52" s="62">
        <f>SUM(G47,G49:G51)</f>
        <v>142612213.15636364</v>
      </c>
      <c r="J52" s="37">
        <v>224193477.92000002</v>
      </c>
    </row>
    <row r="53" spans="3:10" ht="22.5" customHeight="1" thickBot="1" x14ac:dyDescent="0.6">
      <c r="C53" s="63"/>
      <c r="D53" s="64"/>
      <c r="E53" s="64"/>
      <c r="F53" s="64"/>
      <c r="G53" s="65"/>
    </row>
    <row r="55" spans="3:10" ht="22.5" customHeight="1" x14ac:dyDescent="0.55000000000000004">
      <c r="E55" s="10" t="s">
        <v>750</v>
      </c>
    </row>
    <row r="56" spans="3:10" ht="22.5" customHeight="1" x14ac:dyDescent="0.55000000000000004">
      <c r="E56" s="21" t="s">
        <v>751</v>
      </c>
    </row>
  </sheetData>
  <mergeCells count="1">
    <mergeCell ref="E1:G1"/>
  </mergeCells>
  <pageMargins left="0.35" right="0.15748031496062992" top="0.32" bottom="0.53" header="0.31496062992125984" footer="0.17"/>
  <pageSetup paperSize="9" scale="65" orientation="portrait" verticalDpi="300" r:id="rId1"/>
  <headerFooter>
    <oddFooter xml:space="preserve">&amp;L
&amp;14Revenue&amp;R
&amp;12 3&amp;11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G43"/>
  <sheetViews>
    <sheetView zoomScaleNormal="100" workbookViewId="0">
      <selection activeCell="E7" sqref="E7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9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16.5" style="1" customWidth="1"/>
    <col min="8" max="16384" width="9" style="1"/>
  </cols>
  <sheetData>
    <row r="1" spans="3:7" ht="24" customHeight="1" x14ac:dyDescent="0.65">
      <c r="C1" s="629" t="s">
        <v>804</v>
      </c>
      <c r="D1" s="630"/>
      <c r="E1" s="110" t="s">
        <v>1384</v>
      </c>
      <c r="F1" s="67"/>
    </row>
    <row r="2" spans="3:7" s="16" customFormat="1" ht="24" x14ac:dyDescent="0.2">
      <c r="C2" s="111">
        <v>1</v>
      </c>
      <c r="D2" s="104" t="s">
        <v>639</v>
      </c>
      <c r="E2" s="112" t="s">
        <v>665</v>
      </c>
      <c r="F2" s="103" t="s">
        <v>739</v>
      </c>
    </row>
    <row r="3" spans="3:7" x14ac:dyDescent="0.5">
      <c r="C3" s="113">
        <v>51010</v>
      </c>
      <c r="D3" s="105" t="s">
        <v>221</v>
      </c>
      <c r="E3" s="114">
        <f>SUMIF('1.WS-Re-Exp'!$E$3:$E$439,Expense!C3,'1.WS-Re-Exp'!$C$3:$C$439)</f>
        <v>11690671.938181818</v>
      </c>
      <c r="F3" s="68"/>
      <c r="G3" s="305"/>
    </row>
    <row r="4" spans="3:7" x14ac:dyDescent="0.5">
      <c r="C4" s="113">
        <v>51020</v>
      </c>
      <c r="D4" s="105" t="s">
        <v>223</v>
      </c>
      <c r="E4" s="114">
        <f>SUMIF('1.WS-Re-Exp'!$E$3:$E$439,Expense!C4,'1.WS-Re-Exp'!$C$3:$C$439)</f>
        <v>10000</v>
      </c>
      <c r="F4" s="68"/>
      <c r="G4" s="305"/>
    </row>
    <row r="5" spans="3:7" x14ac:dyDescent="0.5">
      <c r="C5" s="113">
        <v>51030</v>
      </c>
      <c r="D5" s="105" t="s">
        <v>644</v>
      </c>
      <c r="E5" s="114">
        <f>SUMIF('1.WS-Re-Exp'!$E$3:$E$439,Expense!C5,'1.WS-Re-Exp'!$C$3:$C$439)</f>
        <v>3000000</v>
      </c>
      <c r="F5" s="68"/>
      <c r="G5" s="305"/>
    </row>
    <row r="6" spans="3:7" x14ac:dyDescent="0.5">
      <c r="C6" s="113">
        <v>51040</v>
      </c>
      <c r="D6" s="105" t="s">
        <v>645</v>
      </c>
      <c r="E6" s="114">
        <f>SUMIF('1.WS-Re-Exp'!$E$3:$E$439,Expense!C6,'1.WS-Re-Exp'!$C$3:$C$439)</f>
        <v>4500000</v>
      </c>
      <c r="F6" s="68"/>
      <c r="G6" s="305"/>
    </row>
    <row r="7" spans="3:7" x14ac:dyDescent="0.5">
      <c r="C7" s="113">
        <v>51050</v>
      </c>
      <c r="D7" s="105" t="s">
        <v>226</v>
      </c>
      <c r="E7" s="114">
        <f>SUMIF('1.WS-Re-Exp'!$E$3:$E$439,Expense!C7,'1.WS-Re-Exp'!$C$3:$C$439)</f>
        <v>621675.26181818184</v>
      </c>
      <c r="F7" s="68"/>
      <c r="G7" s="305"/>
    </row>
    <row r="8" spans="3:7" x14ac:dyDescent="0.5">
      <c r="C8" s="113">
        <v>51060</v>
      </c>
      <c r="D8" s="105" t="s">
        <v>646</v>
      </c>
      <c r="E8" s="114">
        <f>SUMIF('1.WS-Re-Exp'!$E$3:$E$439,Expense!C8,'1.WS-Re-Exp'!$C$3:$C$439)</f>
        <v>4386627.72</v>
      </c>
      <c r="F8" s="68"/>
      <c r="G8" s="305"/>
    </row>
    <row r="9" spans="3:7" x14ac:dyDescent="0.5">
      <c r="C9" s="113">
        <v>51070</v>
      </c>
      <c r="D9" s="105" t="s">
        <v>647</v>
      </c>
      <c r="E9" s="114">
        <f>SUMIF('1.WS-Re-Exp'!$E$3:$E$439,Expense!C9,'1.WS-Re-Exp'!$C$3:$C$439)</f>
        <v>13565000</v>
      </c>
      <c r="F9" s="68"/>
      <c r="G9" s="305"/>
    </row>
    <row r="10" spans="3:7" x14ac:dyDescent="0.5">
      <c r="C10" s="113">
        <v>51080</v>
      </c>
      <c r="D10" s="105" t="s">
        <v>648</v>
      </c>
      <c r="E10" s="114">
        <f>SUMIF('1.WS-Re-Exp'!$E$3:$E$439,Expense!C10,'1.WS-Re-Exp'!$C$3:$C$439)</f>
        <v>4386000</v>
      </c>
      <c r="F10" s="68"/>
      <c r="G10" s="305"/>
    </row>
    <row r="11" spans="3:7" x14ac:dyDescent="0.5">
      <c r="C11" s="113">
        <v>51090</v>
      </c>
      <c r="D11" s="105" t="s">
        <v>372</v>
      </c>
      <c r="E11" s="115">
        <f>SUMIF('1.WS-Re-Exp'!$E$3:$E$439,Expense!C11,'1.WS-Re-Exp'!$C$3:$C$439)</f>
        <v>2219484.54</v>
      </c>
      <c r="F11" s="60"/>
      <c r="G11" s="305"/>
    </row>
    <row r="12" spans="3:7" x14ac:dyDescent="0.5">
      <c r="C12" s="113">
        <v>51100</v>
      </c>
      <c r="D12" s="105" t="s">
        <v>649</v>
      </c>
      <c r="E12" s="115">
        <f>SUMIF('1.WS-Re-Exp'!$E$3:$E$439,Expense!C12,'1.WS-Re-Exp'!$C$3:$C$439)</f>
        <v>135056.07</v>
      </c>
      <c r="F12" s="60"/>
      <c r="G12" s="305"/>
    </row>
    <row r="13" spans="3:7" x14ac:dyDescent="0.5">
      <c r="C13" s="113">
        <v>51110</v>
      </c>
      <c r="D13" s="105" t="s">
        <v>650</v>
      </c>
      <c r="E13" s="115">
        <f>SUMIF('1.WS-Re-Exp'!$E$3:$E$439,Expense!C13,'1.WS-Re-Exp'!$C$3:$C$439)</f>
        <v>844892.19</v>
      </c>
      <c r="F13" s="60"/>
      <c r="G13" s="305"/>
    </row>
    <row r="14" spans="3:7" x14ac:dyDescent="0.5">
      <c r="C14" s="113">
        <v>51120</v>
      </c>
      <c r="D14" s="105" t="s">
        <v>651</v>
      </c>
      <c r="E14" s="115">
        <f>SUMIF('1.WS-Re-Exp'!$E$3:$E$439,Expense!C14,'1.WS-Re-Exp'!$C$3:$C$439)</f>
        <v>942615.7699999999</v>
      </c>
      <c r="F14" s="60"/>
      <c r="G14" s="305"/>
    </row>
    <row r="15" spans="3:7" x14ac:dyDescent="0.5">
      <c r="C15" s="113">
        <v>51130</v>
      </c>
      <c r="D15" s="105" t="s">
        <v>652</v>
      </c>
      <c r="E15" s="115">
        <f>SUMIF('1.WS-Re-Exp'!$E$3:$E$439,Expense!C15,'1.WS-Re-Exp'!$C$3:$C$439)</f>
        <v>495133.60000000003</v>
      </c>
      <c r="F15" s="60"/>
      <c r="G15" s="305"/>
    </row>
    <row r="16" spans="3:7" x14ac:dyDescent="0.5">
      <c r="C16" s="113">
        <v>51140</v>
      </c>
      <c r="D16" s="105" t="s">
        <v>653</v>
      </c>
      <c r="E16" s="115">
        <f>SUMIF('1.WS-Re-Exp'!$E$3:$E$439,Expense!C16,'1.WS-Re-Exp'!$C$3:$C$439)</f>
        <v>2687925</v>
      </c>
      <c r="F16" s="60"/>
      <c r="G16" s="305"/>
    </row>
    <row r="17" spans="2:7" ht="28.5" thickBot="1" x14ac:dyDescent="0.7">
      <c r="C17" s="116">
        <v>51111</v>
      </c>
      <c r="D17" s="102" t="s">
        <v>666</v>
      </c>
      <c r="E17" s="117">
        <f>SUM(E3:E16)</f>
        <v>49485082.090000004</v>
      </c>
      <c r="F17" s="69">
        <f>SUM(F3:F16)</f>
        <v>0</v>
      </c>
      <c r="G17" s="305"/>
    </row>
    <row r="18" spans="2:7" ht="24" x14ac:dyDescent="0.55000000000000004">
      <c r="C18" s="118">
        <v>2</v>
      </c>
      <c r="D18" s="106" t="s">
        <v>638</v>
      </c>
      <c r="E18" s="117"/>
      <c r="F18" s="70"/>
    </row>
    <row r="19" spans="2:7" ht="24" x14ac:dyDescent="0.55000000000000004">
      <c r="B19" s="27"/>
      <c r="C19" s="113">
        <v>52010</v>
      </c>
      <c r="D19" s="105" t="s">
        <v>26</v>
      </c>
      <c r="E19" s="115">
        <f>SUMIF('1.WS-Re-Exp'!$E$3:$E$439,Expense!C19,'1.WS-Re-Exp'!$C$3:$C$439)</f>
        <v>46091680</v>
      </c>
      <c r="F19" s="71"/>
      <c r="G19" s="305"/>
    </row>
    <row r="20" spans="2:7" x14ac:dyDescent="0.5">
      <c r="C20" s="113">
        <v>52020</v>
      </c>
      <c r="D20" s="105" t="s">
        <v>654</v>
      </c>
      <c r="E20" s="115">
        <f>SUMIF('1.WS-Re-Exp'!$E$3:$E$439,Expense!C20,'1.WS-Re-Exp'!$C$3:$C$439)</f>
        <v>5254560</v>
      </c>
      <c r="F20" s="71"/>
      <c r="G20" s="305"/>
    </row>
    <row r="21" spans="2:7" x14ac:dyDescent="0.5">
      <c r="C21" s="113">
        <v>52030</v>
      </c>
      <c r="D21" s="105" t="s">
        <v>28</v>
      </c>
      <c r="E21" s="115">
        <f>+'งบทดลอง รพ.'!C184+'งบทดลอง รพ.'!C185+'งบทดลอง รพ.'!C186+'งบทดลอง รพ.'!C187</f>
        <v>16700499</v>
      </c>
      <c r="F21" s="71"/>
      <c r="G21" s="305"/>
    </row>
    <row r="22" spans="2:7" x14ac:dyDescent="0.5">
      <c r="C22" s="113">
        <v>52040</v>
      </c>
      <c r="D22" s="105" t="s">
        <v>655</v>
      </c>
      <c r="E22" s="115">
        <f>SUMIF('1.WS-Re-Exp'!$E$3:$E$439,Expense!C22,'1.WS-Re-Exp'!$C$3:$C$439)</f>
        <v>0</v>
      </c>
      <c r="F22" s="71"/>
      <c r="G22" s="305"/>
    </row>
    <row r="23" spans="2:7" x14ac:dyDescent="0.5">
      <c r="C23" s="119">
        <v>52050</v>
      </c>
      <c r="D23" s="107" t="s">
        <v>656</v>
      </c>
      <c r="E23" s="117">
        <f>SUM(E19:E22)</f>
        <v>68046739</v>
      </c>
      <c r="F23" s="70">
        <f>SUM(F19:F22)</f>
        <v>0</v>
      </c>
      <c r="G23" s="305"/>
    </row>
    <row r="24" spans="2:7" x14ac:dyDescent="0.5">
      <c r="C24" s="113">
        <v>52060</v>
      </c>
      <c r="D24" s="105" t="s">
        <v>657</v>
      </c>
      <c r="E24" s="115">
        <f>SUMIF('1.WS-Re-Exp'!$E$3:$E$439,Expense!C24,'1.WS-Re-Exp'!$C$3:$C$439)</f>
        <v>3103572.6381818182</v>
      </c>
      <c r="F24" s="71"/>
      <c r="G24" s="305"/>
    </row>
    <row r="25" spans="2:7" ht="24" x14ac:dyDescent="0.55000000000000004">
      <c r="C25" s="113">
        <v>52070</v>
      </c>
      <c r="D25" s="105" t="s">
        <v>658</v>
      </c>
      <c r="E25" s="120">
        <f>SUMIF('1.WS-Re-Exp'!$E$3:$E$439,Expense!C25,'1.WS-Re-Exp'!$C$3:$C$439)</f>
        <v>2461300</v>
      </c>
      <c r="F25" s="72"/>
      <c r="G25" s="305"/>
    </row>
    <row r="26" spans="2:7" x14ac:dyDescent="0.5">
      <c r="C26" s="113">
        <v>52080</v>
      </c>
      <c r="D26" s="105" t="s">
        <v>691</v>
      </c>
      <c r="E26" s="115">
        <f>SUMIF('1.WS-Re-Exp'!$E$3:$E$439,Expense!C26,'1.WS-Re-Exp'!$C$3:$C$439)</f>
        <v>6858600</v>
      </c>
      <c r="F26" s="71"/>
      <c r="G26" s="305"/>
    </row>
    <row r="27" spans="2:7" x14ac:dyDescent="0.5">
      <c r="C27" s="113">
        <v>52090</v>
      </c>
      <c r="D27" s="105" t="s">
        <v>692</v>
      </c>
      <c r="E27" s="115">
        <f>SUMIF('1.WS-Re-Exp'!$E$3:$E$439,Expense!C27,'1.WS-Re-Exp'!$C$3:$C$439)</f>
        <v>0</v>
      </c>
      <c r="F27" s="71"/>
      <c r="G27" s="305"/>
    </row>
    <row r="28" spans="2:7" x14ac:dyDescent="0.5">
      <c r="C28" s="113">
        <v>52100</v>
      </c>
      <c r="D28" s="105" t="s">
        <v>663</v>
      </c>
      <c r="E28" s="121">
        <f>SUMIF('1.WS-Re-Exp'!$E$3:$E$439,Expense!C28,'1.WS-Re-Exp'!$C$3:$C$439)</f>
        <v>982370</v>
      </c>
      <c r="F28" s="73"/>
      <c r="G28" s="305"/>
    </row>
    <row r="29" spans="2:7" s="10" customFormat="1" ht="24" x14ac:dyDescent="0.55000000000000004">
      <c r="C29" s="122">
        <v>52222</v>
      </c>
      <c r="D29" s="108" t="s">
        <v>667</v>
      </c>
      <c r="E29" s="123">
        <f>SUM(E23,E24,E25,E26,E27,E28)</f>
        <v>81452581.638181821</v>
      </c>
      <c r="F29" s="72">
        <f>SUM(F23,F24,F25,F26,F27,F28)</f>
        <v>0</v>
      </c>
      <c r="G29" s="306"/>
    </row>
    <row r="30" spans="2:7" s="10" customFormat="1" ht="24" x14ac:dyDescent="0.55000000000000004">
      <c r="C30" s="118">
        <v>3</v>
      </c>
      <c r="D30" s="106" t="s">
        <v>664</v>
      </c>
      <c r="E30" s="123"/>
      <c r="F30" s="72"/>
    </row>
    <row r="31" spans="2:7" x14ac:dyDescent="0.5">
      <c r="C31" s="113">
        <v>53010</v>
      </c>
      <c r="D31" s="105" t="s">
        <v>662</v>
      </c>
      <c r="E31" s="115">
        <f>SUMIF('1.WS-Re-Exp'!$E$3:$E$439,Expense!C31,'1.WS-Re-Exp'!$C$3:$C$439)</f>
        <v>650000</v>
      </c>
      <c r="F31" s="73"/>
      <c r="G31" s="305"/>
    </row>
    <row r="32" spans="2:7" ht="24" x14ac:dyDescent="0.55000000000000004">
      <c r="C32" s="113">
        <v>53020</v>
      </c>
      <c r="D32" s="105" t="s">
        <v>659</v>
      </c>
      <c r="E32" s="115">
        <f>SUMIF('1.WS-Re-Exp'!$E$3:$E$439,Expense!C32,'1.WS-Re-Exp'!$C$3:$C$439)</f>
        <v>2578143.61</v>
      </c>
      <c r="F32" s="72"/>
      <c r="G32" s="305"/>
    </row>
    <row r="33" spans="3:7" x14ac:dyDescent="0.5">
      <c r="C33" s="113">
        <v>53030</v>
      </c>
      <c r="D33" s="105" t="s">
        <v>660</v>
      </c>
      <c r="E33" s="115">
        <f>SUMIF('1.WS-Re-Exp'!$E$3:$E$439,Expense!C33,'1.WS-Re-Exp'!$C$3:$C$439)</f>
        <v>6117989.1399999987</v>
      </c>
      <c r="F33" s="73"/>
      <c r="G33" s="305"/>
    </row>
    <row r="34" spans="3:7" x14ac:dyDescent="0.5">
      <c r="C34" s="113">
        <v>53040</v>
      </c>
      <c r="D34" s="105" t="s">
        <v>680</v>
      </c>
      <c r="E34" s="115">
        <f>SUMIF('1.WS-Re-Exp'!$E$3:$E$439,Expense!C34,'1.WS-Re-Exp'!$C$3:$C$439)</f>
        <v>11700000</v>
      </c>
      <c r="F34" s="73"/>
      <c r="G34" s="305"/>
    </row>
    <row r="35" spans="3:7" x14ac:dyDescent="0.5">
      <c r="C35" s="113">
        <v>53050</v>
      </c>
      <c r="D35" s="109" t="s">
        <v>681</v>
      </c>
      <c r="E35" s="115">
        <f>SUMIF('1.WS-Re-Exp'!$E$3:$E$439,Expense!C35,'1.WS-Re-Exp'!$C$3:$C$439)</f>
        <v>90000</v>
      </c>
      <c r="F35" s="73"/>
      <c r="G35" s="305"/>
    </row>
    <row r="36" spans="3:7" x14ac:dyDescent="0.5">
      <c r="C36" s="113">
        <v>53060</v>
      </c>
      <c r="D36" s="105" t="s">
        <v>661</v>
      </c>
      <c r="E36" s="115">
        <f>SUMIF('1.WS-Re-Exp'!$E$3:$E$439,Expense!C36,'1.WS-Re-Exp'!$C$3:$C$439)</f>
        <v>0</v>
      </c>
      <c r="F36" s="73"/>
      <c r="G36" s="305"/>
    </row>
    <row r="37" spans="3:7" ht="24" x14ac:dyDescent="0.55000000000000004">
      <c r="C37" s="113" t="s">
        <v>726</v>
      </c>
      <c r="D37" s="107" t="s">
        <v>722</v>
      </c>
      <c r="E37" s="123">
        <f>SUM(E17,E29,E31:E36)</f>
        <v>152073796.47818181</v>
      </c>
      <c r="F37" s="74">
        <f>SUM(F17,F29,F31:F36)</f>
        <v>0</v>
      </c>
      <c r="G37" s="305"/>
    </row>
    <row r="38" spans="3:7" s="10" customFormat="1" ht="24" x14ac:dyDescent="0.55000000000000004">
      <c r="C38" s="122">
        <v>61000</v>
      </c>
      <c r="D38" s="108" t="s">
        <v>727</v>
      </c>
      <c r="E38" s="124">
        <f>Revenue!G52-Expense!E37</f>
        <v>-9461583.3218181729</v>
      </c>
      <c r="F38" s="75"/>
      <c r="G38" s="306"/>
    </row>
    <row r="39" spans="3:7" s="10" customFormat="1" ht="24" x14ac:dyDescent="0.55000000000000004">
      <c r="C39" s="122">
        <v>62000</v>
      </c>
      <c r="D39" s="108" t="s">
        <v>792</v>
      </c>
      <c r="E39" s="124">
        <f>Revenue!G47-Expense!E37+E32+E33+E36</f>
        <v>-3253070.20181817</v>
      </c>
      <c r="F39" s="76"/>
      <c r="G39" s="306"/>
    </row>
    <row r="40" spans="3:7" ht="22.5" thickBot="1" x14ac:dyDescent="0.55000000000000004">
      <c r="C40" s="125"/>
      <c r="D40" s="126"/>
      <c r="E40" s="127"/>
      <c r="F40" s="65"/>
    </row>
    <row r="41" spans="3:7" x14ac:dyDescent="0.5">
      <c r="D41" s="2"/>
    </row>
    <row r="42" spans="3:7" ht="24" x14ac:dyDescent="0.55000000000000004">
      <c r="D42" s="66"/>
      <c r="E42" s="10" t="s">
        <v>750</v>
      </c>
    </row>
    <row r="43" spans="3:7" x14ac:dyDescent="0.5">
      <c r="E43" s="21" t="s">
        <v>751</v>
      </c>
    </row>
  </sheetData>
  <mergeCells count="1">
    <mergeCell ref="C1:D1"/>
  </mergeCells>
  <pageMargins left="1.1023622047244095" right="0.70866141732283472" top="0.33" bottom="0.74803149606299213" header="0.31496062992125984" footer="0.31496062992125984"/>
  <pageSetup paperSize="9" scale="80" orientation="portrait" horizontalDpi="300" verticalDpi="300" r:id="rId1"/>
  <headerFooter>
    <oddFooter>&amp;L
EXPENSE&amp;R
&amp;12 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0" workbookViewId="0">
      <selection activeCell="A28" sqref="A28:XFD28"/>
    </sheetView>
  </sheetViews>
  <sheetFormatPr defaultRowHeight="14.25" x14ac:dyDescent="0.2"/>
  <cols>
    <col min="3" max="3" width="39.75" bestFit="1" customWidth="1"/>
    <col min="4" max="4" width="17.75" style="90" bestFit="1" customWidth="1"/>
    <col min="5" max="5" width="9.25" style="90" bestFit="1" customWidth="1"/>
    <col min="6" max="6" width="17.375" style="90" customWidth="1"/>
    <col min="7" max="7" width="17.125" style="241" bestFit="1" customWidth="1"/>
    <col min="8" max="8" width="12.75" customWidth="1"/>
    <col min="9" max="9" width="17.5" bestFit="1" customWidth="1"/>
  </cols>
  <sheetData>
    <row r="1" spans="1:9" x14ac:dyDescent="0.2">
      <c r="A1" s="246" t="s">
        <v>1313</v>
      </c>
      <c r="B1" s="246" t="s">
        <v>1314</v>
      </c>
      <c r="C1" s="246" t="s">
        <v>1315</v>
      </c>
      <c r="D1" s="246" t="s">
        <v>665</v>
      </c>
      <c r="E1" s="246" t="s">
        <v>1316</v>
      </c>
      <c r="F1" s="246" t="s">
        <v>1317</v>
      </c>
      <c r="G1" s="247" t="s">
        <v>1319</v>
      </c>
      <c r="H1" s="246" t="s">
        <v>1320</v>
      </c>
      <c r="I1" s="246" t="s">
        <v>1321</v>
      </c>
    </row>
    <row r="2" spans="1:9" x14ac:dyDescent="0.2">
      <c r="A2">
        <v>1</v>
      </c>
      <c r="B2" t="s">
        <v>0</v>
      </c>
      <c r="C2" t="s">
        <v>1</v>
      </c>
      <c r="D2" s="599">
        <v>49983527.240000002</v>
      </c>
      <c r="E2" s="243"/>
      <c r="F2" s="243">
        <v>42503730.479999997</v>
      </c>
      <c r="G2" s="244">
        <v>11782606.300000004</v>
      </c>
      <c r="H2" s="245"/>
      <c r="I2" s="146">
        <f>SUM(F2:G2)</f>
        <v>54286336.780000001</v>
      </c>
    </row>
    <row r="3" spans="1:9" x14ac:dyDescent="0.2">
      <c r="A3">
        <v>2</v>
      </c>
      <c r="B3" t="s">
        <v>2</v>
      </c>
      <c r="C3" t="s">
        <v>3</v>
      </c>
      <c r="D3" s="599">
        <v>270650</v>
      </c>
      <c r="E3" s="243"/>
      <c r="F3" s="243">
        <v>157929.16</v>
      </c>
      <c r="G3" s="244">
        <v>116724.22</v>
      </c>
      <c r="H3" s="245"/>
      <c r="I3" s="146">
        <f t="shared" ref="I3:I28" si="0">SUM(F3:G3)</f>
        <v>274653.38</v>
      </c>
    </row>
    <row r="4" spans="1:9" x14ac:dyDescent="0.2">
      <c r="A4">
        <v>3</v>
      </c>
      <c r="B4" t="s">
        <v>4</v>
      </c>
      <c r="C4" t="s">
        <v>5</v>
      </c>
      <c r="D4" s="599">
        <v>55938</v>
      </c>
      <c r="E4" s="243"/>
      <c r="F4" s="243">
        <v>109448.93</v>
      </c>
      <c r="G4" s="244">
        <v>191885.21000000002</v>
      </c>
      <c r="H4" s="245"/>
      <c r="I4" s="146">
        <f t="shared" si="0"/>
        <v>301334.14</v>
      </c>
    </row>
    <row r="5" spans="1:9" x14ac:dyDescent="0.2">
      <c r="A5">
        <v>4</v>
      </c>
      <c r="B5" t="s">
        <v>1004</v>
      </c>
      <c r="C5" t="s">
        <v>731</v>
      </c>
      <c r="D5" s="599">
        <v>970762.0199999999</v>
      </c>
      <c r="E5" s="243"/>
      <c r="F5" s="243">
        <v>0</v>
      </c>
      <c r="G5" s="244">
        <v>0</v>
      </c>
      <c r="H5" s="245"/>
      <c r="I5" s="146">
        <f t="shared" si="0"/>
        <v>0</v>
      </c>
    </row>
    <row r="6" spans="1:9" x14ac:dyDescent="0.2">
      <c r="A6">
        <v>5</v>
      </c>
      <c r="B6" t="s">
        <v>6</v>
      </c>
      <c r="C6" t="s">
        <v>7</v>
      </c>
      <c r="D6" s="599">
        <v>10369608.51</v>
      </c>
      <c r="E6" s="243"/>
      <c r="F6" s="243">
        <v>6003172.1600000001</v>
      </c>
      <c r="G6" s="244">
        <v>4855270.51</v>
      </c>
      <c r="H6" s="245"/>
      <c r="I6" s="146">
        <f t="shared" si="0"/>
        <v>10858442.67</v>
      </c>
    </row>
    <row r="7" spans="1:9" x14ac:dyDescent="0.2">
      <c r="A7">
        <v>6</v>
      </c>
      <c r="B7" t="s">
        <v>8</v>
      </c>
      <c r="C7" t="s">
        <v>9</v>
      </c>
      <c r="D7" s="599">
        <v>3207192.01</v>
      </c>
      <c r="E7" s="243"/>
      <c r="F7" s="243">
        <v>1507791.8</v>
      </c>
      <c r="G7" s="244">
        <v>1328857.2899999998</v>
      </c>
      <c r="H7" s="245"/>
      <c r="I7" s="146">
        <f t="shared" si="0"/>
        <v>2836649.09</v>
      </c>
    </row>
    <row r="8" spans="1:9" x14ac:dyDescent="0.2">
      <c r="A8">
        <v>7</v>
      </c>
      <c r="B8" t="s">
        <v>10</v>
      </c>
      <c r="C8" t="s">
        <v>11</v>
      </c>
      <c r="D8" s="599">
        <v>9852284.5700000003</v>
      </c>
      <c r="E8" s="243"/>
      <c r="F8" s="243">
        <v>496858.12</v>
      </c>
      <c r="G8" s="244">
        <v>1040157.65</v>
      </c>
      <c r="H8" s="245"/>
      <c r="I8" s="146">
        <f t="shared" si="0"/>
        <v>1537015.77</v>
      </c>
    </row>
    <row r="9" spans="1:9" x14ac:dyDescent="0.2">
      <c r="A9">
        <v>8</v>
      </c>
      <c r="B9" t="s">
        <v>12</v>
      </c>
      <c r="C9" t="s">
        <v>13</v>
      </c>
      <c r="D9" s="599">
        <v>8185369.7400000002</v>
      </c>
      <c r="E9" s="243"/>
      <c r="F9" s="243">
        <v>5345473.12</v>
      </c>
      <c r="G9" s="244">
        <v>4690770.669999999</v>
      </c>
      <c r="H9" s="245"/>
      <c r="I9" s="146">
        <f t="shared" si="0"/>
        <v>10036243.789999999</v>
      </c>
    </row>
    <row r="10" spans="1:9" x14ac:dyDescent="0.2">
      <c r="A10">
        <v>9</v>
      </c>
      <c r="B10" t="s">
        <v>14</v>
      </c>
      <c r="C10" t="s">
        <v>15</v>
      </c>
      <c r="D10" s="599">
        <v>42271189.200000003</v>
      </c>
      <c r="E10" s="243"/>
      <c r="F10" s="243">
        <v>32336197.93</v>
      </c>
      <c r="G10" s="244">
        <v>9271152.0099999979</v>
      </c>
      <c r="H10" s="245"/>
      <c r="I10" s="146">
        <f t="shared" si="0"/>
        <v>41607349.939999998</v>
      </c>
    </row>
    <row r="11" spans="1:9" x14ac:dyDescent="0.2">
      <c r="A11">
        <v>10</v>
      </c>
      <c r="B11" t="s">
        <v>16</v>
      </c>
      <c r="C11" t="s">
        <v>17</v>
      </c>
      <c r="D11" s="599">
        <v>12649229.710000001</v>
      </c>
      <c r="E11" s="243"/>
      <c r="F11" s="243">
        <v>8010292.0099999998</v>
      </c>
      <c r="G11" s="244">
        <v>4444436.51</v>
      </c>
      <c r="H11" s="245"/>
      <c r="I11" s="146">
        <f t="shared" si="0"/>
        <v>12454728.52</v>
      </c>
    </row>
    <row r="12" spans="1:9" x14ac:dyDescent="0.2">
      <c r="A12">
        <v>11</v>
      </c>
      <c r="B12" t="s">
        <v>18</v>
      </c>
      <c r="C12" t="s">
        <v>690</v>
      </c>
      <c r="D12" s="599">
        <v>4510060.82</v>
      </c>
      <c r="E12" s="243"/>
      <c r="F12" s="243">
        <v>4059473.78</v>
      </c>
      <c r="G12" s="244">
        <v>4705786.6500000004</v>
      </c>
      <c r="H12" s="245"/>
      <c r="I12" s="146">
        <f t="shared" si="0"/>
        <v>8765260.4299999997</v>
      </c>
    </row>
    <row r="13" spans="1:9" s="600" customFormat="1" x14ac:dyDescent="0.2">
      <c r="A13" s="600">
        <v>12</v>
      </c>
      <c r="B13" s="600" t="s">
        <v>696</v>
      </c>
      <c r="C13" s="600" t="s">
        <v>676</v>
      </c>
      <c r="D13" s="601">
        <f>SUM(D2:D12)</f>
        <v>142325811.81999999</v>
      </c>
      <c r="E13" s="601"/>
      <c r="F13" s="601">
        <v>101348915.13</v>
      </c>
      <c r="G13" s="602">
        <v>24191502.74000001</v>
      </c>
      <c r="H13" s="603"/>
      <c r="I13" s="604">
        <f t="shared" si="0"/>
        <v>125540417.87</v>
      </c>
    </row>
    <row r="14" spans="1:9" x14ac:dyDescent="0.2">
      <c r="A14">
        <v>13</v>
      </c>
      <c r="B14" t="s">
        <v>19</v>
      </c>
      <c r="C14" t="s">
        <v>20</v>
      </c>
      <c r="D14" s="599">
        <v>12118767.439999999</v>
      </c>
      <c r="E14" s="243"/>
      <c r="F14" s="243">
        <v>8599313.6799999997</v>
      </c>
      <c r="G14" s="244">
        <v>3134768.2100000009</v>
      </c>
      <c r="H14" s="245"/>
      <c r="I14" s="146">
        <f t="shared" si="0"/>
        <v>11734081.890000001</v>
      </c>
    </row>
    <row r="15" spans="1:9" x14ac:dyDescent="0.2">
      <c r="A15">
        <v>14</v>
      </c>
      <c r="B15" t="s">
        <v>21</v>
      </c>
      <c r="C15" t="s">
        <v>22</v>
      </c>
      <c r="D15" s="599">
        <v>2318629.58</v>
      </c>
      <c r="E15" s="243"/>
      <c r="F15" s="243">
        <v>2543495.2599999998</v>
      </c>
      <c r="G15" s="244">
        <v>1204495.0100000002</v>
      </c>
      <c r="H15" s="245"/>
      <c r="I15" s="146">
        <f t="shared" si="0"/>
        <v>3747990.27</v>
      </c>
    </row>
    <row r="16" spans="1:9" x14ac:dyDescent="0.2">
      <c r="A16">
        <v>15</v>
      </c>
      <c r="B16" t="s">
        <v>732</v>
      </c>
      <c r="C16" t="s">
        <v>733</v>
      </c>
      <c r="D16" s="599">
        <v>389496.52</v>
      </c>
      <c r="E16" s="243"/>
      <c r="F16" s="243">
        <v>482822.43</v>
      </c>
      <c r="G16" s="244">
        <v>278228.88000000006</v>
      </c>
      <c r="H16" s="245"/>
      <c r="I16" s="146">
        <f t="shared" si="0"/>
        <v>761051.31</v>
      </c>
    </row>
    <row r="17" spans="1:9" x14ac:dyDescent="0.2">
      <c r="A17">
        <v>16</v>
      </c>
      <c r="B17" t="s">
        <v>23</v>
      </c>
      <c r="C17" t="s">
        <v>24</v>
      </c>
      <c r="D17" s="599">
        <v>3963351.74</v>
      </c>
      <c r="E17" s="243"/>
      <c r="F17" s="243">
        <v>3102348.77</v>
      </c>
      <c r="G17" s="244">
        <v>1228586.8500000001</v>
      </c>
      <c r="H17" s="245"/>
      <c r="I17" s="146">
        <f t="shared" si="0"/>
        <v>4330935.62</v>
      </c>
    </row>
    <row r="18" spans="1:9" x14ac:dyDescent="0.2">
      <c r="A18">
        <v>17</v>
      </c>
      <c r="B18" t="s">
        <v>25</v>
      </c>
      <c r="C18" t="s">
        <v>26</v>
      </c>
      <c r="D18" s="599">
        <v>42275480.400000006</v>
      </c>
      <c r="E18" s="243"/>
      <c r="F18" s="243">
        <v>32313201.23</v>
      </c>
      <c r="G18" s="244">
        <v>9026926.9599999972</v>
      </c>
      <c r="H18" s="245"/>
      <c r="I18" s="146">
        <f t="shared" si="0"/>
        <v>41340128.189999998</v>
      </c>
    </row>
    <row r="19" spans="1:9" x14ac:dyDescent="0.2">
      <c r="A19">
        <v>18</v>
      </c>
      <c r="B19" t="s">
        <v>27</v>
      </c>
      <c r="C19" t="s">
        <v>724</v>
      </c>
      <c r="D19" s="599">
        <v>16264999.68</v>
      </c>
      <c r="E19" s="243"/>
      <c r="F19" s="243">
        <v>8910388.5</v>
      </c>
      <c r="G19" s="244">
        <v>2765904.5700000003</v>
      </c>
      <c r="H19" s="245"/>
      <c r="I19" s="146">
        <f t="shared" si="0"/>
        <v>11676293.07</v>
      </c>
    </row>
    <row r="20" spans="1:9" x14ac:dyDescent="0.2">
      <c r="A20">
        <v>19</v>
      </c>
      <c r="B20" t="s">
        <v>29</v>
      </c>
      <c r="C20" t="s">
        <v>30</v>
      </c>
      <c r="D20" s="599">
        <v>21346292</v>
      </c>
      <c r="E20" s="243"/>
      <c r="F20" s="243">
        <v>15491408.779999999</v>
      </c>
      <c r="G20" s="244">
        <v>4802827.2300000023</v>
      </c>
      <c r="H20" s="245"/>
      <c r="I20" s="146">
        <f t="shared" si="0"/>
        <v>20294236.010000002</v>
      </c>
    </row>
    <row r="21" spans="1:9" x14ac:dyDescent="0.2">
      <c r="A21">
        <v>20</v>
      </c>
      <c r="B21" t="s">
        <v>31</v>
      </c>
      <c r="C21" t="s">
        <v>32</v>
      </c>
      <c r="D21" s="599">
        <v>2681147.16</v>
      </c>
      <c r="E21" s="243"/>
      <c r="F21" s="243">
        <v>2235706.5699999998</v>
      </c>
      <c r="G21" s="244">
        <v>741574.34000000032</v>
      </c>
      <c r="H21" s="245"/>
      <c r="I21" s="146">
        <f t="shared" si="0"/>
        <v>2977280.91</v>
      </c>
    </row>
    <row r="22" spans="1:9" x14ac:dyDescent="0.2">
      <c r="A22">
        <v>21</v>
      </c>
      <c r="B22" t="s">
        <v>33</v>
      </c>
      <c r="C22" t="s">
        <v>34</v>
      </c>
      <c r="D22" s="599">
        <v>5227772.9800000004</v>
      </c>
      <c r="E22" s="243"/>
      <c r="F22" s="243">
        <v>4462614.59</v>
      </c>
      <c r="G22" s="244">
        <v>3246823.74</v>
      </c>
      <c r="H22" s="245"/>
      <c r="I22" s="146">
        <f t="shared" si="0"/>
        <v>7709438.3300000001</v>
      </c>
    </row>
    <row r="23" spans="1:9" x14ac:dyDescent="0.2">
      <c r="A23">
        <v>22</v>
      </c>
      <c r="B23" t="s">
        <v>35</v>
      </c>
      <c r="C23" t="s">
        <v>36</v>
      </c>
      <c r="D23" s="599">
        <v>4591031.76</v>
      </c>
      <c r="E23" s="243"/>
      <c r="F23" s="243">
        <v>2250681.17</v>
      </c>
      <c r="G23" s="244">
        <v>592013.29</v>
      </c>
      <c r="H23" s="245"/>
      <c r="I23" s="146">
        <f t="shared" si="0"/>
        <v>2842694.46</v>
      </c>
    </row>
    <row r="24" spans="1:9" x14ac:dyDescent="0.2">
      <c r="A24">
        <v>23</v>
      </c>
      <c r="B24" t="s">
        <v>37</v>
      </c>
      <c r="C24" t="s">
        <v>38</v>
      </c>
      <c r="D24" s="599">
        <v>4142483.9800000004</v>
      </c>
      <c r="E24" s="243"/>
      <c r="F24" s="243">
        <v>3363210.27</v>
      </c>
      <c r="G24" s="244">
        <v>1551663.1700000004</v>
      </c>
      <c r="H24" s="245"/>
      <c r="I24" s="146">
        <f t="shared" si="0"/>
        <v>4914873.4400000004</v>
      </c>
    </row>
    <row r="25" spans="1:9" x14ac:dyDescent="0.2">
      <c r="A25">
        <v>24</v>
      </c>
      <c r="B25" t="s">
        <v>39</v>
      </c>
      <c r="C25" t="s">
        <v>40</v>
      </c>
      <c r="D25" s="599">
        <v>9781776.5399999991</v>
      </c>
      <c r="E25" s="243"/>
      <c r="F25" s="243">
        <v>5828834.04</v>
      </c>
      <c r="G25" s="244">
        <v>2396337.7199999997</v>
      </c>
      <c r="H25" s="245"/>
      <c r="I25" s="146">
        <f t="shared" si="0"/>
        <v>8225171.7599999998</v>
      </c>
    </row>
    <row r="26" spans="1:9" x14ac:dyDescent="0.2">
      <c r="A26">
        <v>25</v>
      </c>
      <c r="B26" t="s">
        <v>734</v>
      </c>
      <c r="C26" t="s">
        <v>735</v>
      </c>
      <c r="D26" s="599">
        <v>1894689.3499999999</v>
      </c>
      <c r="E26" s="243"/>
      <c r="F26" s="243">
        <v>495692.42</v>
      </c>
      <c r="G26" s="244">
        <v>684071.89000000013</v>
      </c>
      <c r="H26" s="245"/>
      <c r="I26" s="146">
        <f t="shared" si="0"/>
        <v>1179764.31</v>
      </c>
    </row>
    <row r="27" spans="1:9" x14ac:dyDescent="0.2">
      <c r="A27">
        <v>26</v>
      </c>
      <c r="B27" t="s">
        <v>41</v>
      </c>
      <c r="C27" t="s">
        <v>42</v>
      </c>
      <c r="D27" s="599">
        <v>14333323.789999999</v>
      </c>
      <c r="E27" s="243"/>
      <c r="F27" s="243">
        <v>8912048.0199999996</v>
      </c>
      <c r="G27" s="244">
        <v>5377288.1100000013</v>
      </c>
      <c r="H27" s="245"/>
      <c r="I27" s="146">
        <f t="shared" si="0"/>
        <v>14289336.130000001</v>
      </c>
    </row>
    <row r="28" spans="1:9" s="600" customFormat="1" x14ac:dyDescent="0.2">
      <c r="A28" s="600">
        <v>27</v>
      </c>
      <c r="B28" s="600" t="s">
        <v>697</v>
      </c>
      <c r="C28" s="600" t="s">
        <v>698</v>
      </c>
      <c r="D28" s="601">
        <f>SUM(D14:D27)</f>
        <v>141329242.92000002</v>
      </c>
      <c r="E28" s="601"/>
      <c r="F28" s="601">
        <v>98961885.689999998</v>
      </c>
      <c r="G28" s="602">
        <v>22720325.079999998</v>
      </c>
      <c r="H28" s="603"/>
      <c r="I28" s="604">
        <f t="shared" si="0"/>
        <v>121682210.77</v>
      </c>
    </row>
    <row r="31" spans="1:9" x14ac:dyDescent="0.2">
      <c r="D31" s="277" t="s">
        <v>1333</v>
      </c>
      <c r="E31" s="27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zoomScale="120" zoomScaleNormal="120" workbookViewId="0">
      <selection activeCell="O4" sqref="O4"/>
    </sheetView>
  </sheetViews>
  <sheetFormatPr defaultColWidth="9.125" defaultRowHeight="24" x14ac:dyDescent="0.55000000000000004"/>
  <cols>
    <col min="1" max="1" width="20.375" style="25" bestFit="1" customWidth="1"/>
    <col min="2" max="2" width="21.25" style="25" bestFit="1" customWidth="1"/>
    <col min="3" max="3" width="16.625" style="25" customWidth="1"/>
    <col min="4" max="4" width="13.25" style="25" bestFit="1" customWidth="1"/>
    <col min="5" max="5" width="18" style="25" bestFit="1" customWidth="1"/>
    <col min="6" max="6" width="16.75" style="25" bestFit="1" customWidth="1"/>
    <col min="7" max="7" width="13.875" style="25" bestFit="1" customWidth="1"/>
    <col min="8" max="8" width="17.75" style="25" bestFit="1" customWidth="1"/>
    <col min="9" max="9" width="19.375" style="25" customWidth="1"/>
    <col min="10" max="10" width="25.625" style="25" customWidth="1"/>
    <col min="11" max="11" width="15.75" style="25" bestFit="1" customWidth="1"/>
    <col min="12" max="12" width="14.875" style="25" customWidth="1"/>
    <col min="13" max="13" width="17.75" style="25" bestFit="1" customWidth="1"/>
    <col min="14" max="14" width="22.75" style="25" customWidth="1"/>
    <col min="15" max="15" width="15" style="25" customWidth="1"/>
    <col min="16" max="16" width="15.625" style="25" customWidth="1"/>
    <col min="17" max="17" width="16.375" style="25" customWidth="1"/>
    <col min="18" max="18" width="11.75" style="25" customWidth="1"/>
    <col min="19" max="19" width="52" style="25" customWidth="1"/>
    <col min="20" max="23" width="9.125" style="25"/>
    <col min="24" max="24" width="6.375" style="1" customWidth="1"/>
    <col min="25" max="25" width="11.875" style="1" customWidth="1"/>
    <col min="26" max="26" width="12.375" style="1" customWidth="1"/>
    <col min="27" max="27" width="14" style="1" customWidth="1"/>
    <col min="28" max="28" width="72.375" style="1" customWidth="1"/>
    <col min="29" max="29" width="9.125" style="25" customWidth="1"/>
    <col min="30" max="16384" width="9.125" style="25"/>
  </cols>
  <sheetData>
    <row r="1" spans="1:28" s="210" customFormat="1" ht="22.5" x14ac:dyDescent="0.2">
      <c r="A1" s="634" t="s">
        <v>1241</v>
      </c>
      <c r="B1" s="634" t="s">
        <v>1265</v>
      </c>
      <c r="C1" s="634" t="s">
        <v>1243</v>
      </c>
      <c r="D1" s="634" t="s">
        <v>1244</v>
      </c>
      <c r="E1" s="634" t="s">
        <v>1266</v>
      </c>
      <c r="F1" s="634" t="s">
        <v>1240</v>
      </c>
      <c r="G1" s="634" t="s">
        <v>1267</v>
      </c>
      <c r="H1" s="634" t="s">
        <v>1268</v>
      </c>
      <c r="I1" s="636" t="s">
        <v>1269</v>
      </c>
      <c r="J1" s="636" t="s">
        <v>1270</v>
      </c>
      <c r="K1" s="634" t="s">
        <v>1271</v>
      </c>
      <c r="L1" s="634" t="s">
        <v>1272</v>
      </c>
      <c r="M1" s="634" t="s">
        <v>1274</v>
      </c>
      <c r="N1" s="636" t="s">
        <v>1348</v>
      </c>
      <c r="O1" s="284" t="s">
        <v>1275</v>
      </c>
      <c r="P1" s="284" t="s">
        <v>1276</v>
      </c>
      <c r="Q1" s="284" t="s">
        <v>1277</v>
      </c>
      <c r="R1" s="211"/>
      <c r="S1" s="212"/>
      <c r="X1" s="299"/>
      <c r="Y1" s="299"/>
      <c r="Z1" s="299"/>
      <c r="AA1" s="299"/>
      <c r="AB1" s="299"/>
    </row>
    <row r="2" spans="1:28" s="210" customFormat="1" ht="28.5" customHeight="1" thickBot="1" x14ac:dyDescent="0.25">
      <c r="A2" s="635"/>
      <c r="B2" s="635"/>
      <c r="C2" s="635"/>
      <c r="D2" s="635"/>
      <c r="E2" s="635"/>
      <c r="F2" s="635"/>
      <c r="G2" s="635"/>
      <c r="H2" s="635"/>
      <c r="I2" s="637"/>
      <c r="J2" s="637"/>
      <c r="K2" s="635"/>
      <c r="L2" s="635"/>
      <c r="M2" s="635"/>
      <c r="N2" s="637"/>
      <c r="O2" s="300" t="s">
        <v>1278</v>
      </c>
      <c r="P2" s="301"/>
      <c r="Q2" s="301"/>
      <c r="R2" s="302"/>
      <c r="S2" s="302"/>
      <c r="X2" s="299"/>
      <c r="Y2" s="299"/>
      <c r="Z2" s="299"/>
      <c r="AA2" s="299"/>
      <c r="AB2" s="299"/>
    </row>
    <row r="3" spans="1:28" s="206" customFormat="1" ht="72" x14ac:dyDescent="0.5">
      <c r="A3" s="175" t="s">
        <v>689</v>
      </c>
      <c r="B3" s="175" t="s">
        <v>1253</v>
      </c>
      <c r="C3" s="175" t="s">
        <v>1254</v>
      </c>
      <c r="D3" s="175" t="s">
        <v>730</v>
      </c>
      <c r="E3" s="175" t="s">
        <v>1255</v>
      </c>
      <c r="F3" s="175" t="s">
        <v>1387</v>
      </c>
      <c r="G3" s="207" t="s">
        <v>1264</v>
      </c>
      <c r="H3" s="175" t="s">
        <v>814</v>
      </c>
      <c r="I3" s="175" t="s">
        <v>1385</v>
      </c>
      <c r="J3" s="175" t="s">
        <v>1386</v>
      </c>
      <c r="K3" s="207" t="s">
        <v>1256</v>
      </c>
      <c r="L3" s="175" t="s">
        <v>1273</v>
      </c>
      <c r="M3" s="209" t="s">
        <v>1257</v>
      </c>
      <c r="N3" s="175" t="s">
        <v>1351</v>
      </c>
      <c r="O3" s="472" t="s">
        <v>1258</v>
      </c>
      <c r="P3" s="558" t="s">
        <v>1259</v>
      </c>
      <c r="Q3" s="558" t="s">
        <v>1260</v>
      </c>
      <c r="R3" s="559" t="s">
        <v>1261</v>
      </c>
      <c r="S3" s="214" t="s">
        <v>1279</v>
      </c>
      <c r="X3" s="1"/>
      <c r="Y3" s="1"/>
      <c r="Z3" s="1"/>
      <c r="AA3" s="1"/>
      <c r="AB3" s="1"/>
    </row>
    <row r="4" spans="1:28" s="10" customFormat="1" ht="24.75" thickBot="1" x14ac:dyDescent="0.6">
      <c r="A4" s="321">
        <f>SUM(Planfin2562!D16-Planfin2562!D15)</f>
        <v>140124593.52636364</v>
      </c>
      <c r="B4" s="321">
        <f>SUM(Planfin2562!D31-Planfin2562!D28)</f>
        <v>138123103.72818184</v>
      </c>
      <c r="C4" s="564">
        <f>SUM(A4-B4)</f>
        <v>2001489.798181802</v>
      </c>
      <c r="D4" s="208" t="str">
        <f>IF(C4&gt;0,"เกินดุล",IF(C4=0,"สมดุล","ขาดดุล"))</f>
        <v>เกินดุล</v>
      </c>
      <c r="E4" s="565">
        <f>IF(C4&lt;=0,0,ROUNDUP((C4*20%),2))</f>
        <v>400297.96</v>
      </c>
      <c r="F4" s="564">
        <f>SUM(Planfin2562!D86)</f>
        <v>30887.37</v>
      </c>
      <c r="G4" s="566">
        <f>IF(C4=0,0,(F4/C4)*100)</f>
        <v>1.5432189576014215</v>
      </c>
      <c r="H4" s="565">
        <f>E4-F4</f>
        <v>369410.59</v>
      </c>
      <c r="I4" s="489">
        <f>SUM(Planfin2562!C38)</f>
        <v>2094055.56</v>
      </c>
      <c r="J4" s="489">
        <f>SUM(Planfin2562!C39-Planfin2562!C40)</f>
        <v>-18492024.27</v>
      </c>
      <c r="K4" s="567">
        <f>SUM(B4/12)</f>
        <v>11510258.644015154</v>
      </c>
      <c r="L4" s="564">
        <f>SUM(I4/K4)</f>
        <v>0.18192949652689344</v>
      </c>
      <c r="M4" s="568">
        <f>SUM(H4:I4)</f>
        <v>2463466.15</v>
      </c>
      <c r="N4" s="569">
        <f>SUM(M4/K4)</f>
        <v>0.21402352685453319</v>
      </c>
      <c r="O4" s="560" t="str">
        <f>IF(C4&gt;=0, "Normal", "Risk")</f>
        <v>Normal</v>
      </c>
      <c r="P4" s="561" t="str">
        <f t="shared" ref="P4" si="0">IF(H4&gt;=0, "Normal", "Risk")</f>
        <v>Normal</v>
      </c>
      <c r="Q4" s="562" t="str">
        <f t="shared" ref="Q4" si="1">IF(N4&gt;1, "Normal", "Risk")</f>
        <v>Risk</v>
      </c>
      <c r="R4" s="556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2</v>
      </c>
      <c r="S4" s="213" t="str">
        <f>VLOOKUP(R4,$X$9:$AB$16,5,0)</f>
        <v xml:space="preserve">ทบทวนการลงทุนอีกครั้ง </v>
      </c>
      <c r="X4" s="2"/>
      <c r="Y4" s="570" t="s">
        <v>1280</v>
      </c>
      <c r="Z4" s="570" t="s">
        <v>1281</v>
      </c>
      <c r="AA4" s="570" t="s">
        <v>1282</v>
      </c>
      <c r="AB4" s="570"/>
    </row>
    <row r="5" spans="1:28" ht="27" customHeight="1" x14ac:dyDescent="0.55000000000000004">
      <c r="I5" s="638" t="s">
        <v>1350</v>
      </c>
      <c r="J5" s="638"/>
      <c r="N5" s="298" t="s">
        <v>1349</v>
      </c>
      <c r="X5" s="216" t="s">
        <v>1283</v>
      </c>
      <c r="Y5" s="216" t="s">
        <v>1284</v>
      </c>
      <c r="Z5" s="216" t="s">
        <v>1285</v>
      </c>
      <c r="AA5" s="216" t="s">
        <v>1286</v>
      </c>
      <c r="AB5" s="631" t="s">
        <v>1279</v>
      </c>
    </row>
    <row r="6" spans="1:28" x14ac:dyDescent="0.55000000000000004">
      <c r="X6" s="217" t="s">
        <v>1287</v>
      </c>
      <c r="Y6" s="218" t="s">
        <v>1288</v>
      </c>
      <c r="Z6" s="217" t="s">
        <v>1289</v>
      </c>
      <c r="AA6" s="218" t="s">
        <v>1290</v>
      </c>
      <c r="AB6" s="632"/>
    </row>
    <row r="7" spans="1:28" x14ac:dyDescent="0.55000000000000004">
      <c r="X7" s="219"/>
      <c r="Y7" s="218" t="s">
        <v>1291</v>
      </c>
      <c r="Z7" s="220" t="s">
        <v>1299</v>
      </c>
      <c r="AA7" s="220" t="s">
        <v>1300</v>
      </c>
      <c r="AB7" s="632"/>
    </row>
    <row r="8" spans="1:28" ht="24.75" thickBot="1" x14ac:dyDescent="0.6">
      <c r="X8" s="221"/>
      <c r="Y8" s="221"/>
      <c r="Z8" s="222" t="s">
        <v>1292</v>
      </c>
      <c r="AA8" s="221"/>
      <c r="AB8" s="633"/>
    </row>
    <row r="9" spans="1:28" ht="25.5" thickTop="1" thickBot="1" x14ac:dyDescent="0.6">
      <c r="X9" s="223">
        <v>1</v>
      </c>
      <c r="Y9" s="223" t="s">
        <v>1293</v>
      </c>
      <c r="Z9" s="223" t="s">
        <v>1294</v>
      </c>
      <c r="AA9" s="223" t="s">
        <v>1262</v>
      </c>
      <c r="AB9" s="232" t="s">
        <v>1295</v>
      </c>
    </row>
    <row r="10" spans="1:28" ht="24.75" thickBot="1" x14ac:dyDescent="0.6">
      <c r="X10" s="224">
        <v>2</v>
      </c>
      <c r="Y10" s="224" t="s">
        <v>1293</v>
      </c>
      <c r="Z10" s="224" t="s">
        <v>1294</v>
      </c>
      <c r="AA10" s="225" t="s">
        <v>1263</v>
      </c>
      <c r="AB10" s="233" t="s">
        <v>1296</v>
      </c>
    </row>
    <row r="11" spans="1:28" ht="24.75" thickBot="1" x14ac:dyDescent="0.6">
      <c r="X11" s="228">
        <v>3</v>
      </c>
      <c r="Y11" s="228" t="s">
        <v>1293</v>
      </c>
      <c r="Z11" s="228" t="s">
        <v>1301</v>
      </c>
      <c r="AA11" s="228" t="s">
        <v>1262</v>
      </c>
      <c r="AB11" s="234" t="s">
        <v>1303</v>
      </c>
    </row>
    <row r="12" spans="1:28" ht="24.75" thickBot="1" x14ac:dyDescent="0.6">
      <c r="X12" s="229">
        <v>4</v>
      </c>
      <c r="Y12" s="229" t="s">
        <v>1293</v>
      </c>
      <c r="Z12" s="229" t="s">
        <v>1301</v>
      </c>
      <c r="AA12" s="230" t="s">
        <v>1263</v>
      </c>
      <c r="AB12" s="235" t="s">
        <v>1307</v>
      </c>
    </row>
    <row r="13" spans="1:28" ht="24.75" thickBot="1" x14ac:dyDescent="0.6">
      <c r="X13" s="226">
        <v>5</v>
      </c>
      <c r="Y13" s="227" t="s">
        <v>1263</v>
      </c>
      <c r="Z13" s="227" t="s">
        <v>1302</v>
      </c>
      <c r="AA13" s="226" t="s">
        <v>1262</v>
      </c>
      <c r="AB13" s="236" t="s">
        <v>1297</v>
      </c>
    </row>
    <row r="14" spans="1:28" ht="24.75" thickBot="1" x14ac:dyDescent="0.6">
      <c r="X14" s="229">
        <v>6</v>
      </c>
      <c r="Y14" s="230" t="s">
        <v>1263</v>
      </c>
      <c r="Z14" s="230" t="s">
        <v>1302</v>
      </c>
      <c r="AA14" s="230" t="s">
        <v>1298</v>
      </c>
      <c r="AB14" s="235" t="s">
        <v>1306</v>
      </c>
    </row>
    <row r="15" spans="1:28" ht="24.75" thickBot="1" x14ac:dyDescent="0.6">
      <c r="X15" s="228">
        <v>7</v>
      </c>
      <c r="Y15" s="231" t="s">
        <v>1263</v>
      </c>
      <c r="Z15" s="231" t="s">
        <v>1298</v>
      </c>
      <c r="AA15" s="228" t="s">
        <v>1262</v>
      </c>
      <c r="AB15" s="234" t="s">
        <v>1304</v>
      </c>
    </row>
    <row r="16" spans="1:28" x14ac:dyDescent="0.55000000000000004">
      <c r="X16" s="229">
        <v>8</v>
      </c>
      <c r="Y16" s="230" t="s">
        <v>1263</v>
      </c>
      <c r="Z16" s="230" t="s">
        <v>1298</v>
      </c>
      <c r="AA16" s="230" t="s">
        <v>1263</v>
      </c>
      <c r="AB16" s="235" t="s">
        <v>1305</v>
      </c>
    </row>
  </sheetData>
  <mergeCells count="16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I5:J5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9" right="0.17" top="0.75" bottom="0.75" header="0.3" footer="0.3"/>
  <pageSetup paperSize="9" scale="85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K438"/>
  <sheetViews>
    <sheetView zoomScale="90" zoomScaleNormal="90" workbookViewId="0">
      <pane xSplit="4" ySplit="1" topLeftCell="E2" activePane="bottomRight" state="frozen"/>
      <selection activeCell="H54" sqref="H54"/>
      <selection pane="topRight" activeCell="H54" sqref="H54"/>
      <selection pane="bottomLeft" activeCell="H54" sqref="H54"/>
      <selection pane="bottomRight" activeCell="F51" sqref="F51"/>
    </sheetView>
  </sheetViews>
  <sheetFormatPr defaultColWidth="9" defaultRowHeight="27.75" x14ac:dyDescent="0.2"/>
  <cols>
    <col min="1" max="1" width="15" style="290" customWidth="1"/>
    <col min="2" max="2" width="39.75" style="290" customWidth="1"/>
    <col min="3" max="3" width="5.25" style="290" customWidth="1"/>
    <col min="4" max="4" width="22.25" style="290" customWidth="1"/>
    <col min="5" max="5" width="9.25" style="295" customWidth="1"/>
    <col min="6" max="6" width="38.875" style="290" customWidth="1"/>
    <col min="7" max="7" width="7" style="290" customWidth="1"/>
    <col min="8" max="8" width="8.75" style="290" customWidth="1"/>
    <col min="9" max="11" width="9" style="290" customWidth="1"/>
    <col min="12" max="12" width="16.375" style="290" customWidth="1"/>
    <col min="13" max="16384" width="9" style="290"/>
  </cols>
  <sheetData>
    <row r="1" spans="1:11" x14ac:dyDescent="0.2">
      <c r="A1" s="285" t="s">
        <v>1102</v>
      </c>
      <c r="B1" s="285" t="s">
        <v>1103</v>
      </c>
      <c r="C1" s="286" t="s">
        <v>745</v>
      </c>
      <c r="D1" s="286" t="s">
        <v>746</v>
      </c>
      <c r="E1" s="287" t="s">
        <v>747</v>
      </c>
      <c r="F1" s="288" t="s">
        <v>748</v>
      </c>
      <c r="G1" s="289" t="s">
        <v>1100</v>
      </c>
      <c r="H1" s="289" t="s">
        <v>1101</v>
      </c>
      <c r="I1" s="290" t="s">
        <v>1104</v>
      </c>
      <c r="J1" s="290" t="s">
        <v>1105</v>
      </c>
      <c r="K1" s="290" t="s">
        <v>1106</v>
      </c>
    </row>
    <row r="2" spans="1:11" ht="23.25" hidden="1" x14ac:dyDescent="0.2">
      <c r="A2" s="291" t="s">
        <v>144</v>
      </c>
      <c r="B2" s="291" t="s">
        <v>145</v>
      </c>
      <c r="C2" s="291" t="s">
        <v>16</v>
      </c>
      <c r="D2" s="291" t="s">
        <v>17</v>
      </c>
      <c r="E2" s="291" t="s">
        <v>1038</v>
      </c>
      <c r="F2" s="291" t="s">
        <v>17</v>
      </c>
      <c r="G2" s="292">
        <v>9</v>
      </c>
      <c r="H2" s="293" t="s">
        <v>1024</v>
      </c>
      <c r="I2" s="290" t="s">
        <v>1108</v>
      </c>
      <c r="K2" s="290" t="s">
        <v>1107</v>
      </c>
    </row>
    <row r="3" spans="1:11" ht="23.25" hidden="1" x14ac:dyDescent="0.2">
      <c r="A3" s="291" t="s">
        <v>146</v>
      </c>
      <c r="B3" s="291" t="s">
        <v>147</v>
      </c>
      <c r="C3" s="291" t="s">
        <v>16</v>
      </c>
      <c r="D3" s="291" t="s">
        <v>17</v>
      </c>
      <c r="E3" s="291" t="s">
        <v>1038</v>
      </c>
      <c r="F3" s="291" t="s">
        <v>17</v>
      </c>
      <c r="G3" s="292">
        <v>9</v>
      </c>
      <c r="H3" s="293" t="s">
        <v>1029</v>
      </c>
      <c r="I3" s="290" t="s">
        <v>1108</v>
      </c>
      <c r="K3" s="290" t="s">
        <v>1107</v>
      </c>
    </row>
    <row r="4" spans="1:11" ht="23.25" hidden="1" x14ac:dyDescent="0.2">
      <c r="A4" s="291" t="s">
        <v>148</v>
      </c>
      <c r="B4" s="291" t="s">
        <v>149</v>
      </c>
      <c r="C4" s="291" t="s">
        <v>16</v>
      </c>
      <c r="D4" s="291" t="s">
        <v>17</v>
      </c>
      <c r="E4" s="291" t="s">
        <v>1038</v>
      </c>
      <c r="F4" s="291" t="s">
        <v>17</v>
      </c>
      <c r="G4" s="292">
        <v>9</v>
      </c>
      <c r="H4" s="293" t="s">
        <v>1024</v>
      </c>
      <c r="I4" s="290" t="s">
        <v>1108</v>
      </c>
      <c r="K4" s="290" t="s">
        <v>1110</v>
      </c>
    </row>
    <row r="5" spans="1:11" ht="23.25" hidden="1" x14ac:dyDescent="0.2">
      <c r="A5" s="291" t="s">
        <v>150</v>
      </c>
      <c r="B5" s="291" t="s">
        <v>151</v>
      </c>
      <c r="C5" s="291" t="s">
        <v>16</v>
      </c>
      <c r="D5" s="291" t="s">
        <v>17</v>
      </c>
      <c r="E5" s="291" t="s">
        <v>1038</v>
      </c>
      <c r="F5" s="291" t="s">
        <v>17</v>
      </c>
      <c r="G5" s="292">
        <v>9</v>
      </c>
      <c r="H5" s="293" t="s">
        <v>1024</v>
      </c>
      <c r="I5" s="290" t="s">
        <v>1108</v>
      </c>
      <c r="K5" s="290" t="s">
        <v>1110</v>
      </c>
    </row>
    <row r="6" spans="1:11" ht="23.25" hidden="1" x14ac:dyDescent="0.2">
      <c r="A6" s="291" t="s">
        <v>152</v>
      </c>
      <c r="B6" s="291" t="s">
        <v>1109</v>
      </c>
      <c r="C6" s="291" t="s">
        <v>16</v>
      </c>
      <c r="D6" s="291" t="s">
        <v>17</v>
      </c>
      <c r="E6" s="291" t="s">
        <v>1038</v>
      </c>
      <c r="F6" s="291" t="s">
        <v>17</v>
      </c>
      <c r="G6" s="292">
        <v>9</v>
      </c>
      <c r="H6" s="293" t="s">
        <v>1025</v>
      </c>
      <c r="I6" s="290" t="s">
        <v>1108</v>
      </c>
      <c r="K6" s="290" t="s">
        <v>1110</v>
      </c>
    </row>
    <row r="7" spans="1:11" ht="23.25" hidden="1" x14ac:dyDescent="0.2">
      <c r="A7" s="291" t="s">
        <v>153</v>
      </c>
      <c r="B7" s="291" t="s">
        <v>154</v>
      </c>
      <c r="C7" s="291" t="s">
        <v>16</v>
      </c>
      <c r="D7" s="291" t="s">
        <v>17</v>
      </c>
      <c r="E7" s="291" t="s">
        <v>1038</v>
      </c>
      <c r="F7" s="291" t="s">
        <v>17</v>
      </c>
      <c r="G7" s="292">
        <v>9</v>
      </c>
      <c r="H7" s="293" t="s">
        <v>1027</v>
      </c>
      <c r="I7" s="290" t="s">
        <v>1108</v>
      </c>
      <c r="K7" s="290" t="s">
        <v>1110</v>
      </c>
    </row>
    <row r="8" spans="1:11" ht="23.25" hidden="1" x14ac:dyDescent="0.2">
      <c r="A8" s="291" t="s">
        <v>155</v>
      </c>
      <c r="B8" s="291" t="s">
        <v>177</v>
      </c>
      <c r="C8" s="291" t="s">
        <v>16</v>
      </c>
      <c r="D8" s="291" t="s">
        <v>17</v>
      </c>
      <c r="E8" s="291" t="s">
        <v>1038</v>
      </c>
      <c r="F8" s="291" t="s">
        <v>17</v>
      </c>
      <c r="G8" s="292">
        <v>9</v>
      </c>
      <c r="H8" s="293" t="s">
        <v>1027</v>
      </c>
      <c r="I8" s="290" t="s">
        <v>1108</v>
      </c>
      <c r="K8" s="290" t="s">
        <v>1110</v>
      </c>
    </row>
    <row r="9" spans="1:11" ht="23.25" hidden="1" x14ac:dyDescent="0.2">
      <c r="A9" s="291" t="s">
        <v>156</v>
      </c>
      <c r="B9" s="291" t="s">
        <v>179</v>
      </c>
      <c r="C9" s="291" t="s">
        <v>16</v>
      </c>
      <c r="D9" s="291" t="s">
        <v>17</v>
      </c>
      <c r="E9" s="291" t="s">
        <v>1038</v>
      </c>
      <c r="F9" s="291" t="s">
        <v>17</v>
      </c>
      <c r="G9" s="292">
        <v>9</v>
      </c>
      <c r="H9" s="293" t="s">
        <v>1024</v>
      </c>
      <c r="I9" s="290" t="s">
        <v>1108</v>
      </c>
      <c r="K9" s="290" t="s">
        <v>1110</v>
      </c>
    </row>
    <row r="10" spans="1:11" ht="23.25" hidden="1" x14ac:dyDescent="0.2">
      <c r="A10" s="291" t="s">
        <v>157</v>
      </c>
      <c r="B10" s="291" t="s">
        <v>158</v>
      </c>
      <c r="C10" s="291" t="s">
        <v>16</v>
      </c>
      <c r="D10" s="291" t="s">
        <v>17</v>
      </c>
      <c r="E10" s="291" t="s">
        <v>1038</v>
      </c>
      <c r="F10" s="291" t="s">
        <v>17</v>
      </c>
      <c r="G10" s="292">
        <v>9</v>
      </c>
      <c r="H10" s="293" t="s">
        <v>1029</v>
      </c>
      <c r="I10" s="290" t="s">
        <v>1108</v>
      </c>
      <c r="K10" s="290" t="s">
        <v>1110</v>
      </c>
    </row>
    <row r="11" spans="1:11" ht="23.25" hidden="1" x14ac:dyDescent="0.2">
      <c r="A11" s="291" t="s">
        <v>159</v>
      </c>
      <c r="B11" s="291" t="s">
        <v>160</v>
      </c>
      <c r="C11" s="291" t="s">
        <v>16</v>
      </c>
      <c r="D11" s="291" t="s">
        <v>17</v>
      </c>
      <c r="E11" s="291" t="s">
        <v>1038</v>
      </c>
      <c r="F11" s="291" t="s">
        <v>17</v>
      </c>
      <c r="G11" s="292">
        <v>9</v>
      </c>
      <c r="H11" s="293" t="s">
        <v>1029</v>
      </c>
      <c r="I11" s="290" t="s">
        <v>1108</v>
      </c>
      <c r="K11" s="290" t="s">
        <v>1110</v>
      </c>
    </row>
    <row r="12" spans="1:11" ht="23.25" hidden="1" x14ac:dyDescent="0.2">
      <c r="A12" s="291" t="s">
        <v>117</v>
      </c>
      <c r="B12" s="291" t="s">
        <v>118</v>
      </c>
      <c r="C12" s="291" t="s">
        <v>12</v>
      </c>
      <c r="D12" s="291" t="s">
        <v>13</v>
      </c>
      <c r="E12" s="291" t="s">
        <v>1031</v>
      </c>
      <c r="F12" s="291" t="s">
        <v>1032</v>
      </c>
      <c r="G12" s="292">
        <v>8</v>
      </c>
      <c r="H12" s="293" t="s">
        <v>1018</v>
      </c>
      <c r="I12" s="290" t="s">
        <v>1108</v>
      </c>
      <c r="K12" s="290" t="s">
        <v>1107</v>
      </c>
    </row>
    <row r="13" spans="1:11" ht="23.25" hidden="1" x14ac:dyDescent="0.2">
      <c r="A13" s="291" t="s">
        <v>119</v>
      </c>
      <c r="B13" s="291" t="s">
        <v>120</v>
      </c>
      <c r="C13" s="291" t="s">
        <v>12</v>
      </c>
      <c r="D13" s="291" t="s">
        <v>13</v>
      </c>
      <c r="E13" s="291" t="s">
        <v>1031</v>
      </c>
      <c r="F13" s="291" t="s">
        <v>1032</v>
      </c>
      <c r="G13" s="292">
        <v>8</v>
      </c>
      <c r="H13" s="293" t="s">
        <v>1020</v>
      </c>
      <c r="I13" s="290" t="s">
        <v>1108</v>
      </c>
      <c r="K13" s="290" t="s">
        <v>1107</v>
      </c>
    </row>
    <row r="14" spans="1:11" ht="23.25" hidden="1" x14ac:dyDescent="0.2">
      <c r="A14" s="291" t="s">
        <v>832</v>
      </c>
      <c r="B14" s="291" t="s">
        <v>122</v>
      </c>
      <c r="C14" s="291" t="s">
        <v>12</v>
      </c>
      <c r="D14" s="291" t="s">
        <v>13</v>
      </c>
      <c r="E14" s="291" t="s">
        <v>1031</v>
      </c>
      <c r="F14" s="291" t="s">
        <v>1032</v>
      </c>
      <c r="G14" s="292">
        <v>8</v>
      </c>
      <c r="H14" s="293" t="s">
        <v>1018</v>
      </c>
      <c r="I14" s="290" t="s">
        <v>1108</v>
      </c>
      <c r="K14" s="290" t="s">
        <v>1107</v>
      </c>
    </row>
    <row r="15" spans="1:11" ht="23.25" hidden="1" x14ac:dyDescent="0.2">
      <c r="A15" s="291" t="s">
        <v>833</v>
      </c>
      <c r="B15" s="291" t="s">
        <v>123</v>
      </c>
      <c r="C15" s="291" t="s">
        <v>12</v>
      </c>
      <c r="D15" s="291" t="s">
        <v>13</v>
      </c>
      <c r="E15" s="291" t="s">
        <v>1031</v>
      </c>
      <c r="F15" s="291" t="s">
        <v>1032</v>
      </c>
      <c r="G15" s="292">
        <v>8</v>
      </c>
      <c r="H15" s="293" t="s">
        <v>1020</v>
      </c>
      <c r="I15" s="290" t="s">
        <v>1108</v>
      </c>
      <c r="K15" s="290" t="s">
        <v>1107</v>
      </c>
    </row>
    <row r="16" spans="1:11" ht="23.25" hidden="1" x14ac:dyDescent="0.2">
      <c r="A16" s="291" t="s">
        <v>834</v>
      </c>
      <c r="B16" s="291" t="s">
        <v>835</v>
      </c>
      <c r="C16" s="291" t="s">
        <v>12</v>
      </c>
      <c r="D16" s="291" t="s">
        <v>13</v>
      </c>
      <c r="E16" s="291" t="s">
        <v>1031</v>
      </c>
      <c r="F16" s="291" t="s">
        <v>1032</v>
      </c>
      <c r="G16" s="292">
        <v>8</v>
      </c>
      <c r="H16" s="293" t="s">
        <v>1022</v>
      </c>
      <c r="I16" s="290" t="s">
        <v>1108</v>
      </c>
      <c r="K16" s="290" t="s">
        <v>1107</v>
      </c>
    </row>
    <row r="17" spans="1:11" ht="23.25" hidden="1" x14ac:dyDescent="0.2">
      <c r="A17" s="291" t="s">
        <v>124</v>
      </c>
      <c r="B17" s="291" t="s">
        <v>125</v>
      </c>
      <c r="C17" s="291" t="s">
        <v>12</v>
      </c>
      <c r="D17" s="291" t="s">
        <v>13</v>
      </c>
      <c r="E17" s="291" t="s">
        <v>1031</v>
      </c>
      <c r="F17" s="291" t="s">
        <v>1032</v>
      </c>
      <c r="G17" s="292">
        <v>8</v>
      </c>
      <c r="H17" s="293" t="s">
        <v>1020</v>
      </c>
      <c r="I17" s="290" t="s">
        <v>1108</v>
      </c>
      <c r="K17" s="290" t="s">
        <v>1107</v>
      </c>
    </row>
    <row r="18" spans="1:11" ht="23.25" hidden="1" x14ac:dyDescent="0.2">
      <c r="A18" s="291" t="s">
        <v>126</v>
      </c>
      <c r="B18" s="291" t="s">
        <v>127</v>
      </c>
      <c r="C18" s="291" t="s">
        <v>12</v>
      </c>
      <c r="D18" s="291" t="s">
        <v>13</v>
      </c>
      <c r="E18" s="291" t="s">
        <v>1031</v>
      </c>
      <c r="F18" s="291" t="s">
        <v>1032</v>
      </c>
      <c r="G18" s="292">
        <v>8</v>
      </c>
      <c r="H18" s="293" t="s">
        <v>1018</v>
      </c>
      <c r="I18" s="290" t="s">
        <v>1108</v>
      </c>
      <c r="K18" s="290" t="s">
        <v>1107</v>
      </c>
    </row>
    <row r="19" spans="1:11" ht="23.25" hidden="1" x14ac:dyDescent="0.2">
      <c r="A19" s="291" t="s">
        <v>836</v>
      </c>
      <c r="B19" s="291" t="s">
        <v>121</v>
      </c>
      <c r="C19" s="291" t="s">
        <v>12</v>
      </c>
      <c r="D19" s="291" t="s">
        <v>13</v>
      </c>
      <c r="E19" s="291" t="s">
        <v>1031</v>
      </c>
      <c r="F19" s="291" t="s">
        <v>1032</v>
      </c>
      <c r="G19" s="292">
        <v>8</v>
      </c>
      <c r="H19" s="293" t="s">
        <v>1020</v>
      </c>
      <c r="I19" s="290" t="s">
        <v>1108</v>
      </c>
      <c r="K19" s="290" t="s">
        <v>1107</v>
      </c>
    </row>
    <row r="20" spans="1:11" ht="23.25" hidden="1" x14ac:dyDescent="0.2">
      <c r="A20" s="291" t="s">
        <v>837</v>
      </c>
      <c r="B20" s="291" t="s">
        <v>84</v>
      </c>
      <c r="C20" s="291" t="s">
        <v>6</v>
      </c>
      <c r="D20" s="291" t="s">
        <v>7</v>
      </c>
      <c r="E20" s="291" t="s">
        <v>1010</v>
      </c>
      <c r="F20" s="291" t="s">
        <v>1011</v>
      </c>
      <c r="G20" s="292">
        <v>4</v>
      </c>
      <c r="H20" s="293" t="s">
        <v>992</v>
      </c>
      <c r="I20" s="290" t="s">
        <v>1108</v>
      </c>
      <c r="K20" s="290" t="s">
        <v>1107</v>
      </c>
    </row>
    <row r="21" spans="1:11" ht="23.25" hidden="1" x14ac:dyDescent="0.2">
      <c r="A21" s="291" t="s">
        <v>838</v>
      </c>
      <c r="B21" s="291" t="s">
        <v>839</v>
      </c>
      <c r="C21" s="291" t="s">
        <v>2</v>
      </c>
      <c r="D21" s="291" t="s">
        <v>3</v>
      </c>
      <c r="E21" s="291" t="s">
        <v>999</v>
      </c>
      <c r="F21" s="291" t="s">
        <v>3</v>
      </c>
      <c r="G21" s="292">
        <v>162</v>
      </c>
      <c r="H21" s="293" t="s">
        <v>1009</v>
      </c>
      <c r="I21" s="290" t="s">
        <v>1108</v>
      </c>
      <c r="K21" s="290" t="s">
        <v>1110</v>
      </c>
    </row>
    <row r="22" spans="1:11" ht="23.25" hidden="1" x14ac:dyDescent="0.2">
      <c r="A22" s="291" t="s">
        <v>840</v>
      </c>
      <c r="B22" s="291" t="s">
        <v>841</v>
      </c>
      <c r="C22" s="291" t="s">
        <v>12</v>
      </c>
      <c r="D22" s="291" t="s">
        <v>13</v>
      </c>
      <c r="E22" s="291" t="s">
        <v>1031</v>
      </c>
      <c r="F22" s="291" t="s">
        <v>1032</v>
      </c>
      <c r="G22" s="292">
        <v>8</v>
      </c>
      <c r="H22" s="293" t="s">
        <v>1017</v>
      </c>
      <c r="I22" s="290" t="s">
        <v>1108</v>
      </c>
      <c r="K22" s="290" t="s">
        <v>1107</v>
      </c>
    </row>
    <row r="23" spans="1:11" ht="23.25" hidden="1" x14ac:dyDescent="0.2">
      <c r="A23" s="291" t="s">
        <v>76</v>
      </c>
      <c r="B23" s="291" t="s">
        <v>1111</v>
      </c>
      <c r="C23" s="291" t="s">
        <v>4</v>
      </c>
      <c r="D23" s="291" t="s">
        <v>5</v>
      </c>
      <c r="E23" s="291" t="s">
        <v>1000</v>
      </c>
      <c r="F23" s="291" t="s">
        <v>1001</v>
      </c>
      <c r="G23" s="292">
        <v>162</v>
      </c>
      <c r="H23" s="293" t="s">
        <v>1009</v>
      </c>
      <c r="I23" s="290" t="s">
        <v>1108</v>
      </c>
      <c r="K23" s="290" t="s">
        <v>1110</v>
      </c>
    </row>
    <row r="24" spans="1:11" ht="23.25" hidden="1" x14ac:dyDescent="0.2">
      <c r="A24" s="291" t="s">
        <v>77</v>
      </c>
      <c r="B24" s="291" t="s">
        <v>1112</v>
      </c>
      <c r="C24" s="291" t="s">
        <v>4</v>
      </c>
      <c r="D24" s="291" t="s">
        <v>5</v>
      </c>
      <c r="E24" s="291" t="s">
        <v>1002</v>
      </c>
      <c r="F24" s="291" t="s">
        <v>1003</v>
      </c>
      <c r="G24" s="292">
        <v>4</v>
      </c>
      <c r="H24" s="293" t="s">
        <v>992</v>
      </c>
      <c r="I24" s="290" t="s">
        <v>1108</v>
      </c>
      <c r="K24" s="290" t="s">
        <v>1107</v>
      </c>
    </row>
    <row r="25" spans="1:11" ht="23.25" hidden="1" x14ac:dyDescent="0.2">
      <c r="A25" s="291" t="s">
        <v>128</v>
      </c>
      <c r="B25" s="291" t="s">
        <v>1113</v>
      </c>
      <c r="C25" s="291" t="s">
        <v>12</v>
      </c>
      <c r="D25" s="291" t="s">
        <v>13</v>
      </c>
      <c r="E25" s="291" t="s">
        <v>1033</v>
      </c>
      <c r="F25" s="291" t="s">
        <v>1034</v>
      </c>
      <c r="G25" s="292">
        <v>4</v>
      </c>
      <c r="H25" s="293" t="s">
        <v>996</v>
      </c>
      <c r="I25" s="290" t="s">
        <v>1108</v>
      </c>
      <c r="K25" s="290" t="s">
        <v>1110</v>
      </c>
    </row>
    <row r="26" spans="1:11" ht="23.25" hidden="1" x14ac:dyDescent="0.2">
      <c r="A26" s="291" t="s">
        <v>129</v>
      </c>
      <c r="B26" s="291" t="s">
        <v>1114</v>
      </c>
      <c r="C26" s="291" t="s">
        <v>12</v>
      </c>
      <c r="D26" s="291" t="s">
        <v>13</v>
      </c>
      <c r="E26" s="291" t="s">
        <v>1035</v>
      </c>
      <c r="F26" s="291" t="s">
        <v>1036</v>
      </c>
      <c r="G26" s="292">
        <v>4</v>
      </c>
      <c r="H26" s="293" t="s">
        <v>996</v>
      </c>
      <c r="I26" s="290" t="s">
        <v>1108</v>
      </c>
      <c r="K26" s="290" t="s">
        <v>1110</v>
      </c>
    </row>
    <row r="27" spans="1:11" ht="23.25" hidden="1" x14ac:dyDescent="0.2">
      <c r="A27" s="291" t="s">
        <v>85</v>
      </c>
      <c r="B27" s="291" t="s">
        <v>1115</v>
      </c>
      <c r="C27" s="291" t="s">
        <v>6</v>
      </c>
      <c r="D27" s="291" t="s">
        <v>7</v>
      </c>
      <c r="E27" s="291" t="s">
        <v>1012</v>
      </c>
      <c r="F27" s="291" t="s">
        <v>1013</v>
      </c>
      <c r="G27" s="292">
        <v>4</v>
      </c>
      <c r="H27" s="293" t="s">
        <v>994</v>
      </c>
      <c r="I27" s="290" t="s">
        <v>1108</v>
      </c>
      <c r="K27" s="290" t="s">
        <v>1107</v>
      </c>
    </row>
    <row r="28" spans="1:11" ht="23.25" hidden="1" x14ac:dyDescent="0.2">
      <c r="A28" s="291" t="s">
        <v>86</v>
      </c>
      <c r="B28" s="291" t="s">
        <v>1116</v>
      </c>
      <c r="C28" s="291" t="s">
        <v>6</v>
      </c>
      <c r="D28" s="291" t="s">
        <v>7</v>
      </c>
      <c r="E28" s="291" t="s">
        <v>1014</v>
      </c>
      <c r="F28" s="291" t="s">
        <v>1015</v>
      </c>
      <c r="G28" s="292">
        <v>4</v>
      </c>
      <c r="H28" s="293" t="s">
        <v>992</v>
      </c>
      <c r="I28" s="290" t="s">
        <v>1108</v>
      </c>
      <c r="K28" s="290" t="s">
        <v>1107</v>
      </c>
    </row>
    <row r="29" spans="1:11" ht="23.25" hidden="1" x14ac:dyDescent="0.2">
      <c r="A29" s="291" t="s">
        <v>87</v>
      </c>
      <c r="B29" s="291" t="s">
        <v>88</v>
      </c>
      <c r="C29" s="291" t="s">
        <v>6</v>
      </c>
      <c r="D29" s="291" t="s">
        <v>7</v>
      </c>
      <c r="E29" s="291" t="s">
        <v>1016</v>
      </c>
      <c r="F29" s="291" t="s">
        <v>669</v>
      </c>
      <c r="G29" s="292">
        <v>4</v>
      </c>
      <c r="H29" s="293" t="s">
        <v>992</v>
      </c>
      <c r="I29" s="290" t="s">
        <v>1108</v>
      </c>
      <c r="K29" s="290" t="s">
        <v>1107</v>
      </c>
    </row>
    <row r="30" spans="1:11" ht="23.25" hidden="1" x14ac:dyDescent="0.2">
      <c r="A30" s="291" t="s">
        <v>89</v>
      </c>
      <c r="B30" s="291" t="s">
        <v>90</v>
      </c>
      <c r="C30" s="291" t="s">
        <v>6</v>
      </c>
      <c r="D30" s="291" t="s">
        <v>7</v>
      </c>
      <c r="E30" s="291" t="s">
        <v>1016</v>
      </c>
      <c r="F30" s="291" t="s">
        <v>669</v>
      </c>
      <c r="G30" s="292">
        <v>33</v>
      </c>
      <c r="H30" s="293" t="s">
        <v>1041</v>
      </c>
      <c r="I30" s="290" t="s">
        <v>1108</v>
      </c>
      <c r="K30" s="290" t="s">
        <v>1107</v>
      </c>
    </row>
    <row r="31" spans="1:11" ht="23.25" hidden="1" x14ac:dyDescent="0.2">
      <c r="A31" s="291" t="s">
        <v>130</v>
      </c>
      <c r="B31" s="291" t="s">
        <v>1117</v>
      </c>
      <c r="C31" s="291" t="s">
        <v>12</v>
      </c>
      <c r="D31" s="291" t="s">
        <v>13</v>
      </c>
      <c r="E31" s="291" t="s">
        <v>1033</v>
      </c>
      <c r="F31" s="291" t="s">
        <v>1034</v>
      </c>
      <c r="G31" s="292">
        <v>4</v>
      </c>
      <c r="H31" s="293" t="s">
        <v>996</v>
      </c>
      <c r="I31" s="290" t="s">
        <v>1108</v>
      </c>
      <c r="K31" s="290" t="s">
        <v>1110</v>
      </c>
    </row>
    <row r="32" spans="1:11" ht="23.25" hidden="1" x14ac:dyDescent="0.2">
      <c r="A32" s="291" t="s">
        <v>131</v>
      </c>
      <c r="B32" s="291" t="s">
        <v>1118</v>
      </c>
      <c r="C32" s="291" t="s">
        <v>12</v>
      </c>
      <c r="D32" s="291" t="s">
        <v>13</v>
      </c>
      <c r="E32" s="291" t="s">
        <v>1035</v>
      </c>
      <c r="F32" s="291" t="s">
        <v>1036</v>
      </c>
      <c r="G32" s="292">
        <v>4</v>
      </c>
      <c r="H32" s="293" t="s">
        <v>996</v>
      </c>
      <c r="I32" s="290" t="s">
        <v>1108</v>
      </c>
      <c r="K32" s="290" t="s">
        <v>1110</v>
      </c>
    </row>
    <row r="33" spans="1:11" ht="23.25" hidden="1" x14ac:dyDescent="0.2">
      <c r="A33" s="291" t="s">
        <v>78</v>
      </c>
      <c r="B33" s="291" t="s">
        <v>1119</v>
      </c>
      <c r="C33" s="291" t="s">
        <v>1004</v>
      </c>
      <c r="D33" s="291" t="s">
        <v>731</v>
      </c>
      <c r="E33" s="291" t="s">
        <v>1005</v>
      </c>
      <c r="F33" s="291" t="s">
        <v>1006</v>
      </c>
      <c r="G33" s="292">
        <v>25</v>
      </c>
      <c r="H33" s="293" t="s">
        <v>1096</v>
      </c>
      <c r="I33" s="290" t="s">
        <v>1108</v>
      </c>
      <c r="K33" s="290" t="s">
        <v>1107</v>
      </c>
    </row>
    <row r="34" spans="1:11" ht="23.25" hidden="1" x14ac:dyDescent="0.2">
      <c r="A34" s="291" t="s">
        <v>79</v>
      </c>
      <c r="B34" s="291" t="s">
        <v>1120</v>
      </c>
      <c r="C34" s="291" t="s">
        <v>1004</v>
      </c>
      <c r="D34" s="291" t="s">
        <v>731</v>
      </c>
      <c r="E34" s="291" t="s">
        <v>1007</v>
      </c>
      <c r="F34" s="291" t="s">
        <v>1008</v>
      </c>
      <c r="G34" s="292">
        <v>25</v>
      </c>
      <c r="H34" s="293" t="s">
        <v>1096</v>
      </c>
      <c r="I34" s="290" t="s">
        <v>1108</v>
      </c>
      <c r="K34" s="290" t="s">
        <v>1107</v>
      </c>
    </row>
    <row r="35" spans="1:11" ht="23.25" hidden="1" x14ac:dyDescent="0.2">
      <c r="A35" s="291" t="s">
        <v>80</v>
      </c>
      <c r="B35" s="291" t="s">
        <v>81</v>
      </c>
      <c r="C35" s="291" t="s">
        <v>1004</v>
      </c>
      <c r="D35" s="291" t="s">
        <v>731</v>
      </c>
      <c r="E35" s="291" t="s">
        <v>1009</v>
      </c>
      <c r="F35" s="291" t="s">
        <v>670</v>
      </c>
      <c r="G35" s="292">
        <v>25</v>
      </c>
      <c r="H35" s="293" t="s">
        <v>1096</v>
      </c>
      <c r="I35" s="290" t="s">
        <v>1108</v>
      </c>
      <c r="K35" s="290" t="s">
        <v>1107</v>
      </c>
    </row>
    <row r="36" spans="1:11" ht="23.25" hidden="1" x14ac:dyDescent="0.2">
      <c r="A36" s="291" t="s">
        <v>82</v>
      </c>
      <c r="B36" s="291" t="s">
        <v>83</v>
      </c>
      <c r="C36" s="291" t="s">
        <v>1004</v>
      </c>
      <c r="D36" s="291" t="s">
        <v>731</v>
      </c>
      <c r="E36" s="291" t="s">
        <v>1009</v>
      </c>
      <c r="F36" s="291" t="s">
        <v>670</v>
      </c>
      <c r="G36" s="292">
        <v>25</v>
      </c>
      <c r="H36" s="293" t="s">
        <v>1096</v>
      </c>
      <c r="I36" s="290" t="s">
        <v>1108</v>
      </c>
      <c r="K36" s="290" t="s">
        <v>1107</v>
      </c>
    </row>
    <row r="37" spans="1:11" ht="23.25" hidden="1" x14ac:dyDescent="0.2">
      <c r="A37" s="291" t="s">
        <v>842</v>
      </c>
      <c r="B37" s="291" t="s">
        <v>843</v>
      </c>
      <c r="C37" s="291" t="s">
        <v>1004</v>
      </c>
      <c r="D37" s="291" t="s">
        <v>731</v>
      </c>
      <c r="E37" s="303" t="s">
        <v>1005</v>
      </c>
      <c r="F37" s="303" t="s">
        <v>1006</v>
      </c>
      <c r="G37" s="292">
        <v>25</v>
      </c>
      <c r="H37" s="293" t="s">
        <v>1096</v>
      </c>
      <c r="I37" s="290" t="s">
        <v>1108</v>
      </c>
      <c r="J37" s="290">
        <v>1</v>
      </c>
      <c r="K37" s="290" t="s">
        <v>1107</v>
      </c>
    </row>
    <row r="38" spans="1:11" ht="23.25" hidden="1" x14ac:dyDescent="0.2">
      <c r="A38" s="291" t="s">
        <v>844</v>
      </c>
      <c r="B38" s="291" t="s">
        <v>845</v>
      </c>
      <c r="C38" s="291" t="s">
        <v>1004</v>
      </c>
      <c r="D38" s="291" t="s">
        <v>731</v>
      </c>
      <c r="E38" s="291" t="s">
        <v>1007</v>
      </c>
      <c r="F38" s="291" t="s">
        <v>1008</v>
      </c>
      <c r="G38" s="292">
        <v>25</v>
      </c>
      <c r="H38" s="293" t="s">
        <v>1096</v>
      </c>
      <c r="I38" s="290" t="s">
        <v>1108</v>
      </c>
      <c r="K38" s="290" t="s">
        <v>1107</v>
      </c>
    </row>
    <row r="39" spans="1:11" ht="23.25" hidden="1" x14ac:dyDescent="0.2">
      <c r="A39" s="291" t="s">
        <v>846</v>
      </c>
      <c r="B39" s="291" t="s">
        <v>847</v>
      </c>
      <c r="C39" s="291" t="s">
        <v>1004</v>
      </c>
      <c r="D39" s="291" t="s">
        <v>731</v>
      </c>
      <c r="E39" s="291" t="s">
        <v>1009</v>
      </c>
      <c r="F39" s="291" t="s">
        <v>670</v>
      </c>
      <c r="G39" s="292">
        <v>25</v>
      </c>
      <c r="H39" s="293" t="s">
        <v>1096</v>
      </c>
      <c r="I39" s="290" t="s">
        <v>1108</v>
      </c>
      <c r="K39" s="290" t="s">
        <v>1107</v>
      </c>
    </row>
    <row r="40" spans="1:11" ht="23.25" hidden="1" x14ac:dyDescent="0.2">
      <c r="A40" s="291" t="s">
        <v>848</v>
      </c>
      <c r="B40" s="291" t="s">
        <v>849</v>
      </c>
      <c r="C40" s="291" t="s">
        <v>1004</v>
      </c>
      <c r="D40" s="291" t="s">
        <v>731</v>
      </c>
      <c r="E40" s="291" t="s">
        <v>1009</v>
      </c>
      <c r="F40" s="291" t="s">
        <v>670</v>
      </c>
      <c r="G40" s="292">
        <v>25</v>
      </c>
      <c r="H40" s="293" t="s">
        <v>1096</v>
      </c>
      <c r="I40" s="290" t="s">
        <v>1108</v>
      </c>
      <c r="K40" s="290" t="s">
        <v>1107</v>
      </c>
    </row>
    <row r="41" spans="1:11" ht="23.25" hidden="1" x14ac:dyDescent="0.2">
      <c r="A41" s="291" t="s">
        <v>850</v>
      </c>
      <c r="B41" s="291" t="s">
        <v>851</v>
      </c>
      <c r="C41" s="291" t="s">
        <v>1004</v>
      </c>
      <c r="D41" s="291" t="s">
        <v>731</v>
      </c>
      <c r="E41" s="303" t="s">
        <v>1005</v>
      </c>
      <c r="F41" s="303" t="s">
        <v>1006</v>
      </c>
      <c r="G41" s="292">
        <v>25</v>
      </c>
      <c r="H41" s="293" t="s">
        <v>1096</v>
      </c>
      <c r="I41" s="290" t="s">
        <v>1108</v>
      </c>
      <c r="J41" s="290">
        <v>1</v>
      </c>
      <c r="K41" s="290" t="s">
        <v>1107</v>
      </c>
    </row>
    <row r="42" spans="1:11" ht="23.25" hidden="1" x14ac:dyDescent="0.2">
      <c r="A42" s="291" t="s">
        <v>852</v>
      </c>
      <c r="B42" s="291" t="s">
        <v>853</v>
      </c>
      <c r="C42" s="291" t="s">
        <v>1004</v>
      </c>
      <c r="D42" s="291" t="s">
        <v>731</v>
      </c>
      <c r="E42" s="291" t="s">
        <v>1007</v>
      </c>
      <c r="F42" s="291" t="s">
        <v>1008</v>
      </c>
      <c r="G42" s="292">
        <v>25</v>
      </c>
      <c r="H42" s="293" t="s">
        <v>1096</v>
      </c>
      <c r="I42" s="290" t="s">
        <v>1108</v>
      </c>
      <c r="K42" s="290" t="s">
        <v>1107</v>
      </c>
    </row>
    <row r="43" spans="1:11" ht="23.25" hidden="1" x14ac:dyDescent="0.2">
      <c r="A43" s="291" t="s">
        <v>854</v>
      </c>
      <c r="B43" s="291" t="s">
        <v>855</v>
      </c>
      <c r="C43" s="291" t="s">
        <v>1004</v>
      </c>
      <c r="D43" s="291" t="s">
        <v>731</v>
      </c>
      <c r="E43" s="291" t="s">
        <v>1009</v>
      </c>
      <c r="F43" s="291" t="s">
        <v>670</v>
      </c>
      <c r="G43" s="292">
        <v>25</v>
      </c>
      <c r="H43" s="293" t="s">
        <v>1096</v>
      </c>
      <c r="I43" s="290" t="s">
        <v>1108</v>
      </c>
      <c r="K43" s="290" t="s">
        <v>1107</v>
      </c>
    </row>
    <row r="44" spans="1:11" ht="23.25" hidden="1" x14ac:dyDescent="0.2">
      <c r="A44" s="291" t="s">
        <v>856</v>
      </c>
      <c r="B44" s="291" t="s">
        <v>857</v>
      </c>
      <c r="C44" s="291" t="s">
        <v>1004</v>
      </c>
      <c r="D44" s="291" t="s">
        <v>731</v>
      </c>
      <c r="E44" s="291" t="s">
        <v>1009</v>
      </c>
      <c r="F44" s="291" t="s">
        <v>670</v>
      </c>
      <c r="G44" s="292">
        <v>25</v>
      </c>
      <c r="H44" s="293" t="s">
        <v>1096</v>
      </c>
      <c r="I44" s="290" t="s">
        <v>1108</v>
      </c>
      <c r="K44" s="290" t="s">
        <v>1107</v>
      </c>
    </row>
    <row r="45" spans="1:11" x14ac:dyDescent="0.2">
      <c r="A45" s="291" t="s">
        <v>45</v>
      </c>
      <c r="B45" s="291" t="s">
        <v>1121</v>
      </c>
      <c r="C45" s="291" t="s">
        <v>0</v>
      </c>
      <c r="D45" s="291" t="s">
        <v>1</v>
      </c>
      <c r="E45" s="291" t="s">
        <v>992</v>
      </c>
      <c r="F45" s="291" t="s">
        <v>993</v>
      </c>
      <c r="G45" s="292">
        <v>12</v>
      </c>
      <c r="H45" s="293" t="s">
        <v>1038</v>
      </c>
      <c r="I45" s="290" t="s">
        <v>1108</v>
      </c>
      <c r="K45" s="290" t="s">
        <v>1107</v>
      </c>
    </row>
    <row r="46" spans="1:11" x14ac:dyDescent="0.2">
      <c r="A46" s="291" t="s">
        <v>46</v>
      </c>
      <c r="B46" s="291" t="s">
        <v>1122</v>
      </c>
      <c r="C46" s="291" t="s">
        <v>0</v>
      </c>
      <c r="D46" s="291" t="s">
        <v>1</v>
      </c>
      <c r="E46" s="291" t="s">
        <v>994</v>
      </c>
      <c r="F46" s="291" t="s">
        <v>995</v>
      </c>
      <c r="G46" s="292">
        <v>12</v>
      </c>
      <c r="H46" s="293" t="s">
        <v>1038</v>
      </c>
      <c r="I46" s="290" t="s">
        <v>1108</v>
      </c>
      <c r="K46" s="290" t="s">
        <v>1107</v>
      </c>
    </row>
    <row r="47" spans="1:11" x14ac:dyDescent="0.2">
      <c r="A47" s="291" t="s">
        <v>47</v>
      </c>
      <c r="B47" s="291" t="s">
        <v>1123</v>
      </c>
      <c r="C47" s="291" t="s">
        <v>0</v>
      </c>
      <c r="D47" s="291" t="s">
        <v>1</v>
      </c>
      <c r="E47" s="291" t="s">
        <v>992</v>
      </c>
      <c r="F47" s="291" t="s">
        <v>993</v>
      </c>
      <c r="G47" s="292">
        <v>12</v>
      </c>
      <c r="H47" s="293" t="s">
        <v>1038</v>
      </c>
      <c r="I47" s="290" t="s">
        <v>1108</v>
      </c>
      <c r="K47" s="290" t="s">
        <v>1107</v>
      </c>
    </row>
    <row r="48" spans="1:11" x14ac:dyDescent="0.2">
      <c r="A48" s="291" t="s">
        <v>48</v>
      </c>
      <c r="B48" s="291" t="s">
        <v>1124</v>
      </c>
      <c r="C48" s="291" t="s">
        <v>0</v>
      </c>
      <c r="D48" s="291" t="s">
        <v>1</v>
      </c>
      <c r="E48" s="291" t="s">
        <v>992</v>
      </c>
      <c r="F48" s="291" t="s">
        <v>993</v>
      </c>
      <c r="G48" s="292">
        <v>12</v>
      </c>
      <c r="H48" s="293" t="s">
        <v>1038</v>
      </c>
      <c r="I48" s="290" t="s">
        <v>1108</v>
      </c>
      <c r="K48" s="290" t="s">
        <v>1107</v>
      </c>
    </row>
    <row r="49" spans="1:11" x14ac:dyDescent="0.2">
      <c r="A49" s="291" t="s">
        <v>49</v>
      </c>
      <c r="B49" s="291" t="s">
        <v>1125</v>
      </c>
      <c r="C49" s="291" t="s">
        <v>0</v>
      </c>
      <c r="D49" s="291" t="s">
        <v>1</v>
      </c>
      <c r="E49" s="291" t="s">
        <v>992</v>
      </c>
      <c r="F49" s="291" t="s">
        <v>993</v>
      </c>
      <c r="G49" s="292">
        <v>12</v>
      </c>
      <c r="H49" s="293" t="s">
        <v>1038</v>
      </c>
      <c r="I49" s="290" t="s">
        <v>1108</v>
      </c>
      <c r="K49" s="290" t="s">
        <v>1107</v>
      </c>
    </row>
    <row r="50" spans="1:11" ht="23.25" hidden="1" x14ac:dyDescent="0.2">
      <c r="A50" s="291" t="s">
        <v>215</v>
      </c>
      <c r="B50" s="291" t="s">
        <v>216</v>
      </c>
      <c r="C50" s="291" t="s">
        <v>18</v>
      </c>
      <c r="D50" s="291" t="s">
        <v>690</v>
      </c>
      <c r="E50" s="291" t="s">
        <v>1041</v>
      </c>
      <c r="F50" s="291" t="s">
        <v>674</v>
      </c>
      <c r="G50" s="292">
        <v>12</v>
      </c>
      <c r="H50" s="293" t="s">
        <v>1038</v>
      </c>
      <c r="I50" s="290" t="s">
        <v>1108</v>
      </c>
      <c r="K50" s="290" t="s">
        <v>1107</v>
      </c>
    </row>
    <row r="51" spans="1:11" x14ac:dyDescent="0.2">
      <c r="A51" s="291" t="s">
        <v>50</v>
      </c>
      <c r="B51" s="291" t="s">
        <v>1126</v>
      </c>
      <c r="C51" s="291" t="s">
        <v>0</v>
      </c>
      <c r="D51" s="291" t="s">
        <v>1</v>
      </c>
      <c r="E51" s="303" t="s">
        <v>992</v>
      </c>
      <c r="F51" s="303" t="s">
        <v>993</v>
      </c>
      <c r="G51" s="292">
        <v>6</v>
      </c>
      <c r="H51" s="293" t="s">
        <v>1000</v>
      </c>
      <c r="I51" s="290" t="s">
        <v>1108</v>
      </c>
      <c r="J51" s="290">
        <v>1</v>
      </c>
      <c r="K51" s="290" t="s">
        <v>1107</v>
      </c>
    </row>
    <row r="52" spans="1:11" x14ac:dyDescent="0.2">
      <c r="A52" s="291" t="s">
        <v>51</v>
      </c>
      <c r="B52" s="291" t="s">
        <v>1127</v>
      </c>
      <c r="C52" s="291" t="s">
        <v>0</v>
      </c>
      <c r="D52" s="291" t="s">
        <v>1</v>
      </c>
      <c r="E52" s="291" t="s">
        <v>997</v>
      </c>
      <c r="F52" s="291" t="s">
        <v>998</v>
      </c>
      <c r="G52" s="292">
        <v>10</v>
      </c>
      <c r="H52" s="293" t="s">
        <v>1031</v>
      </c>
      <c r="I52" s="290" t="s">
        <v>1108</v>
      </c>
      <c r="K52" s="290" t="s">
        <v>1110</v>
      </c>
    </row>
    <row r="53" spans="1:11" x14ac:dyDescent="0.2">
      <c r="A53" s="291" t="s">
        <v>52</v>
      </c>
      <c r="B53" s="291" t="s">
        <v>1128</v>
      </c>
      <c r="C53" s="291" t="s">
        <v>0</v>
      </c>
      <c r="D53" s="291" t="s">
        <v>1</v>
      </c>
      <c r="E53" s="291" t="s">
        <v>992</v>
      </c>
      <c r="F53" s="291" t="s">
        <v>993</v>
      </c>
      <c r="G53" s="292">
        <v>12</v>
      </c>
      <c r="H53" s="293" t="s">
        <v>1038</v>
      </c>
      <c r="I53" s="290" t="s">
        <v>1108</v>
      </c>
      <c r="K53" s="290" t="s">
        <v>1107</v>
      </c>
    </row>
    <row r="54" spans="1:11" x14ac:dyDescent="0.2">
      <c r="A54" s="291" t="s">
        <v>53</v>
      </c>
      <c r="B54" s="291" t="s">
        <v>54</v>
      </c>
      <c r="C54" s="291" t="s">
        <v>0</v>
      </c>
      <c r="D54" s="291" t="s">
        <v>1</v>
      </c>
      <c r="E54" s="291" t="s">
        <v>997</v>
      </c>
      <c r="F54" s="291" t="s">
        <v>998</v>
      </c>
      <c r="G54" s="292">
        <v>10</v>
      </c>
      <c r="H54" s="293" t="s">
        <v>1031</v>
      </c>
      <c r="I54" s="290" t="s">
        <v>1108</v>
      </c>
      <c r="K54" s="290" t="s">
        <v>1110</v>
      </c>
    </row>
    <row r="55" spans="1:11" x14ac:dyDescent="0.2">
      <c r="A55" s="291" t="s">
        <v>55</v>
      </c>
      <c r="B55" s="291" t="s">
        <v>1129</v>
      </c>
      <c r="C55" s="291" t="s">
        <v>0</v>
      </c>
      <c r="D55" s="291" t="s">
        <v>1</v>
      </c>
      <c r="E55" s="291" t="s">
        <v>997</v>
      </c>
      <c r="F55" s="291" t="s">
        <v>998</v>
      </c>
      <c r="G55" s="292">
        <v>10</v>
      </c>
      <c r="H55" s="293" t="s">
        <v>1031</v>
      </c>
      <c r="I55" s="290" t="s">
        <v>1108</v>
      </c>
      <c r="K55" s="290" t="s">
        <v>1107</v>
      </c>
    </row>
    <row r="56" spans="1:11" x14ac:dyDescent="0.2">
      <c r="A56" s="291" t="s">
        <v>56</v>
      </c>
      <c r="B56" s="291" t="s">
        <v>57</v>
      </c>
      <c r="C56" s="291" t="s">
        <v>0</v>
      </c>
      <c r="D56" s="291" t="s">
        <v>1</v>
      </c>
      <c r="E56" s="291" t="s">
        <v>997</v>
      </c>
      <c r="F56" s="291" t="s">
        <v>998</v>
      </c>
      <c r="G56" s="292">
        <v>10</v>
      </c>
      <c r="H56" s="293" t="s">
        <v>1031</v>
      </c>
      <c r="I56" s="290" t="s">
        <v>1108</v>
      </c>
      <c r="K56" s="290" t="s">
        <v>1107</v>
      </c>
    </row>
    <row r="57" spans="1:11" x14ac:dyDescent="0.2">
      <c r="A57" s="291" t="s">
        <v>58</v>
      </c>
      <c r="B57" s="291" t="s">
        <v>1130</v>
      </c>
      <c r="C57" s="291" t="s">
        <v>0</v>
      </c>
      <c r="D57" s="291" t="s">
        <v>1</v>
      </c>
      <c r="E57" s="291" t="s">
        <v>996</v>
      </c>
      <c r="F57" s="291" t="s">
        <v>668</v>
      </c>
      <c r="G57" s="292">
        <v>6</v>
      </c>
      <c r="H57" s="293" t="s">
        <v>1002</v>
      </c>
      <c r="I57" s="290" t="s">
        <v>1108</v>
      </c>
      <c r="K57" s="290" t="s">
        <v>1107</v>
      </c>
    </row>
    <row r="58" spans="1:11" x14ac:dyDescent="0.2">
      <c r="A58" s="291" t="s">
        <v>59</v>
      </c>
      <c r="B58" s="291" t="s">
        <v>1131</v>
      </c>
      <c r="C58" s="291" t="s">
        <v>0</v>
      </c>
      <c r="D58" s="291" t="s">
        <v>1</v>
      </c>
      <c r="E58" s="291" t="s">
        <v>996</v>
      </c>
      <c r="F58" s="291" t="s">
        <v>668</v>
      </c>
      <c r="G58" s="292">
        <v>10</v>
      </c>
      <c r="H58" s="293" t="s">
        <v>1033</v>
      </c>
      <c r="I58" s="290" t="s">
        <v>1108</v>
      </c>
      <c r="K58" s="290" t="s">
        <v>1107</v>
      </c>
    </row>
    <row r="59" spans="1:11" x14ac:dyDescent="0.2">
      <c r="A59" s="291" t="s">
        <v>60</v>
      </c>
      <c r="B59" s="291" t="s">
        <v>1132</v>
      </c>
      <c r="C59" s="291" t="s">
        <v>0</v>
      </c>
      <c r="D59" s="291" t="s">
        <v>1</v>
      </c>
      <c r="E59" s="291" t="s">
        <v>996</v>
      </c>
      <c r="F59" s="291" t="s">
        <v>668</v>
      </c>
      <c r="G59" s="292">
        <v>10</v>
      </c>
      <c r="H59" s="293" t="s">
        <v>1035</v>
      </c>
      <c r="I59" s="290" t="s">
        <v>1108</v>
      </c>
      <c r="K59" s="290" t="s">
        <v>1107</v>
      </c>
    </row>
    <row r="60" spans="1:11" x14ac:dyDescent="0.2">
      <c r="A60" s="291" t="s">
        <v>61</v>
      </c>
      <c r="B60" s="291" t="s">
        <v>1133</v>
      </c>
      <c r="C60" s="291" t="s">
        <v>0</v>
      </c>
      <c r="D60" s="291" t="s">
        <v>1</v>
      </c>
      <c r="E60" s="291" t="s">
        <v>996</v>
      </c>
      <c r="F60" s="291" t="s">
        <v>668</v>
      </c>
      <c r="G60" s="292">
        <v>7</v>
      </c>
      <c r="H60" s="293" t="s">
        <v>1012</v>
      </c>
      <c r="I60" s="290" t="s">
        <v>1108</v>
      </c>
      <c r="K60" s="290" t="s">
        <v>1107</v>
      </c>
    </row>
    <row r="61" spans="1:11" x14ac:dyDescent="0.2">
      <c r="A61" s="291" t="s">
        <v>62</v>
      </c>
      <c r="B61" s="291" t="s">
        <v>1134</v>
      </c>
      <c r="C61" s="291" t="s">
        <v>0</v>
      </c>
      <c r="D61" s="291" t="s">
        <v>1</v>
      </c>
      <c r="E61" s="291" t="s">
        <v>996</v>
      </c>
      <c r="F61" s="291" t="s">
        <v>668</v>
      </c>
      <c r="G61" s="292">
        <v>7</v>
      </c>
      <c r="H61" s="293" t="s">
        <v>1014</v>
      </c>
      <c r="I61" s="290" t="s">
        <v>1108</v>
      </c>
      <c r="K61" s="290" t="s">
        <v>1107</v>
      </c>
    </row>
    <row r="62" spans="1:11" x14ac:dyDescent="0.2">
      <c r="A62" s="291" t="s">
        <v>63</v>
      </c>
      <c r="B62" s="291" t="s">
        <v>1135</v>
      </c>
      <c r="C62" s="291" t="s">
        <v>0</v>
      </c>
      <c r="D62" s="291" t="s">
        <v>1</v>
      </c>
      <c r="E62" s="291" t="s">
        <v>992</v>
      </c>
      <c r="F62" s="291" t="s">
        <v>993</v>
      </c>
      <c r="G62" s="292">
        <v>12</v>
      </c>
      <c r="H62" s="293" t="s">
        <v>1038</v>
      </c>
      <c r="I62" s="290" t="s">
        <v>1108</v>
      </c>
      <c r="K62" s="290" t="s">
        <v>1107</v>
      </c>
    </row>
    <row r="63" spans="1:11" x14ac:dyDescent="0.2">
      <c r="A63" s="291" t="s">
        <v>64</v>
      </c>
      <c r="B63" s="291" t="s">
        <v>65</v>
      </c>
      <c r="C63" s="291" t="s">
        <v>0</v>
      </c>
      <c r="D63" s="291" t="s">
        <v>1</v>
      </c>
      <c r="E63" s="291" t="s">
        <v>997</v>
      </c>
      <c r="F63" s="291" t="s">
        <v>998</v>
      </c>
      <c r="G63" s="292">
        <v>10</v>
      </c>
      <c r="H63" s="293" t="s">
        <v>1031</v>
      </c>
      <c r="I63" s="290" t="s">
        <v>1108</v>
      </c>
      <c r="K63" s="290" t="s">
        <v>1110</v>
      </c>
    </row>
    <row r="64" spans="1:11" x14ac:dyDescent="0.2">
      <c r="A64" s="291" t="s">
        <v>66</v>
      </c>
      <c r="B64" s="291" t="s">
        <v>67</v>
      </c>
      <c r="C64" s="291" t="s">
        <v>0</v>
      </c>
      <c r="D64" s="291" t="s">
        <v>1</v>
      </c>
      <c r="E64" s="291" t="s">
        <v>997</v>
      </c>
      <c r="F64" s="291" t="s">
        <v>998</v>
      </c>
      <c r="G64" s="292">
        <v>7</v>
      </c>
      <c r="H64" s="293" t="s">
        <v>1010</v>
      </c>
      <c r="I64" s="290" t="s">
        <v>1108</v>
      </c>
      <c r="K64" s="290" t="s">
        <v>1110</v>
      </c>
    </row>
    <row r="65" spans="1:11" x14ac:dyDescent="0.2">
      <c r="A65" s="291" t="s">
        <v>68</v>
      </c>
      <c r="B65" s="291" t="s">
        <v>1136</v>
      </c>
      <c r="C65" s="291" t="s">
        <v>0</v>
      </c>
      <c r="D65" s="291" t="s">
        <v>1</v>
      </c>
      <c r="E65" s="291" t="s">
        <v>992</v>
      </c>
      <c r="F65" s="291" t="s">
        <v>993</v>
      </c>
      <c r="G65" s="292">
        <v>12</v>
      </c>
      <c r="H65" s="293" t="s">
        <v>1038</v>
      </c>
      <c r="I65" s="290" t="s">
        <v>1108</v>
      </c>
      <c r="K65" s="290" t="s">
        <v>1107</v>
      </c>
    </row>
    <row r="66" spans="1:11" x14ac:dyDescent="0.2">
      <c r="A66" s="291" t="s">
        <v>69</v>
      </c>
      <c r="B66" s="291" t="s">
        <v>1137</v>
      </c>
      <c r="C66" s="291" t="s">
        <v>0</v>
      </c>
      <c r="D66" s="291" t="s">
        <v>1</v>
      </c>
      <c r="E66" s="291" t="s">
        <v>994</v>
      </c>
      <c r="F66" s="291" t="s">
        <v>995</v>
      </c>
      <c r="G66" s="292">
        <v>10</v>
      </c>
      <c r="H66" s="293" t="s">
        <v>1031</v>
      </c>
      <c r="I66" s="290" t="s">
        <v>1108</v>
      </c>
      <c r="K66" s="290" t="s">
        <v>1107</v>
      </c>
    </row>
    <row r="67" spans="1:11" x14ac:dyDescent="0.2">
      <c r="A67" s="291" t="s">
        <v>70</v>
      </c>
      <c r="B67" s="291" t="s">
        <v>1138</v>
      </c>
      <c r="C67" s="291" t="s">
        <v>0</v>
      </c>
      <c r="D67" s="291" t="s">
        <v>1</v>
      </c>
      <c r="E67" s="291" t="s">
        <v>992</v>
      </c>
      <c r="F67" s="291" t="s">
        <v>993</v>
      </c>
      <c r="G67" s="292">
        <v>12</v>
      </c>
      <c r="H67" s="293" t="s">
        <v>1038</v>
      </c>
      <c r="I67" s="290" t="s">
        <v>1108</v>
      </c>
      <c r="K67" s="290" t="s">
        <v>1107</v>
      </c>
    </row>
    <row r="68" spans="1:11" x14ac:dyDescent="0.2">
      <c r="A68" s="291" t="s">
        <v>71</v>
      </c>
      <c r="B68" s="291" t="s">
        <v>1139</v>
      </c>
      <c r="C68" s="291" t="s">
        <v>0</v>
      </c>
      <c r="D68" s="291" t="s">
        <v>1</v>
      </c>
      <c r="E68" s="291" t="s">
        <v>994</v>
      </c>
      <c r="F68" s="291" t="s">
        <v>995</v>
      </c>
      <c r="G68" s="292">
        <v>10</v>
      </c>
      <c r="H68" s="293" t="s">
        <v>1031</v>
      </c>
      <c r="I68" s="290" t="s">
        <v>1108</v>
      </c>
      <c r="K68" s="290" t="s">
        <v>1107</v>
      </c>
    </row>
    <row r="69" spans="1:11" x14ac:dyDescent="0.2">
      <c r="A69" s="291" t="s">
        <v>72</v>
      </c>
      <c r="B69" s="291" t="s">
        <v>1140</v>
      </c>
      <c r="C69" s="291" t="s">
        <v>0</v>
      </c>
      <c r="D69" s="291" t="s">
        <v>1</v>
      </c>
      <c r="E69" s="291" t="s">
        <v>992</v>
      </c>
      <c r="F69" s="291" t="s">
        <v>993</v>
      </c>
      <c r="G69" s="292">
        <v>12</v>
      </c>
      <c r="H69" s="293" t="s">
        <v>1038</v>
      </c>
      <c r="I69" s="290" t="s">
        <v>1108</v>
      </c>
      <c r="K69" s="290" t="s">
        <v>1107</v>
      </c>
    </row>
    <row r="70" spans="1:11" x14ac:dyDescent="0.2">
      <c r="A70" s="291" t="s">
        <v>73</v>
      </c>
      <c r="B70" s="291" t="s">
        <v>1141</v>
      </c>
      <c r="C70" s="291" t="s">
        <v>0</v>
      </c>
      <c r="D70" s="291" t="s">
        <v>1</v>
      </c>
      <c r="E70" s="291" t="s">
        <v>994</v>
      </c>
      <c r="F70" s="291" t="s">
        <v>995</v>
      </c>
      <c r="G70" s="292">
        <v>10</v>
      </c>
      <c r="H70" s="293" t="s">
        <v>1031</v>
      </c>
      <c r="I70" s="290" t="s">
        <v>1108</v>
      </c>
      <c r="K70" s="290" t="s">
        <v>1110</v>
      </c>
    </row>
    <row r="71" spans="1:11" x14ac:dyDescent="0.2">
      <c r="A71" s="291" t="s">
        <v>74</v>
      </c>
      <c r="B71" s="291" t="s">
        <v>1142</v>
      </c>
      <c r="C71" s="291" t="s">
        <v>0</v>
      </c>
      <c r="D71" s="291" t="s">
        <v>1</v>
      </c>
      <c r="E71" s="294" t="s">
        <v>996</v>
      </c>
      <c r="F71" s="294" t="s">
        <v>668</v>
      </c>
      <c r="G71" s="292">
        <v>7</v>
      </c>
      <c r="H71" s="293" t="s">
        <v>1016</v>
      </c>
      <c r="I71" s="290" t="s">
        <v>1108</v>
      </c>
      <c r="K71" s="290" t="s">
        <v>1107</v>
      </c>
    </row>
    <row r="72" spans="1:11" x14ac:dyDescent="0.2">
      <c r="A72" s="291" t="s">
        <v>75</v>
      </c>
      <c r="B72" s="291" t="s">
        <v>1143</v>
      </c>
      <c r="C72" s="291" t="s">
        <v>0</v>
      </c>
      <c r="D72" s="291" t="s">
        <v>1</v>
      </c>
      <c r="E72" s="294" t="s">
        <v>996</v>
      </c>
      <c r="F72" s="294" t="s">
        <v>668</v>
      </c>
      <c r="G72" s="292">
        <v>7</v>
      </c>
      <c r="H72" s="293" t="s">
        <v>1016</v>
      </c>
      <c r="I72" s="290" t="s">
        <v>1108</v>
      </c>
      <c r="K72" s="290" t="s">
        <v>1107</v>
      </c>
    </row>
    <row r="73" spans="1:11" x14ac:dyDescent="0.2">
      <c r="A73" s="291" t="s">
        <v>858</v>
      </c>
      <c r="B73" s="291" t="s">
        <v>859</v>
      </c>
      <c r="C73" s="291" t="s">
        <v>0</v>
      </c>
      <c r="D73" s="291" t="s">
        <v>1</v>
      </c>
      <c r="E73" s="291" t="s">
        <v>996</v>
      </c>
      <c r="F73" s="291" t="s">
        <v>668</v>
      </c>
      <c r="G73" s="292">
        <v>10</v>
      </c>
      <c r="H73" s="293" t="s">
        <v>1033</v>
      </c>
      <c r="I73" s="290" t="s">
        <v>1108</v>
      </c>
      <c r="K73" s="290" t="s">
        <v>1107</v>
      </c>
    </row>
    <row r="74" spans="1:11" x14ac:dyDescent="0.2">
      <c r="A74" s="291" t="s">
        <v>860</v>
      </c>
      <c r="B74" s="291" t="s">
        <v>861</v>
      </c>
      <c r="C74" s="291" t="s">
        <v>0</v>
      </c>
      <c r="D74" s="291" t="s">
        <v>1</v>
      </c>
      <c r="E74" s="291" t="s">
        <v>996</v>
      </c>
      <c r="F74" s="291" t="s">
        <v>668</v>
      </c>
      <c r="G74" s="292">
        <v>10</v>
      </c>
      <c r="H74" s="293" t="s">
        <v>1035</v>
      </c>
      <c r="I74" s="290" t="s">
        <v>1108</v>
      </c>
      <c r="K74" s="290" t="s">
        <v>1107</v>
      </c>
    </row>
    <row r="75" spans="1:11" x14ac:dyDescent="0.2">
      <c r="A75" s="291" t="s">
        <v>862</v>
      </c>
      <c r="B75" s="291" t="s">
        <v>863</v>
      </c>
      <c r="C75" s="291" t="s">
        <v>0</v>
      </c>
      <c r="D75" s="291" t="s">
        <v>1</v>
      </c>
      <c r="E75" s="291" t="s">
        <v>997</v>
      </c>
      <c r="F75" s="291" t="s">
        <v>998</v>
      </c>
      <c r="G75" s="292">
        <v>5</v>
      </c>
      <c r="H75" s="293" t="s">
        <v>999</v>
      </c>
      <c r="I75" s="290" t="s">
        <v>1108</v>
      </c>
      <c r="K75" s="290" t="s">
        <v>1110</v>
      </c>
    </row>
    <row r="76" spans="1:11" x14ac:dyDescent="0.2">
      <c r="A76" s="291" t="s">
        <v>864</v>
      </c>
      <c r="B76" s="291" t="s">
        <v>865</v>
      </c>
      <c r="C76" s="291" t="s">
        <v>0</v>
      </c>
      <c r="D76" s="291" t="s">
        <v>1</v>
      </c>
      <c r="E76" s="291" t="s">
        <v>997</v>
      </c>
      <c r="F76" s="291" t="s">
        <v>998</v>
      </c>
      <c r="G76" s="292">
        <v>10</v>
      </c>
      <c r="H76" s="293" t="s">
        <v>1031</v>
      </c>
      <c r="I76" s="290" t="s">
        <v>1108</v>
      </c>
      <c r="K76" s="290" t="s">
        <v>1110</v>
      </c>
    </row>
    <row r="77" spans="1:11" x14ac:dyDescent="0.2">
      <c r="A77" s="291" t="s">
        <v>866</v>
      </c>
      <c r="B77" s="291" t="s">
        <v>867</v>
      </c>
      <c r="C77" s="291" t="s">
        <v>0</v>
      </c>
      <c r="D77" s="291" t="s">
        <v>1</v>
      </c>
      <c r="E77" s="291" t="s">
        <v>996</v>
      </c>
      <c r="F77" s="291" t="s">
        <v>668</v>
      </c>
      <c r="G77" s="292">
        <v>162</v>
      </c>
      <c r="H77" s="293" t="s">
        <v>1005</v>
      </c>
      <c r="I77" s="290" t="s">
        <v>1108</v>
      </c>
      <c r="K77" s="290" t="s">
        <v>1107</v>
      </c>
    </row>
    <row r="78" spans="1:11" x14ac:dyDescent="0.2">
      <c r="A78" s="291" t="s">
        <v>868</v>
      </c>
      <c r="B78" s="291" t="s">
        <v>869</v>
      </c>
      <c r="C78" s="291" t="s">
        <v>0</v>
      </c>
      <c r="D78" s="291" t="s">
        <v>1</v>
      </c>
      <c r="E78" s="291" t="s">
        <v>996</v>
      </c>
      <c r="F78" s="291" t="s">
        <v>668</v>
      </c>
      <c r="G78" s="292">
        <v>162</v>
      </c>
      <c r="H78" s="293" t="s">
        <v>1007</v>
      </c>
      <c r="I78" s="290" t="s">
        <v>1108</v>
      </c>
      <c r="K78" s="290" t="s">
        <v>1107</v>
      </c>
    </row>
    <row r="79" spans="1:11" x14ac:dyDescent="0.2">
      <c r="A79" s="291" t="s">
        <v>870</v>
      </c>
      <c r="B79" s="291" t="s">
        <v>871</v>
      </c>
      <c r="C79" s="291" t="s">
        <v>0</v>
      </c>
      <c r="D79" s="291" t="s">
        <v>1</v>
      </c>
      <c r="E79" s="291" t="s">
        <v>996</v>
      </c>
      <c r="F79" s="291" t="s">
        <v>668</v>
      </c>
      <c r="G79" s="292">
        <v>162</v>
      </c>
      <c r="H79" s="293" t="s">
        <v>1009</v>
      </c>
      <c r="I79" s="290" t="s">
        <v>1108</v>
      </c>
      <c r="K79" s="290" t="s">
        <v>1107</v>
      </c>
    </row>
    <row r="80" spans="1:11" x14ac:dyDescent="0.2">
      <c r="A80" s="291" t="s">
        <v>819</v>
      </c>
      <c r="B80" s="291" t="s">
        <v>1144</v>
      </c>
      <c r="C80" s="291" t="s">
        <v>0</v>
      </c>
      <c r="D80" s="291" t="s">
        <v>1</v>
      </c>
      <c r="E80" s="291" t="s">
        <v>996</v>
      </c>
      <c r="F80" s="291" t="s">
        <v>668</v>
      </c>
      <c r="G80" s="292">
        <v>162</v>
      </c>
      <c r="H80" s="293" t="s">
        <v>1009</v>
      </c>
      <c r="I80" s="290" t="s">
        <v>1108</v>
      </c>
      <c r="K80" s="290" t="s">
        <v>1107</v>
      </c>
    </row>
    <row r="81" spans="1:11" x14ac:dyDescent="0.2">
      <c r="A81" s="291" t="s">
        <v>820</v>
      </c>
      <c r="B81" s="291" t="s">
        <v>821</v>
      </c>
      <c r="C81" s="291" t="s">
        <v>0</v>
      </c>
      <c r="D81" s="291" t="s">
        <v>1</v>
      </c>
      <c r="E81" s="291" t="s">
        <v>996</v>
      </c>
      <c r="F81" s="291" t="s">
        <v>668</v>
      </c>
      <c r="G81" s="292">
        <v>162</v>
      </c>
      <c r="H81" s="293" t="s">
        <v>1009</v>
      </c>
      <c r="I81" s="290" t="s">
        <v>1108</v>
      </c>
      <c r="K81" s="290" t="s">
        <v>1110</v>
      </c>
    </row>
    <row r="82" spans="1:11" x14ac:dyDescent="0.2">
      <c r="A82" s="291" t="s">
        <v>822</v>
      </c>
      <c r="B82" s="291" t="s">
        <v>823</v>
      </c>
      <c r="C82" s="291" t="s">
        <v>0</v>
      </c>
      <c r="D82" s="291" t="s">
        <v>1</v>
      </c>
      <c r="E82" s="291" t="s">
        <v>996</v>
      </c>
      <c r="F82" s="291" t="s">
        <v>668</v>
      </c>
      <c r="G82" s="292">
        <v>162</v>
      </c>
      <c r="H82" s="293" t="s">
        <v>1007</v>
      </c>
      <c r="I82" s="290" t="s">
        <v>1108</v>
      </c>
      <c r="K82" s="290" t="s">
        <v>1110</v>
      </c>
    </row>
    <row r="83" spans="1:11" x14ac:dyDescent="0.2">
      <c r="A83" s="291" t="s">
        <v>824</v>
      </c>
      <c r="B83" s="291" t="s">
        <v>825</v>
      </c>
      <c r="C83" s="291" t="s">
        <v>0</v>
      </c>
      <c r="D83" s="291" t="s">
        <v>1</v>
      </c>
      <c r="E83" s="303" t="s">
        <v>992</v>
      </c>
      <c r="F83" s="303" t="s">
        <v>993</v>
      </c>
      <c r="G83" s="292">
        <v>162</v>
      </c>
      <c r="H83" s="293" t="s">
        <v>1009</v>
      </c>
      <c r="I83" s="290" t="s">
        <v>1108</v>
      </c>
      <c r="J83" s="290">
        <v>1</v>
      </c>
      <c r="K83" s="290" t="s">
        <v>1110</v>
      </c>
    </row>
    <row r="84" spans="1:11" x14ac:dyDescent="0.2">
      <c r="A84" s="291" t="s">
        <v>826</v>
      </c>
      <c r="B84" s="291" t="s">
        <v>827</v>
      </c>
      <c r="C84" s="291" t="s">
        <v>0</v>
      </c>
      <c r="D84" s="291" t="s">
        <v>1</v>
      </c>
      <c r="E84" s="291" t="s">
        <v>996</v>
      </c>
      <c r="F84" s="291" t="s">
        <v>668</v>
      </c>
      <c r="G84" s="292">
        <v>162</v>
      </c>
      <c r="H84" s="293" t="s">
        <v>1009</v>
      </c>
      <c r="I84" s="290" t="s">
        <v>1108</v>
      </c>
      <c r="K84" s="290" t="s">
        <v>1110</v>
      </c>
    </row>
    <row r="85" spans="1:11" x14ac:dyDescent="0.2">
      <c r="A85" s="291" t="s">
        <v>828</v>
      </c>
      <c r="B85" s="291" t="s">
        <v>829</v>
      </c>
      <c r="C85" s="291" t="s">
        <v>0</v>
      </c>
      <c r="D85" s="291" t="s">
        <v>1</v>
      </c>
      <c r="E85" s="291" t="s">
        <v>996</v>
      </c>
      <c r="F85" s="291" t="s">
        <v>668</v>
      </c>
      <c r="G85" s="292">
        <v>162</v>
      </c>
      <c r="H85" s="293" t="s">
        <v>1009</v>
      </c>
      <c r="I85" s="290" t="s">
        <v>1108</v>
      </c>
      <c r="K85" s="290" t="s">
        <v>1110</v>
      </c>
    </row>
    <row r="86" spans="1:11" x14ac:dyDescent="0.2">
      <c r="A86" s="291" t="s">
        <v>830</v>
      </c>
      <c r="B86" s="291" t="s">
        <v>831</v>
      </c>
      <c r="C86" s="291" t="s">
        <v>0</v>
      </c>
      <c r="D86" s="291" t="s">
        <v>1</v>
      </c>
      <c r="E86" s="291" t="s">
        <v>996</v>
      </c>
      <c r="F86" s="291" t="s">
        <v>668</v>
      </c>
      <c r="G86" s="292">
        <v>162</v>
      </c>
      <c r="H86" s="293" t="s">
        <v>1007</v>
      </c>
      <c r="I86" s="290" t="s">
        <v>1108</v>
      </c>
      <c r="K86" s="290" t="s">
        <v>1110</v>
      </c>
    </row>
    <row r="87" spans="1:11" ht="23.25" hidden="1" x14ac:dyDescent="0.2">
      <c r="A87" s="291" t="s">
        <v>91</v>
      </c>
      <c r="B87" s="291" t="s">
        <v>92</v>
      </c>
      <c r="C87" s="291" t="s">
        <v>8</v>
      </c>
      <c r="D87" s="291" t="s">
        <v>9</v>
      </c>
      <c r="E87" s="294" t="s">
        <v>1022</v>
      </c>
      <c r="F87" s="294" t="s">
        <v>1023</v>
      </c>
      <c r="G87" s="292">
        <v>4</v>
      </c>
      <c r="H87" s="293" t="s">
        <v>996</v>
      </c>
      <c r="I87" s="290" t="s">
        <v>1108</v>
      </c>
      <c r="K87" s="290" t="s">
        <v>1107</v>
      </c>
    </row>
    <row r="88" spans="1:11" ht="23.25" hidden="1" x14ac:dyDescent="0.2">
      <c r="A88" s="291" t="s">
        <v>93</v>
      </c>
      <c r="B88" s="291" t="s">
        <v>1145</v>
      </c>
      <c r="C88" s="291" t="s">
        <v>8</v>
      </c>
      <c r="D88" s="291" t="s">
        <v>9</v>
      </c>
      <c r="E88" s="291" t="s">
        <v>1018</v>
      </c>
      <c r="F88" s="291" t="s">
        <v>1019</v>
      </c>
      <c r="G88" s="292">
        <v>4</v>
      </c>
      <c r="H88" s="293" t="s">
        <v>996</v>
      </c>
      <c r="I88" s="290" t="s">
        <v>1108</v>
      </c>
      <c r="K88" s="290" t="s">
        <v>1107</v>
      </c>
    </row>
    <row r="89" spans="1:11" ht="23.25" hidden="1" x14ac:dyDescent="0.2">
      <c r="A89" s="291" t="s">
        <v>94</v>
      </c>
      <c r="B89" s="291" t="s">
        <v>1146</v>
      </c>
      <c r="C89" s="291" t="s">
        <v>8</v>
      </c>
      <c r="D89" s="291" t="s">
        <v>9</v>
      </c>
      <c r="E89" s="291" t="s">
        <v>1020</v>
      </c>
      <c r="F89" s="291" t="s">
        <v>1021</v>
      </c>
      <c r="G89" s="292">
        <v>4</v>
      </c>
      <c r="H89" s="293" t="s">
        <v>997</v>
      </c>
      <c r="I89" s="290" t="s">
        <v>1108</v>
      </c>
      <c r="K89" s="290" t="s">
        <v>1107</v>
      </c>
    </row>
    <row r="90" spans="1:11" ht="23.25" hidden="1" x14ac:dyDescent="0.2">
      <c r="A90" s="291" t="s">
        <v>95</v>
      </c>
      <c r="B90" s="291" t="s">
        <v>1147</v>
      </c>
      <c r="C90" s="291" t="s">
        <v>8</v>
      </c>
      <c r="D90" s="291" t="s">
        <v>9</v>
      </c>
      <c r="E90" s="291" t="s">
        <v>1018</v>
      </c>
      <c r="F90" s="291" t="s">
        <v>1019</v>
      </c>
      <c r="G90" s="292">
        <v>4</v>
      </c>
      <c r="H90" s="293" t="s">
        <v>997</v>
      </c>
      <c r="I90" s="290" t="s">
        <v>1108</v>
      </c>
      <c r="K90" s="290" t="s">
        <v>1107</v>
      </c>
    </row>
    <row r="91" spans="1:11" ht="23.25" hidden="1" x14ac:dyDescent="0.2">
      <c r="A91" s="291" t="s">
        <v>96</v>
      </c>
      <c r="B91" s="291" t="s">
        <v>1148</v>
      </c>
      <c r="C91" s="291" t="s">
        <v>8</v>
      </c>
      <c r="D91" s="291" t="s">
        <v>9</v>
      </c>
      <c r="E91" s="291" t="s">
        <v>1020</v>
      </c>
      <c r="F91" s="291" t="s">
        <v>1021</v>
      </c>
      <c r="G91" s="292">
        <v>4</v>
      </c>
      <c r="H91" s="293" t="s">
        <v>997</v>
      </c>
      <c r="I91" s="290" t="s">
        <v>1108</v>
      </c>
      <c r="K91" s="290" t="s">
        <v>1107</v>
      </c>
    </row>
    <row r="92" spans="1:11" ht="23.25" hidden="1" x14ac:dyDescent="0.2">
      <c r="A92" s="291" t="s">
        <v>97</v>
      </c>
      <c r="B92" s="291" t="s">
        <v>98</v>
      </c>
      <c r="C92" s="291" t="s">
        <v>8</v>
      </c>
      <c r="D92" s="291" t="s">
        <v>9</v>
      </c>
      <c r="E92" s="291" t="s">
        <v>1022</v>
      </c>
      <c r="F92" s="291" t="s">
        <v>1023</v>
      </c>
      <c r="G92" s="292">
        <v>4</v>
      </c>
      <c r="H92" s="293" t="s">
        <v>996</v>
      </c>
      <c r="I92" s="290" t="s">
        <v>1108</v>
      </c>
      <c r="K92" s="290" t="s">
        <v>1107</v>
      </c>
    </row>
    <row r="93" spans="1:11" ht="23.25" hidden="1" x14ac:dyDescent="0.2">
      <c r="A93" s="291" t="s">
        <v>99</v>
      </c>
      <c r="B93" s="291" t="s">
        <v>100</v>
      </c>
      <c r="C93" s="291" t="s">
        <v>8</v>
      </c>
      <c r="D93" s="291" t="s">
        <v>9</v>
      </c>
      <c r="E93" s="291" t="s">
        <v>1020</v>
      </c>
      <c r="F93" s="291" t="s">
        <v>1021</v>
      </c>
      <c r="G93" s="292">
        <v>4</v>
      </c>
      <c r="H93" s="293" t="s">
        <v>997</v>
      </c>
      <c r="I93" s="290" t="s">
        <v>1108</v>
      </c>
      <c r="K93" s="290" t="s">
        <v>1107</v>
      </c>
    </row>
    <row r="94" spans="1:11" ht="23.25" hidden="1" x14ac:dyDescent="0.2">
      <c r="A94" s="291" t="s">
        <v>101</v>
      </c>
      <c r="B94" s="291" t="s">
        <v>1149</v>
      </c>
      <c r="C94" s="291" t="s">
        <v>8</v>
      </c>
      <c r="D94" s="291" t="s">
        <v>9</v>
      </c>
      <c r="E94" s="291" t="s">
        <v>1018</v>
      </c>
      <c r="F94" s="291" t="s">
        <v>1019</v>
      </c>
      <c r="G94" s="292">
        <v>4</v>
      </c>
      <c r="H94" s="293" t="s">
        <v>992</v>
      </c>
      <c r="I94" s="290" t="s">
        <v>1108</v>
      </c>
      <c r="K94" s="290" t="s">
        <v>1107</v>
      </c>
    </row>
    <row r="95" spans="1:11" ht="23.25" hidden="1" x14ac:dyDescent="0.2">
      <c r="A95" s="291" t="s">
        <v>102</v>
      </c>
      <c r="B95" s="291" t="s">
        <v>1150</v>
      </c>
      <c r="C95" s="291" t="s">
        <v>8</v>
      </c>
      <c r="D95" s="291" t="s">
        <v>9</v>
      </c>
      <c r="E95" s="291" t="s">
        <v>1020</v>
      </c>
      <c r="F95" s="291" t="s">
        <v>1021</v>
      </c>
      <c r="G95" s="292">
        <v>4</v>
      </c>
      <c r="H95" s="293" t="s">
        <v>996</v>
      </c>
      <c r="I95" s="290" t="s">
        <v>1108</v>
      </c>
      <c r="K95" s="290" t="s">
        <v>1107</v>
      </c>
    </row>
    <row r="96" spans="1:11" ht="23.25" hidden="1" x14ac:dyDescent="0.2">
      <c r="A96" s="291" t="s">
        <v>103</v>
      </c>
      <c r="B96" s="291" t="s">
        <v>1151</v>
      </c>
      <c r="C96" s="291" t="s">
        <v>8</v>
      </c>
      <c r="D96" s="291" t="s">
        <v>9</v>
      </c>
      <c r="E96" s="291" t="s">
        <v>1017</v>
      </c>
      <c r="F96" s="291" t="s">
        <v>671</v>
      </c>
      <c r="G96" s="292">
        <v>4</v>
      </c>
      <c r="H96" s="293" t="s">
        <v>992</v>
      </c>
      <c r="I96" s="290" t="s">
        <v>1108</v>
      </c>
      <c r="K96" s="290" t="s">
        <v>1107</v>
      </c>
    </row>
    <row r="97" spans="1:11" ht="23.25" hidden="1" x14ac:dyDescent="0.2">
      <c r="A97" s="291" t="s">
        <v>104</v>
      </c>
      <c r="B97" s="291" t="s">
        <v>1152</v>
      </c>
      <c r="C97" s="291" t="s">
        <v>8</v>
      </c>
      <c r="D97" s="291" t="s">
        <v>9</v>
      </c>
      <c r="E97" s="291" t="s">
        <v>1017</v>
      </c>
      <c r="F97" s="291" t="s">
        <v>671</v>
      </c>
      <c r="G97" s="292">
        <v>4</v>
      </c>
      <c r="H97" s="293" t="s">
        <v>997</v>
      </c>
      <c r="I97" s="290" t="s">
        <v>1108</v>
      </c>
      <c r="K97" s="290" t="s">
        <v>1107</v>
      </c>
    </row>
    <row r="98" spans="1:11" ht="23.25" hidden="1" x14ac:dyDescent="0.2">
      <c r="A98" s="291" t="s">
        <v>105</v>
      </c>
      <c r="B98" s="291" t="s">
        <v>1153</v>
      </c>
      <c r="C98" s="291" t="s">
        <v>8</v>
      </c>
      <c r="D98" s="291" t="s">
        <v>9</v>
      </c>
      <c r="E98" s="291" t="s">
        <v>1017</v>
      </c>
      <c r="F98" s="291" t="s">
        <v>671</v>
      </c>
      <c r="G98" s="292">
        <v>4</v>
      </c>
      <c r="H98" s="293" t="s">
        <v>997</v>
      </c>
      <c r="I98" s="290" t="s">
        <v>1108</v>
      </c>
      <c r="K98" s="290" t="s">
        <v>1107</v>
      </c>
    </row>
    <row r="99" spans="1:11" ht="23.25" hidden="1" x14ac:dyDescent="0.2">
      <c r="A99" s="291" t="s">
        <v>106</v>
      </c>
      <c r="B99" s="291" t="s">
        <v>1154</v>
      </c>
      <c r="C99" s="291" t="s">
        <v>8</v>
      </c>
      <c r="D99" s="291" t="s">
        <v>9</v>
      </c>
      <c r="E99" s="291" t="s">
        <v>1017</v>
      </c>
      <c r="F99" s="291" t="s">
        <v>671</v>
      </c>
      <c r="G99" s="292">
        <v>4</v>
      </c>
      <c r="H99" s="293" t="s">
        <v>992</v>
      </c>
      <c r="I99" s="290" t="s">
        <v>1108</v>
      </c>
      <c r="K99" s="290" t="s">
        <v>1107</v>
      </c>
    </row>
    <row r="100" spans="1:11" ht="23.25" hidden="1" x14ac:dyDescent="0.2">
      <c r="A100" s="291" t="s">
        <v>872</v>
      </c>
      <c r="B100" s="291" t="s">
        <v>107</v>
      </c>
      <c r="C100" s="291" t="s">
        <v>8</v>
      </c>
      <c r="D100" s="291" t="s">
        <v>9</v>
      </c>
      <c r="E100" s="291" t="s">
        <v>1022</v>
      </c>
      <c r="F100" s="291" t="s">
        <v>1023</v>
      </c>
      <c r="G100" s="292">
        <v>4</v>
      </c>
      <c r="H100" s="293" t="s">
        <v>996</v>
      </c>
      <c r="I100" s="290" t="s">
        <v>1108</v>
      </c>
      <c r="K100" s="290" t="s">
        <v>1107</v>
      </c>
    </row>
    <row r="101" spans="1:11" ht="23.25" hidden="1" x14ac:dyDescent="0.2">
      <c r="A101" s="291" t="s">
        <v>873</v>
      </c>
      <c r="B101" s="291" t="s">
        <v>108</v>
      </c>
      <c r="C101" s="291" t="s">
        <v>8</v>
      </c>
      <c r="D101" s="291" t="s">
        <v>9</v>
      </c>
      <c r="E101" s="291" t="s">
        <v>1022</v>
      </c>
      <c r="F101" s="291" t="s">
        <v>1023</v>
      </c>
      <c r="G101" s="292">
        <v>4</v>
      </c>
      <c r="H101" s="293" t="s">
        <v>996</v>
      </c>
      <c r="I101" s="290" t="s">
        <v>1108</v>
      </c>
      <c r="K101" s="290" t="s">
        <v>1107</v>
      </c>
    </row>
    <row r="102" spans="1:11" ht="23.25" hidden="1" x14ac:dyDescent="0.2">
      <c r="A102" s="291" t="s">
        <v>109</v>
      </c>
      <c r="B102" s="291" t="s">
        <v>1155</v>
      </c>
      <c r="C102" s="291" t="s">
        <v>10</v>
      </c>
      <c r="D102" s="291" t="s">
        <v>11</v>
      </c>
      <c r="E102" s="291" t="s">
        <v>1025</v>
      </c>
      <c r="F102" s="291" t="s">
        <v>1026</v>
      </c>
      <c r="G102" s="292">
        <v>4</v>
      </c>
      <c r="H102" s="293" t="s">
        <v>994</v>
      </c>
      <c r="I102" s="290" t="s">
        <v>1108</v>
      </c>
      <c r="K102" s="290" t="s">
        <v>1107</v>
      </c>
    </row>
    <row r="103" spans="1:11" ht="23.25" hidden="1" x14ac:dyDescent="0.2">
      <c r="A103" s="291" t="s">
        <v>110</v>
      </c>
      <c r="B103" s="291" t="s">
        <v>1156</v>
      </c>
      <c r="C103" s="291" t="s">
        <v>10</v>
      </c>
      <c r="D103" s="291" t="s">
        <v>11</v>
      </c>
      <c r="E103" s="291" t="s">
        <v>1027</v>
      </c>
      <c r="F103" s="291" t="s">
        <v>1028</v>
      </c>
      <c r="G103" s="292">
        <v>4</v>
      </c>
      <c r="H103" s="293" t="s">
        <v>994</v>
      </c>
      <c r="I103" s="290" t="s">
        <v>1108</v>
      </c>
      <c r="K103" s="290" t="s">
        <v>1107</v>
      </c>
    </row>
    <row r="104" spans="1:11" ht="23.25" hidden="1" x14ac:dyDescent="0.2">
      <c r="A104" s="291" t="s">
        <v>111</v>
      </c>
      <c r="B104" s="291" t="s">
        <v>1157</v>
      </c>
      <c r="C104" s="291" t="s">
        <v>10</v>
      </c>
      <c r="D104" s="291" t="s">
        <v>11</v>
      </c>
      <c r="E104" s="291" t="s">
        <v>1024</v>
      </c>
      <c r="F104" s="291" t="s">
        <v>672</v>
      </c>
      <c r="G104" s="292">
        <v>4</v>
      </c>
      <c r="H104" s="293" t="s">
        <v>997</v>
      </c>
      <c r="I104" s="290" t="s">
        <v>1108</v>
      </c>
      <c r="K104" s="290" t="s">
        <v>1110</v>
      </c>
    </row>
    <row r="105" spans="1:11" ht="23.25" hidden="1" x14ac:dyDescent="0.2">
      <c r="A105" s="291" t="s">
        <v>112</v>
      </c>
      <c r="B105" s="291" t="s">
        <v>1158</v>
      </c>
      <c r="C105" s="291" t="s">
        <v>10</v>
      </c>
      <c r="D105" s="291" t="s">
        <v>11</v>
      </c>
      <c r="E105" s="291" t="s">
        <v>1024</v>
      </c>
      <c r="F105" s="291" t="s">
        <v>672</v>
      </c>
      <c r="G105" s="292">
        <v>4</v>
      </c>
      <c r="H105" s="293" t="s">
        <v>997</v>
      </c>
      <c r="I105" s="290" t="s">
        <v>1108</v>
      </c>
      <c r="K105" s="290" t="s">
        <v>1110</v>
      </c>
    </row>
    <row r="106" spans="1:11" ht="23.25" hidden="1" x14ac:dyDescent="0.2">
      <c r="A106" s="291" t="s">
        <v>113</v>
      </c>
      <c r="B106" s="304" t="s">
        <v>1159</v>
      </c>
      <c r="C106" s="291" t="s">
        <v>10</v>
      </c>
      <c r="D106" s="291" t="s">
        <v>11</v>
      </c>
      <c r="E106" s="303" t="s">
        <v>1025</v>
      </c>
      <c r="F106" s="303" t="s">
        <v>1026</v>
      </c>
      <c r="G106" s="292">
        <v>4</v>
      </c>
      <c r="H106" s="293" t="s">
        <v>997</v>
      </c>
      <c r="I106" s="290" t="s">
        <v>1108</v>
      </c>
      <c r="J106" s="290">
        <v>1</v>
      </c>
      <c r="K106" s="290" t="s">
        <v>1110</v>
      </c>
    </row>
    <row r="107" spans="1:11" ht="23.25" hidden="1" x14ac:dyDescent="0.2">
      <c r="A107" s="291" t="s">
        <v>114</v>
      </c>
      <c r="B107" s="291" t="s">
        <v>1160</v>
      </c>
      <c r="C107" s="291" t="s">
        <v>10</v>
      </c>
      <c r="D107" s="291" t="s">
        <v>11</v>
      </c>
      <c r="E107" s="291" t="s">
        <v>1024</v>
      </c>
      <c r="F107" s="291" t="s">
        <v>672</v>
      </c>
      <c r="G107" s="292">
        <v>4</v>
      </c>
      <c r="H107" s="293" t="s">
        <v>996</v>
      </c>
      <c r="I107" s="290" t="s">
        <v>1108</v>
      </c>
      <c r="K107" s="290" t="s">
        <v>1110</v>
      </c>
    </row>
    <row r="108" spans="1:11" ht="23.25" hidden="1" x14ac:dyDescent="0.2">
      <c r="A108" s="291" t="s">
        <v>115</v>
      </c>
      <c r="B108" s="291" t="s">
        <v>1161</v>
      </c>
      <c r="C108" s="291" t="s">
        <v>10</v>
      </c>
      <c r="D108" s="291" t="s">
        <v>11</v>
      </c>
      <c r="E108" s="291" t="s">
        <v>1024</v>
      </c>
      <c r="F108" s="291" t="s">
        <v>672</v>
      </c>
      <c r="G108" s="292">
        <v>4</v>
      </c>
      <c r="H108" s="293" t="s">
        <v>996</v>
      </c>
      <c r="I108" s="290" t="s">
        <v>1108</v>
      </c>
      <c r="K108" s="290" t="s">
        <v>1110</v>
      </c>
    </row>
    <row r="109" spans="1:11" ht="23.25" hidden="1" x14ac:dyDescent="0.2">
      <c r="A109" s="291" t="s">
        <v>874</v>
      </c>
      <c r="B109" s="291" t="s">
        <v>875</v>
      </c>
      <c r="C109" s="291" t="s">
        <v>10</v>
      </c>
      <c r="D109" s="291" t="s">
        <v>11</v>
      </c>
      <c r="E109" s="291" t="s">
        <v>1025</v>
      </c>
      <c r="F109" s="291" t="s">
        <v>1026</v>
      </c>
      <c r="G109" s="292">
        <v>4</v>
      </c>
      <c r="H109" s="293" t="s">
        <v>992</v>
      </c>
      <c r="I109" s="290" t="s">
        <v>1108</v>
      </c>
      <c r="K109" s="290" t="s">
        <v>1107</v>
      </c>
    </row>
    <row r="110" spans="1:11" ht="23.25" hidden="1" x14ac:dyDescent="0.2">
      <c r="A110" s="291" t="s">
        <v>876</v>
      </c>
      <c r="B110" s="291" t="s">
        <v>877</v>
      </c>
      <c r="C110" s="291" t="s">
        <v>10</v>
      </c>
      <c r="D110" s="291" t="s">
        <v>11</v>
      </c>
      <c r="E110" s="291" t="s">
        <v>1027</v>
      </c>
      <c r="F110" s="291" t="s">
        <v>1028</v>
      </c>
      <c r="G110" s="292">
        <v>4</v>
      </c>
      <c r="H110" s="293" t="s">
        <v>992</v>
      </c>
      <c r="I110" s="290" t="s">
        <v>1108</v>
      </c>
      <c r="K110" s="290" t="s">
        <v>1107</v>
      </c>
    </row>
    <row r="111" spans="1:11" ht="23.25" hidden="1" x14ac:dyDescent="0.2">
      <c r="A111" s="291" t="s">
        <v>878</v>
      </c>
      <c r="B111" s="291" t="s">
        <v>879</v>
      </c>
      <c r="C111" s="291" t="s">
        <v>10</v>
      </c>
      <c r="D111" s="291" t="s">
        <v>11</v>
      </c>
      <c r="E111" s="291" t="s">
        <v>1027</v>
      </c>
      <c r="F111" s="291" t="s">
        <v>1028</v>
      </c>
      <c r="G111" s="292">
        <v>4</v>
      </c>
      <c r="H111" s="293" t="s">
        <v>994</v>
      </c>
      <c r="I111" s="290" t="s">
        <v>1108</v>
      </c>
      <c r="K111" s="290" t="s">
        <v>1107</v>
      </c>
    </row>
    <row r="112" spans="1:11" ht="23.25" hidden="1" x14ac:dyDescent="0.2">
      <c r="A112" s="291" t="s">
        <v>880</v>
      </c>
      <c r="B112" s="291" t="s">
        <v>881</v>
      </c>
      <c r="C112" s="291" t="s">
        <v>10</v>
      </c>
      <c r="D112" s="291" t="s">
        <v>11</v>
      </c>
      <c r="E112" s="291" t="s">
        <v>1024</v>
      </c>
      <c r="F112" s="291" t="s">
        <v>672</v>
      </c>
      <c r="G112" s="292">
        <v>4</v>
      </c>
      <c r="H112" s="293" t="s">
        <v>996</v>
      </c>
      <c r="I112" s="290" t="s">
        <v>1108</v>
      </c>
      <c r="K112" s="290" t="s">
        <v>1110</v>
      </c>
    </row>
    <row r="113" spans="1:11" ht="23.25" hidden="1" x14ac:dyDescent="0.2">
      <c r="A113" s="291" t="s">
        <v>882</v>
      </c>
      <c r="B113" s="291" t="s">
        <v>883</v>
      </c>
      <c r="C113" s="291" t="s">
        <v>10</v>
      </c>
      <c r="D113" s="291" t="s">
        <v>11</v>
      </c>
      <c r="E113" s="291" t="s">
        <v>1029</v>
      </c>
      <c r="F113" s="291" t="s">
        <v>1030</v>
      </c>
      <c r="G113" s="292">
        <v>4</v>
      </c>
      <c r="H113" s="293" t="s">
        <v>997</v>
      </c>
      <c r="I113" s="290" t="s">
        <v>1108</v>
      </c>
      <c r="K113" s="290" t="s">
        <v>1110</v>
      </c>
    </row>
    <row r="114" spans="1:11" ht="23.25" hidden="1" x14ac:dyDescent="0.2">
      <c r="A114" s="291" t="s">
        <v>884</v>
      </c>
      <c r="B114" s="291" t="s">
        <v>116</v>
      </c>
      <c r="C114" s="291" t="s">
        <v>10</v>
      </c>
      <c r="D114" s="291" t="s">
        <v>11</v>
      </c>
      <c r="E114" s="291" t="s">
        <v>1029</v>
      </c>
      <c r="F114" s="291" t="s">
        <v>1030</v>
      </c>
      <c r="G114" s="292">
        <v>4</v>
      </c>
      <c r="H114" s="293" t="s">
        <v>996</v>
      </c>
      <c r="I114" s="290" t="s">
        <v>1108</v>
      </c>
      <c r="K114" s="290" t="s">
        <v>1110</v>
      </c>
    </row>
    <row r="115" spans="1:11" ht="23.25" hidden="1" x14ac:dyDescent="0.2">
      <c r="A115" s="291" t="s">
        <v>885</v>
      </c>
      <c r="B115" s="291" t="s">
        <v>886</v>
      </c>
      <c r="C115" s="291" t="s">
        <v>10</v>
      </c>
      <c r="D115" s="291" t="s">
        <v>11</v>
      </c>
      <c r="E115" s="291" t="s">
        <v>1029</v>
      </c>
      <c r="F115" s="291" t="s">
        <v>1030</v>
      </c>
      <c r="G115" s="292">
        <v>4</v>
      </c>
      <c r="H115" s="293" t="s">
        <v>996</v>
      </c>
      <c r="I115" s="290" t="s">
        <v>1108</v>
      </c>
      <c r="K115" s="290" t="s">
        <v>1110</v>
      </c>
    </row>
    <row r="116" spans="1:11" ht="23.25" hidden="1" x14ac:dyDescent="0.2">
      <c r="A116" s="291" t="s">
        <v>132</v>
      </c>
      <c r="B116" s="291" t="s">
        <v>1162</v>
      </c>
      <c r="C116" s="291" t="s">
        <v>12</v>
      </c>
      <c r="D116" s="291" t="s">
        <v>13</v>
      </c>
      <c r="E116" s="291" t="s">
        <v>1033</v>
      </c>
      <c r="F116" s="291" t="s">
        <v>1034</v>
      </c>
      <c r="G116" s="292">
        <v>4</v>
      </c>
      <c r="H116" s="293" t="s">
        <v>996</v>
      </c>
      <c r="I116" s="290" t="s">
        <v>1108</v>
      </c>
      <c r="K116" s="290" t="s">
        <v>1110</v>
      </c>
    </row>
    <row r="117" spans="1:11" ht="23.25" hidden="1" x14ac:dyDescent="0.2">
      <c r="A117" s="291" t="s">
        <v>133</v>
      </c>
      <c r="B117" s="291" t="s">
        <v>1163</v>
      </c>
      <c r="C117" s="291" t="s">
        <v>12</v>
      </c>
      <c r="D117" s="291" t="s">
        <v>13</v>
      </c>
      <c r="E117" s="303" t="s">
        <v>1033</v>
      </c>
      <c r="F117" s="303" t="s">
        <v>1034</v>
      </c>
      <c r="G117" s="292">
        <v>8</v>
      </c>
      <c r="H117" s="293" t="s">
        <v>1017</v>
      </c>
      <c r="I117" s="290" t="s">
        <v>1108</v>
      </c>
      <c r="J117" s="290">
        <v>1</v>
      </c>
      <c r="K117" s="290" t="s">
        <v>1107</v>
      </c>
    </row>
    <row r="118" spans="1:11" ht="23.25" hidden="1" x14ac:dyDescent="0.2">
      <c r="A118" s="291" t="s">
        <v>134</v>
      </c>
      <c r="B118" s="291" t="s">
        <v>1164</v>
      </c>
      <c r="C118" s="291" t="s">
        <v>12</v>
      </c>
      <c r="D118" s="291" t="s">
        <v>13</v>
      </c>
      <c r="E118" s="303" t="s">
        <v>1033</v>
      </c>
      <c r="F118" s="303" t="s">
        <v>1034</v>
      </c>
      <c r="G118" s="292">
        <v>8</v>
      </c>
      <c r="H118" s="293" t="s">
        <v>1017</v>
      </c>
      <c r="I118" s="290" t="s">
        <v>1108</v>
      </c>
      <c r="J118" s="290">
        <v>1</v>
      </c>
      <c r="K118" s="290" t="s">
        <v>1107</v>
      </c>
    </row>
    <row r="119" spans="1:11" ht="23.25" hidden="1" x14ac:dyDescent="0.2">
      <c r="A119" s="291" t="s">
        <v>135</v>
      </c>
      <c r="B119" s="291" t="s">
        <v>136</v>
      </c>
      <c r="C119" s="291" t="s">
        <v>12</v>
      </c>
      <c r="D119" s="291" t="s">
        <v>13</v>
      </c>
      <c r="E119" s="291" t="s">
        <v>1031</v>
      </c>
      <c r="F119" s="291" t="s">
        <v>1032</v>
      </c>
      <c r="G119" s="292">
        <v>8</v>
      </c>
      <c r="H119" s="293" t="s">
        <v>1017</v>
      </c>
      <c r="I119" s="290" t="s">
        <v>1108</v>
      </c>
      <c r="K119" s="290" t="s">
        <v>1110</v>
      </c>
    </row>
    <row r="120" spans="1:11" ht="23.25" hidden="1" x14ac:dyDescent="0.2">
      <c r="A120" s="291" t="s">
        <v>137</v>
      </c>
      <c r="B120" s="291" t="s">
        <v>138</v>
      </c>
      <c r="C120" s="291" t="s">
        <v>12</v>
      </c>
      <c r="D120" s="291" t="s">
        <v>13</v>
      </c>
      <c r="E120" s="291" t="s">
        <v>1031</v>
      </c>
      <c r="F120" s="291" t="s">
        <v>1032</v>
      </c>
      <c r="G120" s="292">
        <v>8</v>
      </c>
      <c r="H120" s="293" t="s">
        <v>1022</v>
      </c>
      <c r="I120" s="290" t="s">
        <v>1108</v>
      </c>
      <c r="K120" s="290" t="s">
        <v>1110</v>
      </c>
    </row>
    <row r="121" spans="1:11" ht="23.25" hidden="1" x14ac:dyDescent="0.2">
      <c r="A121" s="291" t="s">
        <v>887</v>
      </c>
      <c r="B121" s="291" t="s">
        <v>888</v>
      </c>
      <c r="C121" s="291" t="s">
        <v>12</v>
      </c>
      <c r="D121" s="291" t="s">
        <v>13</v>
      </c>
      <c r="E121" s="291" t="s">
        <v>1033</v>
      </c>
      <c r="F121" s="291" t="s">
        <v>1034</v>
      </c>
      <c r="G121" s="292">
        <v>4</v>
      </c>
      <c r="H121" s="293" t="s">
        <v>996</v>
      </c>
      <c r="I121" s="290" t="s">
        <v>1108</v>
      </c>
      <c r="K121" s="290" t="s">
        <v>1110</v>
      </c>
    </row>
    <row r="122" spans="1:11" ht="23.25" hidden="1" x14ac:dyDescent="0.2">
      <c r="A122" s="291" t="s">
        <v>889</v>
      </c>
      <c r="B122" s="291" t="s">
        <v>890</v>
      </c>
      <c r="C122" s="291" t="s">
        <v>12</v>
      </c>
      <c r="D122" s="291" t="s">
        <v>13</v>
      </c>
      <c r="E122" s="291" t="s">
        <v>1035</v>
      </c>
      <c r="F122" s="291" t="s">
        <v>1036</v>
      </c>
      <c r="G122" s="292">
        <v>4</v>
      </c>
      <c r="H122" s="293" t="s">
        <v>996</v>
      </c>
      <c r="I122" s="290" t="s">
        <v>1108</v>
      </c>
      <c r="K122" s="290" t="s">
        <v>1110</v>
      </c>
    </row>
    <row r="123" spans="1:11" ht="23.25" hidden="1" x14ac:dyDescent="0.2">
      <c r="A123" s="291" t="s">
        <v>891</v>
      </c>
      <c r="B123" s="291" t="s">
        <v>892</v>
      </c>
      <c r="C123" s="291" t="s">
        <v>12</v>
      </c>
      <c r="D123" s="291" t="s">
        <v>13</v>
      </c>
      <c r="E123" s="303" t="s">
        <v>1033</v>
      </c>
      <c r="F123" s="303" t="s">
        <v>1034</v>
      </c>
      <c r="G123" s="292">
        <v>8</v>
      </c>
      <c r="H123" s="293" t="s">
        <v>1017</v>
      </c>
      <c r="I123" s="290" t="s">
        <v>1108</v>
      </c>
      <c r="J123" s="290">
        <v>1</v>
      </c>
      <c r="K123" s="290" t="s">
        <v>1107</v>
      </c>
    </row>
    <row r="124" spans="1:11" ht="23.25" hidden="1" x14ac:dyDescent="0.2">
      <c r="A124" s="291" t="s">
        <v>893</v>
      </c>
      <c r="B124" s="291" t="s">
        <v>894</v>
      </c>
      <c r="C124" s="291" t="s">
        <v>12</v>
      </c>
      <c r="D124" s="291" t="s">
        <v>13</v>
      </c>
      <c r="E124" s="291" t="s">
        <v>1031</v>
      </c>
      <c r="F124" s="291" t="s">
        <v>1032</v>
      </c>
      <c r="G124" s="292">
        <v>8</v>
      </c>
      <c r="H124" s="293" t="s">
        <v>1022</v>
      </c>
      <c r="I124" s="290" t="s">
        <v>1108</v>
      </c>
      <c r="K124" s="290" t="s">
        <v>1110</v>
      </c>
    </row>
    <row r="125" spans="1:11" ht="23.25" hidden="1" x14ac:dyDescent="0.2">
      <c r="A125" s="291" t="s">
        <v>161</v>
      </c>
      <c r="B125" s="291" t="s">
        <v>162</v>
      </c>
      <c r="C125" s="291" t="s">
        <v>16</v>
      </c>
      <c r="D125" s="291" t="s">
        <v>17</v>
      </c>
      <c r="E125" s="291" t="s">
        <v>1038</v>
      </c>
      <c r="F125" s="291" t="s">
        <v>17</v>
      </c>
      <c r="G125" s="292">
        <v>9</v>
      </c>
      <c r="H125" s="293" t="s">
        <v>1029</v>
      </c>
      <c r="I125" s="290" t="s">
        <v>1108</v>
      </c>
      <c r="K125" s="290" t="s">
        <v>1110</v>
      </c>
    </row>
    <row r="126" spans="1:11" ht="23.25" hidden="1" x14ac:dyDescent="0.2">
      <c r="A126" s="291" t="s">
        <v>163</v>
      </c>
      <c r="B126" s="291" t="s">
        <v>1165</v>
      </c>
      <c r="C126" s="291" t="s">
        <v>16</v>
      </c>
      <c r="D126" s="291" t="s">
        <v>17</v>
      </c>
      <c r="E126" s="291" t="s">
        <v>1038</v>
      </c>
      <c r="F126" s="291" t="s">
        <v>17</v>
      </c>
      <c r="G126" s="292">
        <v>10</v>
      </c>
      <c r="H126" s="293" t="s">
        <v>1033</v>
      </c>
      <c r="I126" s="290" t="s">
        <v>1108</v>
      </c>
      <c r="K126" s="290" t="s">
        <v>1107</v>
      </c>
    </row>
    <row r="127" spans="1:11" ht="23.25" hidden="1" x14ac:dyDescent="0.2">
      <c r="A127" s="291" t="s">
        <v>164</v>
      </c>
      <c r="B127" s="291" t="s">
        <v>1166</v>
      </c>
      <c r="C127" s="291" t="s">
        <v>16</v>
      </c>
      <c r="D127" s="291" t="s">
        <v>17</v>
      </c>
      <c r="E127" s="291" t="s">
        <v>1038</v>
      </c>
      <c r="F127" s="291" t="s">
        <v>17</v>
      </c>
      <c r="G127" s="292">
        <v>10</v>
      </c>
      <c r="H127" s="293" t="s">
        <v>1031</v>
      </c>
      <c r="I127" s="290" t="s">
        <v>1108</v>
      </c>
      <c r="K127" s="290" t="s">
        <v>1107</v>
      </c>
    </row>
    <row r="128" spans="1:11" ht="23.25" hidden="1" x14ac:dyDescent="0.2">
      <c r="A128" s="291" t="s">
        <v>166</v>
      </c>
      <c r="B128" s="291" t="s">
        <v>167</v>
      </c>
      <c r="C128" s="291" t="s">
        <v>16</v>
      </c>
      <c r="D128" s="291" t="s">
        <v>17</v>
      </c>
      <c r="E128" s="291" t="s">
        <v>1038</v>
      </c>
      <c r="F128" s="291" t="s">
        <v>17</v>
      </c>
      <c r="G128" s="292">
        <v>10</v>
      </c>
      <c r="H128" s="293" t="s">
        <v>1031</v>
      </c>
      <c r="I128" s="290" t="s">
        <v>1108</v>
      </c>
      <c r="K128" s="290" t="s">
        <v>1107</v>
      </c>
    </row>
    <row r="129" spans="1:11" ht="23.25" hidden="1" x14ac:dyDescent="0.2">
      <c r="A129" s="291" t="s">
        <v>168</v>
      </c>
      <c r="B129" s="291" t="s">
        <v>169</v>
      </c>
      <c r="C129" s="291" t="s">
        <v>16</v>
      </c>
      <c r="D129" s="291" t="s">
        <v>17</v>
      </c>
      <c r="E129" s="291" t="s">
        <v>1038</v>
      </c>
      <c r="F129" s="291" t="s">
        <v>17</v>
      </c>
      <c r="G129" s="292">
        <v>10</v>
      </c>
      <c r="H129" s="293" t="s">
        <v>1031</v>
      </c>
      <c r="I129" s="290" t="s">
        <v>1108</v>
      </c>
      <c r="K129" s="290" t="s">
        <v>1107</v>
      </c>
    </row>
    <row r="130" spans="1:11" ht="23.25" hidden="1" x14ac:dyDescent="0.2">
      <c r="A130" s="291" t="s">
        <v>170</v>
      </c>
      <c r="B130" s="291" t="s">
        <v>171</v>
      </c>
      <c r="C130" s="291" t="s">
        <v>18</v>
      </c>
      <c r="D130" s="291" t="s">
        <v>690</v>
      </c>
      <c r="E130" s="291" t="s">
        <v>1039</v>
      </c>
      <c r="F130" s="291" t="s">
        <v>675</v>
      </c>
      <c r="G130" s="292">
        <v>12</v>
      </c>
      <c r="H130" s="293" t="s">
        <v>1038</v>
      </c>
      <c r="I130" s="290" t="s">
        <v>1108</v>
      </c>
      <c r="K130" s="290" t="s">
        <v>1107</v>
      </c>
    </row>
    <row r="131" spans="1:11" ht="23.25" hidden="1" x14ac:dyDescent="0.2">
      <c r="A131" s="291" t="s">
        <v>172</v>
      </c>
      <c r="B131" s="291" t="s">
        <v>173</v>
      </c>
      <c r="C131" s="291" t="s">
        <v>18</v>
      </c>
      <c r="D131" s="291" t="s">
        <v>690</v>
      </c>
      <c r="E131" s="291" t="s">
        <v>1039</v>
      </c>
      <c r="F131" s="291" t="s">
        <v>675</v>
      </c>
      <c r="G131" s="292">
        <v>12</v>
      </c>
      <c r="H131" s="293" t="s">
        <v>1038</v>
      </c>
      <c r="I131" s="290" t="s">
        <v>1108</v>
      </c>
      <c r="K131" s="290" t="s">
        <v>1107</v>
      </c>
    </row>
    <row r="132" spans="1:11" ht="23.25" hidden="1" x14ac:dyDescent="0.2">
      <c r="A132" s="291" t="s">
        <v>895</v>
      </c>
      <c r="B132" s="291" t="s">
        <v>165</v>
      </c>
      <c r="C132" s="291" t="s">
        <v>16</v>
      </c>
      <c r="D132" s="291" t="s">
        <v>17</v>
      </c>
      <c r="E132" s="291" t="s">
        <v>1038</v>
      </c>
      <c r="F132" s="291" t="s">
        <v>17</v>
      </c>
      <c r="G132" s="292">
        <v>10</v>
      </c>
      <c r="H132" s="293" t="s">
        <v>1031</v>
      </c>
      <c r="I132" s="290" t="s">
        <v>1108</v>
      </c>
      <c r="K132" s="290" t="s">
        <v>1107</v>
      </c>
    </row>
    <row r="133" spans="1:11" ht="23.25" hidden="1" x14ac:dyDescent="0.2">
      <c r="A133" s="291" t="s">
        <v>174</v>
      </c>
      <c r="B133" s="291" t="s">
        <v>1167</v>
      </c>
      <c r="C133" s="291" t="s">
        <v>16</v>
      </c>
      <c r="D133" s="291" t="s">
        <v>17</v>
      </c>
      <c r="E133" s="291" t="s">
        <v>1038</v>
      </c>
      <c r="F133" s="291" t="s">
        <v>17</v>
      </c>
      <c r="G133" s="292">
        <v>10</v>
      </c>
      <c r="H133" s="293" t="s">
        <v>1033</v>
      </c>
      <c r="I133" s="290" t="s">
        <v>1108</v>
      </c>
      <c r="K133" s="290" t="s">
        <v>1110</v>
      </c>
    </row>
    <row r="134" spans="1:11" ht="23.25" hidden="1" x14ac:dyDescent="0.2">
      <c r="A134" s="291" t="s">
        <v>896</v>
      </c>
      <c r="B134" s="291" t="s">
        <v>897</v>
      </c>
      <c r="C134" s="291" t="s">
        <v>16</v>
      </c>
      <c r="D134" s="291" t="s">
        <v>17</v>
      </c>
      <c r="E134" s="291" t="s">
        <v>1038</v>
      </c>
      <c r="F134" s="291" t="s">
        <v>17</v>
      </c>
      <c r="G134" s="292">
        <v>10</v>
      </c>
      <c r="H134" s="293" t="s">
        <v>1035</v>
      </c>
      <c r="I134" s="290" t="s">
        <v>1108</v>
      </c>
      <c r="K134" s="290" t="s">
        <v>1110</v>
      </c>
    </row>
    <row r="135" spans="1:11" ht="23.25" hidden="1" x14ac:dyDescent="0.2">
      <c r="A135" s="291" t="s">
        <v>898</v>
      </c>
      <c r="B135" s="291" t="s">
        <v>899</v>
      </c>
      <c r="C135" s="291" t="s">
        <v>16</v>
      </c>
      <c r="D135" s="291" t="s">
        <v>17</v>
      </c>
      <c r="E135" s="291" t="s">
        <v>1038</v>
      </c>
      <c r="F135" s="291" t="s">
        <v>17</v>
      </c>
      <c r="G135" s="292">
        <v>10</v>
      </c>
      <c r="H135" s="293" t="s">
        <v>1035</v>
      </c>
      <c r="I135" s="290" t="s">
        <v>1108</v>
      </c>
      <c r="K135" s="290" t="s">
        <v>1110</v>
      </c>
    </row>
    <row r="136" spans="1:11" ht="23.25" hidden="1" x14ac:dyDescent="0.2">
      <c r="A136" s="291" t="s">
        <v>175</v>
      </c>
      <c r="B136" s="291" t="s">
        <v>1168</v>
      </c>
      <c r="C136" s="291" t="s">
        <v>16</v>
      </c>
      <c r="D136" s="291" t="s">
        <v>17</v>
      </c>
      <c r="E136" s="291" t="s">
        <v>1038</v>
      </c>
      <c r="F136" s="291" t="s">
        <v>17</v>
      </c>
      <c r="G136" s="292">
        <v>10</v>
      </c>
      <c r="H136" s="293" t="s">
        <v>1031</v>
      </c>
      <c r="I136" s="290" t="s">
        <v>1108</v>
      </c>
      <c r="K136" s="290" t="s">
        <v>1110</v>
      </c>
    </row>
    <row r="137" spans="1:11" ht="23.25" hidden="1" x14ac:dyDescent="0.2">
      <c r="A137" s="291" t="s">
        <v>176</v>
      </c>
      <c r="B137" s="291" t="s">
        <v>177</v>
      </c>
      <c r="C137" s="291" t="s">
        <v>16</v>
      </c>
      <c r="D137" s="291" t="s">
        <v>17</v>
      </c>
      <c r="E137" s="291" t="s">
        <v>1038</v>
      </c>
      <c r="F137" s="291" t="s">
        <v>17</v>
      </c>
      <c r="G137" s="292">
        <v>12</v>
      </c>
      <c r="H137" s="293" t="s">
        <v>1038</v>
      </c>
      <c r="I137" s="290" t="s">
        <v>1108</v>
      </c>
      <c r="K137" s="290" t="s">
        <v>1107</v>
      </c>
    </row>
    <row r="138" spans="1:11" ht="23.25" hidden="1" x14ac:dyDescent="0.2">
      <c r="A138" s="291" t="s">
        <v>178</v>
      </c>
      <c r="B138" s="291" t="s">
        <v>179</v>
      </c>
      <c r="C138" s="291" t="s">
        <v>16</v>
      </c>
      <c r="D138" s="291" t="s">
        <v>17</v>
      </c>
      <c r="E138" s="291" t="s">
        <v>1038</v>
      </c>
      <c r="F138" s="291" t="s">
        <v>17</v>
      </c>
      <c r="G138" s="292">
        <v>12</v>
      </c>
      <c r="H138" s="293" t="s">
        <v>1038</v>
      </c>
      <c r="I138" s="290" t="s">
        <v>1108</v>
      </c>
      <c r="K138" s="290" t="s">
        <v>1107</v>
      </c>
    </row>
    <row r="139" spans="1:11" ht="23.25" hidden="1" x14ac:dyDescent="0.2">
      <c r="A139" s="291" t="s">
        <v>900</v>
      </c>
      <c r="B139" s="291" t="s">
        <v>901</v>
      </c>
      <c r="C139" s="291" t="s">
        <v>16</v>
      </c>
      <c r="D139" s="291" t="s">
        <v>17</v>
      </c>
      <c r="E139" s="291" t="s">
        <v>1038</v>
      </c>
      <c r="F139" s="291" t="s">
        <v>17</v>
      </c>
      <c r="G139" s="292">
        <v>12</v>
      </c>
      <c r="H139" s="293" t="s">
        <v>1038</v>
      </c>
      <c r="I139" s="290" t="s">
        <v>1108</v>
      </c>
      <c r="K139" s="290" t="s">
        <v>1107</v>
      </c>
    </row>
    <row r="140" spans="1:11" ht="23.25" hidden="1" x14ac:dyDescent="0.2">
      <c r="A140" s="291" t="s">
        <v>143</v>
      </c>
      <c r="B140" s="291" t="s">
        <v>1169</v>
      </c>
      <c r="C140" s="291" t="s">
        <v>14</v>
      </c>
      <c r="D140" s="291" t="s">
        <v>15</v>
      </c>
      <c r="E140" s="291" t="s">
        <v>1037</v>
      </c>
      <c r="F140" s="291" t="s">
        <v>15</v>
      </c>
      <c r="G140" s="292">
        <v>9</v>
      </c>
      <c r="H140" s="293" t="s">
        <v>1024</v>
      </c>
      <c r="I140" s="290" t="s">
        <v>1108</v>
      </c>
      <c r="K140" s="290" t="s">
        <v>1107</v>
      </c>
    </row>
    <row r="141" spans="1:11" ht="23.25" hidden="1" x14ac:dyDescent="0.2">
      <c r="A141" s="291" t="s">
        <v>217</v>
      </c>
      <c r="B141" s="291" t="s">
        <v>1170</v>
      </c>
      <c r="C141" s="291" t="s">
        <v>18</v>
      </c>
      <c r="D141" s="291" t="s">
        <v>690</v>
      </c>
      <c r="E141" s="291" t="s">
        <v>1040</v>
      </c>
      <c r="F141" s="291" t="s">
        <v>673</v>
      </c>
      <c r="G141" s="292">
        <v>10</v>
      </c>
      <c r="H141" s="293" t="s">
        <v>1031</v>
      </c>
      <c r="I141" s="290" t="s">
        <v>1108</v>
      </c>
      <c r="K141" s="290" t="s">
        <v>1107</v>
      </c>
    </row>
    <row r="142" spans="1:11" ht="23.25" hidden="1" x14ac:dyDescent="0.2">
      <c r="A142" s="291" t="s">
        <v>180</v>
      </c>
      <c r="B142" s="291" t="s">
        <v>1171</v>
      </c>
      <c r="C142" s="291" t="s">
        <v>16</v>
      </c>
      <c r="D142" s="291" t="s">
        <v>17</v>
      </c>
      <c r="E142" s="291" t="s">
        <v>1038</v>
      </c>
      <c r="F142" s="291" t="s">
        <v>17</v>
      </c>
      <c r="G142" s="292">
        <v>12</v>
      </c>
      <c r="H142" s="293" t="s">
        <v>1038</v>
      </c>
      <c r="I142" s="290" t="s">
        <v>1108</v>
      </c>
      <c r="K142" s="290" t="s">
        <v>1107</v>
      </c>
    </row>
    <row r="143" spans="1:11" ht="23.25" hidden="1" x14ac:dyDescent="0.2">
      <c r="A143" s="291" t="s">
        <v>181</v>
      </c>
      <c r="B143" s="291" t="s">
        <v>1172</v>
      </c>
      <c r="C143" s="291" t="s">
        <v>16</v>
      </c>
      <c r="D143" s="291" t="s">
        <v>17</v>
      </c>
      <c r="E143" s="291" t="s">
        <v>1038</v>
      </c>
      <c r="F143" s="291" t="s">
        <v>17</v>
      </c>
      <c r="G143" s="292">
        <v>12</v>
      </c>
      <c r="H143" s="293" t="s">
        <v>1038</v>
      </c>
      <c r="I143" s="290" t="s">
        <v>1108</v>
      </c>
      <c r="K143" s="290" t="s">
        <v>1107</v>
      </c>
    </row>
    <row r="144" spans="1:11" ht="23.25" hidden="1" x14ac:dyDescent="0.2">
      <c r="A144" s="291" t="s">
        <v>182</v>
      </c>
      <c r="B144" s="291" t="s">
        <v>1173</v>
      </c>
      <c r="C144" s="291" t="s">
        <v>16</v>
      </c>
      <c r="D144" s="291" t="s">
        <v>17</v>
      </c>
      <c r="E144" s="291" t="s">
        <v>1038</v>
      </c>
      <c r="F144" s="291" t="s">
        <v>17</v>
      </c>
      <c r="G144" s="292">
        <v>33</v>
      </c>
      <c r="H144" s="293" t="s">
        <v>1039</v>
      </c>
      <c r="I144" s="290" t="s">
        <v>1108</v>
      </c>
      <c r="K144" s="290" t="s">
        <v>1107</v>
      </c>
    </row>
    <row r="145" spans="1:11" ht="23.25" hidden="1" x14ac:dyDescent="0.2">
      <c r="A145" s="291" t="s">
        <v>183</v>
      </c>
      <c r="B145" s="291" t="s">
        <v>1174</v>
      </c>
      <c r="C145" s="291" t="s">
        <v>16</v>
      </c>
      <c r="D145" s="291" t="s">
        <v>17</v>
      </c>
      <c r="E145" s="291" t="s">
        <v>1038</v>
      </c>
      <c r="F145" s="291" t="s">
        <v>17</v>
      </c>
      <c r="G145" s="292">
        <v>33</v>
      </c>
      <c r="H145" s="293" t="s">
        <v>1039</v>
      </c>
      <c r="I145" s="290" t="s">
        <v>1108</v>
      </c>
      <c r="K145" s="290" t="s">
        <v>1107</v>
      </c>
    </row>
    <row r="146" spans="1:11" ht="23.25" hidden="1" x14ac:dyDescent="0.2">
      <c r="A146" s="291" t="s">
        <v>184</v>
      </c>
      <c r="B146" s="291" t="s">
        <v>1175</v>
      </c>
      <c r="C146" s="291" t="s">
        <v>16</v>
      </c>
      <c r="D146" s="291" t="s">
        <v>17</v>
      </c>
      <c r="E146" s="291" t="s">
        <v>1038</v>
      </c>
      <c r="F146" s="291" t="s">
        <v>17</v>
      </c>
      <c r="G146" s="292">
        <v>12</v>
      </c>
      <c r="H146" s="293" t="s">
        <v>1038</v>
      </c>
      <c r="I146" s="290" t="s">
        <v>1108</v>
      </c>
      <c r="K146" s="290" t="s">
        <v>1110</v>
      </c>
    </row>
    <row r="147" spans="1:11" ht="23.25" hidden="1" x14ac:dyDescent="0.2">
      <c r="A147" s="291" t="s">
        <v>902</v>
      </c>
      <c r="B147" s="291" t="s">
        <v>903</v>
      </c>
      <c r="C147" s="291" t="s">
        <v>16</v>
      </c>
      <c r="D147" s="291" t="s">
        <v>17</v>
      </c>
      <c r="E147" s="291" t="s">
        <v>1038</v>
      </c>
      <c r="F147" s="291" t="s">
        <v>17</v>
      </c>
      <c r="G147" s="292">
        <v>12</v>
      </c>
      <c r="H147" s="293" t="s">
        <v>1038</v>
      </c>
      <c r="I147" s="290" t="s">
        <v>1108</v>
      </c>
      <c r="K147" s="290" t="s">
        <v>1107</v>
      </c>
    </row>
    <row r="148" spans="1:11" ht="23.25" hidden="1" x14ac:dyDescent="0.2">
      <c r="A148" s="291" t="s">
        <v>904</v>
      </c>
      <c r="B148" s="291" t="s">
        <v>905</v>
      </c>
      <c r="C148" s="291" t="s">
        <v>16</v>
      </c>
      <c r="D148" s="291" t="s">
        <v>17</v>
      </c>
      <c r="E148" s="291" t="s">
        <v>1038</v>
      </c>
      <c r="F148" s="291" t="s">
        <v>17</v>
      </c>
      <c r="G148" s="292">
        <v>12</v>
      </c>
      <c r="H148" s="293" t="s">
        <v>1038</v>
      </c>
      <c r="I148" s="290" t="s">
        <v>1108</v>
      </c>
      <c r="K148" s="290" t="s">
        <v>1110</v>
      </c>
    </row>
    <row r="149" spans="1:11" ht="23.25" hidden="1" x14ac:dyDescent="0.2">
      <c r="A149" s="291" t="s">
        <v>906</v>
      </c>
      <c r="B149" s="291" t="s">
        <v>907</v>
      </c>
      <c r="C149" s="291" t="s">
        <v>16</v>
      </c>
      <c r="D149" s="291" t="s">
        <v>17</v>
      </c>
      <c r="E149" s="291" t="s">
        <v>1038</v>
      </c>
      <c r="F149" s="291" t="s">
        <v>17</v>
      </c>
      <c r="G149" s="292">
        <v>12</v>
      </c>
      <c r="H149" s="293" t="s">
        <v>1038</v>
      </c>
      <c r="I149" s="290" t="s">
        <v>1108</v>
      </c>
      <c r="K149" s="290" t="s">
        <v>1110</v>
      </c>
    </row>
    <row r="150" spans="1:11" ht="23.25" hidden="1" x14ac:dyDescent="0.2">
      <c r="A150" s="291" t="s">
        <v>185</v>
      </c>
      <c r="B150" s="291" t="s">
        <v>1176</v>
      </c>
      <c r="C150" s="291" t="s">
        <v>16</v>
      </c>
      <c r="D150" s="291" t="s">
        <v>17</v>
      </c>
      <c r="E150" s="291" t="s">
        <v>1038</v>
      </c>
      <c r="F150" s="291" t="s">
        <v>17</v>
      </c>
      <c r="G150" s="292">
        <v>12</v>
      </c>
      <c r="H150" s="293" t="s">
        <v>1038</v>
      </c>
      <c r="I150" s="290" t="s">
        <v>1108</v>
      </c>
      <c r="K150" s="290" t="s">
        <v>1107</v>
      </c>
    </row>
    <row r="151" spans="1:11" ht="23.25" hidden="1" x14ac:dyDescent="0.2">
      <c r="A151" s="291" t="s">
        <v>908</v>
      </c>
      <c r="B151" s="291" t="s">
        <v>909</v>
      </c>
      <c r="C151" s="291" t="s">
        <v>16</v>
      </c>
      <c r="D151" s="291" t="s">
        <v>17</v>
      </c>
      <c r="E151" s="291" t="s">
        <v>1038</v>
      </c>
      <c r="F151" s="291" t="s">
        <v>17</v>
      </c>
      <c r="G151" s="292">
        <v>12</v>
      </c>
      <c r="H151" s="293" t="s">
        <v>1038</v>
      </c>
      <c r="I151" s="290" t="s">
        <v>1108</v>
      </c>
      <c r="K151" s="290" t="s">
        <v>1107</v>
      </c>
    </row>
    <row r="152" spans="1:11" ht="23.25" hidden="1" x14ac:dyDescent="0.2">
      <c r="A152" s="291" t="s">
        <v>186</v>
      </c>
      <c r="B152" s="291" t="s">
        <v>1177</v>
      </c>
      <c r="C152" s="291" t="s">
        <v>16</v>
      </c>
      <c r="D152" s="291" t="s">
        <v>17</v>
      </c>
      <c r="E152" s="291" t="s">
        <v>1038</v>
      </c>
      <c r="F152" s="291" t="s">
        <v>17</v>
      </c>
      <c r="G152" s="292">
        <v>12</v>
      </c>
      <c r="H152" s="293" t="s">
        <v>1038</v>
      </c>
      <c r="I152" s="290" t="s">
        <v>1108</v>
      </c>
      <c r="K152" s="290" t="s">
        <v>1107</v>
      </c>
    </row>
    <row r="153" spans="1:11" ht="23.25" hidden="1" x14ac:dyDescent="0.2">
      <c r="A153" s="291" t="s">
        <v>187</v>
      </c>
      <c r="B153" s="291" t="s">
        <v>188</v>
      </c>
      <c r="C153" s="291" t="s">
        <v>16</v>
      </c>
      <c r="D153" s="291" t="s">
        <v>17</v>
      </c>
      <c r="E153" s="291" t="s">
        <v>1038</v>
      </c>
      <c r="F153" s="291" t="s">
        <v>17</v>
      </c>
      <c r="G153" s="292">
        <v>12</v>
      </c>
      <c r="H153" s="293" t="s">
        <v>1038</v>
      </c>
      <c r="I153" s="290" t="s">
        <v>1108</v>
      </c>
      <c r="K153" s="290" t="s">
        <v>1110</v>
      </c>
    </row>
    <row r="154" spans="1:11" ht="23.25" hidden="1" x14ac:dyDescent="0.2">
      <c r="A154" s="291" t="s">
        <v>189</v>
      </c>
      <c r="B154" s="291" t="s">
        <v>190</v>
      </c>
      <c r="C154" s="291" t="s">
        <v>16</v>
      </c>
      <c r="D154" s="291" t="s">
        <v>17</v>
      </c>
      <c r="E154" s="291" t="s">
        <v>1038</v>
      </c>
      <c r="F154" s="291" t="s">
        <v>17</v>
      </c>
      <c r="G154" s="292">
        <v>11</v>
      </c>
      <c r="H154" s="293" t="s">
        <v>1037</v>
      </c>
      <c r="I154" s="290" t="s">
        <v>1108</v>
      </c>
      <c r="K154" s="290" t="s">
        <v>1107</v>
      </c>
    </row>
    <row r="155" spans="1:11" ht="23.25" hidden="1" x14ac:dyDescent="0.2">
      <c r="A155" s="291" t="s">
        <v>139</v>
      </c>
      <c r="B155" s="291" t="s">
        <v>140</v>
      </c>
      <c r="C155" s="291" t="s">
        <v>12</v>
      </c>
      <c r="D155" s="291" t="s">
        <v>13</v>
      </c>
      <c r="E155" s="291" t="s">
        <v>1031</v>
      </c>
      <c r="F155" s="291" t="s">
        <v>1032</v>
      </c>
      <c r="G155" s="292">
        <v>9</v>
      </c>
      <c r="H155" s="293" t="s">
        <v>1025</v>
      </c>
      <c r="I155" s="290" t="s">
        <v>1108</v>
      </c>
      <c r="K155" s="290" t="s">
        <v>1107</v>
      </c>
    </row>
    <row r="156" spans="1:11" ht="23.25" hidden="1" x14ac:dyDescent="0.2">
      <c r="A156" s="291" t="s">
        <v>141</v>
      </c>
      <c r="B156" s="291" t="s">
        <v>142</v>
      </c>
      <c r="C156" s="291" t="s">
        <v>12</v>
      </c>
      <c r="D156" s="291" t="s">
        <v>13</v>
      </c>
      <c r="E156" s="291" t="s">
        <v>1031</v>
      </c>
      <c r="F156" s="291" t="s">
        <v>1032</v>
      </c>
      <c r="G156" s="292">
        <v>9</v>
      </c>
      <c r="H156" s="293" t="s">
        <v>1027</v>
      </c>
      <c r="I156" s="290" t="s">
        <v>1108</v>
      </c>
      <c r="K156" s="290" t="s">
        <v>1107</v>
      </c>
    </row>
    <row r="157" spans="1:11" ht="23.25" hidden="1" x14ac:dyDescent="0.2">
      <c r="A157" s="291" t="s">
        <v>191</v>
      </c>
      <c r="B157" s="291" t="s">
        <v>192</v>
      </c>
      <c r="C157" s="291" t="s">
        <v>16</v>
      </c>
      <c r="D157" s="291" t="s">
        <v>17</v>
      </c>
      <c r="E157" s="291" t="s">
        <v>1038</v>
      </c>
      <c r="F157" s="291" t="s">
        <v>17</v>
      </c>
      <c r="G157" s="292">
        <v>33</v>
      </c>
      <c r="H157" s="293" t="s">
        <v>1040</v>
      </c>
      <c r="I157" s="290" t="s">
        <v>1108</v>
      </c>
      <c r="K157" s="290" t="s">
        <v>1107</v>
      </c>
    </row>
    <row r="158" spans="1:11" ht="23.25" hidden="1" x14ac:dyDescent="0.2">
      <c r="A158" s="291" t="s">
        <v>193</v>
      </c>
      <c r="B158" s="291" t="s">
        <v>194</v>
      </c>
      <c r="C158" s="291" t="s">
        <v>16</v>
      </c>
      <c r="D158" s="291" t="s">
        <v>17</v>
      </c>
      <c r="E158" s="291" t="s">
        <v>1038</v>
      </c>
      <c r="F158" s="291" t="s">
        <v>17</v>
      </c>
      <c r="G158" s="292">
        <v>12</v>
      </c>
      <c r="H158" s="293" t="s">
        <v>1038</v>
      </c>
      <c r="I158" s="290" t="s">
        <v>1108</v>
      </c>
      <c r="K158" s="290" t="s">
        <v>1107</v>
      </c>
    </row>
    <row r="159" spans="1:11" ht="23.25" hidden="1" x14ac:dyDescent="0.2">
      <c r="A159" s="291" t="s">
        <v>195</v>
      </c>
      <c r="B159" s="291" t="s">
        <v>196</v>
      </c>
      <c r="C159" s="291" t="s">
        <v>16</v>
      </c>
      <c r="D159" s="291" t="s">
        <v>17</v>
      </c>
      <c r="E159" s="291" t="s">
        <v>1038</v>
      </c>
      <c r="F159" s="291" t="s">
        <v>17</v>
      </c>
      <c r="G159" s="292">
        <v>12</v>
      </c>
      <c r="H159" s="293" t="s">
        <v>1038</v>
      </c>
      <c r="I159" s="290" t="s">
        <v>1108</v>
      </c>
      <c r="K159" s="290" t="s">
        <v>1107</v>
      </c>
    </row>
    <row r="160" spans="1:11" ht="23.25" hidden="1" x14ac:dyDescent="0.2">
      <c r="A160" s="291" t="s">
        <v>197</v>
      </c>
      <c r="B160" s="291" t="s">
        <v>198</v>
      </c>
      <c r="C160" s="291" t="s">
        <v>16</v>
      </c>
      <c r="D160" s="291" t="s">
        <v>17</v>
      </c>
      <c r="E160" s="291" t="s">
        <v>1038</v>
      </c>
      <c r="F160" s="291" t="s">
        <v>17</v>
      </c>
      <c r="G160" s="292">
        <v>12</v>
      </c>
      <c r="H160" s="293" t="s">
        <v>1038</v>
      </c>
      <c r="I160" s="290" t="s">
        <v>1108</v>
      </c>
      <c r="K160" s="290" t="s">
        <v>1107</v>
      </c>
    </row>
    <row r="161" spans="1:11" ht="23.25" hidden="1" x14ac:dyDescent="0.2">
      <c r="A161" s="291" t="s">
        <v>199</v>
      </c>
      <c r="B161" s="291" t="s">
        <v>200</v>
      </c>
      <c r="C161" s="291" t="s">
        <v>16</v>
      </c>
      <c r="D161" s="291" t="s">
        <v>17</v>
      </c>
      <c r="E161" s="291" t="s">
        <v>1038</v>
      </c>
      <c r="F161" s="291" t="s">
        <v>17</v>
      </c>
      <c r="G161" s="292">
        <v>12</v>
      </c>
      <c r="H161" s="293" t="s">
        <v>1038</v>
      </c>
      <c r="I161" s="290" t="s">
        <v>1108</v>
      </c>
      <c r="K161" s="290" t="s">
        <v>1107</v>
      </c>
    </row>
    <row r="162" spans="1:11" ht="23.25" hidden="1" x14ac:dyDescent="0.2">
      <c r="A162" s="291" t="s">
        <v>201</v>
      </c>
      <c r="B162" s="291" t="s">
        <v>1178</v>
      </c>
      <c r="C162" s="291" t="s">
        <v>16</v>
      </c>
      <c r="D162" s="291" t="s">
        <v>17</v>
      </c>
      <c r="E162" s="291" t="s">
        <v>1038</v>
      </c>
      <c r="F162" s="291" t="s">
        <v>17</v>
      </c>
      <c r="G162" s="292">
        <v>12</v>
      </c>
      <c r="H162" s="293" t="s">
        <v>1038</v>
      </c>
      <c r="I162" s="290" t="s">
        <v>1108</v>
      </c>
      <c r="K162" s="290" t="s">
        <v>1107</v>
      </c>
    </row>
    <row r="163" spans="1:11" ht="23.25" hidden="1" x14ac:dyDescent="0.2">
      <c r="A163" s="291" t="s">
        <v>202</v>
      </c>
      <c r="B163" s="291" t="s">
        <v>1179</v>
      </c>
      <c r="C163" s="291" t="s">
        <v>16</v>
      </c>
      <c r="D163" s="291" t="s">
        <v>17</v>
      </c>
      <c r="E163" s="291" t="s">
        <v>1038</v>
      </c>
      <c r="F163" s="291" t="s">
        <v>17</v>
      </c>
      <c r="G163" s="292">
        <v>12</v>
      </c>
      <c r="H163" s="293" t="s">
        <v>1038</v>
      </c>
      <c r="I163" s="290" t="s">
        <v>1108</v>
      </c>
      <c r="K163" s="290" t="s">
        <v>1110</v>
      </c>
    </row>
    <row r="164" spans="1:11" ht="23.25" hidden="1" x14ac:dyDescent="0.2">
      <c r="A164" s="291" t="s">
        <v>203</v>
      </c>
      <c r="B164" s="291" t="s">
        <v>204</v>
      </c>
      <c r="C164" s="291" t="s">
        <v>16</v>
      </c>
      <c r="D164" s="291" t="s">
        <v>17</v>
      </c>
      <c r="E164" s="291" t="s">
        <v>1038</v>
      </c>
      <c r="F164" s="291" t="s">
        <v>17</v>
      </c>
      <c r="G164" s="292">
        <v>12</v>
      </c>
      <c r="H164" s="293" t="s">
        <v>1038</v>
      </c>
      <c r="I164" s="290" t="s">
        <v>1108</v>
      </c>
      <c r="K164" s="290" t="s">
        <v>1110</v>
      </c>
    </row>
    <row r="165" spans="1:11" ht="23.25" hidden="1" x14ac:dyDescent="0.2">
      <c r="A165" s="291" t="s">
        <v>205</v>
      </c>
      <c r="B165" s="291" t="s">
        <v>206</v>
      </c>
      <c r="C165" s="291" t="s">
        <v>16</v>
      </c>
      <c r="D165" s="291" t="s">
        <v>17</v>
      </c>
      <c r="E165" s="291" t="s">
        <v>1038</v>
      </c>
      <c r="F165" s="291" t="s">
        <v>17</v>
      </c>
      <c r="G165" s="292">
        <v>12</v>
      </c>
      <c r="H165" s="293" t="s">
        <v>1038</v>
      </c>
      <c r="I165" s="290" t="s">
        <v>1108</v>
      </c>
      <c r="K165" s="290" t="s">
        <v>1110</v>
      </c>
    </row>
    <row r="166" spans="1:11" ht="23.25" hidden="1" x14ac:dyDescent="0.2">
      <c r="A166" s="291" t="s">
        <v>218</v>
      </c>
      <c r="B166" s="291" t="s">
        <v>219</v>
      </c>
      <c r="C166" s="291" t="s">
        <v>18</v>
      </c>
      <c r="D166" s="291" t="s">
        <v>690</v>
      </c>
      <c r="E166" s="291" t="s">
        <v>1040</v>
      </c>
      <c r="F166" s="291" t="s">
        <v>673</v>
      </c>
      <c r="G166" s="292">
        <v>10</v>
      </c>
      <c r="H166" s="293" t="s">
        <v>1031</v>
      </c>
      <c r="I166" s="290" t="s">
        <v>1108</v>
      </c>
      <c r="K166" s="290" t="s">
        <v>1107</v>
      </c>
    </row>
    <row r="167" spans="1:11" ht="23.25" hidden="1" x14ac:dyDescent="0.2">
      <c r="A167" s="291" t="s">
        <v>207</v>
      </c>
      <c r="B167" s="291" t="s">
        <v>1180</v>
      </c>
      <c r="C167" s="291" t="s">
        <v>16</v>
      </c>
      <c r="D167" s="291" t="s">
        <v>17</v>
      </c>
      <c r="E167" s="291" t="s">
        <v>1038</v>
      </c>
      <c r="F167" s="291" t="s">
        <v>17</v>
      </c>
      <c r="G167" s="292">
        <v>12</v>
      </c>
      <c r="H167" s="293" t="s">
        <v>1038</v>
      </c>
      <c r="I167" s="290" t="s">
        <v>1108</v>
      </c>
      <c r="K167" s="290" t="s">
        <v>1107</v>
      </c>
    </row>
    <row r="168" spans="1:11" ht="23.25" hidden="1" x14ac:dyDescent="0.2">
      <c r="A168" s="291" t="s">
        <v>208</v>
      </c>
      <c r="B168" s="291" t="s">
        <v>209</v>
      </c>
      <c r="C168" s="291" t="s">
        <v>16</v>
      </c>
      <c r="D168" s="291" t="s">
        <v>17</v>
      </c>
      <c r="E168" s="291" t="s">
        <v>1038</v>
      </c>
      <c r="F168" s="291" t="s">
        <v>17</v>
      </c>
      <c r="G168" s="292">
        <v>12</v>
      </c>
      <c r="H168" s="293" t="s">
        <v>1038</v>
      </c>
      <c r="I168" s="290" t="s">
        <v>1108</v>
      </c>
      <c r="K168" s="290" t="s">
        <v>1110</v>
      </c>
    </row>
    <row r="169" spans="1:11" ht="23.25" hidden="1" x14ac:dyDescent="0.2">
      <c r="A169" s="291" t="s">
        <v>210</v>
      </c>
      <c r="B169" s="291" t="s">
        <v>1181</v>
      </c>
      <c r="C169" s="291" t="s">
        <v>16</v>
      </c>
      <c r="D169" s="291" t="s">
        <v>17</v>
      </c>
      <c r="E169" s="291" t="s">
        <v>1038</v>
      </c>
      <c r="F169" s="291" t="s">
        <v>17</v>
      </c>
      <c r="G169" s="292">
        <v>12</v>
      </c>
      <c r="H169" s="293" t="s">
        <v>1038</v>
      </c>
      <c r="I169" s="290" t="s">
        <v>1108</v>
      </c>
      <c r="K169" s="290" t="s">
        <v>1107</v>
      </c>
    </row>
    <row r="170" spans="1:11" ht="23.25" hidden="1" x14ac:dyDescent="0.2">
      <c r="A170" s="291" t="s">
        <v>211</v>
      </c>
      <c r="B170" s="291" t="s">
        <v>212</v>
      </c>
      <c r="C170" s="291" t="s">
        <v>16</v>
      </c>
      <c r="D170" s="291" t="s">
        <v>17</v>
      </c>
      <c r="E170" s="291" t="s">
        <v>1038</v>
      </c>
      <c r="F170" s="291" t="s">
        <v>17</v>
      </c>
      <c r="G170" s="292">
        <v>12</v>
      </c>
      <c r="H170" s="293" t="s">
        <v>1038</v>
      </c>
      <c r="I170" s="290" t="s">
        <v>1108</v>
      </c>
      <c r="K170" s="290" t="s">
        <v>1107</v>
      </c>
    </row>
    <row r="171" spans="1:11" ht="23.25" hidden="1" x14ac:dyDescent="0.2">
      <c r="A171" s="291" t="s">
        <v>213</v>
      </c>
      <c r="B171" s="291" t="s">
        <v>214</v>
      </c>
      <c r="C171" s="291" t="s">
        <v>16</v>
      </c>
      <c r="D171" s="291" t="s">
        <v>17</v>
      </c>
      <c r="E171" s="291" t="s">
        <v>1038</v>
      </c>
      <c r="F171" s="291" t="s">
        <v>17</v>
      </c>
      <c r="G171" s="292">
        <v>12</v>
      </c>
      <c r="H171" s="293" t="s">
        <v>1038</v>
      </c>
      <c r="I171" s="290" t="s">
        <v>1108</v>
      </c>
      <c r="K171" s="290" t="s">
        <v>1107</v>
      </c>
    </row>
    <row r="172" spans="1:11" ht="23.25" hidden="1" x14ac:dyDescent="0.2">
      <c r="A172" s="291" t="s">
        <v>229</v>
      </c>
      <c r="B172" s="291" t="s">
        <v>230</v>
      </c>
      <c r="C172" s="291" t="s">
        <v>25</v>
      </c>
      <c r="D172" s="291" t="s">
        <v>26</v>
      </c>
      <c r="E172" s="291" t="s">
        <v>1052</v>
      </c>
      <c r="F172" s="291" t="s">
        <v>1053</v>
      </c>
      <c r="G172" s="292">
        <v>33</v>
      </c>
      <c r="H172" s="293" t="s">
        <v>1040</v>
      </c>
      <c r="I172" s="290" t="s">
        <v>1108</v>
      </c>
      <c r="K172" s="290" t="s">
        <v>1107</v>
      </c>
    </row>
    <row r="173" spans="1:11" ht="23.25" hidden="1" x14ac:dyDescent="0.2">
      <c r="A173" s="291" t="s">
        <v>231</v>
      </c>
      <c r="B173" s="291" t="s">
        <v>232</v>
      </c>
      <c r="C173" s="291" t="s">
        <v>25</v>
      </c>
      <c r="D173" s="291" t="s">
        <v>26</v>
      </c>
      <c r="E173" s="291" t="s">
        <v>1052</v>
      </c>
      <c r="F173" s="291" t="s">
        <v>1053</v>
      </c>
      <c r="G173" s="292">
        <v>12</v>
      </c>
      <c r="H173" s="293" t="s">
        <v>1038</v>
      </c>
      <c r="I173" s="290" t="s">
        <v>1108</v>
      </c>
      <c r="K173" s="290" t="s">
        <v>1107</v>
      </c>
    </row>
    <row r="174" spans="1:11" ht="23.25" hidden="1" x14ac:dyDescent="0.2">
      <c r="A174" s="291" t="s">
        <v>233</v>
      </c>
      <c r="B174" s="291" t="s">
        <v>234</v>
      </c>
      <c r="C174" s="291" t="s">
        <v>25</v>
      </c>
      <c r="D174" s="291" t="s">
        <v>26</v>
      </c>
      <c r="E174" s="291" t="s">
        <v>1052</v>
      </c>
      <c r="F174" s="291" t="s">
        <v>1053</v>
      </c>
      <c r="G174" s="292">
        <v>12</v>
      </c>
      <c r="H174" s="293" t="s">
        <v>1038</v>
      </c>
      <c r="I174" s="290" t="s">
        <v>1108</v>
      </c>
      <c r="K174" s="290" t="s">
        <v>1107</v>
      </c>
    </row>
    <row r="175" spans="1:11" ht="23.25" hidden="1" x14ac:dyDescent="0.2">
      <c r="A175" s="291" t="s">
        <v>235</v>
      </c>
      <c r="B175" s="291" t="s">
        <v>236</v>
      </c>
      <c r="C175" s="291" t="s">
        <v>25</v>
      </c>
      <c r="D175" s="291" t="s">
        <v>26</v>
      </c>
      <c r="E175" s="291" t="s">
        <v>1052</v>
      </c>
      <c r="F175" s="291" t="s">
        <v>1053</v>
      </c>
      <c r="G175" s="292">
        <v>12</v>
      </c>
      <c r="H175" s="293" t="s">
        <v>1038</v>
      </c>
      <c r="I175" s="290" t="s">
        <v>1108</v>
      </c>
      <c r="K175" s="290" t="s">
        <v>1107</v>
      </c>
    </row>
    <row r="176" spans="1:11" ht="23.25" hidden="1" x14ac:dyDescent="0.2">
      <c r="A176" s="291" t="s">
        <v>237</v>
      </c>
      <c r="B176" s="291" t="s">
        <v>238</v>
      </c>
      <c r="C176" s="291" t="s">
        <v>25</v>
      </c>
      <c r="D176" s="291" t="s">
        <v>26</v>
      </c>
      <c r="E176" s="291" t="s">
        <v>1052</v>
      </c>
      <c r="F176" s="291" t="s">
        <v>1053</v>
      </c>
      <c r="G176" s="292">
        <v>12</v>
      </c>
      <c r="H176" s="293" t="s">
        <v>1038</v>
      </c>
      <c r="I176" s="290" t="s">
        <v>1108</v>
      </c>
      <c r="K176" s="290" t="s">
        <v>1107</v>
      </c>
    </row>
    <row r="177" spans="1:11" ht="23.25" hidden="1" x14ac:dyDescent="0.2">
      <c r="A177" s="291" t="s">
        <v>239</v>
      </c>
      <c r="B177" s="291" t="s">
        <v>240</v>
      </c>
      <c r="C177" s="291" t="s">
        <v>29</v>
      </c>
      <c r="D177" s="291" t="s">
        <v>30</v>
      </c>
      <c r="E177" s="291" t="s">
        <v>1054</v>
      </c>
      <c r="F177" s="291" t="s">
        <v>1055</v>
      </c>
      <c r="G177" s="292">
        <v>17</v>
      </c>
      <c r="H177" s="293" t="s">
        <v>1052</v>
      </c>
      <c r="I177" s="290" t="s">
        <v>1108</v>
      </c>
      <c r="K177" s="290" t="s">
        <v>1107</v>
      </c>
    </row>
    <row r="178" spans="1:11" ht="23.25" hidden="1" x14ac:dyDescent="0.2">
      <c r="A178" s="291" t="s">
        <v>241</v>
      </c>
      <c r="B178" s="291" t="s">
        <v>242</v>
      </c>
      <c r="C178" s="291" t="s">
        <v>25</v>
      </c>
      <c r="D178" s="291" t="s">
        <v>26</v>
      </c>
      <c r="E178" s="291" t="s">
        <v>1052</v>
      </c>
      <c r="F178" s="291" t="s">
        <v>1053</v>
      </c>
      <c r="G178" s="292">
        <v>12</v>
      </c>
      <c r="H178" s="293" t="s">
        <v>1038</v>
      </c>
      <c r="I178" s="290" t="s">
        <v>1108</v>
      </c>
      <c r="K178" s="290" t="s">
        <v>1107</v>
      </c>
    </row>
    <row r="179" spans="1:11" ht="23.25" hidden="1" x14ac:dyDescent="0.2">
      <c r="A179" s="291" t="s">
        <v>243</v>
      </c>
      <c r="B179" s="291" t="s">
        <v>244</v>
      </c>
      <c r="C179" s="291" t="s">
        <v>25</v>
      </c>
      <c r="D179" s="291" t="s">
        <v>26</v>
      </c>
      <c r="E179" s="291" t="s">
        <v>1052</v>
      </c>
      <c r="F179" s="291" t="s">
        <v>1053</v>
      </c>
      <c r="G179" s="292">
        <v>17</v>
      </c>
      <c r="H179" s="293" t="s">
        <v>1052</v>
      </c>
      <c r="I179" s="290" t="s">
        <v>1108</v>
      </c>
      <c r="K179" s="290" t="s">
        <v>1107</v>
      </c>
    </row>
    <row r="180" spans="1:11" ht="23.25" hidden="1" x14ac:dyDescent="0.2">
      <c r="A180" s="291" t="s">
        <v>245</v>
      </c>
      <c r="B180" s="291" t="s">
        <v>246</v>
      </c>
      <c r="C180" s="291" t="s">
        <v>25</v>
      </c>
      <c r="D180" s="291" t="s">
        <v>26</v>
      </c>
      <c r="E180" s="291" t="s">
        <v>1052</v>
      </c>
      <c r="F180" s="291" t="s">
        <v>1053</v>
      </c>
      <c r="G180" s="292">
        <v>17</v>
      </c>
      <c r="H180" s="293" t="s">
        <v>1052</v>
      </c>
      <c r="I180" s="290" t="s">
        <v>1108</v>
      </c>
      <c r="K180" s="290" t="s">
        <v>1107</v>
      </c>
    </row>
    <row r="181" spans="1:11" ht="23.25" hidden="1" x14ac:dyDescent="0.2">
      <c r="A181" s="291" t="s">
        <v>247</v>
      </c>
      <c r="B181" s="291" t="s">
        <v>248</v>
      </c>
      <c r="C181" s="291" t="s">
        <v>25</v>
      </c>
      <c r="D181" s="291" t="s">
        <v>26</v>
      </c>
      <c r="E181" s="291" t="s">
        <v>1052</v>
      </c>
      <c r="F181" s="291" t="s">
        <v>1053</v>
      </c>
      <c r="G181" s="292">
        <v>17</v>
      </c>
      <c r="H181" s="293" t="s">
        <v>1052</v>
      </c>
      <c r="I181" s="290" t="s">
        <v>1108</v>
      </c>
      <c r="K181" s="290" t="s">
        <v>1107</v>
      </c>
    </row>
    <row r="182" spans="1:11" ht="23.25" hidden="1" x14ac:dyDescent="0.2">
      <c r="A182" s="291" t="s">
        <v>249</v>
      </c>
      <c r="B182" s="291" t="s">
        <v>250</v>
      </c>
      <c r="C182" s="291" t="s">
        <v>25</v>
      </c>
      <c r="D182" s="291" t="s">
        <v>26</v>
      </c>
      <c r="E182" s="291" t="s">
        <v>1052</v>
      </c>
      <c r="F182" s="291" t="s">
        <v>1053</v>
      </c>
      <c r="G182" s="292">
        <v>17</v>
      </c>
      <c r="H182" s="293" t="s">
        <v>1052</v>
      </c>
      <c r="I182" s="290" t="s">
        <v>1108</v>
      </c>
      <c r="K182" s="290" t="s">
        <v>1107</v>
      </c>
    </row>
    <row r="183" spans="1:11" ht="23.25" hidden="1" x14ac:dyDescent="0.2">
      <c r="A183" s="291" t="s">
        <v>251</v>
      </c>
      <c r="B183" s="291" t="s">
        <v>252</v>
      </c>
      <c r="C183" s="291" t="s">
        <v>25</v>
      </c>
      <c r="D183" s="291" t="s">
        <v>26</v>
      </c>
      <c r="E183" s="291" t="s">
        <v>1052</v>
      </c>
      <c r="F183" s="291" t="s">
        <v>1053</v>
      </c>
      <c r="G183" s="292">
        <v>17</v>
      </c>
      <c r="H183" s="293" t="s">
        <v>1052</v>
      </c>
      <c r="I183" s="290" t="s">
        <v>1108</v>
      </c>
      <c r="K183" s="290" t="s">
        <v>1107</v>
      </c>
    </row>
    <row r="184" spans="1:11" ht="23.25" hidden="1" x14ac:dyDescent="0.2">
      <c r="A184" s="291" t="s">
        <v>261</v>
      </c>
      <c r="B184" s="291" t="s">
        <v>262</v>
      </c>
      <c r="C184" s="291" t="s">
        <v>27</v>
      </c>
      <c r="D184" s="291" t="s">
        <v>28</v>
      </c>
      <c r="E184" s="291" t="s">
        <v>1056</v>
      </c>
      <c r="F184" s="291" t="s">
        <v>1057</v>
      </c>
      <c r="G184" s="292">
        <v>18</v>
      </c>
      <c r="H184" s="293" t="s">
        <v>1060</v>
      </c>
      <c r="I184" s="290" t="s">
        <v>1108</v>
      </c>
      <c r="K184" s="290" t="s">
        <v>1107</v>
      </c>
    </row>
    <row r="185" spans="1:11" ht="23.25" hidden="1" x14ac:dyDescent="0.2">
      <c r="A185" s="291" t="s">
        <v>263</v>
      </c>
      <c r="B185" s="291" t="s">
        <v>264</v>
      </c>
      <c r="C185" s="291" t="s">
        <v>27</v>
      </c>
      <c r="D185" s="291" t="s">
        <v>28</v>
      </c>
      <c r="E185" s="291" t="s">
        <v>1056</v>
      </c>
      <c r="F185" s="291" t="s">
        <v>1057</v>
      </c>
      <c r="G185" s="292">
        <v>17</v>
      </c>
      <c r="H185" s="293" t="s">
        <v>1052</v>
      </c>
      <c r="I185" s="290" t="s">
        <v>1108</v>
      </c>
      <c r="K185" s="290" t="s">
        <v>1107</v>
      </c>
    </row>
    <row r="186" spans="1:11" ht="23.25" hidden="1" x14ac:dyDescent="0.2">
      <c r="A186" s="291" t="s">
        <v>265</v>
      </c>
      <c r="B186" s="291" t="s">
        <v>1182</v>
      </c>
      <c r="C186" s="291" t="s">
        <v>27</v>
      </c>
      <c r="D186" s="291" t="s">
        <v>28</v>
      </c>
      <c r="E186" s="291" t="s">
        <v>1058</v>
      </c>
      <c r="F186" s="291" t="s">
        <v>1059</v>
      </c>
      <c r="G186" s="292">
        <v>18</v>
      </c>
      <c r="H186" s="293" t="s">
        <v>1058</v>
      </c>
      <c r="I186" s="290" t="s">
        <v>1108</v>
      </c>
      <c r="K186" s="290" t="s">
        <v>1107</v>
      </c>
    </row>
    <row r="187" spans="1:11" ht="23.25" hidden="1" x14ac:dyDescent="0.2">
      <c r="A187" s="291" t="s">
        <v>266</v>
      </c>
      <c r="B187" s="291" t="s">
        <v>267</v>
      </c>
      <c r="C187" s="291" t="s">
        <v>27</v>
      </c>
      <c r="D187" s="291" t="s">
        <v>28</v>
      </c>
      <c r="E187" s="291" t="s">
        <v>1058</v>
      </c>
      <c r="F187" s="291" t="s">
        <v>1059</v>
      </c>
      <c r="G187" s="292">
        <v>18</v>
      </c>
      <c r="H187" s="293" t="s">
        <v>1060</v>
      </c>
      <c r="I187" s="290" t="s">
        <v>1108</v>
      </c>
      <c r="K187" s="290" t="s">
        <v>1107</v>
      </c>
    </row>
    <row r="188" spans="1:11" ht="23.25" hidden="1" x14ac:dyDescent="0.2">
      <c r="A188" s="291" t="s">
        <v>268</v>
      </c>
      <c r="B188" s="291" t="s">
        <v>269</v>
      </c>
      <c r="C188" s="291" t="s">
        <v>27</v>
      </c>
      <c r="D188" s="291" t="s">
        <v>28</v>
      </c>
      <c r="E188" s="291" t="s">
        <v>1060</v>
      </c>
      <c r="F188" s="291" t="s">
        <v>1061</v>
      </c>
      <c r="G188" s="292">
        <v>17</v>
      </c>
      <c r="H188" s="293" t="s">
        <v>1052</v>
      </c>
      <c r="I188" s="290" t="s">
        <v>1108</v>
      </c>
      <c r="K188" s="290" t="s">
        <v>1107</v>
      </c>
    </row>
    <row r="189" spans="1:11" ht="23.25" hidden="1" x14ac:dyDescent="0.2">
      <c r="A189" s="291" t="s">
        <v>270</v>
      </c>
      <c r="B189" s="291" t="s">
        <v>636</v>
      </c>
      <c r="C189" s="291" t="s">
        <v>27</v>
      </c>
      <c r="D189" s="291" t="s">
        <v>28</v>
      </c>
      <c r="E189" s="291" t="s">
        <v>1060</v>
      </c>
      <c r="F189" s="291" t="s">
        <v>1061</v>
      </c>
      <c r="G189" s="292">
        <v>17</v>
      </c>
      <c r="H189" s="293" t="s">
        <v>1052</v>
      </c>
      <c r="I189" s="290" t="s">
        <v>1108</v>
      </c>
      <c r="K189" s="290" t="s">
        <v>1107</v>
      </c>
    </row>
    <row r="190" spans="1:11" ht="23.25" hidden="1" x14ac:dyDescent="0.2">
      <c r="A190" s="291" t="s">
        <v>253</v>
      </c>
      <c r="B190" s="291" t="s">
        <v>1183</v>
      </c>
      <c r="C190" s="291" t="s">
        <v>25</v>
      </c>
      <c r="D190" s="291" t="s">
        <v>26</v>
      </c>
      <c r="E190" s="291" t="s">
        <v>1052</v>
      </c>
      <c r="F190" s="291" t="s">
        <v>1053</v>
      </c>
      <c r="G190" s="292">
        <v>19</v>
      </c>
      <c r="H190" s="293" t="s">
        <v>1054</v>
      </c>
      <c r="I190" s="290" t="s">
        <v>1108</v>
      </c>
      <c r="K190" s="290" t="s">
        <v>1107</v>
      </c>
    </row>
    <row r="191" spans="1:11" ht="23.25" hidden="1" x14ac:dyDescent="0.2">
      <c r="A191" s="291" t="s">
        <v>254</v>
      </c>
      <c r="B191" s="291" t="s">
        <v>1184</v>
      </c>
      <c r="C191" s="291" t="s">
        <v>25</v>
      </c>
      <c r="D191" s="291" t="s">
        <v>26</v>
      </c>
      <c r="E191" s="291" t="s">
        <v>1052</v>
      </c>
      <c r="F191" s="291" t="s">
        <v>1053</v>
      </c>
      <c r="G191" s="292">
        <v>17</v>
      </c>
      <c r="H191" s="293" t="s">
        <v>1052</v>
      </c>
      <c r="I191" s="290" t="s">
        <v>1108</v>
      </c>
      <c r="K191" s="290" t="s">
        <v>1107</v>
      </c>
    </row>
    <row r="192" spans="1:11" ht="23.25" hidden="1" x14ac:dyDescent="0.2">
      <c r="A192" s="291" t="s">
        <v>255</v>
      </c>
      <c r="B192" s="291" t="s">
        <v>1185</v>
      </c>
      <c r="C192" s="291" t="s">
        <v>25</v>
      </c>
      <c r="D192" s="291" t="s">
        <v>26</v>
      </c>
      <c r="E192" s="291" t="s">
        <v>1052</v>
      </c>
      <c r="F192" s="291" t="s">
        <v>1053</v>
      </c>
      <c r="G192" s="292">
        <v>17</v>
      </c>
      <c r="H192" s="293" t="s">
        <v>1052</v>
      </c>
      <c r="I192" s="290" t="s">
        <v>1108</v>
      </c>
      <c r="K192" s="290" t="s">
        <v>1107</v>
      </c>
    </row>
    <row r="193" spans="1:11" ht="23.25" hidden="1" x14ac:dyDescent="0.2">
      <c r="A193" s="291" t="s">
        <v>256</v>
      </c>
      <c r="B193" s="291" t="s">
        <v>1186</v>
      </c>
      <c r="C193" s="291" t="s">
        <v>25</v>
      </c>
      <c r="D193" s="291" t="s">
        <v>26</v>
      </c>
      <c r="E193" s="291" t="s">
        <v>1052</v>
      </c>
      <c r="F193" s="291" t="s">
        <v>1053</v>
      </c>
      <c r="G193" s="292">
        <v>17</v>
      </c>
      <c r="H193" s="293" t="s">
        <v>1052</v>
      </c>
      <c r="I193" s="290" t="s">
        <v>1108</v>
      </c>
      <c r="K193" s="290" t="s">
        <v>1107</v>
      </c>
    </row>
    <row r="194" spans="1:11" ht="23.25" hidden="1" x14ac:dyDescent="0.2">
      <c r="A194" s="291" t="s">
        <v>257</v>
      </c>
      <c r="B194" s="291" t="s">
        <v>1187</v>
      </c>
      <c r="C194" s="291" t="s">
        <v>25</v>
      </c>
      <c r="D194" s="291" t="s">
        <v>26</v>
      </c>
      <c r="E194" s="291" t="s">
        <v>1052</v>
      </c>
      <c r="F194" s="291" t="s">
        <v>1053</v>
      </c>
      <c r="G194" s="292">
        <v>17</v>
      </c>
      <c r="H194" s="293" t="s">
        <v>1052</v>
      </c>
      <c r="I194" s="290" t="s">
        <v>1108</v>
      </c>
      <c r="K194" s="290" t="s">
        <v>1107</v>
      </c>
    </row>
    <row r="195" spans="1:11" ht="23.25" hidden="1" x14ac:dyDescent="0.2">
      <c r="A195" s="291" t="s">
        <v>258</v>
      </c>
      <c r="B195" s="291" t="s">
        <v>1188</v>
      </c>
      <c r="C195" s="291" t="s">
        <v>25</v>
      </c>
      <c r="D195" s="291" t="s">
        <v>26</v>
      </c>
      <c r="E195" s="291" t="s">
        <v>1052</v>
      </c>
      <c r="F195" s="291" t="s">
        <v>1053</v>
      </c>
      <c r="G195" s="292">
        <v>17</v>
      </c>
      <c r="H195" s="293" t="s">
        <v>1052</v>
      </c>
      <c r="I195" s="290" t="s">
        <v>1108</v>
      </c>
      <c r="K195" s="290" t="s">
        <v>1107</v>
      </c>
    </row>
    <row r="196" spans="1:11" ht="23.25" hidden="1" x14ac:dyDescent="0.2">
      <c r="A196" s="291" t="s">
        <v>259</v>
      </c>
      <c r="B196" s="291" t="s">
        <v>1189</v>
      </c>
      <c r="C196" s="291" t="s">
        <v>25</v>
      </c>
      <c r="D196" s="291" t="s">
        <v>26</v>
      </c>
      <c r="E196" s="291" t="s">
        <v>1052</v>
      </c>
      <c r="F196" s="291" t="s">
        <v>1053</v>
      </c>
      <c r="G196" s="292">
        <v>17</v>
      </c>
      <c r="H196" s="293" t="s">
        <v>1052</v>
      </c>
      <c r="I196" s="290" t="s">
        <v>1108</v>
      </c>
      <c r="K196" s="290" t="s">
        <v>1107</v>
      </c>
    </row>
    <row r="197" spans="1:11" ht="23.25" hidden="1" x14ac:dyDescent="0.2">
      <c r="A197" s="291" t="s">
        <v>260</v>
      </c>
      <c r="B197" s="291" t="s">
        <v>1190</v>
      </c>
      <c r="C197" s="291" t="s">
        <v>25</v>
      </c>
      <c r="D197" s="291" t="s">
        <v>26</v>
      </c>
      <c r="E197" s="291" t="s">
        <v>1052</v>
      </c>
      <c r="F197" s="291" t="s">
        <v>1053</v>
      </c>
      <c r="G197" s="292">
        <v>18</v>
      </c>
      <c r="H197" s="293" t="s">
        <v>1056</v>
      </c>
      <c r="I197" s="290" t="s">
        <v>1108</v>
      </c>
      <c r="K197" s="290" t="s">
        <v>1107</v>
      </c>
    </row>
    <row r="198" spans="1:11" ht="23.25" hidden="1" x14ac:dyDescent="0.2">
      <c r="A198" s="291" t="s">
        <v>910</v>
      </c>
      <c r="B198" s="291" t="s">
        <v>911</v>
      </c>
      <c r="C198" s="291" t="s">
        <v>25</v>
      </c>
      <c r="D198" s="291" t="s">
        <v>26</v>
      </c>
      <c r="E198" s="291" t="s">
        <v>1052</v>
      </c>
      <c r="F198" s="291" t="s">
        <v>1053</v>
      </c>
      <c r="G198" s="292">
        <v>18</v>
      </c>
      <c r="H198" s="293" t="s">
        <v>1056</v>
      </c>
      <c r="I198" s="290" t="s">
        <v>1108</v>
      </c>
      <c r="K198" s="290" t="s">
        <v>1107</v>
      </c>
    </row>
    <row r="199" spans="1:11" ht="23.25" hidden="1" x14ac:dyDescent="0.2">
      <c r="A199" s="291" t="s">
        <v>912</v>
      </c>
      <c r="B199" s="291" t="s">
        <v>913</v>
      </c>
      <c r="C199" s="291" t="s">
        <v>25</v>
      </c>
      <c r="D199" s="291" t="s">
        <v>26</v>
      </c>
      <c r="E199" s="291" t="s">
        <v>1052</v>
      </c>
      <c r="F199" s="291" t="s">
        <v>1053</v>
      </c>
      <c r="G199" s="292">
        <v>18</v>
      </c>
      <c r="H199" s="293" t="s">
        <v>1058</v>
      </c>
      <c r="I199" s="290" t="s">
        <v>1108</v>
      </c>
      <c r="K199" s="290" t="s">
        <v>1107</v>
      </c>
    </row>
    <row r="200" spans="1:11" s="297" customFormat="1" ht="23.25" hidden="1" x14ac:dyDescent="0.2">
      <c r="A200" s="291" t="s">
        <v>914</v>
      </c>
      <c r="B200" s="291" t="s">
        <v>1235</v>
      </c>
      <c r="C200" s="291" t="s">
        <v>29</v>
      </c>
      <c r="D200" s="291" t="s">
        <v>30</v>
      </c>
      <c r="E200" s="291" t="s">
        <v>1054</v>
      </c>
      <c r="F200" s="291" t="s">
        <v>1055</v>
      </c>
      <c r="G200" s="292">
        <v>17</v>
      </c>
      <c r="H200" s="293" t="s">
        <v>1052</v>
      </c>
      <c r="I200" s="290" t="s">
        <v>1108</v>
      </c>
      <c r="J200" s="290"/>
      <c r="K200" s="290" t="s">
        <v>1107</v>
      </c>
    </row>
    <row r="201" spans="1:11" ht="23.25" hidden="1" x14ac:dyDescent="0.2">
      <c r="A201" s="291" t="s">
        <v>285</v>
      </c>
      <c r="B201" s="291" t="s">
        <v>286</v>
      </c>
      <c r="C201" s="291" t="s">
        <v>31</v>
      </c>
      <c r="D201" s="291" t="s">
        <v>32</v>
      </c>
      <c r="E201" s="291" t="s">
        <v>1062</v>
      </c>
      <c r="F201" s="291" t="s">
        <v>1063</v>
      </c>
      <c r="G201" s="292">
        <v>19</v>
      </c>
      <c r="H201" s="293" t="s">
        <v>1054</v>
      </c>
      <c r="I201" s="290" t="s">
        <v>1108</v>
      </c>
      <c r="K201" s="290" t="s">
        <v>1110</v>
      </c>
    </row>
    <row r="202" spans="1:11" ht="23.25" hidden="1" x14ac:dyDescent="0.2">
      <c r="A202" s="291" t="s">
        <v>287</v>
      </c>
      <c r="B202" s="291" t="s">
        <v>288</v>
      </c>
      <c r="C202" s="291" t="s">
        <v>31</v>
      </c>
      <c r="D202" s="291" t="s">
        <v>32</v>
      </c>
      <c r="E202" s="291" t="s">
        <v>1062</v>
      </c>
      <c r="F202" s="291" t="s">
        <v>1063</v>
      </c>
      <c r="G202" s="292">
        <v>19</v>
      </c>
      <c r="H202" s="293" t="s">
        <v>1068</v>
      </c>
      <c r="I202" s="290" t="s">
        <v>1108</v>
      </c>
      <c r="K202" s="290" t="s">
        <v>1110</v>
      </c>
    </row>
    <row r="203" spans="1:11" ht="23.25" hidden="1" x14ac:dyDescent="0.2">
      <c r="A203" s="291" t="s">
        <v>289</v>
      </c>
      <c r="B203" s="291" t="s">
        <v>290</v>
      </c>
      <c r="C203" s="291" t="s">
        <v>31</v>
      </c>
      <c r="D203" s="291" t="s">
        <v>32</v>
      </c>
      <c r="E203" s="291" t="s">
        <v>1062</v>
      </c>
      <c r="F203" s="291" t="s">
        <v>1063</v>
      </c>
      <c r="G203" s="292">
        <v>19</v>
      </c>
      <c r="H203" s="293" t="s">
        <v>1068</v>
      </c>
      <c r="I203" s="290" t="s">
        <v>1108</v>
      </c>
      <c r="K203" s="290" t="s">
        <v>1110</v>
      </c>
    </row>
    <row r="204" spans="1:11" ht="23.25" hidden="1" x14ac:dyDescent="0.2">
      <c r="A204" s="291" t="s">
        <v>291</v>
      </c>
      <c r="B204" s="291" t="s">
        <v>292</v>
      </c>
      <c r="C204" s="291" t="s">
        <v>31</v>
      </c>
      <c r="D204" s="291" t="s">
        <v>32</v>
      </c>
      <c r="E204" s="291" t="s">
        <v>1062</v>
      </c>
      <c r="F204" s="291" t="s">
        <v>1063</v>
      </c>
      <c r="G204" s="292">
        <v>19</v>
      </c>
      <c r="H204" s="293" t="s">
        <v>1068</v>
      </c>
      <c r="I204" s="290" t="s">
        <v>1108</v>
      </c>
      <c r="K204" s="290" t="s">
        <v>1110</v>
      </c>
    </row>
    <row r="205" spans="1:11" ht="23.25" hidden="1" x14ac:dyDescent="0.2">
      <c r="A205" s="291" t="s">
        <v>293</v>
      </c>
      <c r="B205" s="291" t="s">
        <v>294</v>
      </c>
      <c r="C205" s="291" t="s">
        <v>31</v>
      </c>
      <c r="D205" s="291" t="s">
        <v>32</v>
      </c>
      <c r="E205" s="291" t="s">
        <v>1062</v>
      </c>
      <c r="F205" s="291" t="s">
        <v>1063</v>
      </c>
      <c r="G205" s="292">
        <v>20</v>
      </c>
      <c r="H205" s="293" t="s">
        <v>1062</v>
      </c>
      <c r="I205" s="290" t="s">
        <v>1108</v>
      </c>
      <c r="K205" s="290" t="s">
        <v>1107</v>
      </c>
    </row>
    <row r="206" spans="1:11" ht="23.25" hidden="1" x14ac:dyDescent="0.2">
      <c r="A206" s="291" t="s">
        <v>295</v>
      </c>
      <c r="B206" s="291" t="s">
        <v>1191</v>
      </c>
      <c r="C206" s="291" t="s">
        <v>31</v>
      </c>
      <c r="D206" s="291" t="s">
        <v>32</v>
      </c>
      <c r="E206" s="291" t="s">
        <v>1062</v>
      </c>
      <c r="F206" s="291" t="s">
        <v>1063</v>
      </c>
      <c r="G206" s="292">
        <v>20</v>
      </c>
      <c r="H206" s="293" t="s">
        <v>1062</v>
      </c>
      <c r="I206" s="290" t="s">
        <v>1108</v>
      </c>
      <c r="K206" s="290" t="s">
        <v>1107</v>
      </c>
    </row>
    <row r="207" spans="1:11" ht="23.25" hidden="1" x14ac:dyDescent="0.2">
      <c r="A207" s="291" t="s">
        <v>296</v>
      </c>
      <c r="B207" s="291" t="s">
        <v>297</v>
      </c>
      <c r="C207" s="291" t="s">
        <v>31</v>
      </c>
      <c r="D207" s="291" t="s">
        <v>32</v>
      </c>
      <c r="E207" s="291" t="s">
        <v>1062</v>
      </c>
      <c r="F207" s="291" t="s">
        <v>1063</v>
      </c>
      <c r="G207" s="292">
        <v>20</v>
      </c>
      <c r="H207" s="293" t="s">
        <v>1062</v>
      </c>
      <c r="I207" s="290" t="s">
        <v>1108</v>
      </c>
      <c r="K207" s="290" t="s">
        <v>1110</v>
      </c>
    </row>
    <row r="208" spans="1:11" ht="23.25" hidden="1" x14ac:dyDescent="0.2">
      <c r="A208" s="291" t="s">
        <v>298</v>
      </c>
      <c r="B208" s="291" t="s">
        <v>299</v>
      </c>
      <c r="C208" s="291" t="s">
        <v>31</v>
      </c>
      <c r="D208" s="291" t="s">
        <v>32</v>
      </c>
      <c r="E208" s="291" t="s">
        <v>1062</v>
      </c>
      <c r="F208" s="291" t="s">
        <v>1063</v>
      </c>
      <c r="G208" s="292">
        <v>20</v>
      </c>
      <c r="H208" s="293" t="s">
        <v>1062</v>
      </c>
      <c r="I208" s="290" t="s">
        <v>1108</v>
      </c>
      <c r="K208" s="290" t="s">
        <v>1107</v>
      </c>
    </row>
    <row r="209" spans="1:11" ht="23.25" hidden="1" x14ac:dyDescent="0.2">
      <c r="A209" s="291" t="s">
        <v>274</v>
      </c>
      <c r="B209" s="291" t="s">
        <v>275</v>
      </c>
      <c r="C209" s="291" t="s">
        <v>29</v>
      </c>
      <c r="D209" s="291" t="s">
        <v>30</v>
      </c>
      <c r="E209" s="291" t="s">
        <v>1066</v>
      </c>
      <c r="F209" s="291" t="s">
        <v>1067</v>
      </c>
      <c r="G209" s="292">
        <v>20</v>
      </c>
      <c r="H209" s="293" t="s">
        <v>1062</v>
      </c>
      <c r="I209" s="290" t="s">
        <v>1108</v>
      </c>
      <c r="K209" s="290" t="s">
        <v>1107</v>
      </c>
    </row>
    <row r="210" spans="1:11" ht="23.25" hidden="1" x14ac:dyDescent="0.2">
      <c r="A210" s="291" t="s">
        <v>277</v>
      </c>
      <c r="B210" s="291" t="s">
        <v>278</v>
      </c>
      <c r="C210" s="291" t="s">
        <v>29</v>
      </c>
      <c r="D210" s="291" t="s">
        <v>30</v>
      </c>
      <c r="E210" s="291" t="s">
        <v>1066</v>
      </c>
      <c r="F210" s="291" t="s">
        <v>1067</v>
      </c>
      <c r="G210" s="292">
        <v>20</v>
      </c>
      <c r="H210" s="293" t="s">
        <v>1062</v>
      </c>
      <c r="I210" s="290" t="s">
        <v>1108</v>
      </c>
      <c r="K210" s="290" t="s">
        <v>1107</v>
      </c>
    </row>
    <row r="211" spans="1:11" ht="23.25" hidden="1" x14ac:dyDescent="0.2">
      <c r="A211" s="291" t="s">
        <v>279</v>
      </c>
      <c r="B211" s="291" t="s">
        <v>1233</v>
      </c>
      <c r="C211" s="291" t="s">
        <v>29</v>
      </c>
      <c r="D211" s="291" t="s">
        <v>30</v>
      </c>
      <c r="E211" s="291" t="s">
        <v>1068</v>
      </c>
      <c r="F211" s="291" t="s">
        <v>1069</v>
      </c>
      <c r="G211" s="292">
        <v>19</v>
      </c>
      <c r="H211" s="293" t="s">
        <v>1066</v>
      </c>
      <c r="I211" s="290" t="s">
        <v>1108</v>
      </c>
      <c r="K211" s="290" t="s">
        <v>1107</v>
      </c>
    </row>
    <row r="212" spans="1:11" ht="23.25" hidden="1" x14ac:dyDescent="0.2">
      <c r="A212" s="291" t="s">
        <v>280</v>
      </c>
      <c r="B212" s="291" t="s">
        <v>1234</v>
      </c>
      <c r="C212" s="291" t="s">
        <v>29</v>
      </c>
      <c r="D212" s="291" t="s">
        <v>30</v>
      </c>
      <c r="E212" s="291" t="s">
        <v>1068</v>
      </c>
      <c r="F212" s="291" t="s">
        <v>1069</v>
      </c>
      <c r="G212" s="292">
        <v>19</v>
      </c>
      <c r="H212" s="293" t="s">
        <v>1066</v>
      </c>
      <c r="I212" s="290" t="s">
        <v>1108</v>
      </c>
      <c r="K212" s="290" t="s">
        <v>1107</v>
      </c>
    </row>
    <row r="213" spans="1:11" ht="23.25" hidden="1" x14ac:dyDescent="0.2">
      <c r="A213" s="291" t="s">
        <v>281</v>
      </c>
      <c r="B213" s="291" t="s">
        <v>282</v>
      </c>
      <c r="C213" s="291" t="s">
        <v>29</v>
      </c>
      <c r="D213" s="291" t="s">
        <v>30</v>
      </c>
      <c r="E213" s="291" t="s">
        <v>1068</v>
      </c>
      <c r="F213" s="291" t="s">
        <v>1069</v>
      </c>
      <c r="G213" s="292">
        <v>19</v>
      </c>
      <c r="H213" s="293" t="s">
        <v>1068</v>
      </c>
      <c r="I213" s="290" t="s">
        <v>1108</v>
      </c>
      <c r="K213" s="290" t="s">
        <v>1107</v>
      </c>
    </row>
    <row r="214" spans="1:11" ht="23.25" hidden="1" x14ac:dyDescent="0.2">
      <c r="A214" s="291" t="s">
        <v>283</v>
      </c>
      <c r="B214" s="291" t="s">
        <v>284</v>
      </c>
      <c r="C214" s="291" t="s">
        <v>29</v>
      </c>
      <c r="D214" s="291" t="s">
        <v>30</v>
      </c>
      <c r="E214" s="291" t="s">
        <v>1068</v>
      </c>
      <c r="F214" s="291" t="s">
        <v>1069</v>
      </c>
      <c r="G214" s="292">
        <v>19</v>
      </c>
      <c r="H214" s="293" t="s">
        <v>1068</v>
      </c>
      <c r="I214" s="290" t="s">
        <v>1108</v>
      </c>
      <c r="K214" s="290" t="s">
        <v>1107</v>
      </c>
    </row>
    <row r="215" spans="1:11" ht="23.25" hidden="1" x14ac:dyDescent="0.2">
      <c r="A215" s="291" t="s">
        <v>915</v>
      </c>
      <c r="B215" s="291" t="s">
        <v>1237</v>
      </c>
      <c r="C215" s="291" t="s">
        <v>29</v>
      </c>
      <c r="D215" s="291" t="s">
        <v>30</v>
      </c>
      <c r="E215" s="291" t="s">
        <v>1064</v>
      </c>
      <c r="F215" s="291" t="s">
        <v>1065</v>
      </c>
      <c r="G215" s="292">
        <v>20</v>
      </c>
      <c r="H215" s="293" t="s">
        <v>1062</v>
      </c>
      <c r="I215" s="290" t="s">
        <v>1108</v>
      </c>
      <c r="K215" s="290" t="s">
        <v>1107</v>
      </c>
    </row>
    <row r="216" spans="1:11" ht="23.25" hidden="1" x14ac:dyDescent="0.2">
      <c r="A216" s="291" t="s">
        <v>916</v>
      </c>
      <c r="B216" s="291" t="s">
        <v>1236</v>
      </c>
      <c r="C216" s="291" t="s">
        <v>29</v>
      </c>
      <c r="D216" s="291" t="s">
        <v>30</v>
      </c>
      <c r="E216" s="291" t="s">
        <v>1064</v>
      </c>
      <c r="F216" s="291" t="s">
        <v>1065</v>
      </c>
      <c r="G216" s="292">
        <v>20</v>
      </c>
      <c r="H216" s="293" t="s">
        <v>1062</v>
      </c>
      <c r="I216" s="290" t="s">
        <v>1108</v>
      </c>
      <c r="K216" s="290" t="s">
        <v>1107</v>
      </c>
    </row>
    <row r="217" spans="1:11" ht="23.25" hidden="1" x14ac:dyDescent="0.2">
      <c r="A217" s="291" t="s">
        <v>917</v>
      </c>
      <c r="B217" s="291" t="s">
        <v>918</v>
      </c>
      <c r="C217" s="291" t="s">
        <v>29</v>
      </c>
      <c r="D217" s="291" t="s">
        <v>30</v>
      </c>
      <c r="E217" s="291" t="s">
        <v>1068</v>
      </c>
      <c r="F217" s="291" t="s">
        <v>1069</v>
      </c>
      <c r="G217" s="292">
        <v>19</v>
      </c>
      <c r="H217" s="293" t="s">
        <v>1068</v>
      </c>
      <c r="I217" s="290" t="s">
        <v>1108</v>
      </c>
      <c r="K217" s="290" t="s">
        <v>1107</v>
      </c>
    </row>
    <row r="218" spans="1:11" ht="23.25" hidden="1" x14ac:dyDescent="0.2">
      <c r="A218" s="291" t="s">
        <v>919</v>
      </c>
      <c r="B218" s="291" t="s">
        <v>920</v>
      </c>
      <c r="C218" s="291" t="s">
        <v>29</v>
      </c>
      <c r="D218" s="291" t="s">
        <v>30</v>
      </c>
      <c r="E218" s="291" t="s">
        <v>1068</v>
      </c>
      <c r="F218" s="291" t="s">
        <v>1069</v>
      </c>
      <c r="G218" s="292">
        <v>19</v>
      </c>
      <c r="H218" s="293" t="s">
        <v>1068</v>
      </c>
      <c r="I218" s="290" t="s">
        <v>1108</v>
      </c>
      <c r="K218" s="290" t="s">
        <v>1107</v>
      </c>
    </row>
    <row r="219" spans="1:11" ht="23.25" hidden="1" x14ac:dyDescent="0.2">
      <c r="A219" s="291" t="s">
        <v>921</v>
      </c>
      <c r="B219" s="291" t="s">
        <v>922</v>
      </c>
      <c r="C219" s="291" t="s">
        <v>29</v>
      </c>
      <c r="D219" s="291" t="s">
        <v>30</v>
      </c>
      <c r="E219" s="291" t="s">
        <v>1068</v>
      </c>
      <c r="F219" s="291" t="s">
        <v>1069</v>
      </c>
      <c r="G219" s="292">
        <v>19</v>
      </c>
      <c r="H219" s="293" t="s">
        <v>1054</v>
      </c>
      <c r="I219" s="290" t="s">
        <v>1108</v>
      </c>
      <c r="K219" s="290" t="s">
        <v>1110</v>
      </c>
    </row>
    <row r="220" spans="1:11" ht="23.25" hidden="1" x14ac:dyDescent="0.2">
      <c r="A220" s="291" t="s">
        <v>300</v>
      </c>
      <c r="B220" s="291" t="s">
        <v>301</v>
      </c>
      <c r="C220" s="291" t="s">
        <v>31</v>
      </c>
      <c r="D220" s="291" t="s">
        <v>32</v>
      </c>
      <c r="E220" s="291" t="s">
        <v>1062</v>
      </c>
      <c r="F220" s="291" t="s">
        <v>1063</v>
      </c>
      <c r="G220" s="292">
        <v>20</v>
      </c>
      <c r="H220" s="293" t="s">
        <v>1062</v>
      </c>
      <c r="I220" s="290" t="s">
        <v>1108</v>
      </c>
      <c r="K220" s="290" t="s">
        <v>1107</v>
      </c>
    </row>
    <row r="221" spans="1:11" ht="23.25" hidden="1" x14ac:dyDescent="0.2">
      <c r="A221" s="291" t="s">
        <v>302</v>
      </c>
      <c r="B221" s="291" t="s">
        <v>303</v>
      </c>
      <c r="C221" s="291" t="s">
        <v>31</v>
      </c>
      <c r="D221" s="291" t="s">
        <v>32</v>
      </c>
      <c r="E221" s="291" t="s">
        <v>1062</v>
      </c>
      <c r="F221" s="291" t="s">
        <v>1063</v>
      </c>
      <c r="G221" s="292">
        <v>20</v>
      </c>
      <c r="H221" s="293" t="s">
        <v>1062</v>
      </c>
      <c r="I221" s="290" t="s">
        <v>1108</v>
      </c>
      <c r="K221" s="290" t="s">
        <v>1107</v>
      </c>
    </row>
    <row r="222" spans="1:11" ht="23.25" hidden="1" x14ac:dyDescent="0.2">
      <c r="A222" s="291" t="s">
        <v>923</v>
      </c>
      <c r="B222" s="291" t="s">
        <v>924</v>
      </c>
      <c r="C222" s="291" t="s">
        <v>31</v>
      </c>
      <c r="D222" s="291" t="s">
        <v>32</v>
      </c>
      <c r="E222" s="291" t="s">
        <v>1062</v>
      </c>
      <c r="F222" s="291" t="s">
        <v>1063</v>
      </c>
      <c r="G222" s="292">
        <v>20</v>
      </c>
      <c r="H222" s="293" t="s">
        <v>1062</v>
      </c>
      <c r="I222" s="290" t="s">
        <v>1108</v>
      </c>
      <c r="K222" s="290" t="s">
        <v>1107</v>
      </c>
    </row>
    <row r="223" spans="1:11" ht="23.25" hidden="1" x14ac:dyDescent="0.2">
      <c r="A223" s="291" t="s">
        <v>304</v>
      </c>
      <c r="B223" s="291" t="s">
        <v>305</v>
      </c>
      <c r="C223" s="291" t="s">
        <v>31</v>
      </c>
      <c r="D223" s="291" t="s">
        <v>32</v>
      </c>
      <c r="E223" s="291" t="s">
        <v>1062</v>
      </c>
      <c r="F223" s="291" t="s">
        <v>1063</v>
      </c>
      <c r="G223" s="292">
        <v>20</v>
      </c>
      <c r="H223" s="293" t="s">
        <v>1062</v>
      </c>
      <c r="I223" s="290" t="s">
        <v>1108</v>
      </c>
      <c r="K223" s="290" t="s">
        <v>1107</v>
      </c>
    </row>
    <row r="224" spans="1:11" ht="23.25" hidden="1" x14ac:dyDescent="0.2">
      <c r="A224" s="291" t="s">
        <v>306</v>
      </c>
      <c r="B224" s="291" t="s">
        <v>307</v>
      </c>
      <c r="C224" s="291" t="s">
        <v>31</v>
      </c>
      <c r="D224" s="291" t="s">
        <v>32</v>
      </c>
      <c r="E224" s="291" t="s">
        <v>1062</v>
      </c>
      <c r="F224" s="291" t="s">
        <v>1063</v>
      </c>
      <c r="G224" s="292">
        <v>20</v>
      </c>
      <c r="H224" s="293" t="s">
        <v>1062</v>
      </c>
      <c r="I224" s="290" t="s">
        <v>1108</v>
      </c>
      <c r="K224" s="290" t="s">
        <v>1107</v>
      </c>
    </row>
    <row r="225" spans="1:11" ht="23.25" hidden="1" x14ac:dyDescent="0.2">
      <c r="A225" s="291" t="s">
        <v>308</v>
      </c>
      <c r="B225" s="291" t="s">
        <v>1192</v>
      </c>
      <c r="C225" s="291" t="s">
        <v>31</v>
      </c>
      <c r="D225" s="291" t="s">
        <v>32</v>
      </c>
      <c r="E225" s="291" t="s">
        <v>1062</v>
      </c>
      <c r="F225" s="291" t="s">
        <v>1063</v>
      </c>
      <c r="G225" s="292">
        <v>20</v>
      </c>
      <c r="H225" s="293" t="s">
        <v>1062</v>
      </c>
      <c r="I225" s="290" t="s">
        <v>1108</v>
      </c>
      <c r="K225" s="290" t="s">
        <v>1107</v>
      </c>
    </row>
    <row r="226" spans="1:11" ht="23.25" hidden="1" x14ac:dyDescent="0.2">
      <c r="A226" s="291" t="s">
        <v>309</v>
      </c>
      <c r="B226" s="291" t="s">
        <v>310</v>
      </c>
      <c r="C226" s="291" t="s">
        <v>31</v>
      </c>
      <c r="D226" s="291" t="s">
        <v>32</v>
      </c>
      <c r="E226" s="291" t="s">
        <v>1062</v>
      </c>
      <c r="F226" s="291" t="s">
        <v>1063</v>
      </c>
      <c r="G226" s="292">
        <v>20</v>
      </c>
      <c r="H226" s="293" t="s">
        <v>1062</v>
      </c>
      <c r="I226" s="290" t="s">
        <v>1108</v>
      </c>
      <c r="K226" s="290" t="s">
        <v>1107</v>
      </c>
    </row>
    <row r="227" spans="1:11" ht="23.25" hidden="1" x14ac:dyDescent="0.2">
      <c r="A227" s="291" t="s">
        <v>311</v>
      </c>
      <c r="B227" s="291" t="s">
        <v>312</v>
      </c>
      <c r="C227" s="291" t="s">
        <v>31</v>
      </c>
      <c r="D227" s="291" t="s">
        <v>32</v>
      </c>
      <c r="E227" s="291" t="s">
        <v>1062</v>
      </c>
      <c r="F227" s="291" t="s">
        <v>1063</v>
      </c>
      <c r="G227" s="292">
        <v>20</v>
      </c>
      <c r="H227" s="293" t="s">
        <v>1062</v>
      </c>
      <c r="I227" s="290" t="s">
        <v>1108</v>
      </c>
      <c r="K227" s="290" t="s">
        <v>1110</v>
      </c>
    </row>
    <row r="228" spans="1:11" ht="23.25" hidden="1" x14ac:dyDescent="0.2">
      <c r="A228" s="291" t="s">
        <v>313</v>
      </c>
      <c r="B228" s="291" t="s">
        <v>314</v>
      </c>
      <c r="C228" s="291" t="s">
        <v>31</v>
      </c>
      <c r="D228" s="291" t="s">
        <v>32</v>
      </c>
      <c r="E228" s="291" t="s">
        <v>1062</v>
      </c>
      <c r="F228" s="291" t="s">
        <v>1063</v>
      </c>
      <c r="G228" s="292">
        <v>20</v>
      </c>
      <c r="H228" s="293" t="s">
        <v>1062</v>
      </c>
      <c r="I228" s="290" t="s">
        <v>1108</v>
      </c>
      <c r="K228" s="290" t="s">
        <v>1107</v>
      </c>
    </row>
    <row r="229" spans="1:11" ht="23.25" hidden="1" x14ac:dyDescent="0.2">
      <c r="A229" s="291" t="s">
        <v>315</v>
      </c>
      <c r="B229" s="291" t="s">
        <v>301</v>
      </c>
      <c r="C229" s="291" t="s">
        <v>31</v>
      </c>
      <c r="D229" s="291" t="s">
        <v>32</v>
      </c>
      <c r="E229" s="291" t="s">
        <v>1062</v>
      </c>
      <c r="F229" s="291" t="s">
        <v>1063</v>
      </c>
      <c r="G229" s="292">
        <v>20</v>
      </c>
      <c r="H229" s="293" t="s">
        <v>1062</v>
      </c>
      <c r="I229" s="290" t="s">
        <v>1108</v>
      </c>
      <c r="K229" s="290" t="s">
        <v>1107</v>
      </c>
    </row>
    <row r="230" spans="1:11" ht="23.25" hidden="1" x14ac:dyDescent="0.2">
      <c r="A230" s="291" t="s">
        <v>316</v>
      </c>
      <c r="B230" s="291" t="s">
        <v>317</v>
      </c>
      <c r="C230" s="291" t="s">
        <v>31</v>
      </c>
      <c r="D230" s="291" t="s">
        <v>32</v>
      </c>
      <c r="E230" s="291" t="s">
        <v>1062</v>
      </c>
      <c r="F230" s="291" t="s">
        <v>1063</v>
      </c>
      <c r="G230" s="292">
        <v>20</v>
      </c>
      <c r="H230" s="293" t="s">
        <v>1062</v>
      </c>
      <c r="I230" s="290" t="s">
        <v>1108</v>
      </c>
      <c r="K230" s="290" t="s">
        <v>1107</v>
      </c>
    </row>
    <row r="231" spans="1:11" ht="23.25" hidden="1" x14ac:dyDescent="0.2">
      <c r="A231" s="291" t="s">
        <v>925</v>
      </c>
      <c r="B231" s="291" t="s">
        <v>926</v>
      </c>
      <c r="C231" s="291" t="s">
        <v>31</v>
      </c>
      <c r="D231" s="291" t="s">
        <v>32</v>
      </c>
      <c r="E231" s="291" t="s">
        <v>1062</v>
      </c>
      <c r="F231" s="291" t="s">
        <v>1063</v>
      </c>
      <c r="G231" s="292">
        <v>20</v>
      </c>
      <c r="H231" s="293" t="s">
        <v>1062</v>
      </c>
      <c r="I231" s="290" t="s">
        <v>1108</v>
      </c>
      <c r="K231" s="290" t="s">
        <v>1107</v>
      </c>
    </row>
    <row r="232" spans="1:11" ht="23.25" hidden="1" x14ac:dyDescent="0.2">
      <c r="A232" s="291" t="s">
        <v>318</v>
      </c>
      <c r="B232" s="291" t="s">
        <v>319</v>
      </c>
      <c r="C232" s="291" t="s">
        <v>31</v>
      </c>
      <c r="D232" s="291" t="s">
        <v>32</v>
      </c>
      <c r="E232" s="291" t="s">
        <v>1062</v>
      </c>
      <c r="F232" s="291" t="s">
        <v>1063</v>
      </c>
      <c r="G232" s="292">
        <v>20</v>
      </c>
      <c r="H232" s="293" t="s">
        <v>1062</v>
      </c>
      <c r="I232" s="290" t="s">
        <v>1108</v>
      </c>
      <c r="K232" s="290" t="s">
        <v>1107</v>
      </c>
    </row>
    <row r="233" spans="1:11" ht="23.25" hidden="1" x14ac:dyDescent="0.2">
      <c r="A233" s="291" t="s">
        <v>320</v>
      </c>
      <c r="B233" s="291" t="s">
        <v>321</v>
      </c>
      <c r="C233" s="291" t="s">
        <v>31</v>
      </c>
      <c r="D233" s="291" t="s">
        <v>32</v>
      </c>
      <c r="E233" s="291" t="s">
        <v>1062</v>
      </c>
      <c r="F233" s="291" t="s">
        <v>1063</v>
      </c>
      <c r="G233" s="292">
        <v>21</v>
      </c>
      <c r="H233" s="293" t="s">
        <v>1070</v>
      </c>
      <c r="I233" s="290" t="s">
        <v>1108</v>
      </c>
      <c r="K233" s="290" t="s">
        <v>1107</v>
      </c>
    </row>
    <row r="234" spans="1:11" ht="23.25" hidden="1" x14ac:dyDescent="0.2">
      <c r="A234" s="291" t="s">
        <v>322</v>
      </c>
      <c r="B234" s="291" t="s">
        <v>323</v>
      </c>
      <c r="C234" s="291" t="s">
        <v>31</v>
      </c>
      <c r="D234" s="291" t="s">
        <v>32</v>
      </c>
      <c r="E234" s="291" t="s">
        <v>1062</v>
      </c>
      <c r="F234" s="291" t="s">
        <v>1063</v>
      </c>
      <c r="G234" s="292">
        <v>21</v>
      </c>
      <c r="H234" s="293" t="s">
        <v>1070</v>
      </c>
      <c r="I234" s="290" t="s">
        <v>1108</v>
      </c>
      <c r="K234" s="290" t="s">
        <v>1107</v>
      </c>
    </row>
    <row r="235" spans="1:11" ht="23.25" hidden="1" x14ac:dyDescent="0.2">
      <c r="A235" s="291" t="s">
        <v>324</v>
      </c>
      <c r="B235" s="291" t="s">
        <v>325</v>
      </c>
      <c r="C235" s="291" t="s">
        <v>31</v>
      </c>
      <c r="D235" s="291" t="s">
        <v>32</v>
      </c>
      <c r="E235" s="291" t="s">
        <v>1062</v>
      </c>
      <c r="F235" s="291" t="s">
        <v>1063</v>
      </c>
      <c r="G235" s="292">
        <v>21</v>
      </c>
      <c r="H235" s="293" t="s">
        <v>1070</v>
      </c>
      <c r="I235" s="290" t="s">
        <v>1108</v>
      </c>
      <c r="K235" s="290" t="s">
        <v>1107</v>
      </c>
    </row>
    <row r="236" spans="1:11" ht="23.25" hidden="1" x14ac:dyDescent="0.2">
      <c r="A236" s="291" t="s">
        <v>326</v>
      </c>
      <c r="B236" s="291" t="s">
        <v>327</v>
      </c>
      <c r="C236" s="291" t="s">
        <v>31</v>
      </c>
      <c r="D236" s="291" t="s">
        <v>32</v>
      </c>
      <c r="E236" s="291" t="s">
        <v>1062</v>
      </c>
      <c r="F236" s="291" t="s">
        <v>1063</v>
      </c>
      <c r="G236" s="292">
        <v>23</v>
      </c>
      <c r="H236" s="293" t="s">
        <v>1082</v>
      </c>
      <c r="I236" s="290" t="s">
        <v>1108</v>
      </c>
      <c r="K236" s="290" t="s">
        <v>1110</v>
      </c>
    </row>
    <row r="237" spans="1:11" ht="23.25" hidden="1" x14ac:dyDescent="0.2">
      <c r="A237" s="291" t="s">
        <v>328</v>
      </c>
      <c r="B237" s="291" t="s">
        <v>329</v>
      </c>
      <c r="C237" s="291" t="s">
        <v>33</v>
      </c>
      <c r="D237" s="291" t="s">
        <v>34</v>
      </c>
      <c r="E237" s="291" t="s">
        <v>1070</v>
      </c>
      <c r="F237" s="291" t="s">
        <v>1071</v>
      </c>
      <c r="G237" s="292">
        <v>21</v>
      </c>
      <c r="H237" s="293" t="s">
        <v>1076</v>
      </c>
      <c r="I237" s="290" t="s">
        <v>1108</v>
      </c>
      <c r="K237" s="290" t="s">
        <v>1107</v>
      </c>
    </row>
    <row r="238" spans="1:11" ht="23.25" hidden="1" x14ac:dyDescent="0.2">
      <c r="A238" s="291" t="s">
        <v>330</v>
      </c>
      <c r="B238" s="291" t="s">
        <v>331</v>
      </c>
      <c r="C238" s="291" t="s">
        <v>33</v>
      </c>
      <c r="D238" s="291" t="s">
        <v>34</v>
      </c>
      <c r="E238" s="291" t="s">
        <v>1070</v>
      </c>
      <c r="F238" s="291" t="s">
        <v>1071</v>
      </c>
      <c r="G238" s="292">
        <v>21</v>
      </c>
      <c r="H238" s="293" t="s">
        <v>1076</v>
      </c>
      <c r="I238" s="290" t="s">
        <v>1108</v>
      </c>
      <c r="K238" s="290" t="s">
        <v>1107</v>
      </c>
    </row>
    <row r="239" spans="1:11" ht="23.25" hidden="1" x14ac:dyDescent="0.2">
      <c r="A239" s="291" t="s">
        <v>332</v>
      </c>
      <c r="B239" s="291" t="s">
        <v>333</v>
      </c>
      <c r="C239" s="291" t="s">
        <v>33</v>
      </c>
      <c r="D239" s="291" t="s">
        <v>34</v>
      </c>
      <c r="E239" s="291" t="s">
        <v>1070</v>
      </c>
      <c r="F239" s="291" t="s">
        <v>1071</v>
      </c>
      <c r="G239" s="292">
        <v>21</v>
      </c>
      <c r="H239" s="293" t="s">
        <v>1076</v>
      </c>
      <c r="I239" s="290" t="s">
        <v>1108</v>
      </c>
      <c r="K239" s="290" t="s">
        <v>1107</v>
      </c>
    </row>
    <row r="240" spans="1:11" ht="23.25" hidden="1" x14ac:dyDescent="0.2">
      <c r="A240" s="291" t="s">
        <v>927</v>
      </c>
      <c r="B240" s="291" t="s">
        <v>399</v>
      </c>
      <c r="C240" s="291" t="s">
        <v>37</v>
      </c>
      <c r="D240" s="291" t="s">
        <v>38</v>
      </c>
      <c r="E240" s="291" t="s">
        <v>1082</v>
      </c>
      <c r="F240" s="291" t="s">
        <v>1083</v>
      </c>
      <c r="G240" s="292">
        <v>16</v>
      </c>
      <c r="H240" s="293" t="s">
        <v>1050</v>
      </c>
      <c r="I240" s="290" t="s">
        <v>1108</v>
      </c>
      <c r="K240" s="290" t="s">
        <v>1107</v>
      </c>
    </row>
    <row r="241" spans="1:11" ht="23.25" hidden="1" x14ac:dyDescent="0.2">
      <c r="A241" s="291" t="s">
        <v>928</v>
      </c>
      <c r="B241" s="291" t="s">
        <v>400</v>
      </c>
      <c r="C241" s="291" t="s">
        <v>37</v>
      </c>
      <c r="D241" s="291" t="s">
        <v>38</v>
      </c>
      <c r="E241" s="291" t="s">
        <v>1082</v>
      </c>
      <c r="F241" s="291" t="s">
        <v>1083</v>
      </c>
      <c r="G241" s="292">
        <v>23</v>
      </c>
      <c r="H241" s="293" t="s">
        <v>1082</v>
      </c>
      <c r="I241" s="290" t="s">
        <v>1108</v>
      </c>
      <c r="K241" s="290" t="s">
        <v>1107</v>
      </c>
    </row>
    <row r="242" spans="1:11" ht="23.25" hidden="1" x14ac:dyDescent="0.2">
      <c r="A242" s="291" t="s">
        <v>929</v>
      </c>
      <c r="B242" s="291" t="s">
        <v>401</v>
      </c>
      <c r="C242" s="291" t="s">
        <v>37</v>
      </c>
      <c r="D242" s="291" t="s">
        <v>38</v>
      </c>
      <c r="E242" s="291" t="s">
        <v>1082</v>
      </c>
      <c r="F242" s="291" t="s">
        <v>1083</v>
      </c>
      <c r="G242" s="292">
        <v>23</v>
      </c>
      <c r="H242" s="293" t="s">
        <v>1082</v>
      </c>
      <c r="I242" s="290" t="s">
        <v>1108</v>
      </c>
      <c r="K242" s="290" t="s">
        <v>1107</v>
      </c>
    </row>
    <row r="243" spans="1:11" ht="23.25" hidden="1" x14ac:dyDescent="0.2">
      <c r="A243" s="291" t="s">
        <v>930</v>
      </c>
      <c r="B243" s="291" t="s">
        <v>402</v>
      </c>
      <c r="C243" s="291" t="s">
        <v>37</v>
      </c>
      <c r="D243" s="291" t="s">
        <v>38</v>
      </c>
      <c r="E243" s="291" t="s">
        <v>1082</v>
      </c>
      <c r="F243" s="291" t="s">
        <v>1083</v>
      </c>
      <c r="G243" s="292">
        <v>163</v>
      </c>
      <c r="H243" s="293" t="s">
        <v>1048</v>
      </c>
      <c r="I243" s="290" t="s">
        <v>1108</v>
      </c>
      <c r="K243" s="290" t="s">
        <v>1107</v>
      </c>
    </row>
    <row r="244" spans="1:11" ht="23.25" hidden="1" x14ac:dyDescent="0.2">
      <c r="A244" s="291" t="s">
        <v>931</v>
      </c>
      <c r="B244" s="291" t="s">
        <v>403</v>
      </c>
      <c r="C244" s="291" t="s">
        <v>37</v>
      </c>
      <c r="D244" s="291" t="s">
        <v>38</v>
      </c>
      <c r="E244" s="291" t="s">
        <v>1082</v>
      </c>
      <c r="F244" s="291" t="s">
        <v>1083</v>
      </c>
      <c r="G244" s="292">
        <v>15</v>
      </c>
      <c r="H244" s="293" t="s">
        <v>1044</v>
      </c>
      <c r="I244" s="290" t="s">
        <v>1108</v>
      </c>
      <c r="K244" s="290" t="s">
        <v>1110</v>
      </c>
    </row>
    <row r="245" spans="1:11" ht="23.25" hidden="1" x14ac:dyDescent="0.2">
      <c r="A245" s="291" t="s">
        <v>932</v>
      </c>
      <c r="B245" s="291" t="s">
        <v>404</v>
      </c>
      <c r="C245" s="291" t="s">
        <v>37</v>
      </c>
      <c r="D245" s="291" t="s">
        <v>38</v>
      </c>
      <c r="E245" s="291" t="s">
        <v>1082</v>
      </c>
      <c r="F245" s="291" t="s">
        <v>1083</v>
      </c>
      <c r="G245" s="292">
        <v>23</v>
      </c>
      <c r="H245" s="293" t="s">
        <v>1082</v>
      </c>
      <c r="I245" s="290" t="s">
        <v>1108</v>
      </c>
      <c r="K245" s="290" t="s">
        <v>1107</v>
      </c>
    </row>
    <row r="246" spans="1:11" ht="23.25" hidden="1" x14ac:dyDescent="0.2">
      <c r="A246" s="291" t="s">
        <v>933</v>
      </c>
      <c r="B246" s="291" t="s">
        <v>409</v>
      </c>
      <c r="C246" s="291" t="s">
        <v>37</v>
      </c>
      <c r="D246" s="291" t="s">
        <v>38</v>
      </c>
      <c r="E246" s="291" t="s">
        <v>1082</v>
      </c>
      <c r="F246" s="291" t="s">
        <v>1083</v>
      </c>
      <c r="G246" s="292">
        <v>21</v>
      </c>
      <c r="H246" s="293" t="s">
        <v>1070</v>
      </c>
      <c r="I246" s="290" t="s">
        <v>1108</v>
      </c>
      <c r="K246" s="290" t="s">
        <v>1107</v>
      </c>
    </row>
    <row r="247" spans="1:11" ht="23.25" hidden="1" x14ac:dyDescent="0.2">
      <c r="A247" s="291" t="s">
        <v>934</v>
      </c>
      <c r="B247" s="291" t="s">
        <v>410</v>
      </c>
      <c r="C247" s="291" t="s">
        <v>37</v>
      </c>
      <c r="D247" s="291" t="s">
        <v>38</v>
      </c>
      <c r="E247" s="291" t="s">
        <v>1082</v>
      </c>
      <c r="F247" s="291" t="s">
        <v>1083</v>
      </c>
      <c r="G247" s="292">
        <v>21</v>
      </c>
      <c r="H247" s="293" t="s">
        <v>1070</v>
      </c>
      <c r="I247" s="290" t="s">
        <v>1108</v>
      </c>
      <c r="K247" s="290" t="s">
        <v>1107</v>
      </c>
    </row>
    <row r="248" spans="1:11" ht="23.25" hidden="1" x14ac:dyDescent="0.2">
      <c r="A248" s="291" t="s">
        <v>935</v>
      </c>
      <c r="B248" s="291" t="s">
        <v>411</v>
      </c>
      <c r="C248" s="291" t="s">
        <v>37</v>
      </c>
      <c r="D248" s="291" t="s">
        <v>38</v>
      </c>
      <c r="E248" s="291" t="s">
        <v>1082</v>
      </c>
      <c r="F248" s="291" t="s">
        <v>1083</v>
      </c>
      <c r="G248" s="292">
        <v>21</v>
      </c>
      <c r="H248" s="293" t="s">
        <v>1070</v>
      </c>
      <c r="I248" s="290" t="s">
        <v>1108</v>
      </c>
      <c r="K248" s="290" t="s">
        <v>1107</v>
      </c>
    </row>
    <row r="249" spans="1:11" ht="23.25" hidden="1" x14ac:dyDescent="0.2">
      <c r="A249" s="291" t="s">
        <v>334</v>
      </c>
      <c r="B249" s="291" t="s">
        <v>335</v>
      </c>
      <c r="C249" s="291" t="s">
        <v>33</v>
      </c>
      <c r="D249" s="291" t="s">
        <v>34</v>
      </c>
      <c r="E249" s="291" t="s">
        <v>1072</v>
      </c>
      <c r="F249" s="291" t="s">
        <v>1073</v>
      </c>
      <c r="G249" s="292">
        <v>21</v>
      </c>
      <c r="H249" s="293" t="s">
        <v>1072</v>
      </c>
      <c r="I249" s="290" t="s">
        <v>1108</v>
      </c>
      <c r="K249" s="290" t="s">
        <v>1107</v>
      </c>
    </row>
    <row r="250" spans="1:11" ht="23.25" hidden="1" x14ac:dyDescent="0.2">
      <c r="A250" s="291" t="s">
        <v>336</v>
      </c>
      <c r="B250" s="291" t="s">
        <v>337</v>
      </c>
      <c r="C250" s="291" t="s">
        <v>33</v>
      </c>
      <c r="D250" s="291" t="s">
        <v>34</v>
      </c>
      <c r="E250" s="291" t="s">
        <v>1072</v>
      </c>
      <c r="F250" s="291" t="s">
        <v>1073</v>
      </c>
      <c r="G250" s="292">
        <v>21</v>
      </c>
      <c r="H250" s="293" t="s">
        <v>1074</v>
      </c>
      <c r="I250" s="290" t="s">
        <v>1108</v>
      </c>
      <c r="K250" s="290" t="s">
        <v>1107</v>
      </c>
    </row>
    <row r="251" spans="1:11" ht="23.25" hidden="1" x14ac:dyDescent="0.2">
      <c r="A251" s="291" t="s">
        <v>338</v>
      </c>
      <c r="B251" s="291" t="s">
        <v>339</v>
      </c>
      <c r="C251" s="291" t="s">
        <v>33</v>
      </c>
      <c r="D251" s="291" t="s">
        <v>34</v>
      </c>
      <c r="E251" s="291" t="s">
        <v>1072</v>
      </c>
      <c r="F251" s="291" t="s">
        <v>1073</v>
      </c>
      <c r="G251" s="292">
        <v>21</v>
      </c>
      <c r="H251" s="293" t="s">
        <v>1074</v>
      </c>
      <c r="I251" s="290" t="s">
        <v>1108</v>
      </c>
      <c r="K251" s="290" t="s">
        <v>1107</v>
      </c>
    </row>
    <row r="252" spans="1:11" ht="23.25" hidden="1" x14ac:dyDescent="0.2">
      <c r="A252" s="291" t="s">
        <v>340</v>
      </c>
      <c r="B252" s="291" t="s">
        <v>341</v>
      </c>
      <c r="C252" s="291" t="s">
        <v>33</v>
      </c>
      <c r="D252" s="291" t="s">
        <v>34</v>
      </c>
      <c r="E252" s="291" t="s">
        <v>1072</v>
      </c>
      <c r="F252" s="291" t="s">
        <v>1073</v>
      </c>
      <c r="G252" s="292">
        <v>21</v>
      </c>
      <c r="H252" s="293" t="s">
        <v>1074</v>
      </c>
      <c r="I252" s="290" t="s">
        <v>1108</v>
      </c>
      <c r="K252" s="290" t="s">
        <v>1107</v>
      </c>
    </row>
    <row r="253" spans="1:11" ht="23.25" hidden="1" x14ac:dyDescent="0.2">
      <c r="A253" s="291" t="s">
        <v>342</v>
      </c>
      <c r="B253" s="291" t="s">
        <v>343</v>
      </c>
      <c r="C253" s="291" t="s">
        <v>33</v>
      </c>
      <c r="D253" s="291" t="s">
        <v>34</v>
      </c>
      <c r="E253" s="291" t="s">
        <v>1072</v>
      </c>
      <c r="F253" s="291" t="s">
        <v>1073</v>
      </c>
      <c r="G253" s="292">
        <v>21</v>
      </c>
      <c r="H253" s="293" t="s">
        <v>1074</v>
      </c>
      <c r="I253" s="290" t="s">
        <v>1108</v>
      </c>
      <c r="K253" s="290" t="s">
        <v>1107</v>
      </c>
    </row>
    <row r="254" spans="1:11" ht="23.25" hidden="1" x14ac:dyDescent="0.2">
      <c r="A254" s="291" t="s">
        <v>344</v>
      </c>
      <c r="B254" s="291" t="s">
        <v>345</v>
      </c>
      <c r="C254" s="291" t="s">
        <v>33</v>
      </c>
      <c r="D254" s="291" t="s">
        <v>34</v>
      </c>
      <c r="E254" s="291" t="s">
        <v>1072</v>
      </c>
      <c r="F254" s="291" t="s">
        <v>1073</v>
      </c>
      <c r="G254" s="292">
        <v>21</v>
      </c>
      <c r="H254" s="293" t="s">
        <v>1074</v>
      </c>
      <c r="I254" s="290" t="s">
        <v>1108</v>
      </c>
      <c r="K254" s="290" t="s">
        <v>1107</v>
      </c>
    </row>
    <row r="255" spans="1:11" ht="23.25" hidden="1" x14ac:dyDescent="0.2">
      <c r="A255" s="291" t="s">
        <v>346</v>
      </c>
      <c r="B255" s="291" t="s">
        <v>347</v>
      </c>
      <c r="C255" s="291" t="s">
        <v>33</v>
      </c>
      <c r="D255" s="291" t="s">
        <v>34</v>
      </c>
      <c r="E255" s="291" t="s">
        <v>1072</v>
      </c>
      <c r="F255" s="291" t="s">
        <v>1073</v>
      </c>
      <c r="G255" s="292">
        <v>23</v>
      </c>
      <c r="H255" s="293" t="s">
        <v>1082</v>
      </c>
      <c r="I255" s="290" t="s">
        <v>1108</v>
      </c>
      <c r="K255" s="290" t="s">
        <v>1110</v>
      </c>
    </row>
    <row r="256" spans="1:11" ht="23.25" hidden="1" x14ac:dyDescent="0.2">
      <c r="A256" s="291" t="s">
        <v>348</v>
      </c>
      <c r="B256" s="291" t="s">
        <v>349</v>
      </c>
      <c r="C256" s="291" t="s">
        <v>33</v>
      </c>
      <c r="D256" s="291" t="s">
        <v>34</v>
      </c>
      <c r="E256" s="291" t="s">
        <v>1072</v>
      </c>
      <c r="F256" s="291" t="s">
        <v>1073</v>
      </c>
      <c r="G256" s="292">
        <v>21</v>
      </c>
      <c r="H256" s="293" t="s">
        <v>1076</v>
      </c>
      <c r="I256" s="290" t="s">
        <v>1108</v>
      </c>
      <c r="K256" s="290" t="s">
        <v>1107</v>
      </c>
    </row>
    <row r="257" spans="1:11" ht="23.25" hidden="1" x14ac:dyDescent="0.2">
      <c r="A257" s="291" t="s">
        <v>350</v>
      </c>
      <c r="B257" s="291" t="s">
        <v>351</v>
      </c>
      <c r="C257" s="291" t="s">
        <v>33</v>
      </c>
      <c r="D257" s="291" t="s">
        <v>34</v>
      </c>
      <c r="E257" s="291" t="s">
        <v>1074</v>
      </c>
      <c r="F257" s="291" t="s">
        <v>1075</v>
      </c>
      <c r="G257" s="292">
        <v>23</v>
      </c>
      <c r="H257" s="293" t="s">
        <v>1082</v>
      </c>
      <c r="I257" s="290" t="s">
        <v>1108</v>
      </c>
      <c r="K257" s="290" t="s">
        <v>1110</v>
      </c>
    </row>
    <row r="258" spans="1:11" ht="23.25" hidden="1" x14ac:dyDescent="0.2">
      <c r="A258" s="291" t="s">
        <v>352</v>
      </c>
      <c r="B258" s="291" t="s">
        <v>353</v>
      </c>
      <c r="C258" s="291" t="s">
        <v>33</v>
      </c>
      <c r="D258" s="291" t="s">
        <v>34</v>
      </c>
      <c r="E258" s="291" t="s">
        <v>1074</v>
      </c>
      <c r="F258" s="291" t="s">
        <v>1075</v>
      </c>
      <c r="G258" s="292">
        <v>23</v>
      </c>
      <c r="H258" s="293" t="s">
        <v>1082</v>
      </c>
      <c r="I258" s="290" t="s">
        <v>1108</v>
      </c>
      <c r="K258" s="290" t="s">
        <v>1110</v>
      </c>
    </row>
    <row r="259" spans="1:11" ht="23.25" hidden="1" x14ac:dyDescent="0.2">
      <c r="A259" s="291" t="s">
        <v>354</v>
      </c>
      <c r="B259" s="291" t="s">
        <v>1193</v>
      </c>
      <c r="C259" s="291" t="s">
        <v>33</v>
      </c>
      <c r="D259" s="291" t="s">
        <v>34</v>
      </c>
      <c r="E259" s="291" t="s">
        <v>1074</v>
      </c>
      <c r="F259" s="291" t="s">
        <v>1075</v>
      </c>
      <c r="G259" s="292">
        <v>23</v>
      </c>
      <c r="H259" s="293" t="s">
        <v>1082</v>
      </c>
      <c r="I259" s="290" t="s">
        <v>1108</v>
      </c>
      <c r="K259" s="290" t="s">
        <v>1110</v>
      </c>
    </row>
    <row r="260" spans="1:11" ht="23.25" hidden="1" x14ac:dyDescent="0.2">
      <c r="A260" s="291" t="s">
        <v>355</v>
      </c>
      <c r="B260" s="291" t="s">
        <v>356</v>
      </c>
      <c r="C260" s="291" t="s">
        <v>33</v>
      </c>
      <c r="D260" s="291" t="s">
        <v>34</v>
      </c>
      <c r="E260" s="291" t="s">
        <v>1074</v>
      </c>
      <c r="F260" s="291" t="s">
        <v>1075</v>
      </c>
      <c r="G260" s="292">
        <v>23</v>
      </c>
      <c r="H260" s="293" t="s">
        <v>1082</v>
      </c>
      <c r="I260" s="290" t="s">
        <v>1108</v>
      </c>
      <c r="K260" s="290" t="s">
        <v>1110</v>
      </c>
    </row>
    <row r="261" spans="1:11" ht="23.25" hidden="1" x14ac:dyDescent="0.2">
      <c r="A261" s="291" t="s">
        <v>357</v>
      </c>
      <c r="B261" s="291" t="s">
        <v>358</v>
      </c>
      <c r="C261" s="291" t="s">
        <v>33</v>
      </c>
      <c r="D261" s="291" t="s">
        <v>34</v>
      </c>
      <c r="E261" s="291" t="s">
        <v>1074</v>
      </c>
      <c r="F261" s="291" t="s">
        <v>1075</v>
      </c>
      <c r="G261" s="292">
        <v>23</v>
      </c>
      <c r="H261" s="293" t="s">
        <v>1082</v>
      </c>
      <c r="I261" s="290" t="s">
        <v>1108</v>
      </c>
      <c r="K261" s="290" t="s">
        <v>1110</v>
      </c>
    </row>
    <row r="262" spans="1:11" ht="23.25" hidden="1" x14ac:dyDescent="0.2">
      <c r="A262" s="291" t="s">
        <v>936</v>
      </c>
      <c r="B262" s="291" t="s">
        <v>937</v>
      </c>
      <c r="C262" s="291" t="s">
        <v>37</v>
      </c>
      <c r="D262" s="291" t="s">
        <v>38</v>
      </c>
      <c r="E262" s="291" t="s">
        <v>1082</v>
      </c>
      <c r="F262" s="291" t="s">
        <v>1083</v>
      </c>
      <c r="G262" s="292">
        <v>21</v>
      </c>
      <c r="H262" s="293" t="s">
        <v>1070</v>
      </c>
      <c r="I262" s="290" t="s">
        <v>1108</v>
      </c>
      <c r="K262" s="290" t="s">
        <v>1110</v>
      </c>
    </row>
    <row r="263" spans="1:11" ht="23.25" hidden="1" x14ac:dyDescent="0.2">
      <c r="A263" s="291" t="s">
        <v>359</v>
      </c>
      <c r="B263" s="291" t="s">
        <v>360</v>
      </c>
      <c r="C263" s="291" t="s">
        <v>33</v>
      </c>
      <c r="D263" s="291" t="s">
        <v>34</v>
      </c>
      <c r="E263" s="291" t="s">
        <v>1076</v>
      </c>
      <c r="F263" s="291" t="s">
        <v>1077</v>
      </c>
      <c r="G263" s="292">
        <v>21</v>
      </c>
      <c r="H263" s="293" t="s">
        <v>1072</v>
      </c>
      <c r="I263" s="290" t="s">
        <v>1108</v>
      </c>
      <c r="K263" s="290" t="s">
        <v>1107</v>
      </c>
    </row>
    <row r="264" spans="1:11" ht="23.25" hidden="1" x14ac:dyDescent="0.2">
      <c r="A264" s="291" t="s">
        <v>361</v>
      </c>
      <c r="B264" s="291" t="s">
        <v>362</v>
      </c>
      <c r="C264" s="291" t="s">
        <v>33</v>
      </c>
      <c r="D264" s="291" t="s">
        <v>34</v>
      </c>
      <c r="E264" s="291" t="s">
        <v>1076</v>
      </c>
      <c r="F264" s="291" t="s">
        <v>1077</v>
      </c>
      <c r="G264" s="292">
        <v>21</v>
      </c>
      <c r="H264" s="293" t="s">
        <v>1072</v>
      </c>
      <c r="I264" s="290" t="s">
        <v>1108</v>
      </c>
      <c r="K264" s="290" t="s">
        <v>1107</v>
      </c>
    </row>
    <row r="265" spans="1:11" ht="23.25" hidden="1" x14ac:dyDescent="0.2">
      <c r="A265" s="291" t="s">
        <v>363</v>
      </c>
      <c r="B265" s="291" t="s">
        <v>364</v>
      </c>
      <c r="C265" s="291" t="s">
        <v>33</v>
      </c>
      <c r="D265" s="291" t="s">
        <v>34</v>
      </c>
      <c r="E265" s="291" t="s">
        <v>1076</v>
      </c>
      <c r="F265" s="291" t="s">
        <v>1077</v>
      </c>
      <c r="G265" s="292">
        <v>21</v>
      </c>
      <c r="H265" s="293" t="s">
        <v>1072</v>
      </c>
      <c r="I265" s="290" t="s">
        <v>1108</v>
      </c>
      <c r="K265" s="290" t="s">
        <v>1107</v>
      </c>
    </row>
    <row r="266" spans="1:11" ht="23.25" hidden="1" x14ac:dyDescent="0.2">
      <c r="A266" s="291" t="s">
        <v>365</v>
      </c>
      <c r="B266" s="291" t="s">
        <v>366</v>
      </c>
      <c r="C266" s="291" t="s">
        <v>33</v>
      </c>
      <c r="D266" s="291" t="s">
        <v>34</v>
      </c>
      <c r="E266" s="291" t="s">
        <v>1076</v>
      </c>
      <c r="F266" s="291" t="s">
        <v>1077</v>
      </c>
      <c r="G266" s="292">
        <v>21</v>
      </c>
      <c r="H266" s="293" t="s">
        <v>1072</v>
      </c>
      <c r="I266" s="290" t="s">
        <v>1108</v>
      </c>
      <c r="K266" s="290" t="s">
        <v>1107</v>
      </c>
    </row>
    <row r="267" spans="1:11" ht="23.25" hidden="1" x14ac:dyDescent="0.2">
      <c r="A267" s="291" t="s">
        <v>367</v>
      </c>
      <c r="B267" s="291" t="s">
        <v>368</v>
      </c>
      <c r="C267" s="291" t="s">
        <v>33</v>
      </c>
      <c r="D267" s="291" t="s">
        <v>34</v>
      </c>
      <c r="E267" s="291" t="s">
        <v>1076</v>
      </c>
      <c r="F267" s="291" t="s">
        <v>1077</v>
      </c>
      <c r="G267" s="292">
        <v>21</v>
      </c>
      <c r="H267" s="293" t="s">
        <v>1072</v>
      </c>
      <c r="I267" s="290" t="s">
        <v>1108</v>
      </c>
      <c r="K267" s="290" t="s">
        <v>1107</v>
      </c>
    </row>
    <row r="268" spans="1:11" ht="23.25" hidden="1" x14ac:dyDescent="0.2">
      <c r="A268" s="291" t="s">
        <v>369</v>
      </c>
      <c r="B268" s="291" t="s">
        <v>370</v>
      </c>
      <c r="C268" s="291" t="s">
        <v>33</v>
      </c>
      <c r="D268" s="291" t="s">
        <v>34</v>
      </c>
      <c r="E268" s="291" t="s">
        <v>1076</v>
      </c>
      <c r="F268" s="291" t="s">
        <v>1077</v>
      </c>
      <c r="G268" s="292">
        <v>21</v>
      </c>
      <c r="H268" s="293" t="s">
        <v>1072</v>
      </c>
      <c r="I268" s="290" t="s">
        <v>1108</v>
      </c>
      <c r="K268" s="290" t="s">
        <v>1107</v>
      </c>
    </row>
    <row r="269" spans="1:11" ht="23.25" hidden="1" x14ac:dyDescent="0.2">
      <c r="A269" s="291" t="s">
        <v>371</v>
      </c>
      <c r="B269" s="291" t="s">
        <v>1194</v>
      </c>
      <c r="C269" s="291" t="s">
        <v>33</v>
      </c>
      <c r="D269" s="291" t="s">
        <v>34</v>
      </c>
      <c r="E269" s="291" t="s">
        <v>1078</v>
      </c>
      <c r="F269" s="291" t="s">
        <v>1079</v>
      </c>
      <c r="G269" s="292">
        <v>23</v>
      </c>
      <c r="H269" s="293" t="s">
        <v>1082</v>
      </c>
      <c r="I269" s="290" t="s">
        <v>1108</v>
      </c>
      <c r="K269" s="290" t="s">
        <v>1110</v>
      </c>
    </row>
    <row r="270" spans="1:11" ht="23.25" hidden="1" x14ac:dyDescent="0.2">
      <c r="A270" s="291" t="s">
        <v>373</v>
      </c>
      <c r="B270" s="291" t="s">
        <v>1195</v>
      </c>
      <c r="C270" s="291" t="s">
        <v>33</v>
      </c>
      <c r="D270" s="291" t="s">
        <v>34</v>
      </c>
      <c r="E270" s="291" t="s">
        <v>1076</v>
      </c>
      <c r="F270" s="291" t="s">
        <v>1077</v>
      </c>
      <c r="G270" s="292">
        <v>21</v>
      </c>
      <c r="H270" s="293" t="s">
        <v>1072</v>
      </c>
      <c r="I270" s="290" t="s">
        <v>1108</v>
      </c>
      <c r="K270" s="290" t="s">
        <v>1107</v>
      </c>
    </row>
    <row r="271" spans="1:11" ht="23.25" hidden="1" x14ac:dyDescent="0.2">
      <c r="A271" s="291" t="s">
        <v>374</v>
      </c>
      <c r="B271" s="291" t="s">
        <v>375</v>
      </c>
      <c r="C271" s="291" t="s">
        <v>33</v>
      </c>
      <c r="D271" s="291" t="s">
        <v>34</v>
      </c>
      <c r="E271" s="291" t="s">
        <v>1078</v>
      </c>
      <c r="F271" s="291" t="s">
        <v>1079</v>
      </c>
      <c r="G271" s="292">
        <v>23</v>
      </c>
      <c r="H271" s="293" t="s">
        <v>1082</v>
      </c>
      <c r="I271" s="290" t="s">
        <v>1108</v>
      </c>
      <c r="K271" s="290" t="s">
        <v>1110</v>
      </c>
    </row>
    <row r="272" spans="1:11" ht="23.25" hidden="1" x14ac:dyDescent="0.2">
      <c r="A272" s="291" t="s">
        <v>376</v>
      </c>
      <c r="B272" s="291" t="s">
        <v>377</v>
      </c>
      <c r="C272" s="291" t="s">
        <v>33</v>
      </c>
      <c r="D272" s="291" t="s">
        <v>34</v>
      </c>
      <c r="E272" s="291" t="s">
        <v>1078</v>
      </c>
      <c r="F272" s="291" t="s">
        <v>1079</v>
      </c>
      <c r="G272" s="292">
        <v>23</v>
      </c>
      <c r="H272" s="293" t="s">
        <v>1082</v>
      </c>
      <c r="I272" s="290" t="s">
        <v>1108</v>
      </c>
      <c r="K272" s="290" t="s">
        <v>1110</v>
      </c>
    </row>
    <row r="273" spans="1:11" ht="23.25" hidden="1" x14ac:dyDescent="0.2">
      <c r="A273" s="291" t="s">
        <v>378</v>
      </c>
      <c r="B273" s="291" t="s">
        <v>379</v>
      </c>
      <c r="C273" s="291" t="s">
        <v>33</v>
      </c>
      <c r="D273" s="291" t="s">
        <v>34</v>
      </c>
      <c r="E273" s="291" t="s">
        <v>1070</v>
      </c>
      <c r="F273" s="291" t="s">
        <v>1071</v>
      </c>
      <c r="G273" s="292">
        <v>21</v>
      </c>
      <c r="H273" s="293" t="s">
        <v>1076</v>
      </c>
      <c r="I273" s="290" t="s">
        <v>1108</v>
      </c>
      <c r="K273" s="290" t="s">
        <v>1107</v>
      </c>
    </row>
    <row r="274" spans="1:11" ht="23.25" hidden="1" x14ac:dyDescent="0.2">
      <c r="A274" s="291" t="s">
        <v>380</v>
      </c>
      <c r="B274" s="291" t="s">
        <v>381</v>
      </c>
      <c r="C274" s="291" t="s">
        <v>33</v>
      </c>
      <c r="D274" s="291" t="s">
        <v>34</v>
      </c>
      <c r="E274" s="291" t="s">
        <v>1070</v>
      </c>
      <c r="F274" s="291" t="s">
        <v>1071</v>
      </c>
      <c r="G274" s="292">
        <v>21</v>
      </c>
      <c r="H274" s="293" t="s">
        <v>1076</v>
      </c>
      <c r="I274" s="290" t="s">
        <v>1108</v>
      </c>
      <c r="K274" s="290" t="s">
        <v>1107</v>
      </c>
    </row>
    <row r="275" spans="1:11" ht="23.25" hidden="1" x14ac:dyDescent="0.2">
      <c r="A275" s="291" t="s">
        <v>390</v>
      </c>
      <c r="B275" s="291" t="s">
        <v>391</v>
      </c>
      <c r="C275" s="291" t="s">
        <v>35</v>
      </c>
      <c r="D275" s="291" t="s">
        <v>36</v>
      </c>
      <c r="E275" s="291" t="s">
        <v>1080</v>
      </c>
      <c r="F275" s="291" t="s">
        <v>1081</v>
      </c>
      <c r="G275" s="292">
        <v>21</v>
      </c>
      <c r="H275" s="293" t="s">
        <v>1070</v>
      </c>
      <c r="I275" s="290" t="s">
        <v>1108</v>
      </c>
      <c r="K275" s="290" t="s">
        <v>1107</v>
      </c>
    </row>
    <row r="276" spans="1:11" ht="23.25" hidden="1" x14ac:dyDescent="0.2">
      <c r="A276" s="291" t="s">
        <v>392</v>
      </c>
      <c r="B276" s="291" t="s">
        <v>1196</v>
      </c>
      <c r="C276" s="291" t="s">
        <v>35</v>
      </c>
      <c r="D276" s="291" t="s">
        <v>36</v>
      </c>
      <c r="E276" s="291" t="s">
        <v>1080</v>
      </c>
      <c r="F276" s="291" t="s">
        <v>1081</v>
      </c>
      <c r="G276" s="292">
        <v>21</v>
      </c>
      <c r="H276" s="293" t="s">
        <v>1070</v>
      </c>
      <c r="I276" s="290" t="s">
        <v>1108</v>
      </c>
      <c r="K276" s="290" t="s">
        <v>1107</v>
      </c>
    </row>
    <row r="277" spans="1:11" ht="23.25" hidden="1" x14ac:dyDescent="0.2">
      <c r="A277" s="291" t="s">
        <v>393</v>
      </c>
      <c r="B277" s="291" t="s">
        <v>394</v>
      </c>
      <c r="C277" s="291" t="s">
        <v>35</v>
      </c>
      <c r="D277" s="291" t="s">
        <v>36</v>
      </c>
      <c r="E277" s="291" t="s">
        <v>1080</v>
      </c>
      <c r="F277" s="291" t="s">
        <v>1081</v>
      </c>
      <c r="G277" s="292">
        <v>14</v>
      </c>
      <c r="H277" s="293" t="s">
        <v>1042</v>
      </c>
      <c r="I277" s="290" t="s">
        <v>1108</v>
      </c>
      <c r="K277" s="290" t="s">
        <v>1107</v>
      </c>
    </row>
    <row r="278" spans="1:11" ht="23.25" hidden="1" x14ac:dyDescent="0.2">
      <c r="A278" s="291" t="s">
        <v>395</v>
      </c>
      <c r="B278" s="291" t="s">
        <v>396</v>
      </c>
      <c r="C278" s="291" t="s">
        <v>35</v>
      </c>
      <c r="D278" s="291" t="s">
        <v>36</v>
      </c>
      <c r="E278" s="291" t="s">
        <v>1080</v>
      </c>
      <c r="F278" s="291" t="s">
        <v>1081</v>
      </c>
      <c r="G278" s="292">
        <v>15</v>
      </c>
      <c r="H278" s="293" t="s">
        <v>1044</v>
      </c>
      <c r="I278" s="290" t="s">
        <v>1108</v>
      </c>
      <c r="K278" s="290" t="s">
        <v>1107</v>
      </c>
    </row>
    <row r="279" spans="1:11" ht="23.25" hidden="1" x14ac:dyDescent="0.2">
      <c r="A279" s="291" t="s">
        <v>397</v>
      </c>
      <c r="B279" s="291" t="s">
        <v>398</v>
      </c>
      <c r="C279" s="291" t="s">
        <v>35</v>
      </c>
      <c r="D279" s="291" t="s">
        <v>36</v>
      </c>
      <c r="E279" s="291" t="s">
        <v>1080</v>
      </c>
      <c r="F279" s="291" t="s">
        <v>1081</v>
      </c>
      <c r="G279" s="292">
        <v>15</v>
      </c>
      <c r="H279" s="293" t="s">
        <v>1046</v>
      </c>
      <c r="I279" s="290" t="s">
        <v>1108</v>
      </c>
      <c r="K279" s="290" t="s">
        <v>1107</v>
      </c>
    </row>
    <row r="280" spans="1:11" ht="23.25" hidden="1" x14ac:dyDescent="0.2">
      <c r="A280" s="291" t="s">
        <v>382</v>
      </c>
      <c r="B280" s="291" t="s">
        <v>383</v>
      </c>
      <c r="C280" s="291" t="s">
        <v>33</v>
      </c>
      <c r="D280" s="291" t="s">
        <v>34</v>
      </c>
      <c r="E280" s="291" t="s">
        <v>1070</v>
      </c>
      <c r="F280" s="291" t="s">
        <v>1071</v>
      </c>
      <c r="G280" s="292">
        <v>21</v>
      </c>
      <c r="H280" s="293" t="s">
        <v>1078</v>
      </c>
      <c r="I280" s="290" t="s">
        <v>1108</v>
      </c>
      <c r="K280" s="290" t="s">
        <v>1107</v>
      </c>
    </row>
    <row r="281" spans="1:11" ht="23.25" hidden="1" x14ac:dyDescent="0.2">
      <c r="A281" s="291" t="s">
        <v>384</v>
      </c>
      <c r="B281" s="291" t="s">
        <v>385</v>
      </c>
      <c r="C281" s="291" t="s">
        <v>33</v>
      </c>
      <c r="D281" s="291" t="s">
        <v>34</v>
      </c>
      <c r="E281" s="291" t="s">
        <v>1070</v>
      </c>
      <c r="F281" s="291" t="s">
        <v>1071</v>
      </c>
      <c r="G281" s="292">
        <v>21</v>
      </c>
      <c r="H281" s="293" t="s">
        <v>1076</v>
      </c>
      <c r="I281" s="290" t="s">
        <v>1108</v>
      </c>
      <c r="K281" s="290" t="s">
        <v>1107</v>
      </c>
    </row>
    <row r="282" spans="1:11" ht="23.25" hidden="1" x14ac:dyDescent="0.2">
      <c r="A282" s="291" t="s">
        <v>220</v>
      </c>
      <c r="B282" s="291" t="s">
        <v>221</v>
      </c>
      <c r="C282" s="291" t="s">
        <v>19</v>
      </c>
      <c r="D282" s="291" t="s">
        <v>20</v>
      </c>
      <c r="E282" s="291" t="s">
        <v>1042</v>
      </c>
      <c r="F282" s="291" t="s">
        <v>1043</v>
      </c>
      <c r="G282" s="292">
        <v>12</v>
      </c>
      <c r="H282" s="293" t="s">
        <v>1038</v>
      </c>
      <c r="I282" s="290" t="s">
        <v>1108</v>
      </c>
      <c r="K282" s="290" t="s">
        <v>1107</v>
      </c>
    </row>
    <row r="283" spans="1:11" ht="23.25" hidden="1" x14ac:dyDescent="0.2">
      <c r="A283" s="291" t="s">
        <v>222</v>
      </c>
      <c r="B283" s="291" t="s">
        <v>1197</v>
      </c>
      <c r="C283" s="291" t="s">
        <v>21</v>
      </c>
      <c r="D283" s="291" t="s">
        <v>22</v>
      </c>
      <c r="E283" s="291" t="s">
        <v>1044</v>
      </c>
      <c r="F283" s="291" t="s">
        <v>1045</v>
      </c>
      <c r="G283" s="292">
        <v>12</v>
      </c>
      <c r="H283" s="293" t="s">
        <v>1038</v>
      </c>
      <c r="I283" s="290" t="s">
        <v>1108</v>
      </c>
      <c r="K283" s="290" t="s">
        <v>1107</v>
      </c>
    </row>
    <row r="284" spans="1:11" ht="23.25" hidden="1" x14ac:dyDescent="0.2">
      <c r="A284" s="291" t="s">
        <v>224</v>
      </c>
      <c r="B284" s="291" t="s">
        <v>1198</v>
      </c>
      <c r="C284" s="291" t="s">
        <v>21</v>
      </c>
      <c r="D284" s="291" t="s">
        <v>22</v>
      </c>
      <c r="E284" s="291" t="s">
        <v>1046</v>
      </c>
      <c r="F284" s="291" t="s">
        <v>1047</v>
      </c>
      <c r="G284" s="292">
        <v>12</v>
      </c>
      <c r="H284" s="293" t="s">
        <v>1038</v>
      </c>
      <c r="I284" s="290" t="s">
        <v>1108</v>
      </c>
      <c r="K284" s="290" t="s">
        <v>1107</v>
      </c>
    </row>
    <row r="285" spans="1:11" ht="23.25" hidden="1" x14ac:dyDescent="0.2">
      <c r="A285" s="291" t="s">
        <v>227</v>
      </c>
      <c r="B285" s="291" t="s">
        <v>228</v>
      </c>
      <c r="C285" s="291" t="s">
        <v>23</v>
      </c>
      <c r="D285" s="291" t="s">
        <v>24</v>
      </c>
      <c r="E285" s="291" t="s">
        <v>1050</v>
      </c>
      <c r="F285" s="291" t="s">
        <v>1051</v>
      </c>
      <c r="G285" s="292">
        <v>12</v>
      </c>
      <c r="H285" s="293" t="s">
        <v>1038</v>
      </c>
      <c r="I285" s="290" t="s">
        <v>1108</v>
      </c>
      <c r="K285" s="290" t="s">
        <v>1107</v>
      </c>
    </row>
    <row r="286" spans="1:11" ht="23.25" hidden="1" x14ac:dyDescent="0.2">
      <c r="A286" s="291" t="s">
        <v>405</v>
      </c>
      <c r="B286" s="291" t="s">
        <v>406</v>
      </c>
      <c r="C286" s="291" t="s">
        <v>37</v>
      </c>
      <c r="D286" s="291" t="s">
        <v>38</v>
      </c>
      <c r="E286" s="291" t="s">
        <v>1082</v>
      </c>
      <c r="F286" s="291" t="s">
        <v>1083</v>
      </c>
      <c r="G286" s="292">
        <v>21</v>
      </c>
      <c r="H286" s="293" t="s">
        <v>1070</v>
      </c>
      <c r="I286" s="290" t="s">
        <v>1108</v>
      </c>
      <c r="K286" s="290" t="s">
        <v>1107</v>
      </c>
    </row>
    <row r="287" spans="1:11" ht="23.25" hidden="1" x14ac:dyDescent="0.2">
      <c r="A287" s="291" t="s">
        <v>407</v>
      </c>
      <c r="B287" s="291" t="s">
        <v>408</v>
      </c>
      <c r="C287" s="291" t="s">
        <v>37</v>
      </c>
      <c r="D287" s="291" t="s">
        <v>38</v>
      </c>
      <c r="E287" s="291" t="s">
        <v>1082</v>
      </c>
      <c r="F287" s="291" t="s">
        <v>1083</v>
      </c>
      <c r="G287" s="292">
        <v>25</v>
      </c>
      <c r="H287" s="293" t="s">
        <v>1096</v>
      </c>
      <c r="I287" s="290" t="s">
        <v>1108</v>
      </c>
      <c r="K287" s="290" t="s">
        <v>1110</v>
      </c>
    </row>
    <row r="288" spans="1:11" ht="23.25" hidden="1" x14ac:dyDescent="0.2">
      <c r="A288" s="291" t="s">
        <v>225</v>
      </c>
      <c r="B288" s="291" t="s">
        <v>226</v>
      </c>
      <c r="C288" s="291" t="s">
        <v>732</v>
      </c>
      <c r="D288" s="291" t="s">
        <v>733</v>
      </c>
      <c r="E288" s="291" t="s">
        <v>1048</v>
      </c>
      <c r="F288" s="291" t="s">
        <v>1049</v>
      </c>
      <c r="G288" s="292">
        <v>12</v>
      </c>
      <c r="H288" s="293" t="s">
        <v>1038</v>
      </c>
      <c r="I288" s="290" t="s">
        <v>1108</v>
      </c>
      <c r="K288" s="290" t="s">
        <v>1107</v>
      </c>
    </row>
    <row r="289" spans="1:11" ht="23.25" hidden="1" x14ac:dyDescent="0.2">
      <c r="A289" s="291" t="s">
        <v>938</v>
      </c>
      <c r="B289" s="291" t="s">
        <v>939</v>
      </c>
      <c r="C289" s="291" t="s">
        <v>21</v>
      </c>
      <c r="D289" s="291" t="s">
        <v>22</v>
      </c>
      <c r="E289" s="291" t="s">
        <v>1044</v>
      </c>
      <c r="F289" s="291" t="s">
        <v>1045</v>
      </c>
      <c r="G289" s="292">
        <v>12</v>
      </c>
      <c r="H289" s="293" t="s">
        <v>1038</v>
      </c>
      <c r="I289" s="290" t="s">
        <v>1108</v>
      </c>
      <c r="K289" s="290" t="s">
        <v>1107</v>
      </c>
    </row>
    <row r="290" spans="1:11" ht="23.25" hidden="1" x14ac:dyDescent="0.2">
      <c r="A290" s="291" t="s">
        <v>412</v>
      </c>
      <c r="B290" s="291" t="s">
        <v>1199</v>
      </c>
      <c r="C290" s="291" t="s">
        <v>37</v>
      </c>
      <c r="D290" s="291" t="s">
        <v>38</v>
      </c>
      <c r="E290" s="291" t="s">
        <v>1082</v>
      </c>
      <c r="F290" s="291" t="s">
        <v>1083</v>
      </c>
      <c r="G290" s="292">
        <v>21</v>
      </c>
      <c r="H290" s="293" t="s">
        <v>1070</v>
      </c>
      <c r="I290" s="290" t="s">
        <v>1108</v>
      </c>
      <c r="K290" s="290" t="s">
        <v>1107</v>
      </c>
    </row>
    <row r="291" spans="1:11" ht="23.25" hidden="1" x14ac:dyDescent="0.2">
      <c r="A291" s="291" t="s">
        <v>386</v>
      </c>
      <c r="B291" s="291" t="s">
        <v>387</v>
      </c>
      <c r="C291" s="291" t="s">
        <v>33</v>
      </c>
      <c r="D291" s="291" t="s">
        <v>34</v>
      </c>
      <c r="E291" s="291" t="s">
        <v>1070</v>
      </c>
      <c r="F291" s="291" t="s">
        <v>1071</v>
      </c>
      <c r="G291" s="292">
        <v>21</v>
      </c>
      <c r="H291" s="293" t="s">
        <v>1078</v>
      </c>
      <c r="I291" s="290" t="s">
        <v>1108</v>
      </c>
      <c r="K291" s="290" t="s">
        <v>1107</v>
      </c>
    </row>
    <row r="292" spans="1:11" ht="23.25" hidden="1" x14ac:dyDescent="0.2">
      <c r="A292" s="291" t="s">
        <v>388</v>
      </c>
      <c r="B292" s="291" t="s">
        <v>389</v>
      </c>
      <c r="C292" s="291" t="s">
        <v>33</v>
      </c>
      <c r="D292" s="291" t="s">
        <v>34</v>
      </c>
      <c r="E292" s="291" t="s">
        <v>1070</v>
      </c>
      <c r="F292" s="291" t="s">
        <v>1071</v>
      </c>
      <c r="G292" s="292">
        <v>21</v>
      </c>
      <c r="H292" s="293" t="s">
        <v>1078</v>
      </c>
      <c r="I292" s="290" t="s">
        <v>1108</v>
      </c>
      <c r="K292" s="290" t="s">
        <v>1107</v>
      </c>
    </row>
    <row r="293" spans="1:11" ht="23.25" hidden="1" x14ac:dyDescent="0.2">
      <c r="A293" s="291" t="s">
        <v>503</v>
      </c>
      <c r="B293" s="291" t="s">
        <v>1200</v>
      </c>
      <c r="C293" s="291" t="s">
        <v>33</v>
      </c>
      <c r="D293" s="291" t="s">
        <v>34</v>
      </c>
      <c r="E293" s="291" t="s">
        <v>1070</v>
      </c>
      <c r="F293" s="291" t="s">
        <v>1071</v>
      </c>
      <c r="G293" s="292">
        <v>21</v>
      </c>
      <c r="H293" s="293" t="s">
        <v>1070</v>
      </c>
      <c r="I293" s="290" t="s">
        <v>1108</v>
      </c>
      <c r="K293" s="290" t="s">
        <v>1107</v>
      </c>
    </row>
    <row r="294" spans="1:11" ht="23.25" hidden="1" x14ac:dyDescent="0.2">
      <c r="A294" s="291" t="s">
        <v>940</v>
      </c>
      <c r="B294" s="291" t="s">
        <v>941</v>
      </c>
      <c r="C294" s="291" t="s">
        <v>33</v>
      </c>
      <c r="D294" s="291" t="s">
        <v>34</v>
      </c>
      <c r="E294" s="291" t="s">
        <v>1070</v>
      </c>
      <c r="F294" s="291" t="s">
        <v>1071</v>
      </c>
      <c r="G294" s="292">
        <v>21</v>
      </c>
      <c r="H294" s="293" t="s">
        <v>1070</v>
      </c>
      <c r="I294" s="290" t="s">
        <v>1108</v>
      </c>
      <c r="K294" s="290" t="s">
        <v>1107</v>
      </c>
    </row>
    <row r="295" spans="1:11" ht="23.25" hidden="1" x14ac:dyDescent="0.2">
      <c r="A295" s="291" t="s">
        <v>504</v>
      </c>
      <c r="B295" s="291" t="s">
        <v>505</v>
      </c>
      <c r="C295" s="291" t="s">
        <v>33</v>
      </c>
      <c r="D295" s="291" t="s">
        <v>34</v>
      </c>
      <c r="E295" s="291" t="s">
        <v>1070</v>
      </c>
      <c r="F295" s="291" t="s">
        <v>1071</v>
      </c>
      <c r="G295" s="292">
        <v>22</v>
      </c>
      <c r="H295" s="293" t="s">
        <v>1080</v>
      </c>
      <c r="I295" s="290" t="s">
        <v>1108</v>
      </c>
      <c r="K295" s="290" t="s">
        <v>1107</v>
      </c>
    </row>
    <row r="296" spans="1:11" ht="23.25" hidden="1" x14ac:dyDescent="0.2">
      <c r="A296" s="291" t="s">
        <v>942</v>
      </c>
      <c r="B296" s="291" t="s">
        <v>943</v>
      </c>
      <c r="C296" s="291" t="s">
        <v>41</v>
      </c>
      <c r="D296" s="291" t="s">
        <v>42</v>
      </c>
      <c r="E296" s="291" t="s">
        <v>1096</v>
      </c>
      <c r="F296" s="291" t="s">
        <v>1097</v>
      </c>
      <c r="G296" s="292">
        <v>164</v>
      </c>
      <c r="H296" s="293" t="s">
        <v>1098</v>
      </c>
      <c r="I296" s="290" t="s">
        <v>1108</v>
      </c>
      <c r="K296" s="290" t="s">
        <v>1107</v>
      </c>
    </row>
    <row r="297" spans="1:11" ht="23.25" hidden="1" x14ac:dyDescent="0.2">
      <c r="A297" s="291" t="s">
        <v>506</v>
      </c>
      <c r="B297" s="291" t="s">
        <v>507</v>
      </c>
      <c r="C297" s="291" t="s">
        <v>33</v>
      </c>
      <c r="D297" s="291" t="s">
        <v>34</v>
      </c>
      <c r="E297" s="291" t="s">
        <v>1070</v>
      </c>
      <c r="F297" s="291" t="s">
        <v>1071</v>
      </c>
      <c r="G297" s="292">
        <v>22</v>
      </c>
      <c r="H297" s="293" t="s">
        <v>1080</v>
      </c>
      <c r="I297" s="290" t="s">
        <v>1108</v>
      </c>
      <c r="K297" s="290" t="s">
        <v>1107</v>
      </c>
    </row>
    <row r="298" spans="1:11" ht="23.25" hidden="1" x14ac:dyDescent="0.2">
      <c r="A298" s="291" t="s">
        <v>508</v>
      </c>
      <c r="B298" s="291" t="s">
        <v>509</v>
      </c>
      <c r="C298" s="291" t="s">
        <v>33</v>
      </c>
      <c r="D298" s="291" t="s">
        <v>34</v>
      </c>
      <c r="E298" s="291" t="s">
        <v>1070</v>
      </c>
      <c r="F298" s="291" t="s">
        <v>1071</v>
      </c>
      <c r="G298" s="292">
        <v>22</v>
      </c>
      <c r="H298" s="293" t="s">
        <v>1080</v>
      </c>
      <c r="I298" s="290" t="s">
        <v>1108</v>
      </c>
      <c r="K298" s="290" t="s">
        <v>1107</v>
      </c>
    </row>
    <row r="299" spans="1:11" ht="23.25" hidden="1" x14ac:dyDescent="0.2">
      <c r="A299" s="291" t="s">
        <v>510</v>
      </c>
      <c r="B299" s="291" t="s">
        <v>511</v>
      </c>
      <c r="C299" s="291" t="s">
        <v>33</v>
      </c>
      <c r="D299" s="291" t="s">
        <v>34</v>
      </c>
      <c r="E299" s="291" t="s">
        <v>1070</v>
      </c>
      <c r="F299" s="291" t="s">
        <v>1071</v>
      </c>
      <c r="G299" s="292">
        <v>22</v>
      </c>
      <c r="H299" s="293" t="s">
        <v>1080</v>
      </c>
      <c r="I299" s="290" t="s">
        <v>1108</v>
      </c>
      <c r="K299" s="290" t="s">
        <v>1107</v>
      </c>
    </row>
    <row r="300" spans="1:11" ht="23.25" hidden="1" x14ac:dyDescent="0.2">
      <c r="A300" s="291" t="s">
        <v>512</v>
      </c>
      <c r="B300" s="291" t="s">
        <v>1201</v>
      </c>
      <c r="C300" s="291" t="s">
        <v>41</v>
      </c>
      <c r="D300" s="291" t="s">
        <v>42</v>
      </c>
      <c r="E300" s="291" t="s">
        <v>1090</v>
      </c>
      <c r="F300" s="291" t="s">
        <v>1091</v>
      </c>
      <c r="G300" s="292">
        <v>164</v>
      </c>
      <c r="H300" s="293" t="s">
        <v>1098</v>
      </c>
      <c r="I300" s="290" t="s">
        <v>1108</v>
      </c>
      <c r="K300" s="290" t="s">
        <v>1110</v>
      </c>
    </row>
    <row r="301" spans="1:11" ht="23.25" hidden="1" x14ac:dyDescent="0.2">
      <c r="A301" s="291" t="s">
        <v>513</v>
      </c>
      <c r="B301" s="291" t="s">
        <v>514</v>
      </c>
      <c r="C301" s="291" t="s">
        <v>41</v>
      </c>
      <c r="D301" s="291" t="s">
        <v>42</v>
      </c>
      <c r="E301" s="291" t="s">
        <v>1092</v>
      </c>
      <c r="F301" s="291" t="s">
        <v>1093</v>
      </c>
      <c r="G301" s="292">
        <v>164</v>
      </c>
      <c r="H301" s="293" t="s">
        <v>1098</v>
      </c>
      <c r="I301" s="290" t="s">
        <v>1108</v>
      </c>
      <c r="K301" s="290" t="s">
        <v>1107</v>
      </c>
    </row>
    <row r="302" spans="1:11" ht="23.25" hidden="1" x14ac:dyDescent="0.2">
      <c r="A302" s="291" t="s">
        <v>944</v>
      </c>
      <c r="B302" s="291" t="s">
        <v>945</v>
      </c>
      <c r="C302" s="291" t="s">
        <v>33</v>
      </c>
      <c r="D302" s="291" t="s">
        <v>34</v>
      </c>
      <c r="E302" s="291" t="s">
        <v>1070</v>
      </c>
      <c r="F302" s="291" t="s">
        <v>1071</v>
      </c>
      <c r="G302" s="292">
        <v>22</v>
      </c>
      <c r="H302" s="293" t="s">
        <v>1080</v>
      </c>
      <c r="I302" s="290" t="s">
        <v>1108</v>
      </c>
      <c r="K302" s="290" t="s">
        <v>1107</v>
      </c>
    </row>
    <row r="303" spans="1:11" ht="23.25" hidden="1" x14ac:dyDescent="0.2">
      <c r="A303" s="291" t="s">
        <v>515</v>
      </c>
      <c r="B303" s="291" t="s">
        <v>1202</v>
      </c>
      <c r="C303" s="291" t="s">
        <v>41</v>
      </c>
      <c r="D303" s="291" t="s">
        <v>42</v>
      </c>
      <c r="E303" s="291" t="s">
        <v>1094</v>
      </c>
      <c r="F303" s="291" t="s">
        <v>1095</v>
      </c>
      <c r="G303" s="292">
        <v>164</v>
      </c>
      <c r="H303" s="293" t="s">
        <v>1098</v>
      </c>
      <c r="I303" s="290" t="s">
        <v>1108</v>
      </c>
      <c r="K303" s="290" t="s">
        <v>1107</v>
      </c>
    </row>
    <row r="304" spans="1:11" ht="23.25" hidden="1" x14ac:dyDescent="0.2">
      <c r="A304" s="291" t="s">
        <v>516</v>
      </c>
      <c r="B304" s="291" t="s">
        <v>1203</v>
      </c>
      <c r="C304" s="291" t="s">
        <v>41</v>
      </c>
      <c r="D304" s="291" t="s">
        <v>42</v>
      </c>
      <c r="E304" s="291" t="s">
        <v>1094</v>
      </c>
      <c r="F304" s="291" t="s">
        <v>1095</v>
      </c>
      <c r="G304" s="292">
        <v>164</v>
      </c>
      <c r="H304" s="293" t="s">
        <v>1098</v>
      </c>
      <c r="I304" s="290" t="s">
        <v>1108</v>
      </c>
      <c r="K304" s="290" t="s">
        <v>1107</v>
      </c>
    </row>
    <row r="305" spans="1:11" ht="23.25" hidden="1" x14ac:dyDescent="0.2">
      <c r="A305" s="291" t="s">
        <v>946</v>
      </c>
      <c r="B305" s="291" t="s">
        <v>947</v>
      </c>
      <c r="C305" s="291" t="s">
        <v>41</v>
      </c>
      <c r="D305" s="291" t="s">
        <v>42</v>
      </c>
      <c r="E305" s="291" t="s">
        <v>1094</v>
      </c>
      <c r="F305" s="291" t="s">
        <v>1095</v>
      </c>
      <c r="G305" s="292">
        <v>164</v>
      </c>
      <c r="H305" s="293" t="s">
        <v>1098</v>
      </c>
      <c r="I305" s="290" t="s">
        <v>1108</v>
      </c>
      <c r="K305" s="290" t="s">
        <v>1107</v>
      </c>
    </row>
    <row r="306" spans="1:11" ht="23.25" hidden="1" x14ac:dyDescent="0.2">
      <c r="A306" s="291" t="s">
        <v>517</v>
      </c>
      <c r="B306" s="291" t="s">
        <v>518</v>
      </c>
      <c r="C306" s="291" t="s">
        <v>41</v>
      </c>
      <c r="D306" s="291" t="s">
        <v>42</v>
      </c>
      <c r="E306" s="291" t="s">
        <v>1090</v>
      </c>
      <c r="F306" s="291" t="s">
        <v>1091</v>
      </c>
      <c r="G306" s="292">
        <v>164</v>
      </c>
      <c r="H306" s="293" t="s">
        <v>1098</v>
      </c>
      <c r="I306" s="290" t="s">
        <v>1108</v>
      </c>
      <c r="K306" s="290" t="s">
        <v>1107</v>
      </c>
    </row>
    <row r="307" spans="1:11" ht="23.25" hidden="1" x14ac:dyDescent="0.2">
      <c r="A307" s="291" t="s">
        <v>519</v>
      </c>
      <c r="B307" s="291" t="s">
        <v>520</v>
      </c>
      <c r="C307" s="291" t="s">
        <v>41</v>
      </c>
      <c r="D307" s="291" t="s">
        <v>42</v>
      </c>
      <c r="E307" s="291" t="s">
        <v>1094</v>
      </c>
      <c r="F307" s="291" t="s">
        <v>1095</v>
      </c>
      <c r="G307" s="292">
        <v>164</v>
      </c>
      <c r="H307" s="293" t="s">
        <v>1098</v>
      </c>
      <c r="I307" s="290" t="s">
        <v>1108</v>
      </c>
      <c r="K307" s="290" t="s">
        <v>1107</v>
      </c>
    </row>
    <row r="308" spans="1:11" ht="23.25" hidden="1" x14ac:dyDescent="0.2">
      <c r="A308" s="291" t="s">
        <v>948</v>
      </c>
      <c r="B308" s="291" t="s">
        <v>949</v>
      </c>
      <c r="C308" s="291" t="s">
        <v>29</v>
      </c>
      <c r="D308" s="291" t="s">
        <v>30</v>
      </c>
      <c r="E308" s="291" t="s">
        <v>1054</v>
      </c>
      <c r="F308" s="291" t="s">
        <v>1055</v>
      </c>
      <c r="G308" s="292">
        <v>17</v>
      </c>
      <c r="H308" s="293" t="s">
        <v>1052</v>
      </c>
      <c r="I308" s="290" t="s">
        <v>1108</v>
      </c>
      <c r="K308" s="290" t="s">
        <v>1107</v>
      </c>
    </row>
    <row r="309" spans="1:11" ht="23.25" hidden="1" x14ac:dyDescent="0.2">
      <c r="A309" s="291" t="s">
        <v>950</v>
      </c>
      <c r="B309" s="291" t="s">
        <v>951</v>
      </c>
      <c r="C309" s="291" t="s">
        <v>29</v>
      </c>
      <c r="D309" s="291" t="s">
        <v>30</v>
      </c>
      <c r="E309" s="291" t="s">
        <v>1054</v>
      </c>
      <c r="F309" s="291" t="s">
        <v>1055</v>
      </c>
      <c r="G309" s="292">
        <v>17</v>
      </c>
      <c r="H309" s="293" t="s">
        <v>1052</v>
      </c>
      <c r="I309" s="290" t="s">
        <v>1108</v>
      </c>
      <c r="K309" s="290" t="s">
        <v>1107</v>
      </c>
    </row>
    <row r="310" spans="1:11" ht="23.25" hidden="1" x14ac:dyDescent="0.2">
      <c r="A310" s="291" t="s">
        <v>952</v>
      </c>
      <c r="B310" s="291" t="s">
        <v>953</v>
      </c>
      <c r="C310" s="291" t="s">
        <v>29</v>
      </c>
      <c r="D310" s="291" t="s">
        <v>30</v>
      </c>
      <c r="E310" s="291" t="s">
        <v>1054</v>
      </c>
      <c r="F310" s="291" t="s">
        <v>1055</v>
      </c>
      <c r="G310" s="292">
        <v>17</v>
      </c>
      <c r="H310" s="293" t="s">
        <v>1052</v>
      </c>
      <c r="I310" s="290" t="s">
        <v>1108</v>
      </c>
      <c r="K310" s="290" t="s">
        <v>1107</v>
      </c>
    </row>
    <row r="311" spans="1:11" ht="23.25" hidden="1" x14ac:dyDescent="0.2">
      <c r="A311" s="291" t="s">
        <v>954</v>
      </c>
      <c r="B311" s="291" t="s">
        <v>955</v>
      </c>
      <c r="C311" s="291" t="s">
        <v>29</v>
      </c>
      <c r="D311" s="291" t="s">
        <v>30</v>
      </c>
      <c r="E311" s="291" t="s">
        <v>1054</v>
      </c>
      <c r="F311" s="291" t="s">
        <v>1055</v>
      </c>
      <c r="G311" s="292">
        <v>17</v>
      </c>
      <c r="H311" s="293" t="s">
        <v>1052</v>
      </c>
      <c r="I311" s="290" t="s">
        <v>1108</v>
      </c>
      <c r="K311" s="290" t="s">
        <v>1110</v>
      </c>
    </row>
    <row r="312" spans="1:11" ht="23.25" hidden="1" x14ac:dyDescent="0.2">
      <c r="A312" s="291" t="s">
        <v>956</v>
      </c>
      <c r="B312" s="291" t="s">
        <v>957</v>
      </c>
      <c r="C312" s="291" t="s">
        <v>29</v>
      </c>
      <c r="D312" s="291" t="s">
        <v>30</v>
      </c>
      <c r="E312" s="291" t="s">
        <v>1054</v>
      </c>
      <c r="F312" s="291" t="s">
        <v>1055</v>
      </c>
      <c r="G312" s="292">
        <v>17</v>
      </c>
      <c r="H312" s="293" t="s">
        <v>1052</v>
      </c>
      <c r="I312" s="290" t="s">
        <v>1108</v>
      </c>
      <c r="K312" s="290" t="s">
        <v>1110</v>
      </c>
    </row>
    <row r="313" spans="1:11" ht="23.25" hidden="1" x14ac:dyDescent="0.2">
      <c r="A313" s="291" t="s">
        <v>958</v>
      </c>
      <c r="B313" s="291" t="s">
        <v>271</v>
      </c>
      <c r="C313" s="291" t="s">
        <v>29</v>
      </c>
      <c r="D313" s="291" t="s">
        <v>30</v>
      </c>
      <c r="E313" s="291" t="s">
        <v>1054</v>
      </c>
      <c r="F313" s="291" t="s">
        <v>1055</v>
      </c>
      <c r="G313" s="292">
        <v>19</v>
      </c>
      <c r="H313" s="293" t="s">
        <v>1054</v>
      </c>
      <c r="I313" s="297" t="s">
        <v>1108</v>
      </c>
      <c r="J313" s="297"/>
      <c r="K313" s="297" t="s">
        <v>1110</v>
      </c>
    </row>
    <row r="314" spans="1:11" ht="23.25" hidden="1" x14ac:dyDescent="0.2">
      <c r="A314" s="291" t="s">
        <v>959</v>
      </c>
      <c r="B314" s="291" t="s">
        <v>272</v>
      </c>
      <c r="C314" s="291" t="s">
        <v>29</v>
      </c>
      <c r="D314" s="291" t="s">
        <v>30</v>
      </c>
      <c r="E314" s="291" t="s">
        <v>1054</v>
      </c>
      <c r="F314" s="291" t="s">
        <v>1055</v>
      </c>
      <c r="G314" s="292">
        <v>20</v>
      </c>
      <c r="H314" s="293" t="s">
        <v>1062</v>
      </c>
      <c r="I314" s="290" t="s">
        <v>1108</v>
      </c>
      <c r="K314" s="290" t="s">
        <v>1107</v>
      </c>
    </row>
    <row r="315" spans="1:11" ht="23.25" hidden="1" x14ac:dyDescent="0.2">
      <c r="A315" s="291" t="s">
        <v>960</v>
      </c>
      <c r="B315" s="291" t="s">
        <v>273</v>
      </c>
      <c r="C315" s="291" t="s">
        <v>29</v>
      </c>
      <c r="D315" s="291" t="s">
        <v>30</v>
      </c>
      <c r="E315" s="291" t="s">
        <v>1054</v>
      </c>
      <c r="F315" s="291" t="s">
        <v>1055</v>
      </c>
      <c r="G315" s="292">
        <v>20</v>
      </c>
      <c r="H315" s="293" t="s">
        <v>1062</v>
      </c>
      <c r="I315" s="290" t="s">
        <v>1108</v>
      </c>
      <c r="K315" s="290" t="s">
        <v>1107</v>
      </c>
    </row>
    <row r="316" spans="1:11" ht="23.25" hidden="1" x14ac:dyDescent="0.2">
      <c r="A316" s="291" t="s">
        <v>961</v>
      </c>
      <c r="B316" s="291" t="s">
        <v>962</v>
      </c>
      <c r="C316" s="291" t="s">
        <v>29</v>
      </c>
      <c r="D316" s="291" t="s">
        <v>30</v>
      </c>
      <c r="E316" s="291" t="s">
        <v>1054</v>
      </c>
      <c r="F316" s="291" t="s">
        <v>1055</v>
      </c>
      <c r="G316" s="292">
        <v>20</v>
      </c>
      <c r="H316" s="293" t="s">
        <v>1062</v>
      </c>
      <c r="I316" s="290" t="s">
        <v>1108</v>
      </c>
      <c r="K316" s="290" t="s">
        <v>1107</v>
      </c>
    </row>
    <row r="317" spans="1:11" ht="23.25" hidden="1" x14ac:dyDescent="0.2">
      <c r="A317" s="291" t="s">
        <v>963</v>
      </c>
      <c r="B317" s="291" t="s">
        <v>276</v>
      </c>
      <c r="C317" s="291" t="s">
        <v>29</v>
      </c>
      <c r="D317" s="291" t="s">
        <v>30</v>
      </c>
      <c r="E317" s="291" t="s">
        <v>1054</v>
      </c>
      <c r="F317" s="291" t="s">
        <v>1055</v>
      </c>
      <c r="G317" s="292">
        <v>20</v>
      </c>
      <c r="H317" s="293" t="s">
        <v>1062</v>
      </c>
      <c r="I317" s="290" t="s">
        <v>1108</v>
      </c>
      <c r="K317" s="290" t="s">
        <v>1107</v>
      </c>
    </row>
    <row r="318" spans="1:11" ht="23.25" hidden="1" x14ac:dyDescent="0.2">
      <c r="A318" s="291" t="s">
        <v>413</v>
      </c>
      <c r="B318" s="291" t="s">
        <v>414</v>
      </c>
      <c r="C318" s="291" t="s">
        <v>39</v>
      </c>
      <c r="D318" s="291" t="s">
        <v>40</v>
      </c>
      <c r="E318" s="291" t="s">
        <v>1084</v>
      </c>
      <c r="F318" s="291" t="s">
        <v>1085</v>
      </c>
      <c r="G318" s="292">
        <v>21</v>
      </c>
      <c r="H318" s="293" t="s">
        <v>1070</v>
      </c>
      <c r="I318" s="290" t="s">
        <v>1108</v>
      </c>
      <c r="K318" s="290" t="s">
        <v>1107</v>
      </c>
    </row>
    <row r="319" spans="1:11" ht="23.25" hidden="1" x14ac:dyDescent="0.2">
      <c r="A319" s="291" t="s">
        <v>415</v>
      </c>
      <c r="B319" s="291" t="s">
        <v>416</v>
      </c>
      <c r="C319" s="291" t="s">
        <v>39</v>
      </c>
      <c r="D319" s="291" t="s">
        <v>40</v>
      </c>
      <c r="E319" s="291" t="s">
        <v>1084</v>
      </c>
      <c r="F319" s="291" t="s">
        <v>1085</v>
      </c>
      <c r="G319" s="292">
        <v>21</v>
      </c>
      <c r="H319" s="293" t="s">
        <v>1070</v>
      </c>
      <c r="I319" s="290" t="s">
        <v>1108</v>
      </c>
      <c r="K319" s="290" t="s">
        <v>1107</v>
      </c>
    </row>
    <row r="320" spans="1:11" ht="23.25" hidden="1" x14ac:dyDescent="0.2">
      <c r="A320" s="291" t="s">
        <v>417</v>
      </c>
      <c r="B320" s="291" t="s">
        <v>418</v>
      </c>
      <c r="C320" s="291" t="s">
        <v>39</v>
      </c>
      <c r="D320" s="291" t="s">
        <v>40</v>
      </c>
      <c r="E320" s="291" t="s">
        <v>1084</v>
      </c>
      <c r="F320" s="291" t="s">
        <v>1085</v>
      </c>
      <c r="G320" s="292">
        <v>25</v>
      </c>
      <c r="H320" s="293" t="s">
        <v>1090</v>
      </c>
      <c r="I320" s="290" t="s">
        <v>1108</v>
      </c>
      <c r="K320" s="290" t="s">
        <v>1107</v>
      </c>
    </row>
    <row r="321" spans="1:11" ht="23.25" hidden="1" x14ac:dyDescent="0.2">
      <c r="A321" s="291" t="s">
        <v>419</v>
      </c>
      <c r="B321" s="291" t="s">
        <v>420</v>
      </c>
      <c r="C321" s="291" t="s">
        <v>39</v>
      </c>
      <c r="D321" s="291" t="s">
        <v>40</v>
      </c>
      <c r="E321" s="291" t="s">
        <v>1084</v>
      </c>
      <c r="F321" s="291" t="s">
        <v>1085</v>
      </c>
      <c r="G321" s="292">
        <v>25</v>
      </c>
      <c r="H321" s="293" t="s">
        <v>1092</v>
      </c>
      <c r="I321" s="290" t="s">
        <v>1108</v>
      </c>
      <c r="K321" s="290" t="s">
        <v>1107</v>
      </c>
    </row>
    <row r="322" spans="1:11" ht="23.25" hidden="1" x14ac:dyDescent="0.2">
      <c r="A322" s="291" t="s">
        <v>421</v>
      </c>
      <c r="B322" s="291" t="s">
        <v>422</v>
      </c>
      <c r="C322" s="291" t="s">
        <v>39</v>
      </c>
      <c r="D322" s="291" t="s">
        <v>40</v>
      </c>
      <c r="E322" s="291" t="s">
        <v>1084</v>
      </c>
      <c r="F322" s="291" t="s">
        <v>1085</v>
      </c>
      <c r="G322" s="292">
        <v>21</v>
      </c>
      <c r="H322" s="293" t="s">
        <v>1070</v>
      </c>
      <c r="I322" s="290" t="s">
        <v>1108</v>
      </c>
      <c r="K322" s="290" t="s">
        <v>1110</v>
      </c>
    </row>
    <row r="323" spans="1:11" ht="23.25" hidden="1" x14ac:dyDescent="0.2">
      <c r="A323" s="291" t="s">
        <v>423</v>
      </c>
      <c r="B323" s="291" t="s">
        <v>424</v>
      </c>
      <c r="C323" s="291" t="s">
        <v>39</v>
      </c>
      <c r="D323" s="291" t="s">
        <v>40</v>
      </c>
      <c r="E323" s="291" t="s">
        <v>1084</v>
      </c>
      <c r="F323" s="291" t="s">
        <v>1085</v>
      </c>
      <c r="G323" s="292">
        <v>25</v>
      </c>
      <c r="H323" s="293" t="s">
        <v>1094</v>
      </c>
      <c r="I323" s="290" t="s">
        <v>1108</v>
      </c>
      <c r="K323" s="290" t="s">
        <v>1107</v>
      </c>
    </row>
    <row r="324" spans="1:11" ht="23.25" hidden="1" x14ac:dyDescent="0.2">
      <c r="A324" s="291" t="s">
        <v>425</v>
      </c>
      <c r="B324" s="291" t="s">
        <v>426</v>
      </c>
      <c r="C324" s="291" t="s">
        <v>39</v>
      </c>
      <c r="D324" s="291" t="s">
        <v>40</v>
      </c>
      <c r="E324" s="291" t="s">
        <v>1084</v>
      </c>
      <c r="F324" s="291" t="s">
        <v>1085</v>
      </c>
      <c r="G324" s="292">
        <v>25</v>
      </c>
      <c r="H324" s="293" t="s">
        <v>1094</v>
      </c>
      <c r="I324" s="290" t="s">
        <v>1108</v>
      </c>
      <c r="K324" s="290" t="s">
        <v>1107</v>
      </c>
    </row>
    <row r="325" spans="1:11" ht="23.25" hidden="1" x14ac:dyDescent="0.2">
      <c r="A325" s="291" t="s">
        <v>427</v>
      </c>
      <c r="B325" s="291" t="s">
        <v>428</v>
      </c>
      <c r="C325" s="291" t="s">
        <v>39</v>
      </c>
      <c r="D325" s="291" t="s">
        <v>40</v>
      </c>
      <c r="E325" s="291" t="s">
        <v>1084</v>
      </c>
      <c r="F325" s="291" t="s">
        <v>1085</v>
      </c>
      <c r="G325" s="292">
        <v>25</v>
      </c>
      <c r="H325" s="293" t="s">
        <v>1094</v>
      </c>
      <c r="I325" s="290" t="s">
        <v>1108</v>
      </c>
      <c r="K325" s="290" t="s">
        <v>1110</v>
      </c>
    </row>
    <row r="326" spans="1:11" ht="23.25" hidden="1" x14ac:dyDescent="0.2">
      <c r="A326" s="291" t="s">
        <v>429</v>
      </c>
      <c r="B326" s="291" t="s">
        <v>430</v>
      </c>
      <c r="C326" s="291" t="s">
        <v>39</v>
      </c>
      <c r="D326" s="291" t="s">
        <v>40</v>
      </c>
      <c r="E326" s="291" t="s">
        <v>1084</v>
      </c>
      <c r="F326" s="291" t="s">
        <v>1085</v>
      </c>
      <c r="G326" s="292">
        <v>25</v>
      </c>
      <c r="H326" s="293" t="s">
        <v>1090</v>
      </c>
      <c r="I326" s="290" t="s">
        <v>1108</v>
      </c>
      <c r="K326" s="290" t="s">
        <v>1107</v>
      </c>
    </row>
    <row r="327" spans="1:11" ht="23.25" hidden="1" x14ac:dyDescent="0.2">
      <c r="A327" s="291" t="s">
        <v>431</v>
      </c>
      <c r="B327" s="291" t="s">
        <v>432</v>
      </c>
      <c r="C327" s="291" t="s">
        <v>39</v>
      </c>
      <c r="D327" s="291" t="s">
        <v>40</v>
      </c>
      <c r="E327" s="291" t="s">
        <v>1086</v>
      </c>
      <c r="F327" s="291" t="s">
        <v>1087</v>
      </c>
      <c r="G327" s="292">
        <v>24</v>
      </c>
      <c r="H327" s="293" t="s">
        <v>1084</v>
      </c>
      <c r="I327" s="290" t="s">
        <v>1108</v>
      </c>
      <c r="K327" s="290" t="s">
        <v>1107</v>
      </c>
    </row>
    <row r="328" spans="1:11" ht="23.25" hidden="1" x14ac:dyDescent="0.2">
      <c r="A328" s="291" t="s">
        <v>433</v>
      </c>
      <c r="B328" s="291" t="s">
        <v>434</v>
      </c>
      <c r="C328" s="291" t="s">
        <v>39</v>
      </c>
      <c r="D328" s="291" t="s">
        <v>40</v>
      </c>
      <c r="E328" s="291" t="s">
        <v>1086</v>
      </c>
      <c r="F328" s="291" t="s">
        <v>1087</v>
      </c>
      <c r="G328" s="292">
        <v>24</v>
      </c>
      <c r="H328" s="293" t="s">
        <v>1084</v>
      </c>
      <c r="I328" s="290" t="s">
        <v>1108</v>
      </c>
      <c r="K328" s="290" t="s">
        <v>1107</v>
      </c>
    </row>
    <row r="329" spans="1:11" ht="23.25" hidden="1" x14ac:dyDescent="0.2">
      <c r="A329" s="291" t="s">
        <v>435</v>
      </c>
      <c r="B329" s="291" t="s">
        <v>436</v>
      </c>
      <c r="C329" s="291" t="s">
        <v>39</v>
      </c>
      <c r="D329" s="291" t="s">
        <v>40</v>
      </c>
      <c r="E329" s="291" t="s">
        <v>1086</v>
      </c>
      <c r="F329" s="291" t="s">
        <v>1087</v>
      </c>
      <c r="G329" s="292">
        <v>24</v>
      </c>
      <c r="H329" s="293" t="s">
        <v>1084</v>
      </c>
      <c r="I329" s="290" t="s">
        <v>1108</v>
      </c>
      <c r="K329" s="290" t="s">
        <v>1107</v>
      </c>
    </row>
    <row r="330" spans="1:11" ht="23.25" hidden="1" x14ac:dyDescent="0.2">
      <c r="A330" s="291" t="s">
        <v>437</v>
      </c>
      <c r="B330" s="291" t="s">
        <v>438</v>
      </c>
      <c r="C330" s="291" t="s">
        <v>39</v>
      </c>
      <c r="D330" s="291" t="s">
        <v>40</v>
      </c>
      <c r="E330" s="291" t="s">
        <v>1086</v>
      </c>
      <c r="F330" s="291" t="s">
        <v>1087</v>
      </c>
      <c r="G330" s="292">
        <v>24</v>
      </c>
      <c r="H330" s="293" t="s">
        <v>1084</v>
      </c>
      <c r="I330" s="290" t="s">
        <v>1108</v>
      </c>
      <c r="K330" s="290" t="s">
        <v>1107</v>
      </c>
    </row>
    <row r="331" spans="1:11" ht="23.25" hidden="1" x14ac:dyDescent="0.2">
      <c r="A331" s="291" t="s">
        <v>439</v>
      </c>
      <c r="B331" s="291" t="s">
        <v>440</v>
      </c>
      <c r="C331" s="291" t="s">
        <v>39</v>
      </c>
      <c r="D331" s="291" t="s">
        <v>40</v>
      </c>
      <c r="E331" s="291" t="s">
        <v>1086</v>
      </c>
      <c r="F331" s="291" t="s">
        <v>1087</v>
      </c>
      <c r="G331" s="292">
        <v>24</v>
      </c>
      <c r="H331" s="293" t="s">
        <v>1084</v>
      </c>
      <c r="I331" s="290" t="s">
        <v>1108</v>
      </c>
      <c r="K331" s="290" t="s">
        <v>1107</v>
      </c>
    </row>
    <row r="332" spans="1:11" ht="23.25" hidden="1" x14ac:dyDescent="0.2">
      <c r="A332" s="291" t="s">
        <v>441</v>
      </c>
      <c r="B332" s="291" t="s">
        <v>442</v>
      </c>
      <c r="C332" s="291" t="s">
        <v>39</v>
      </c>
      <c r="D332" s="291" t="s">
        <v>40</v>
      </c>
      <c r="E332" s="291" t="s">
        <v>1086</v>
      </c>
      <c r="F332" s="291" t="s">
        <v>1087</v>
      </c>
      <c r="G332" s="292">
        <v>24</v>
      </c>
      <c r="H332" s="293" t="s">
        <v>1084</v>
      </c>
      <c r="I332" s="290" t="s">
        <v>1108</v>
      </c>
      <c r="K332" s="290" t="s">
        <v>1107</v>
      </c>
    </row>
    <row r="333" spans="1:11" ht="23.25" hidden="1" x14ac:dyDescent="0.2">
      <c r="A333" s="291" t="s">
        <v>443</v>
      </c>
      <c r="B333" s="291" t="s">
        <v>444</v>
      </c>
      <c r="C333" s="291" t="s">
        <v>39</v>
      </c>
      <c r="D333" s="291" t="s">
        <v>40</v>
      </c>
      <c r="E333" s="291" t="s">
        <v>1086</v>
      </c>
      <c r="F333" s="291" t="s">
        <v>1087</v>
      </c>
      <c r="G333" s="292">
        <v>24</v>
      </c>
      <c r="H333" s="293" t="s">
        <v>1084</v>
      </c>
      <c r="I333" s="290" t="s">
        <v>1108</v>
      </c>
      <c r="K333" s="290" t="s">
        <v>1107</v>
      </c>
    </row>
    <row r="334" spans="1:11" ht="23.25" hidden="1" x14ac:dyDescent="0.2">
      <c r="A334" s="291" t="s">
        <v>445</v>
      </c>
      <c r="B334" s="291" t="s">
        <v>446</v>
      </c>
      <c r="C334" s="291" t="s">
        <v>39</v>
      </c>
      <c r="D334" s="291" t="s">
        <v>40</v>
      </c>
      <c r="E334" s="291" t="s">
        <v>1086</v>
      </c>
      <c r="F334" s="291" t="s">
        <v>1087</v>
      </c>
      <c r="G334" s="292">
        <v>24</v>
      </c>
      <c r="H334" s="293" t="s">
        <v>1084</v>
      </c>
      <c r="I334" s="290" t="s">
        <v>1108</v>
      </c>
      <c r="K334" s="290" t="s">
        <v>1107</v>
      </c>
    </row>
    <row r="335" spans="1:11" ht="23.25" hidden="1" x14ac:dyDescent="0.2">
      <c r="A335" s="291" t="s">
        <v>964</v>
      </c>
      <c r="B335" s="291" t="s">
        <v>965</v>
      </c>
      <c r="C335" s="291" t="s">
        <v>39</v>
      </c>
      <c r="D335" s="291" t="s">
        <v>40</v>
      </c>
      <c r="E335" s="291" t="s">
        <v>1086</v>
      </c>
      <c r="F335" s="291" t="s">
        <v>1087</v>
      </c>
      <c r="G335" s="292">
        <v>24</v>
      </c>
      <c r="H335" s="293" t="s">
        <v>1086</v>
      </c>
      <c r="I335" s="290" t="s">
        <v>1108</v>
      </c>
      <c r="K335" s="290" t="s">
        <v>1107</v>
      </c>
    </row>
    <row r="336" spans="1:11" ht="23.25" hidden="1" x14ac:dyDescent="0.2">
      <c r="A336" s="291" t="s">
        <v>447</v>
      </c>
      <c r="B336" s="291" t="s">
        <v>448</v>
      </c>
      <c r="C336" s="291" t="s">
        <v>39</v>
      </c>
      <c r="D336" s="291" t="s">
        <v>40</v>
      </c>
      <c r="E336" s="291" t="s">
        <v>1086</v>
      </c>
      <c r="F336" s="291" t="s">
        <v>1087</v>
      </c>
      <c r="G336" s="292">
        <v>24</v>
      </c>
      <c r="H336" s="293" t="s">
        <v>1086</v>
      </c>
      <c r="I336" s="290" t="s">
        <v>1108</v>
      </c>
      <c r="K336" s="290" t="s">
        <v>1107</v>
      </c>
    </row>
    <row r="337" spans="1:11" ht="23.25" hidden="1" x14ac:dyDescent="0.2">
      <c r="A337" s="291" t="s">
        <v>966</v>
      </c>
      <c r="B337" s="291" t="s">
        <v>967</v>
      </c>
      <c r="C337" s="291" t="s">
        <v>39</v>
      </c>
      <c r="D337" s="291" t="s">
        <v>40</v>
      </c>
      <c r="E337" s="291" t="s">
        <v>1086</v>
      </c>
      <c r="F337" s="291" t="s">
        <v>1087</v>
      </c>
      <c r="G337" s="292">
        <v>24</v>
      </c>
      <c r="H337" s="293" t="s">
        <v>1086</v>
      </c>
      <c r="I337" s="290" t="s">
        <v>1108</v>
      </c>
      <c r="K337" s="290" t="s">
        <v>1107</v>
      </c>
    </row>
    <row r="338" spans="1:11" ht="23.25" hidden="1" x14ac:dyDescent="0.2">
      <c r="A338" s="291" t="s">
        <v>968</v>
      </c>
      <c r="B338" s="291" t="s">
        <v>969</v>
      </c>
      <c r="C338" s="291" t="s">
        <v>39</v>
      </c>
      <c r="D338" s="291" t="s">
        <v>40</v>
      </c>
      <c r="E338" s="291" t="s">
        <v>1086</v>
      </c>
      <c r="F338" s="291" t="s">
        <v>1087</v>
      </c>
      <c r="G338" s="292">
        <v>24</v>
      </c>
      <c r="H338" s="293" t="s">
        <v>1086</v>
      </c>
      <c r="I338" s="290" t="s">
        <v>1108</v>
      </c>
      <c r="K338" s="290" t="s">
        <v>1107</v>
      </c>
    </row>
    <row r="339" spans="1:11" ht="23.25" hidden="1" x14ac:dyDescent="0.2">
      <c r="A339" s="291" t="s">
        <v>970</v>
      </c>
      <c r="B339" s="291" t="s">
        <v>971</v>
      </c>
      <c r="C339" s="291" t="s">
        <v>39</v>
      </c>
      <c r="D339" s="291" t="s">
        <v>40</v>
      </c>
      <c r="E339" s="291" t="s">
        <v>1086</v>
      </c>
      <c r="F339" s="291" t="s">
        <v>1087</v>
      </c>
      <c r="G339" s="292">
        <v>24</v>
      </c>
      <c r="H339" s="293" t="s">
        <v>1086</v>
      </c>
      <c r="I339" s="290" t="s">
        <v>1108</v>
      </c>
      <c r="K339" s="290" t="s">
        <v>1107</v>
      </c>
    </row>
    <row r="340" spans="1:11" ht="23.25" hidden="1" x14ac:dyDescent="0.2">
      <c r="A340" s="291" t="s">
        <v>449</v>
      </c>
      <c r="B340" s="291" t="s">
        <v>450</v>
      </c>
      <c r="C340" s="291" t="s">
        <v>39</v>
      </c>
      <c r="D340" s="291" t="s">
        <v>40</v>
      </c>
      <c r="E340" s="291" t="s">
        <v>1086</v>
      </c>
      <c r="F340" s="291" t="s">
        <v>1087</v>
      </c>
      <c r="G340" s="292">
        <v>24</v>
      </c>
      <c r="H340" s="293" t="s">
        <v>1086</v>
      </c>
      <c r="I340" s="290" t="s">
        <v>1108</v>
      </c>
      <c r="K340" s="290" t="s">
        <v>1107</v>
      </c>
    </row>
    <row r="341" spans="1:11" ht="23.25" hidden="1" x14ac:dyDescent="0.2">
      <c r="A341" s="291" t="s">
        <v>451</v>
      </c>
      <c r="B341" s="291" t="s">
        <v>452</v>
      </c>
      <c r="C341" s="291" t="s">
        <v>39</v>
      </c>
      <c r="D341" s="291" t="s">
        <v>40</v>
      </c>
      <c r="E341" s="291" t="s">
        <v>1088</v>
      </c>
      <c r="F341" s="291" t="s">
        <v>1089</v>
      </c>
      <c r="G341" s="292">
        <v>24</v>
      </c>
      <c r="H341" s="293" t="s">
        <v>1084</v>
      </c>
      <c r="I341" s="290" t="s">
        <v>1108</v>
      </c>
      <c r="K341" s="290" t="s">
        <v>1107</v>
      </c>
    </row>
    <row r="342" spans="1:11" ht="23.25" hidden="1" x14ac:dyDescent="0.2">
      <c r="A342" s="291" t="s">
        <v>453</v>
      </c>
      <c r="B342" s="291" t="s">
        <v>454</v>
      </c>
      <c r="C342" s="291" t="s">
        <v>39</v>
      </c>
      <c r="D342" s="291" t="s">
        <v>40</v>
      </c>
      <c r="E342" s="291" t="s">
        <v>1088</v>
      </c>
      <c r="F342" s="291" t="s">
        <v>1089</v>
      </c>
      <c r="G342" s="292">
        <v>24</v>
      </c>
      <c r="H342" s="293" t="s">
        <v>1084</v>
      </c>
      <c r="I342" s="290" t="s">
        <v>1108</v>
      </c>
      <c r="K342" s="290" t="s">
        <v>1107</v>
      </c>
    </row>
    <row r="343" spans="1:11" ht="23.25" hidden="1" x14ac:dyDescent="0.2">
      <c r="A343" s="291" t="s">
        <v>455</v>
      </c>
      <c r="B343" s="291" t="s">
        <v>456</v>
      </c>
      <c r="C343" s="291" t="s">
        <v>39</v>
      </c>
      <c r="D343" s="291" t="s">
        <v>40</v>
      </c>
      <c r="E343" s="291" t="s">
        <v>1084</v>
      </c>
      <c r="F343" s="291" t="s">
        <v>1085</v>
      </c>
      <c r="G343" s="292">
        <v>25</v>
      </c>
      <c r="H343" s="293" t="s">
        <v>1094</v>
      </c>
      <c r="I343" s="290" t="s">
        <v>1108</v>
      </c>
      <c r="K343" s="290" t="s">
        <v>1107</v>
      </c>
    </row>
    <row r="344" spans="1:11" ht="23.25" hidden="1" x14ac:dyDescent="0.2">
      <c r="A344" s="291" t="s">
        <v>457</v>
      </c>
      <c r="B344" s="291" t="s">
        <v>458</v>
      </c>
      <c r="C344" s="291" t="s">
        <v>39</v>
      </c>
      <c r="D344" s="291" t="s">
        <v>40</v>
      </c>
      <c r="E344" s="291" t="s">
        <v>1084</v>
      </c>
      <c r="F344" s="291" t="s">
        <v>1085</v>
      </c>
      <c r="G344" s="292">
        <v>19</v>
      </c>
      <c r="H344" s="293" t="s">
        <v>1054</v>
      </c>
      <c r="I344" s="290" t="s">
        <v>1108</v>
      </c>
      <c r="K344" s="290" t="s">
        <v>1110</v>
      </c>
    </row>
    <row r="345" spans="1:11" ht="23.25" hidden="1" x14ac:dyDescent="0.2">
      <c r="A345" s="291" t="s">
        <v>459</v>
      </c>
      <c r="B345" s="291" t="s">
        <v>460</v>
      </c>
      <c r="C345" s="291" t="s">
        <v>39</v>
      </c>
      <c r="D345" s="291" t="s">
        <v>40</v>
      </c>
      <c r="E345" s="291" t="s">
        <v>1084</v>
      </c>
      <c r="F345" s="291" t="s">
        <v>1085</v>
      </c>
      <c r="G345" s="292">
        <v>19</v>
      </c>
      <c r="H345" s="293" t="s">
        <v>1054</v>
      </c>
      <c r="I345" s="290" t="s">
        <v>1108</v>
      </c>
      <c r="K345" s="290" t="s">
        <v>1110</v>
      </c>
    </row>
    <row r="346" spans="1:11" ht="23.25" hidden="1" x14ac:dyDescent="0.2">
      <c r="A346" s="291" t="s">
        <v>461</v>
      </c>
      <c r="B346" s="291" t="s">
        <v>462</v>
      </c>
      <c r="C346" s="291" t="s">
        <v>39</v>
      </c>
      <c r="D346" s="291" t="s">
        <v>40</v>
      </c>
      <c r="E346" s="291" t="s">
        <v>1084</v>
      </c>
      <c r="F346" s="291" t="s">
        <v>1085</v>
      </c>
      <c r="G346" s="292">
        <v>19</v>
      </c>
      <c r="H346" s="293" t="s">
        <v>1054</v>
      </c>
      <c r="I346" s="290" t="s">
        <v>1108</v>
      </c>
      <c r="K346" s="290" t="s">
        <v>1110</v>
      </c>
    </row>
    <row r="347" spans="1:11" ht="23.25" hidden="1" x14ac:dyDescent="0.2">
      <c r="A347" s="291" t="s">
        <v>463</v>
      </c>
      <c r="B347" s="291" t="s">
        <v>464</v>
      </c>
      <c r="C347" s="291" t="s">
        <v>39</v>
      </c>
      <c r="D347" s="291" t="s">
        <v>40</v>
      </c>
      <c r="E347" s="291" t="s">
        <v>1084</v>
      </c>
      <c r="F347" s="291" t="s">
        <v>1085</v>
      </c>
      <c r="G347" s="292">
        <v>19</v>
      </c>
      <c r="H347" s="293" t="s">
        <v>1054</v>
      </c>
      <c r="I347" s="290" t="s">
        <v>1108</v>
      </c>
      <c r="K347" s="290" t="s">
        <v>1110</v>
      </c>
    </row>
    <row r="348" spans="1:11" ht="23.25" hidden="1" x14ac:dyDescent="0.2">
      <c r="A348" s="291" t="s">
        <v>465</v>
      </c>
      <c r="B348" s="291" t="s">
        <v>466</v>
      </c>
      <c r="C348" s="291" t="s">
        <v>39</v>
      </c>
      <c r="D348" s="291" t="s">
        <v>40</v>
      </c>
      <c r="E348" s="291" t="s">
        <v>1084</v>
      </c>
      <c r="F348" s="291" t="s">
        <v>1085</v>
      </c>
      <c r="G348" s="292">
        <v>19</v>
      </c>
      <c r="H348" s="293" t="s">
        <v>1054</v>
      </c>
      <c r="I348" s="290" t="s">
        <v>1108</v>
      </c>
      <c r="K348" s="290" t="s">
        <v>1110</v>
      </c>
    </row>
    <row r="349" spans="1:11" ht="23.25" hidden="1" x14ac:dyDescent="0.2">
      <c r="A349" s="291" t="s">
        <v>467</v>
      </c>
      <c r="B349" s="291" t="s">
        <v>468</v>
      </c>
      <c r="C349" s="291" t="s">
        <v>39</v>
      </c>
      <c r="D349" s="291" t="s">
        <v>40</v>
      </c>
      <c r="E349" s="291" t="s">
        <v>1084</v>
      </c>
      <c r="F349" s="291" t="s">
        <v>1085</v>
      </c>
      <c r="G349" s="292">
        <v>19</v>
      </c>
      <c r="H349" s="293" t="s">
        <v>1054</v>
      </c>
      <c r="I349" s="290" t="s">
        <v>1108</v>
      </c>
      <c r="K349" s="290" t="s">
        <v>1110</v>
      </c>
    </row>
    <row r="350" spans="1:11" ht="23.25" hidden="1" x14ac:dyDescent="0.2">
      <c r="A350" s="291" t="s">
        <v>469</v>
      </c>
      <c r="B350" s="291" t="s">
        <v>470</v>
      </c>
      <c r="C350" s="291" t="s">
        <v>39</v>
      </c>
      <c r="D350" s="291" t="s">
        <v>40</v>
      </c>
      <c r="E350" s="291" t="s">
        <v>1084</v>
      </c>
      <c r="F350" s="291" t="s">
        <v>1085</v>
      </c>
      <c r="G350" s="292">
        <v>19</v>
      </c>
      <c r="H350" s="293" t="s">
        <v>1054</v>
      </c>
      <c r="I350" s="290" t="s">
        <v>1108</v>
      </c>
      <c r="K350" s="290" t="s">
        <v>1110</v>
      </c>
    </row>
    <row r="351" spans="1:11" ht="23.25" hidden="1" x14ac:dyDescent="0.2">
      <c r="A351" s="291" t="s">
        <v>471</v>
      </c>
      <c r="B351" s="291" t="s">
        <v>472</v>
      </c>
      <c r="C351" s="291" t="s">
        <v>39</v>
      </c>
      <c r="D351" s="291" t="s">
        <v>40</v>
      </c>
      <c r="E351" s="291" t="s">
        <v>1084</v>
      </c>
      <c r="F351" s="291" t="s">
        <v>1085</v>
      </c>
      <c r="G351" s="292">
        <v>19</v>
      </c>
      <c r="H351" s="293" t="s">
        <v>1054</v>
      </c>
      <c r="I351" s="290" t="s">
        <v>1108</v>
      </c>
      <c r="K351" s="290" t="s">
        <v>1110</v>
      </c>
    </row>
    <row r="352" spans="1:11" ht="23.25" hidden="1" x14ac:dyDescent="0.2">
      <c r="A352" s="291" t="s">
        <v>473</v>
      </c>
      <c r="B352" s="291" t="s">
        <v>474</v>
      </c>
      <c r="C352" s="291" t="s">
        <v>39</v>
      </c>
      <c r="D352" s="291" t="s">
        <v>40</v>
      </c>
      <c r="E352" s="291" t="s">
        <v>1084</v>
      </c>
      <c r="F352" s="291" t="s">
        <v>1085</v>
      </c>
      <c r="G352" s="292">
        <v>19</v>
      </c>
      <c r="H352" s="293" t="s">
        <v>1054</v>
      </c>
      <c r="I352" s="290" t="s">
        <v>1108</v>
      </c>
      <c r="K352" s="290" t="s">
        <v>1110</v>
      </c>
    </row>
    <row r="353" spans="1:11" ht="23.25" hidden="1" x14ac:dyDescent="0.2">
      <c r="A353" s="291" t="s">
        <v>475</v>
      </c>
      <c r="B353" s="291" t="s">
        <v>476</v>
      </c>
      <c r="C353" s="291" t="s">
        <v>39</v>
      </c>
      <c r="D353" s="291" t="s">
        <v>40</v>
      </c>
      <c r="E353" s="291" t="s">
        <v>1086</v>
      </c>
      <c r="F353" s="291" t="s">
        <v>1087</v>
      </c>
      <c r="G353" s="292">
        <v>24</v>
      </c>
      <c r="H353" s="293" t="s">
        <v>1086</v>
      </c>
      <c r="I353" s="290" t="s">
        <v>1108</v>
      </c>
      <c r="K353" s="290" t="s">
        <v>1107</v>
      </c>
    </row>
    <row r="354" spans="1:11" ht="23.25" hidden="1" x14ac:dyDescent="0.2">
      <c r="A354" s="291" t="s">
        <v>477</v>
      </c>
      <c r="B354" s="291" t="s">
        <v>478</v>
      </c>
      <c r="C354" s="291" t="s">
        <v>39</v>
      </c>
      <c r="D354" s="291" t="s">
        <v>40</v>
      </c>
      <c r="E354" s="291" t="s">
        <v>1086</v>
      </c>
      <c r="F354" s="291" t="s">
        <v>1087</v>
      </c>
      <c r="G354" s="292">
        <v>24</v>
      </c>
      <c r="H354" s="293" t="s">
        <v>1086</v>
      </c>
      <c r="I354" s="290" t="s">
        <v>1108</v>
      </c>
      <c r="K354" s="290" t="s">
        <v>1107</v>
      </c>
    </row>
    <row r="355" spans="1:11" ht="23.25" hidden="1" x14ac:dyDescent="0.2">
      <c r="A355" s="291" t="s">
        <v>479</v>
      </c>
      <c r="B355" s="291" t="s">
        <v>480</v>
      </c>
      <c r="C355" s="291" t="s">
        <v>39</v>
      </c>
      <c r="D355" s="291" t="s">
        <v>40</v>
      </c>
      <c r="E355" s="291" t="s">
        <v>1086</v>
      </c>
      <c r="F355" s="291" t="s">
        <v>1087</v>
      </c>
      <c r="G355" s="292">
        <v>24</v>
      </c>
      <c r="H355" s="293" t="s">
        <v>1086</v>
      </c>
      <c r="I355" s="290" t="s">
        <v>1108</v>
      </c>
      <c r="K355" s="290" t="s">
        <v>1110</v>
      </c>
    </row>
    <row r="356" spans="1:11" ht="23.25" hidden="1" x14ac:dyDescent="0.2">
      <c r="A356" s="291" t="s">
        <v>481</v>
      </c>
      <c r="B356" s="291" t="s">
        <v>482</v>
      </c>
      <c r="C356" s="291" t="s">
        <v>39</v>
      </c>
      <c r="D356" s="291" t="s">
        <v>40</v>
      </c>
      <c r="E356" s="291" t="s">
        <v>1086</v>
      </c>
      <c r="F356" s="291" t="s">
        <v>1087</v>
      </c>
      <c r="G356" s="292">
        <v>24</v>
      </c>
      <c r="H356" s="293" t="s">
        <v>1086</v>
      </c>
      <c r="I356" s="290" t="s">
        <v>1108</v>
      </c>
      <c r="K356" s="290" t="s">
        <v>1107</v>
      </c>
    </row>
    <row r="357" spans="1:11" ht="23.25" hidden="1" x14ac:dyDescent="0.2">
      <c r="A357" s="291" t="s">
        <v>483</v>
      </c>
      <c r="B357" s="291" t="s">
        <v>484</v>
      </c>
      <c r="C357" s="291" t="s">
        <v>39</v>
      </c>
      <c r="D357" s="291" t="s">
        <v>40</v>
      </c>
      <c r="E357" s="291" t="s">
        <v>1086</v>
      </c>
      <c r="F357" s="291" t="s">
        <v>1087</v>
      </c>
      <c r="G357" s="292">
        <v>24</v>
      </c>
      <c r="H357" s="293" t="s">
        <v>1086</v>
      </c>
      <c r="I357" s="290" t="s">
        <v>1108</v>
      </c>
      <c r="K357" s="290" t="s">
        <v>1110</v>
      </c>
    </row>
    <row r="358" spans="1:11" ht="23.25" hidden="1" x14ac:dyDescent="0.2">
      <c r="A358" s="291" t="s">
        <v>485</v>
      </c>
      <c r="B358" s="291" t="s">
        <v>486</v>
      </c>
      <c r="C358" s="291" t="s">
        <v>39</v>
      </c>
      <c r="D358" s="291" t="s">
        <v>40</v>
      </c>
      <c r="E358" s="291" t="s">
        <v>1086</v>
      </c>
      <c r="F358" s="291" t="s">
        <v>1087</v>
      </c>
      <c r="G358" s="292">
        <v>24</v>
      </c>
      <c r="H358" s="293" t="s">
        <v>1086</v>
      </c>
      <c r="I358" s="290" t="s">
        <v>1108</v>
      </c>
      <c r="K358" s="290" t="s">
        <v>1110</v>
      </c>
    </row>
    <row r="359" spans="1:11" ht="23.25" hidden="1" x14ac:dyDescent="0.2">
      <c r="A359" s="291" t="s">
        <v>487</v>
      </c>
      <c r="B359" s="291" t="s">
        <v>488</v>
      </c>
      <c r="C359" s="291" t="s">
        <v>39</v>
      </c>
      <c r="D359" s="291" t="s">
        <v>40</v>
      </c>
      <c r="E359" s="291" t="s">
        <v>1086</v>
      </c>
      <c r="F359" s="291" t="s">
        <v>1087</v>
      </c>
      <c r="G359" s="292">
        <v>24</v>
      </c>
      <c r="H359" s="293" t="s">
        <v>1086</v>
      </c>
      <c r="I359" s="290" t="s">
        <v>1108</v>
      </c>
      <c r="K359" s="290" t="s">
        <v>1110</v>
      </c>
    </row>
    <row r="360" spans="1:11" ht="23.25" hidden="1" x14ac:dyDescent="0.2">
      <c r="A360" s="291" t="s">
        <v>489</v>
      </c>
      <c r="B360" s="291" t="s">
        <v>490</v>
      </c>
      <c r="C360" s="291" t="s">
        <v>39</v>
      </c>
      <c r="D360" s="291" t="s">
        <v>40</v>
      </c>
      <c r="E360" s="291" t="s">
        <v>1086</v>
      </c>
      <c r="F360" s="291" t="s">
        <v>1087</v>
      </c>
      <c r="G360" s="292">
        <v>24</v>
      </c>
      <c r="H360" s="293" t="s">
        <v>1086</v>
      </c>
      <c r="I360" s="290" t="s">
        <v>1108</v>
      </c>
      <c r="K360" s="290" t="s">
        <v>1107</v>
      </c>
    </row>
    <row r="361" spans="1:11" ht="23.25" hidden="1" x14ac:dyDescent="0.2">
      <c r="A361" s="291" t="s">
        <v>491</v>
      </c>
      <c r="B361" s="291" t="s">
        <v>492</v>
      </c>
      <c r="C361" s="291" t="s">
        <v>39</v>
      </c>
      <c r="D361" s="291" t="s">
        <v>40</v>
      </c>
      <c r="E361" s="291" t="s">
        <v>1086</v>
      </c>
      <c r="F361" s="291" t="s">
        <v>1087</v>
      </c>
      <c r="G361" s="292">
        <v>24</v>
      </c>
      <c r="H361" s="293" t="s">
        <v>1088</v>
      </c>
      <c r="I361" s="290" t="s">
        <v>1108</v>
      </c>
      <c r="K361" s="290" t="s">
        <v>1107</v>
      </c>
    </row>
    <row r="362" spans="1:11" ht="23.25" hidden="1" x14ac:dyDescent="0.2">
      <c r="A362" s="291" t="s">
        <v>493</v>
      </c>
      <c r="B362" s="291" t="s">
        <v>494</v>
      </c>
      <c r="C362" s="291" t="s">
        <v>39</v>
      </c>
      <c r="D362" s="291" t="s">
        <v>40</v>
      </c>
      <c r="E362" s="291" t="s">
        <v>1086</v>
      </c>
      <c r="F362" s="291" t="s">
        <v>1087</v>
      </c>
      <c r="G362" s="292">
        <v>24</v>
      </c>
      <c r="H362" s="293" t="s">
        <v>1088</v>
      </c>
      <c r="I362" s="290" t="s">
        <v>1108</v>
      </c>
      <c r="K362" s="290" t="s">
        <v>1107</v>
      </c>
    </row>
    <row r="363" spans="1:11" ht="23.25" hidden="1" x14ac:dyDescent="0.2">
      <c r="A363" s="291" t="s">
        <v>495</v>
      </c>
      <c r="B363" s="291" t="s">
        <v>496</v>
      </c>
      <c r="C363" s="291" t="s">
        <v>39</v>
      </c>
      <c r="D363" s="291" t="s">
        <v>40</v>
      </c>
      <c r="E363" s="291" t="s">
        <v>1088</v>
      </c>
      <c r="F363" s="291" t="s">
        <v>1089</v>
      </c>
      <c r="G363" s="292">
        <v>24</v>
      </c>
      <c r="H363" s="293" t="s">
        <v>1084</v>
      </c>
      <c r="I363" s="290" t="s">
        <v>1108</v>
      </c>
      <c r="K363" s="290" t="s">
        <v>1107</v>
      </c>
    </row>
    <row r="364" spans="1:11" ht="23.25" hidden="1" x14ac:dyDescent="0.2">
      <c r="A364" s="291" t="s">
        <v>497</v>
      </c>
      <c r="B364" s="291" t="s">
        <v>498</v>
      </c>
      <c r="C364" s="291" t="s">
        <v>39</v>
      </c>
      <c r="D364" s="291" t="s">
        <v>40</v>
      </c>
      <c r="E364" s="291" t="s">
        <v>1088</v>
      </c>
      <c r="F364" s="291" t="s">
        <v>1089</v>
      </c>
      <c r="G364" s="292">
        <v>24</v>
      </c>
      <c r="H364" s="293" t="s">
        <v>1084</v>
      </c>
      <c r="I364" s="290" t="s">
        <v>1108</v>
      </c>
      <c r="K364" s="290" t="s">
        <v>1107</v>
      </c>
    </row>
    <row r="365" spans="1:11" ht="23.25" hidden="1" x14ac:dyDescent="0.2">
      <c r="A365" s="291" t="s">
        <v>499</v>
      </c>
      <c r="B365" s="291" t="s">
        <v>500</v>
      </c>
      <c r="C365" s="291" t="s">
        <v>39</v>
      </c>
      <c r="D365" s="291" t="s">
        <v>40</v>
      </c>
      <c r="E365" s="291" t="s">
        <v>1084</v>
      </c>
      <c r="F365" s="291" t="s">
        <v>1085</v>
      </c>
      <c r="G365" s="292">
        <v>19</v>
      </c>
      <c r="H365" s="293" t="s">
        <v>1054</v>
      </c>
      <c r="I365" s="290" t="s">
        <v>1108</v>
      </c>
      <c r="K365" s="290" t="s">
        <v>1110</v>
      </c>
    </row>
    <row r="366" spans="1:11" ht="23.25" hidden="1" x14ac:dyDescent="0.2">
      <c r="A366" s="291" t="s">
        <v>501</v>
      </c>
      <c r="B366" s="291" t="s">
        <v>502</v>
      </c>
      <c r="C366" s="291" t="s">
        <v>39</v>
      </c>
      <c r="D366" s="291" t="s">
        <v>40</v>
      </c>
      <c r="E366" s="291" t="s">
        <v>1084</v>
      </c>
      <c r="F366" s="291" t="s">
        <v>1085</v>
      </c>
      <c r="G366" s="292">
        <v>24</v>
      </c>
      <c r="H366" s="293" t="s">
        <v>1084</v>
      </c>
      <c r="I366" s="290" t="s">
        <v>1108</v>
      </c>
      <c r="K366" s="290" t="s">
        <v>1107</v>
      </c>
    </row>
    <row r="367" spans="1:11" ht="23.25" hidden="1" x14ac:dyDescent="0.2">
      <c r="A367" s="291" t="s">
        <v>521</v>
      </c>
      <c r="B367" s="291" t="s">
        <v>522</v>
      </c>
      <c r="C367" s="291" t="s">
        <v>41</v>
      </c>
      <c r="D367" s="291" t="s">
        <v>42</v>
      </c>
      <c r="E367" s="291" t="s">
        <v>1096</v>
      </c>
      <c r="F367" s="291" t="s">
        <v>1097</v>
      </c>
      <c r="G367" s="292">
        <v>164</v>
      </c>
      <c r="H367" s="293" t="s">
        <v>1098</v>
      </c>
      <c r="I367" s="290" t="s">
        <v>1108</v>
      </c>
      <c r="K367" s="290" t="s">
        <v>1107</v>
      </c>
    </row>
    <row r="368" spans="1:11" ht="23.25" hidden="1" x14ac:dyDescent="0.2">
      <c r="A368" s="291" t="s">
        <v>523</v>
      </c>
      <c r="B368" s="291" t="s">
        <v>524</v>
      </c>
      <c r="C368" s="291" t="s">
        <v>41</v>
      </c>
      <c r="D368" s="291" t="s">
        <v>42</v>
      </c>
      <c r="E368" s="291" t="s">
        <v>1096</v>
      </c>
      <c r="F368" s="291" t="s">
        <v>1097</v>
      </c>
      <c r="G368" s="292">
        <v>164</v>
      </c>
      <c r="H368" s="293" t="s">
        <v>1098</v>
      </c>
      <c r="I368" s="290" t="s">
        <v>1108</v>
      </c>
      <c r="K368" s="290" t="s">
        <v>1107</v>
      </c>
    </row>
    <row r="369" spans="1:11" ht="23.25" hidden="1" x14ac:dyDescent="0.2">
      <c r="A369" s="291" t="s">
        <v>972</v>
      </c>
      <c r="B369" s="291" t="s">
        <v>973</v>
      </c>
      <c r="C369" s="291" t="s">
        <v>41</v>
      </c>
      <c r="D369" s="291" t="s">
        <v>42</v>
      </c>
      <c r="E369" s="291" t="s">
        <v>1096</v>
      </c>
      <c r="F369" s="291" t="s">
        <v>1097</v>
      </c>
      <c r="G369" s="292">
        <v>164</v>
      </c>
      <c r="H369" s="293" t="s">
        <v>1098</v>
      </c>
      <c r="I369" s="290" t="s">
        <v>1108</v>
      </c>
      <c r="K369" s="290" t="s">
        <v>1107</v>
      </c>
    </row>
    <row r="370" spans="1:11" ht="23.25" hidden="1" x14ac:dyDescent="0.2">
      <c r="A370" s="291" t="s">
        <v>525</v>
      </c>
      <c r="B370" s="291" t="s">
        <v>1204</v>
      </c>
      <c r="C370" s="291" t="s">
        <v>734</v>
      </c>
      <c r="D370" s="291" t="s">
        <v>735</v>
      </c>
      <c r="E370" s="291" t="s">
        <v>1098</v>
      </c>
      <c r="F370" s="291" t="s">
        <v>1099</v>
      </c>
      <c r="G370" s="292">
        <v>24</v>
      </c>
      <c r="H370" s="293" t="s">
        <v>1084</v>
      </c>
      <c r="I370" s="290" t="s">
        <v>1108</v>
      </c>
      <c r="K370" s="290" t="s">
        <v>1107</v>
      </c>
    </row>
    <row r="371" spans="1:11" ht="23.25" hidden="1" x14ac:dyDescent="0.2">
      <c r="A371" s="291" t="s">
        <v>526</v>
      </c>
      <c r="B371" s="291" t="s">
        <v>527</v>
      </c>
      <c r="C371" s="291" t="s">
        <v>734</v>
      </c>
      <c r="D371" s="291" t="s">
        <v>735</v>
      </c>
      <c r="E371" s="291" t="s">
        <v>1098</v>
      </c>
      <c r="F371" s="291" t="s">
        <v>1099</v>
      </c>
      <c r="G371" s="292">
        <v>24</v>
      </c>
      <c r="H371" s="293" t="s">
        <v>1084</v>
      </c>
      <c r="I371" s="290" t="s">
        <v>1108</v>
      </c>
      <c r="K371" s="290" t="s">
        <v>1107</v>
      </c>
    </row>
    <row r="372" spans="1:11" ht="23.25" hidden="1" x14ac:dyDescent="0.2">
      <c r="A372" s="291" t="s">
        <v>528</v>
      </c>
      <c r="B372" s="291" t="s">
        <v>529</v>
      </c>
      <c r="C372" s="291" t="s">
        <v>734</v>
      </c>
      <c r="D372" s="291" t="s">
        <v>735</v>
      </c>
      <c r="E372" s="291" t="s">
        <v>1098</v>
      </c>
      <c r="F372" s="291" t="s">
        <v>1099</v>
      </c>
      <c r="G372" s="292">
        <v>24</v>
      </c>
      <c r="H372" s="293" t="s">
        <v>1084</v>
      </c>
      <c r="I372" s="290" t="s">
        <v>1108</v>
      </c>
      <c r="K372" s="290" t="s">
        <v>1107</v>
      </c>
    </row>
    <row r="373" spans="1:11" ht="23.25" hidden="1" x14ac:dyDescent="0.2">
      <c r="A373" s="291" t="s">
        <v>530</v>
      </c>
      <c r="B373" s="291" t="s">
        <v>1205</v>
      </c>
      <c r="C373" s="291" t="s">
        <v>734</v>
      </c>
      <c r="D373" s="291" t="s">
        <v>735</v>
      </c>
      <c r="E373" s="291" t="s">
        <v>1098</v>
      </c>
      <c r="F373" s="291" t="s">
        <v>1099</v>
      </c>
      <c r="G373" s="292">
        <v>24</v>
      </c>
      <c r="H373" s="293" t="s">
        <v>1084</v>
      </c>
      <c r="I373" s="290" t="s">
        <v>1108</v>
      </c>
      <c r="K373" s="290" t="s">
        <v>1107</v>
      </c>
    </row>
    <row r="374" spans="1:11" ht="23.25" hidden="1" x14ac:dyDescent="0.2">
      <c r="A374" s="291" t="s">
        <v>531</v>
      </c>
      <c r="B374" s="291" t="s">
        <v>1206</v>
      </c>
      <c r="C374" s="291" t="s">
        <v>734</v>
      </c>
      <c r="D374" s="291" t="s">
        <v>735</v>
      </c>
      <c r="E374" s="291" t="s">
        <v>1098</v>
      </c>
      <c r="F374" s="291" t="s">
        <v>1099</v>
      </c>
      <c r="G374" s="292">
        <v>24</v>
      </c>
      <c r="H374" s="293" t="s">
        <v>1084</v>
      </c>
      <c r="I374" s="290" t="s">
        <v>1108</v>
      </c>
      <c r="K374" s="290" t="s">
        <v>1107</v>
      </c>
    </row>
    <row r="375" spans="1:11" ht="23.25" hidden="1" x14ac:dyDescent="0.2">
      <c r="A375" s="291" t="s">
        <v>974</v>
      </c>
      <c r="B375" s="291" t="s">
        <v>975</v>
      </c>
      <c r="C375" s="291" t="s">
        <v>734</v>
      </c>
      <c r="D375" s="291" t="s">
        <v>735</v>
      </c>
      <c r="E375" s="291" t="s">
        <v>1098</v>
      </c>
      <c r="F375" s="291" t="s">
        <v>1099</v>
      </c>
      <c r="G375" s="292">
        <v>24</v>
      </c>
      <c r="H375" s="293" t="s">
        <v>1084</v>
      </c>
      <c r="I375" s="290" t="s">
        <v>1108</v>
      </c>
      <c r="K375" s="290" t="s">
        <v>1107</v>
      </c>
    </row>
    <row r="376" spans="1:11" ht="23.25" hidden="1" x14ac:dyDescent="0.2">
      <c r="A376" s="291" t="s">
        <v>532</v>
      </c>
      <c r="B376" s="291" t="s">
        <v>1207</v>
      </c>
      <c r="C376" s="291" t="s">
        <v>734</v>
      </c>
      <c r="D376" s="291" t="s">
        <v>735</v>
      </c>
      <c r="E376" s="291" t="s">
        <v>1098</v>
      </c>
      <c r="F376" s="291" t="s">
        <v>1099</v>
      </c>
      <c r="G376" s="292">
        <v>24</v>
      </c>
      <c r="H376" s="293" t="s">
        <v>1086</v>
      </c>
      <c r="I376" s="290" t="s">
        <v>1108</v>
      </c>
      <c r="K376" s="290" t="s">
        <v>1107</v>
      </c>
    </row>
    <row r="377" spans="1:11" ht="23.25" hidden="1" x14ac:dyDescent="0.2">
      <c r="A377" s="291" t="s">
        <v>533</v>
      </c>
      <c r="B377" s="291" t="s">
        <v>1208</v>
      </c>
      <c r="C377" s="291" t="s">
        <v>734</v>
      </c>
      <c r="D377" s="291" t="s">
        <v>735</v>
      </c>
      <c r="E377" s="291" t="s">
        <v>1098</v>
      </c>
      <c r="F377" s="291" t="s">
        <v>1099</v>
      </c>
      <c r="G377" s="292">
        <v>24</v>
      </c>
      <c r="H377" s="293" t="s">
        <v>1086</v>
      </c>
      <c r="I377" s="290" t="s">
        <v>1108</v>
      </c>
      <c r="K377" s="290" t="s">
        <v>1107</v>
      </c>
    </row>
    <row r="378" spans="1:11" ht="23.25" hidden="1" x14ac:dyDescent="0.2">
      <c r="A378" s="291" t="s">
        <v>534</v>
      </c>
      <c r="B378" s="291" t="s">
        <v>1209</v>
      </c>
      <c r="C378" s="291" t="s">
        <v>734</v>
      </c>
      <c r="D378" s="291" t="s">
        <v>735</v>
      </c>
      <c r="E378" s="291" t="s">
        <v>1098</v>
      </c>
      <c r="F378" s="291" t="s">
        <v>1099</v>
      </c>
      <c r="G378" s="292">
        <v>24</v>
      </c>
      <c r="H378" s="293" t="s">
        <v>1086</v>
      </c>
      <c r="I378" s="290" t="s">
        <v>1108</v>
      </c>
      <c r="K378" s="290" t="s">
        <v>1107</v>
      </c>
    </row>
    <row r="379" spans="1:11" ht="23.25" hidden="1" x14ac:dyDescent="0.2">
      <c r="A379" s="291" t="s">
        <v>535</v>
      </c>
      <c r="B379" s="291" t="s">
        <v>1210</v>
      </c>
      <c r="C379" s="291" t="s">
        <v>734</v>
      </c>
      <c r="D379" s="291" t="s">
        <v>735</v>
      </c>
      <c r="E379" s="291" t="s">
        <v>1098</v>
      </c>
      <c r="F379" s="291" t="s">
        <v>1099</v>
      </c>
      <c r="G379" s="292">
        <v>24</v>
      </c>
      <c r="H379" s="293" t="s">
        <v>1086</v>
      </c>
      <c r="I379" s="290" t="s">
        <v>1108</v>
      </c>
      <c r="K379" s="290" t="s">
        <v>1107</v>
      </c>
    </row>
    <row r="380" spans="1:11" ht="23.25" hidden="1" x14ac:dyDescent="0.2">
      <c r="A380" s="291" t="s">
        <v>536</v>
      </c>
      <c r="B380" s="291" t="s">
        <v>1211</v>
      </c>
      <c r="C380" s="291" t="s">
        <v>734</v>
      </c>
      <c r="D380" s="291" t="s">
        <v>735</v>
      </c>
      <c r="E380" s="291" t="s">
        <v>1098</v>
      </c>
      <c r="F380" s="291" t="s">
        <v>1099</v>
      </c>
      <c r="G380" s="292">
        <v>24</v>
      </c>
      <c r="H380" s="293" t="s">
        <v>1086</v>
      </c>
      <c r="I380" s="290" t="s">
        <v>1108</v>
      </c>
      <c r="K380" s="290" t="s">
        <v>1107</v>
      </c>
    </row>
    <row r="381" spans="1:11" ht="23.25" hidden="1" x14ac:dyDescent="0.2">
      <c r="A381" s="291" t="s">
        <v>537</v>
      </c>
      <c r="B381" s="291" t="s">
        <v>1212</v>
      </c>
      <c r="C381" s="291" t="s">
        <v>734</v>
      </c>
      <c r="D381" s="291" t="s">
        <v>735</v>
      </c>
      <c r="E381" s="291" t="s">
        <v>1098</v>
      </c>
      <c r="F381" s="291" t="s">
        <v>1099</v>
      </c>
      <c r="G381" s="292">
        <v>24</v>
      </c>
      <c r="H381" s="293" t="s">
        <v>1086</v>
      </c>
      <c r="I381" s="290" t="s">
        <v>1108</v>
      </c>
      <c r="K381" s="290" t="s">
        <v>1107</v>
      </c>
    </row>
    <row r="382" spans="1:11" ht="23.25" hidden="1" x14ac:dyDescent="0.2">
      <c r="A382" s="291" t="s">
        <v>538</v>
      </c>
      <c r="B382" s="291" t="s">
        <v>1213</v>
      </c>
      <c r="C382" s="291" t="s">
        <v>734</v>
      </c>
      <c r="D382" s="291" t="s">
        <v>735</v>
      </c>
      <c r="E382" s="291" t="s">
        <v>1098</v>
      </c>
      <c r="F382" s="291" t="s">
        <v>1099</v>
      </c>
      <c r="G382" s="292">
        <v>24</v>
      </c>
      <c r="H382" s="293" t="s">
        <v>1086</v>
      </c>
      <c r="I382" s="290" t="s">
        <v>1108</v>
      </c>
      <c r="K382" s="290" t="s">
        <v>1107</v>
      </c>
    </row>
    <row r="383" spans="1:11" ht="23.25" hidden="1" x14ac:dyDescent="0.2">
      <c r="A383" s="291" t="s">
        <v>539</v>
      </c>
      <c r="B383" s="291" t="s">
        <v>1214</v>
      </c>
      <c r="C383" s="291" t="s">
        <v>734</v>
      </c>
      <c r="D383" s="291" t="s">
        <v>735</v>
      </c>
      <c r="E383" s="291" t="s">
        <v>1098</v>
      </c>
      <c r="F383" s="291" t="s">
        <v>1099</v>
      </c>
      <c r="G383" s="292">
        <v>24</v>
      </c>
      <c r="H383" s="293" t="s">
        <v>1086</v>
      </c>
      <c r="I383" s="290" t="s">
        <v>1108</v>
      </c>
      <c r="K383" s="290" t="s">
        <v>1107</v>
      </c>
    </row>
    <row r="384" spans="1:11" ht="23.25" hidden="1" x14ac:dyDescent="0.2">
      <c r="A384" s="291" t="s">
        <v>540</v>
      </c>
      <c r="B384" s="291" t="s">
        <v>1215</v>
      </c>
      <c r="C384" s="291" t="s">
        <v>734</v>
      </c>
      <c r="D384" s="291" t="s">
        <v>735</v>
      </c>
      <c r="E384" s="291" t="s">
        <v>1098</v>
      </c>
      <c r="F384" s="291" t="s">
        <v>1099</v>
      </c>
      <c r="G384" s="292">
        <v>24</v>
      </c>
      <c r="H384" s="293" t="s">
        <v>1086</v>
      </c>
      <c r="I384" s="290" t="s">
        <v>1108</v>
      </c>
      <c r="K384" s="290" t="s">
        <v>1107</v>
      </c>
    </row>
    <row r="385" spans="1:11" ht="23.25" hidden="1" x14ac:dyDescent="0.2">
      <c r="A385" s="291" t="s">
        <v>541</v>
      </c>
      <c r="B385" s="291" t="s">
        <v>1216</v>
      </c>
      <c r="C385" s="291" t="s">
        <v>734</v>
      </c>
      <c r="D385" s="291" t="s">
        <v>735</v>
      </c>
      <c r="E385" s="291" t="s">
        <v>1098</v>
      </c>
      <c r="F385" s="291" t="s">
        <v>1099</v>
      </c>
      <c r="G385" s="292">
        <v>24</v>
      </c>
      <c r="H385" s="293" t="s">
        <v>1086</v>
      </c>
      <c r="I385" s="290" t="s">
        <v>1108</v>
      </c>
      <c r="K385" s="290" t="s">
        <v>1107</v>
      </c>
    </row>
    <row r="386" spans="1:11" ht="23.25" hidden="1" x14ac:dyDescent="0.2">
      <c r="A386" s="291" t="s">
        <v>542</v>
      </c>
      <c r="B386" s="291" t="s">
        <v>543</v>
      </c>
      <c r="C386" s="291" t="s">
        <v>734</v>
      </c>
      <c r="D386" s="291" t="s">
        <v>735</v>
      </c>
      <c r="E386" s="291" t="s">
        <v>1098</v>
      </c>
      <c r="F386" s="291" t="s">
        <v>1099</v>
      </c>
      <c r="G386" s="292">
        <v>24</v>
      </c>
      <c r="H386" s="293" t="s">
        <v>1088</v>
      </c>
      <c r="I386" s="290" t="s">
        <v>1108</v>
      </c>
      <c r="K386" s="290" t="s">
        <v>1107</v>
      </c>
    </row>
    <row r="387" spans="1:11" ht="23.25" hidden="1" x14ac:dyDescent="0.2">
      <c r="A387" s="291" t="s">
        <v>544</v>
      </c>
      <c r="B387" s="291" t="s">
        <v>545</v>
      </c>
      <c r="C387" s="291" t="s">
        <v>734</v>
      </c>
      <c r="D387" s="291" t="s">
        <v>735</v>
      </c>
      <c r="E387" s="291" t="s">
        <v>1098</v>
      </c>
      <c r="F387" s="291" t="s">
        <v>1099</v>
      </c>
      <c r="G387" s="292">
        <v>24</v>
      </c>
      <c r="H387" s="293" t="s">
        <v>1088</v>
      </c>
      <c r="I387" s="290" t="s">
        <v>1108</v>
      </c>
      <c r="K387" s="290" t="s">
        <v>1107</v>
      </c>
    </row>
    <row r="388" spans="1:11" ht="23.25" hidden="1" x14ac:dyDescent="0.2">
      <c r="A388" s="291" t="s">
        <v>546</v>
      </c>
      <c r="B388" s="291" t="s">
        <v>1217</v>
      </c>
      <c r="C388" s="291" t="s">
        <v>734</v>
      </c>
      <c r="D388" s="291" t="s">
        <v>735</v>
      </c>
      <c r="E388" s="291" t="s">
        <v>1098</v>
      </c>
      <c r="F388" s="291" t="s">
        <v>1099</v>
      </c>
      <c r="G388" s="292">
        <v>24</v>
      </c>
      <c r="H388" s="293" t="s">
        <v>1084</v>
      </c>
      <c r="I388" s="290" t="s">
        <v>1108</v>
      </c>
      <c r="K388" s="290" t="s">
        <v>1107</v>
      </c>
    </row>
    <row r="389" spans="1:11" ht="23.25" hidden="1" x14ac:dyDescent="0.2">
      <c r="A389" s="291" t="s">
        <v>547</v>
      </c>
      <c r="B389" s="291" t="s">
        <v>1218</v>
      </c>
      <c r="C389" s="291" t="s">
        <v>734</v>
      </c>
      <c r="D389" s="291" t="s">
        <v>735</v>
      </c>
      <c r="E389" s="291" t="s">
        <v>1098</v>
      </c>
      <c r="F389" s="291" t="s">
        <v>1099</v>
      </c>
      <c r="G389" s="292">
        <v>24</v>
      </c>
      <c r="H389" s="293" t="s">
        <v>1084</v>
      </c>
      <c r="I389" s="290" t="s">
        <v>1108</v>
      </c>
      <c r="K389" s="290" t="s">
        <v>1107</v>
      </c>
    </row>
    <row r="390" spans="1:11" ht="23.25" hidden="1" x14ac:dyDescent="0.2">
      <c r="A390" s="291" t="s">
        <v>976</v>
      </c>
      <c r="B390" s="291" t="s">
        <v>977</v>
      </c>
      <c r="C390" s="291" t="s">
        <v>734</v>
      </c>
      <c r="D390" s="291" t="s">
        <v>735</v>
      </c>
      <c r="E390" s="291" t="s">
        <v>1098</v>
      </c>
      <c r="F390" s="291" t="s">
        <v>1099</v>
      </c>
      <c r="G390" s="292">
        <v>25</v>
      </c>
      <c r="H390" s="293" t="s">
        <v>1096</v>
      </c>
      <c r="I390" s="290" t="s">
        <v>1108</v>
      </c>
      <c r="K390" s="290" t="s">
        <v>1107</v>
      </c>
    </row>
    <row r="391" spans="1:11" ht="23.25" hidden="1" x14ac:dyDescent="0.2">
      <c r="A391" s="291" t="s">
        <v>548</v>
      </c>
      <c r="B391" s="291" t="s">
        <v>1219</v>
      </c>
      <c r="C391" s="291" t="s">
        <v>734</v>
      </c>
      <c r="D391" s="291" t="s">
        <v>735</v>
      </c>
      <c r="E391" s="291" t="s">
        <v>1098</v>
      </c>
      <c r="F391" s="291" t="s">
        <v>1099</v>
      </c>
      <c r="G391" s="292">
        <v>25</v>
      </c>
      <c r="H391" s="293" t="s">
        <v>1096</v>
      </c>
      <c r="I391" s="290" t="s">
        <v>1108</v>
      </c>
      <c r="K391" s="290" t="s">
        <v>1107</v>
      </c>
    </row>
    <row r="392" spans="1:11" ht="23.25" hidden="1" x14ac:dyDescent="0.2">
      <c r="A392" s="291" t="s">
        <v>549</v>
      </c>
      <c r="B392" s="291" t="s">
        <v>1220</v>
      </c>
      <c r="C392" s="291" t="s">
        <v>734</v>
      </c>
      <c r="D392" s="291" t="s">
        <v>735</v>
      </c>
      <c r="E392" s="291" t="s">
        <v>1098</v>
      </c>
      <c r="F392" s="291" t="s">
        <v>1099</v>
      </c>
      <c r="G392" s="292">
        <v>25</v>
      </c>
      <c r="H392" s="293" t="s">
        <v>1096</v>
      </c>
      <c r="I392" s="290" t="s">
        <v>1108</v>
      </c>
      <c r="K392" s="290" t="s">
        <v>1110</v>
      </c>
    </row>
    <row r="393" spans="1:11" ht="23.25" hidden="1" x14ac:dyDescent="0.2">
      <c r="A393" s="291" t="s">
        <v>550</v>
      </c>
      <c r="B393" s="291" t="s">
        <v>1221</v>
      </c>
      <c r="C393" s="291" t="s">
        <v>734</v>
      </c>
      <c r="D393" s="291" t="s">
        <v>735</v>
      </c>
      <c r="E393" s="291" t="s">
        <v>1098</v>
      </c>
      <c r="F393" s="291" t="s">
        <v>1099</v>
      </c>
      <c r="G393" s="292">
        <v>164</v>
      </c>
      <c r="H393" s="293" t="s">
        <v>1098</v>
      </c>
      <c r="I393" s="290" t="s">
        <v>1108</v>
      </c>
      <c r="K393" s="290" t="s">
        <v>1107</v>
      </c>
    </row>
    <row r="394" spans="1:11" ht="23.25" hidden="1" x14ac:dyDescent="0.2">
      <c r="A394" s="291" t="s">
        <v>551</v>
      </c>
      <c r="B394" s="291" t="s">
        <v>1222</v>
      </c>
      <c r="C394" s="291" t="s">
        <v>734</v>
      </c>
      <c r="D394" s="291" t="s">
        <v>735</v>
      </c>
      <c r="E394" s="291" t="s">
        <v>1098</v>
      </c>
      <c r="F394" s="291" t="s">
        <v>1099</v>
      </c>
      <c r="G394" s="292">
        <v>164</v>
      </c>
      <c r="H394" s="293" t="s">
        <v>1098</v>
      </c>
      <c r="I394" s="290" t="s">
        <v>1108</v>
      </c>
      <c r="K394" s="290" t="s">
        <v>1107</v>
      </c>
    </row>
    <row r="395" spans="1:11" ht="23.25" hidden="1" x14ac:dyDescent="0.2">
      <c r="A395" s="291" t="s">
        <v>552</v>
      </c>
      <c r="B395" s="291" t="s">
        <v>1223</v>
      </c>
      <c r="C395" s="291" t="s">
        <v>734</v>
      </c>
      <c r="D395" s="291" t="s">
        <v>735</v>
      </c>
      <c r="E395" s="291" t="s">
        <v>1098</v>
      </c>
      <c r="F395" s="291" t="s">
        <v>1099</v>
      </c>
      <c r="G395" s="292">
        <v>164</v>
      </c>
      <c r="H395" s="293" t="s">
        <v>1098</v>
      </c>
      <c r="I395" s="290" t="s">
        <v>1108</v>
      </c>
      <c r="K395" s="290" t="s">
        <v>1107</v>
      </c>
    </row>
    <row r="396" spans="1:11" ht="23.25" hidden="1" x14ac:dyDescent="0.2">
      <c r="A396" s="291" t="s">
        <v>553</v>
      </c>
      <c r="B396" s="291" t="s">
        <v>1224</v>
      </c>
      <c r="C396" s="291" t="s">
        <v>734</v>
      </c>
      <c r="D396" s="291" t="s">
        <v>735</v>
      </c>
      <c r="E396" s="291" t="s">
        <v>1098</v>
      </c>
      <c r="F396" s="291" t="s">
        <v>1099</v>
      </c>
      <c r="G396" s="292">
        <v>164</v>
      </c>
      <c r="H396" s="293" t="s">
        <v>1098</v>
      </c>
      <c r="I396" s="290" t="s">
        <v>1108</v>
      </c>
      <c r="K396" s="290" t="s">
        <v>1107</v>
      </c>
    </row>
    <row r="397" spans="1:11" ht="23.25" hidden="1" x14ac:dyDescent="0.2">
      <c r="A397" s="291" t="s">
        <v>554</v>
      </c>
      <c r="B397" s="291" t="s">
        <v>555</v>
      </c>
      <c r="C397" s="291" t="s">
        <v>41</v>
      </c>
      <c r="D397" s="291" t="s">
        <v>42</v>
      </c>
      <c r="E397" s="291" t="s">
        <v>1096</v>
      </c>
      <c r="F397" s="291" t="s">
        <v>1097</v>
      </c>
      <c r="G397" s="292">
        <v>164</v>
      </c>
      <c r="H397" s="293" t="s">
        <v>1098</v>
      </c>
      <c r="I397" s="290" t="s">
        <v>1108</v>
      </c>
      <c r="K397" s="290" t="s">
        <v>1107</v>
      </c>
    </row>
    <row r="398" spans="1:11" ht="23.25" hidden="1" x14ac:dyDescent="0.2">
      <c r="A398" s="291" t="s">
        <v>556</v>
      </c>
      <c r="B398" s="291" t="s">
        <v>557</v>
      </c>
      <c r="C398" s="291" t="s">
        <v>41</v>
      </c>
      <c r="D398" s="291" t="s">
        <v>42</v>
      </c>
      <c r="E398" s="291" t="s">
        <v>1096</v>
      </c>
      <c r="F398" s="291" t="s">
        <v>1097</v>
      </c>
      <c r="G398" s="292">
        <v>164</v>
      </c>
      <c r="H398" s="293" t="s">
        <v>1098</v>
      </c>
      <c r="I398" s="290" t="s">
        <v>1108</v>
      </c>
      <c r="K398" s="290" t="s">
        <v>1107</v>
      </c>
    </row>
    <row r="399" spans="1:11" ht="23.25" hidden="1" x14ac:dyDescent="0.2">
      <c r="A399" s="291" t="s">
        <v>558</v>
      </c>
      <c r="B399" s="291" t="s">
        <v>559</v>
      </c>
      <c r="C399" s="291" t="s">
        <v>41</v>
      </c>
      <c r="D399" s="291" t="s">
        <v>42</v>
      </c>
      <c r="E399" s="291" t="s">
        <v>1096</v>
      </c>
      <c r="F399" s="291" t="s">
        <v>1097</v>
      </c>
      <c r="G399" s="292">
        <v>164</v>
      </c>
      <c r="H399" s="293" t="s">
        <v>1098</v>
      </c>
      <c r="I399" s="290" t="s">
        <v>1108</v>
      </c>
      <c r="K399" s="290" t="s">
        <v>1107</v>
      </c>
    </row>
    <row r="400" spans="1:11" ht="23.25" hidden="1" x14ac:dyDescent="0.2">
      <c r="A400" s="291" t="s">
        <v>560</v>
      </c>
      <c r="B400" s="291" t="s">
        <v>561</v>
      </c>
      <c r="C400" s="291" t="s">
        <v>41</v>
      </c>
      <c r="D400" s="291" t="s">
        <v>42</v>
      </c>
      <c r="E400" s="291" t="s">
        <v>1096</v>
      </c>
      <c r="F400" s="291" t="s">
        <v>1097</v>
      </c>
      <c r="G400" s="292">
        <v>164</v>
      </c>
      <c r="H400" s="293" t="s">
        <v>1098</v>
      </c>
      <c r="I400" s="290" t="s">
        <v>1108</v>
      </c>
      <c r="K400" s="290" t="s">
        <v>1107</v>
      </c>
    </row>
    <row r="401" spans="1:11" ht="23.25" hidden="1" x14ac:dyDescent="0.2">
      <c r="A401" s="291" t="s">
        <v>562</v>
      </c>
      <c r="B401" s="291" t="s">
        <v>563</v>
      </c>
      <c r="C401" s="291" t="s">
        <v>41</v>
      </c>
      <c r="D401" s="291" t="s">
        <v>42</v>
      </c>
      <c r="E401" s="291" t="s">
        <v>1096</v>
      </c>
      <c r="F401" s="291" t="s">
        <v>1097</v>
      </c>
      <c r="G401" s="292">
        <v>164</v>
      </c>
      <c r="H401" s="293" t="s">
        <v>1098</v>
      </c>
      <c r="I401" s="290" t="s">
        <v>1108</v>
      </c>
      <c r="K401" s="290" t="s">
        <v>1107</v>
      </c>
    </row>
    <row r="402" spans="1:11" ht="23.25" hidden="1" x14ac:dyDescent="0.2">
      <c r="A402" s="291" t="s">
        <v>564</v>
      </c>
      <c r="B402" s="291" t="s">
        <v>565</v>
      </c>
      <c r="C402" s="291" t="s">
        <v>41</v>
      </c>
      <c r="D402" s="291" t="s">
        <v>42</v>
      </c>
      <c r="E402" s="291" t="s">
        <v>1096</v>
      </c>
      <c r="F402" s="291" t="s">
        <v>1097</v>
      </c>
      <c r="G402" s="292">
        <v>164</v>
      </c>
      <c r="H402" s="293" t="s">
        <v>1098</v>
      </c>
      <c r="I402" s="290" t="s">
        <v>1108</v>
      </c>
      <c r="K402" s="290" t="s">
        <v>1110</v>
      </c>
    </row>
    <row r="403" spans="1:11" ht="23.25" hidden="1" x14ac:dyDescent="0.2">
      <c r="A403" s="291" t="s">
        <v>566</v>
      </c>
      <c r="B403" s="291" t="s">
        <v>567</v>
      </c>
      <c r="C403" s="291" t="s">
        <v>41</v>
      </c>
      <c r="D403" s="291" t="s">
        <v>42</v>
      </c>
      <c r="E403" s="291" t="s">
        <v>1096</v>
      </c>
      <c r="F403" s="291" t="s">
        <v>1097</v>
      </c>
      <c r="G403" s="292">
        <v>164</v>
      </c>
      <c r="H403" s="293" t="s">
        <v>1098</v>
      </c>
      <c r="I403" s="290" t="s">
        <v>1108</v>
      </c>
      <c r="K403" s="290" t="s">
        <v>1107</v>
      </c>
    </row>
    <row r="404" spans="1:11" ht="23.25" hidden="1" x14ac:dyDescent="0.2">
      <c r="A404" s="291" t="s">
        <v>568</v>
      </c>
      <c r="B404" s="291" t="s">
        <v>569</v>
      </c>
      <c r="C404" s="291" t="s">
        <v>41</v>
      </c>
      <c r="D404" s="291" t="s">
        <v>42</v>
      </c>
      <c r="E404" s="291" t="s">
        <v>1096</v>
      </c>
      <c r="F404" s="291" t="s">
        <v>1097</v>
      </c>
      <c r="G404" s="292">
        <v>164</v>
      </c>
      <c r="H404" s="293" t="s">
        <v>1098</v>
      </c>
      <c r="I404" s="290" t="s">
        <v>1108</v>
      </c>
      <c r="K404" s="290" t="s">
        <v>1107</v>
      </c>
    </row>
    <row r="405" spans="1:11" ht="23.25" hidden="1" x14ac:dyDescent="0.2">
      <c r="A405" s="291" t="s">
        <v>570</v>
      </c>
      <c r="B405" s="291" t="s">
        <v>571</v>
      </c>
      <c r="C405" s="291" t="s">
        <v>41</v>
      </c>
      <c r="D405" s="291" t="s">
        <v>42</v>
      </c>
      <c r="E405" s="291" t="s">
        <v>1096</v>
      </c>
      <c r="F405" s="291" t="s">
        <v>1097</v>
      </c>
      <c r="G405" s="292">
        <v>164</v>
      </c>
      <c r="H405" s="293" t="s">
        <v>1098</v>
      </c>
      <c r="I405" s="290" t="s">
        <v>1108</v>
      </c>
      <c r="K405" s="290" t="s">
        <v>1107</v>
      </c>
    </row>
    <row r="406" spans="1:11" ht="23.25" hidden="1" x14ac:dyDescent="0.2">
      <c r="A406" s="291" t="s">
        <v>572</v>
      </c>
      <c r="B406" s="291" t="s">
        <v>573</v>
      </c>
      <c r="C406" s="291" t="s">
        <v>41</v>
      </c>
      <c r="D406" s="291" t="s">
        <v>42</v>
      </c>
      <c r="E406" s="291" t="s">
        <v>1096</v>
      </c>
      <c r="F406" s="291" t="s">
        <v>1097</v>
      </c>
      <c r="G406" s="292">
        <v>164</v>
      </c>
      <c r="H406" s="293" t="s">
        <v>1098</v>
      </c>
      <c r="I406" s="290" t="s">
        <v>1108</v>
      </c>
      <c r="K406" s="290" t="s">
        <v>1107</v>
      </c>
    </row>
    <row r="407" spans="1:11" ht="23.25" hidden="1" x14ac:dyDescent="0.2">
      <c r="A407" s="291" t="s">
        <v>574</v>
      </c>
      <c r="B407" s="291" t="s">
        <v>575</v>
      </c>
      <c r="C407" s="291" t="s">
        <v>41</v>
      </c>
      <c r="D407" s="291" t="s">
        <v>42</v>
      </c>
      <c r="E407" s="291" t="s">
        <v>1096</v>
      </c>
      <c r="F407" s="291" t="s">
        <v>1097</v>
      </c>
      <c r="G407" s="292">
        <v>164</v>
      </c>
      <c r="H407" s="293" t="s">
        <v>1098</v>
      </c>
      <c r="I407" s="290" t="s">
        <v>1108</v>
      </c>
      <c r="K407" s="290" t="s">
        <v>1107</v>
      </c>
    </row>
    <row r="408" spans="1:11" ht="23.25" hidden="1" x14ac:dyDescent="0.2">
      <c r="A408" s="291" t="s">
        <v>576</v>
      </c>
      <c r="B408" s="291" t="s">
        <v>577</v>
      </c>
      <c r="C408" s="291" t="s">
        <v>41</v>
      </c>
      <c r="D408" s="291" t="s">
        <v>42</v>
      </c>
      <c r="E408" s="291" t="s">
        <v>1096</v>
      </c>
      <c r="F408" s="291" t="s">
        <v>1097</v>
      </c>
      <c r="G408" s="292">
        <v>164</v>
      </c>
      <c r="H408" s="293" t="s">
        <v>1098</v>
      </c>
      <c r="I408" s="290" t="s">
        <v>1108</v>
      </c>
      <c r="K408" s="290" t="s">
        <v>1107</v>
      </c>
    </row>
    <row r="409" spans="1:11" ht="23.25" hidden="1" x14ac:dyDescent="0.2">
      <c r="A409" s="291" t="s">
        <v>578</v>
      </c>
      <c r="B409" s="291" t="s">
        <v>579</v>
      </c>
      <c r="C409" s="291" t="s">
        <v>41</v>
      </c>
      <c r="D409" s="291" t="s">
        <v>42</v>
      </c>
      <c r="E409" s="291" t="s">
        <v>1096</v>
      </c>
      <c r="F409" s="291" t="s">
        <v>1097</v>
      </c>
      <c r="G409" s="292">
        <v>25</v>
      </c>
      <c r="H409" s="293" t="s">
        <v>1096</v>
      </c>
      <c r="I409" s="290" t="s">
        <v>1108</v>
      </c>
      <c r="K409" s="290" t="s">
        <v>1107</v>
      </c>
    </row>
    <row r="410" spans="1:11" ht="23.25" hidden="1" x14ac:dyDescent="0.2">
      <c r="A410" s="291" t="s">
        <v>580</v>
      </c>
      <c r="B410" s="291" t="s">
        <v>581</v>
      </c>
      <c r="C410" s="291" t="s">
        <v>41</v>
      </c>
      <c r="D410" s="291" t="s">
        <v>42</v>
      </c>
      <c r="E410" s="291" t="s">
        <v>1096</v>
      </c>
      <c r="F410" s="291" t="s">
        <v>1097</v>
      </c>
      <c r="G410" s="292">
        <v>25</v>
      </c>
      <c r="H410" s="293" t="s">
        <v>1096</v>
      </c>
      <c r="I410" s="290" t="s">
        <v>1108</v>
      </c>
      <c r="K410" s="290" t="s">
        <v>1107</v>
      </c>
    </row>
    <row r="411" spans="1:11" ht="23.25" hidden="1" x14ac:dyDescent="0.2">
      <c r="A411" s="291" t="s">
        <v>582</v>
      </c>
      <c r="B411" s="291" t="s">
        <v>583</v>
      </c>
      <c r="C411" s="291" t="s">
        <v>41</v>
      </c>
      <c r="D411" s="291" t="s">
        <v>42</v>
      </c>
      <c r="E411" s="291" t="s">
        <v>1096</v>
      </c>
      <c r="F411" s="291" t="s">
        <v>1097</v>
      </c>
      <c r="G411" s="292">
        <v>25</v>
      </c>
      <c r="H411" s="293" t="s">
        <v>1096</v>
      </c>
      <c r="I411" s="290" t="s">
        <v>1108</v>
      </c>
      <c r="K411" s="290" t="s">
        <v>1107</v>
      </c>
    </row>
    <row r="412" spans="1:11" ht="23.25" hidden="1" x14ac:dyDescent="0.2">
      <c r="A412" s="291" t="s">
        <v>584</v>
      </c>
      <c r="B412" s="291" t="s">
        <v>585</v>
      </c>
      <c r="C412" s="291" t="s">
        <v>41</v>
      </c>
      <c r="D412" s="291" t="s">
        <v>42</v>
      </c>
      <c r="E412" s="291" t="s">
        <v>1096</v>
      </c>
      <c r="F412" s="291" t="s">
        <v>1097</v>
      </c>
      <c r="G412" s="292">
        <v>25</v>
      </c>
      <c r="H412" s="293" t="s">
        <v>1096</v>
      </c>
      <c r="I412" s="290" t="s">
        <v>1108</v>
      </c>
      <c r="K412" s="290" t="s">
        <v>1107</v>
      </c>
    </row>
    <row r="413" spans="1:11" ht="23.25" hidden="1" x14ac:dyDescent="0.2">
      <c r="A413" s="291" t="s">
        <v>586</v>
      </c>
      <c r="B413" s="291" t="s">
        <v>587</v>
      </c>
      <c r="C413" s="291" t="s">
        <v>41</v>
      </c>
      <c r="D413" s="291" t="s">
        <v>42</v>
      </c>
      <c r="E413" s="291" t="s">
        <v>1096</v>
      </c>
      <c r="F413" s="291" t="s">
        <v>1097</v>
      </c>
      <c r="G413" s="292">
        <v>25</v>
      </c>
      <c r="H413" s="293" t="s">
        <v>1096</v>
      </c>
      <c r="I413" s="290" t="s">
        <v>1108</v>
      </c>
      <c r="K413" s="290" t="s">
        <v>1107</v>
      </c>
    </row>
    <row r="414" spans="1:11" ht="23.25" hidden="1" x14ac:dyDescent="0.2">
      <c r="A414" s="291" t="s">
        <v>588</v>
      </c>
      <c r="B414" s="291" t="s">
        <v>589</v>
      </c>
      <c r="C414" s="291" t="s">
        <v>41</v>
      </c>
      <c r="D414" s="291" t="s">
        <v>42</v>
      </c>
      <c r="E414" s="291" t="s">
        <v>1096</v>
      </c>
      <c r="F414" s="291" t="s">
        <v>1097</v>
      </c>
      <c r="G414" s="292">
        <v>25</v>
      </c>
      <c r="H414" s="293" t="s">
        <v>1096</v>
      </c>
      <c r="I414" s="290" t="s">
        <v>1108</v>
      </c>
      <c r="K414" s="290" t="s">
        <v>1107</v>
      </c>
    </row>
    <row r="415" spans="1:11" ht="23.25" hidden="1" x14ac:dyDescent="0.2">
      <c r="A415" s="291" t="s">
        <v>590</v>
      </c>
      <c r="B415" s="291" t="s">
        <v>591</v>
      </c>
      <c r="C415" s="291" t="s">
        <v>41</v>
      </c>
      <c r="D415" s="291" t="s">
        <v>42</v>
      </c>
      <c r="E415" s="291" t="s">
        <v>1096</v>
      </c>
      <c r="F415" s="291" t="s">
        <v>1097</v>
      </c>
      <c r="G415" s="292">
        <v>25</v>
      </c>
      <c r="H415" s="293" t="s">
        <v>1096</v>
      </c>
      <c r="I415" s="290" t="s">
        <v>1108</v>
      </c>
      <c r="K415" s="290" t="s">
        <v>1107</v>
      </c>
    </row>
    <row r="416" spans="1:11" ht="23.25" hidden="1" x14ac:dyDescent="0.2">
      <c r="A416" s="291" t="s">
        <v>592</v>
      </c>
      <c r="B416" s="291" t="s">
        <v>593</v>
      </c>
      <c r="C416" s="291" t="s">
        <v>41</v>
      </c>
      <c r="D416" s="291" t="s">
        <v>42</v>
      </c>
      <c r="E416" s="291" t="s">
        <v>1096</v>
      </c>
      <c r="F416" s="291" t="s">
        <v>1097</v>
      </c>
      <c r="G416" s="292">
        <v>25</v>
      </c>
      <c r="H416" s="293" t="s">
        <v>1096</v>
      </c>
      <c r="I416" s="290" t="s">
        <v>1108</v>
      </c>
      <c r="K416" s="290" t="s">
        <v>1107</v>
      </c>
    </row>
    <row r="417" spans="1:11" ht="23.25" hidden="1" x14ac:dyDescent="0.2">
      <c r="A417" s="291" t="s">
        <v>978</v>
      </c>
      <c r="B417" s="291" t="s">
        <v>979</v>
      </c>
      <c r="C417" s="291" t="s">
        <v>41</v>
      </c>
      <c r="D417" s="291" t="s">
        <v>42</v>
      </c>
      <c r="E417" s="291" t="s">
        <v>1096</v>
      </c>
      <c r="F417" s="291" t="s">
        <v>1097</v>
      </c>
      <c r="G417" s="292">
        <v>25</v>
      </c>
      <c r="H417" s="293" t="s">
        <v>1096</v>
      </c>
      <c r="I417" s="290" t="s">
        <v>1108</v>
      </c>
      <c r="K417" s="290" t="s">
        <v>1107</v>
      </c>
    </row>
    <row r="418" spans="1:11" ht="23.25" hidden="1" x14ac:dyDescent="0.2">
      <c r="A418" s="291" t="s">
        <v>980</v>
      </c>
      <c r="B418" s="291" t="s">
        <v>981</v>
      </c>
      <c r="C418" s="291" t="s">
        <v>41</v>
      </c>
      <c r="D418" s="291" t="s">
        <v>42</v>
      </c>
      <c r="E418" s="291" t="s">
        <v>1096</v>
      </c>
      <c r="F418" s="291" t="s">
        <v>1097</v>
      </c>
      <c r="G418" s="292">
        <v>25</v>
      </c>
      <c r="H418" s="293" t="s">
        <v>1096</v>
      </c>
      <c r="I418" s="290" t="s">
        <v>1108</v>
      </c>
      <c r="K418" s="290" t="s">
        <v>1107</v>
      </c>
    </row>
    <row r="419" spans="1:11" ht="23.25" hidden="1" x14ac:dyDescent="0.2">
      <c r="A419" s="291" t="s">
        <v>982</v>
      </c>
      <c r="B419" s="291" t="s">
        <v>983</v>
      </c>
      <c r="C419" s="291" t="s">
        <v>41</v>
      </c>
      <c r="D419" s="291" t="s">
        <v>42</v>
      </c>
      <c r="E419" s="291" t="s">
        <v>1096</v>
      </c>
      <c r="F419" s="291" t="s">
        <v>1097</v>
      </c>
      <c r="G419" s="292">
        <v>25</v>
      </c>
      <c r="H419" s="293" t="s">
        <v>1096</v>
      </c>
      <c r="I419" s="290" t="s">
        <v>1108</v>
      </c>
      <c r="K419" s="290" t="s">
        <v>1107</v>
      </c>
    </row>
    <row r="420" spans="1:11" ht="23.25" hidden="1" x14ac:dyDescent="0.2">
      <c r="A420" s="291" t="s">
        <v>594</v>
      </c>
      <c r="B420" s="291" t="s">
        <v>1225</v>
      </c>
      <c r="C420" s="291" t="s">
        <v>41</v>
      </c>
      <c r="D420" s="291" t="s">
        <v>42</v>
      </c>
      <c r="E420" s="291" t="s">
        <v>1096</v>
      </c>
      <c r="F420" s="291" t="s">
        <v>1097</v>
      </c>
      <c r="G420" s="292">
        <v>25</v>
      </c>
      <c r="H420" s="293" t="s">
        <v>1096</v>
      </c>
      <c r="I420" s="290" t="s">
        <v>1108</v>
      </c>
      <c r="K420" s="290" t="s">
        <v>1107</v>
      </c>
    </row>
    <row r="421" spans="1:11" ht="23.25" hidden="1" x14ac:dyDescent="0.2">
      <c r="A421" s="291" t="s">
        <v>984</v>
      </c>
      <c r="B421" s="291" t="s">
        <v>985</v>
      </c>
      <c r="C421" s="291" t="s">
        <v>41</v>
      </c>
      <c r="D421" s="291" t="s">
        <v>42</v>
      </c>
      <c r="E421" s="291" t="s">
        <v>1096</v>
      </c>
      <c r="F421" s="291" t="s">
        <v>1097</v>
      </c>
      <c r="G421" s="292">
        <v>25</v>
      </c>
      <c r="H421" s="293" t="s">
        <v>1096</v>
      </c>
      <c r="I421" s="290" t="s">
        <v>1108</v>
      </c>
      <c r="K421" s="290" t="s">
        <v>1107</v>
      </c>
    </row>
    <row r="422" spans="1:11" ht="23.25" hidden="1" x14ac:dyDescent="0.2">
      <c r="A422" s="291" t="s">
        <v>986</v>
      </c>
      <c r="B422" s="291" t="s">
        <v>987</v>
      </c>
      <c r="C422" s="291" t="s">
        <v>41</v>
      </c>
      <c r="D422" s="291" t="s">
        <v>42</v>
      </c>
      <c r="E422" s="291" t="s">
        <v>1096</v>
      </c>
      <c r="F422" s="291" t="s">
        <v>1097</v>
      </c>
      <c r="G422" s="292">
        <v>25</v>
      </c>
      <c r="H422" s="293" t="s">
        <v>1096</v>
      </c>
      <c r="I422" s="290" t="s">
        <v>1108</v>
      </c>
      <c r="K422" s="290" t="s">
        <v>1107</v>
      </c>
    </row>
    <row r="423" spans="1:11" ht="23.25" hidden="1" x14ac:dyDescent="0.2">
      <c r="A423" s="291" t="s">
        <v>595</v>
      </c>
      <c r="B423" s="291" t="s">
        <v>1226</v>
      </c>
      <c r="C423" s="291" t="s">
        <v>41</v>
      </c>
      <c r="D423" s="291" t="s">
        <v>42</v>
      </c>
      <c r="E423" s="291" t="s">
        <v>1096</v>
      </c>
      <c r="F423" s="291" t="s">
        <v>1097</v>
      </c>
      <c r="G423" s="292">
        <v>25</v>
      </c>
      <c r="H423" s="293" t="s">
        <v>1096</v>
      </c>
      <c r="I423" s="290" t="s">
        <v>1108</v>
      </c>
      <c r="K423" s="290" t="s">
        <v>1107</v>
      </c>
    </row>
    <row r="424" spans="1:11" ht="23.25" hidden="1" x14ac:dyDescent="0.2">
      <c r="A424" s="291" t="s">
        <v>988</v>
      </c>
      <c r="B424" s="291" t="s">
        <v>596</v>
      </c>
      <c r="C424" s="291" t="s">
        <v>41</v>
      </c>
      <c r="D424" s="291" t="s">
        <v>42</v>
      </c>
      <c r="E424" s="291" t="s">
        <v>1096</v>
      </c>
      <c r="F424" s="291" t="s">
        <v>1097</v>
      </c>
      <c r="G424" s="292">
        <v>25</v>
      </c>
      <c r="H424" s="293" t="s">
        <v>1096</v>
      </c>
      <c r="I424" s="290" t="s">
        <v>1108</v>
      </c>
      <c r="K424" s="290" t="s">
        <v>1107</v>
      </c>
    </row>
    <row r="425" spans="1:11" ht="23.25" hidden="1" x14ac:dyDescent="0.2">
      <c r="A425" s="291" t="s">
        <v>597</v>
      </c>
      <c r="B425" s="291" t="s">
        <v>598</v>
      </c>
      <c r="C425" s="291" t="s">
        <v>41</v>
      </c>
      <c r="D425" s="291" t="s">
        <v>42</v>
      </c>
      <c r="E425" s="291" t="s">
        <v>1096</v>
      </c>
      <c r="F425" s="291" t="s">
        <v>1097</v>
      </c>
      <c r="G425" s="292">
        <v>25</v>
      </c>
      <c r="H425" s="293" t="s">
        <v>1096</v>
      </c>
      <c r="I425" s="290" t="s">
        <v>1108</v>
      </c>
      <c r="K425" s="290" t="s">
        <v>1107</v>
      </c>
    </row>
    <row r="426" spans="1:11" ht="23.25" hidden="1" x14ac:dyDescent="0.2">
      <c r="A426" s="291" t="s">
        <v>599</v>
      </c>
      <c r="B426" s="291" t="s">
        <v>600</v>
      </c>
      <c r="C426" s="291" t="s">
        <v>41</v>
      </c>
      <c r="D426" s="291" t="s">
        <v>42</v>
      </c>
      <c r="E426" s="291" t="s">
        <v>1096</v>
      </c>
      <c r="F426" s="291" t="s">
        <v>1097</v>
      </c>
      <c r="G426" s="292">
        <v>25</v>
      </c>
      <c r="H426" s="293" t="s">
        <v>1096</v>
      </c>
      <c r="I426" s="290" t="s">
        <v>1108</v>
      </c>
      <c r="K426" s="290" t="s">
        <v>1107</v>
      </c>
    </row>
    <row r="427" spans="1:11" ht="23.25" hidden="1" x14ac:dyDescent="0.2">
      <c r="A427" s="291" t="s">
        <v>601</v>
      </c>
      <c r="B427" s="291" t="s">
        <v>602</v>
      </c>
      <c r="C427" s="291" t="s">
        <v>41</v>
      </c>
      <c r="D427" s="291" t="s">
        <v>42</v>
      </c>
      <c r="E427" s="291" t="s">
        <v>1096</v>
      </c>
      <c r="F427" s="291" t="s">
        <v>1097</v>
      </c>
      <c r="G427" s="292">
        <v>25</v>
      </c>
      <c r="H427" s="293" t="s">
        <v>1096</v>
      </c>
      <c r="I427" s="290" t="s">
        <v>1108</v>
      </c>
      <c r="K427" s="290" t="s">
        <v>1107</v>
      </c>
    </row>
    <row r="428" spans="1:11" ht="23.25" hidden="1" x14ac:dyDescent="0.2">
      <c r="A428" s="291" t="s">
        <v>603</v>
      </c>
      <c r="B428" s="291" t="s">
        <v>604</v>
      </c>
      <c r="C428" s="291" t="s">
        <v>41</v>
      </c>
      <c r="D428" s="291" t="s">
        <v>42</v>
      </c>
      <c r="E428" s="291" t="s">
        <v>1096</v>
      </c>
      <c r="F428" s="291" t="s">
        <v>1097</v>
      </c>
      <c r="G428" s="292">
        <v>25</v>
      </c>
      <c r="H428" s="293" t="s">
        <v>1096</v>
      </c>
      <c r="I428" s="290" t="s">
        <v>1108</v>
      </c>
      <c r="K428" s="290" t="s">
        <v>1107</v>
      </c>
    </row>
    <row r="429" spans="1:11" ht="23.25" hidden="1" x14ac:dyDescent="0.2">
      <c r="A429" s="291" t="s">
        <v>605</v>
      </c>
      <c r="B429" s="291" t="s">
        <v>1227</v>
      </c>
      <c r="C429" s="291" t="s">
        <v>41</v>
      </c>
      <c r="D429" s="291" t="s">
        <v>42</v>
      </c>
      <c r="E429" s="291" t="s">
        <v>1096</v>
      </c>
      <c r="F429" s="291" t="s">
        <v>1097</v>
      </c>
      <c r="G429" s="292">
        <v>25</v>
      </c>
      <c r="H429" s="293" t="s">
        <v>1096</v>
      </c>
      <c r="I429" s="290" t="s">
        <v>1108</v>
      </c>
      <c r="K429" s="290" t="s">
        <v>1110</v>
      </c>
    </row>
    <row r="430" spans="1:11" ht="23.25" hidden="1" x14ac:dyDescent="0.2">
      <c r="A430" s="291" t="s">
        <v>606</v>
      </c>
      <c r="B430" s="291" t="s">
        <v>1228</v>
      </c>
      <c r="C430" s="291" t="s">
        <v>41</v>
      </c>
      <c r="D430" s="291" t="s">
        <v>42</v>
      </c>
      <c r="E430" s="291" t="s">
        <v>1096</v>
      </c>
      <c r="F430" s="291" t="s">
        <v>1097</v>
      </c>
      <c r="G430" s="292">
        <v>25</v>
      </c>
      <c r="H430" s="293" t="s">
        <v>1096</v>
      </c>
      <c r="I430" s="290" t="s">
        <v>1108</v>
      </c>
      <c r="K430" s="290" t="s">
        <v>1110</v>
      </c>
    </row>
    <row r="431" spans="1:11" ht="23.25" hidden="1" x14ac:dyDescent="0.2">
      <c r="A431" s="291" t="s">
        <v>607</v>
      </c>
      <c r="B431" s="291" t="s">
        <v>608</v>
      </c>
      <c r="C431" s="291" t="s">
        <v>41</v>
      </c>
      <c r="D431" s="291" t="s">
        <v>42</v>
      </c>
      <c r="E431" s="291" t="s">
        <v>1096</v>
      </c>
      <c r="F431" s="291" t="s">
        <v>1097</v>
      </c>
      <c r="G431" s="292">
        <v>25</v>
      </c>
      <c r="H431" s="293" t="s">
        <v>1096</v>
      </c>
      <c r="I431" s="290" t="s">
        <v>1108</v>
      </c>
      <c r="K431" s="290" t="s">
        <v>1110</v>
      </c>
    </row>
    <row r="432" spans="1:11" ht="23.25" hidden="1" x14ac:dyDescent="0.2">
      <c r="A432" s="291" t="s">
        <v>609</v>
      </c>
      <c r="B432" s="291" t="s">
        <v>610</v>
      </c>
      <c r="C432" s="291" t="s">
        <v>41</v>
      </c>
      <c r="D432" s="291" t="s">
        <v>42</v>
      </c>
      <c r="E432" s="291" t="s">
        <v>1096</v>
      </c>
      <c r="F432" s="291" t="s">
        <v>1097</v>
      </c>
      <c r="G432" s="292">
        <v>25</v>
      </c>
      <c r="H432" s="293" t="s">
        <v>1096</v>
      </c>
      <c r="I432" s="290" t="s">
        <v>1108</v>
      </c>
      <c r="K432" s="290" t="s">
        <v>1107</v>
      </c>
    </row>
    <row r="433" spans="1:11" ht="23.25" hidden="1" x14ac:dyDescent="0.2">
      <c r="A433" s="291" t="s">
        <v>611</v>
      </c>
      <c r="B433" s="291" t="s">
        <v>612</v>
      </c>
      <c r="C433" s="291" t="s">
        <v>41</v>
      </c>
      <c r="D433" s="291" t="s">
        <v>42</v>
      </c>
      <c r="E433" s="291" t="s">
        <v>1096</v>
      </c>
      <c r="F433" s="291" t="s">
        <v>1097</v>
      </c>
      <c r="G433" s="292">
        <v>25</v>
      </c>
      <c r="H433" s="293" t="s">
        <v>1096</v>
      </c>
      <c r="I433" s="290" t="s">
        <v>1108</v>
      </c>
      <c r="K433" s="290" t="s">
        <v>1110</v>
      </c>
    </row>
    <row r="434" spans="1:11" ht="23.25" hidden="1" x14ac:dyDescent="0.2">
      <c r="A434" s="291" t="s">
        <v>613</v>
      </c>
      <c r="B434" s="291" t="s">
        <v>614</v>
      </c>
      <c r="C434" s="291" t="s">
        <v>41</v>
      </c>
      <c r="D434" s="291" t="s">
        <v>42</v>
      </c>
      <c r="E434" s="291" t="s">
        <v>1096</v>
      </c>
      <c r="F434" s="291" t="s">
        <v>1097</v>
      </c>
      <c r="G434" s="292">
        <v>25</v>
      </c>
      <c r="H434" s="293" t="s">
        <v>1096</v>
      </c>
      <c r="I434" s="290" t="s">
        <v>1108</v>
      </c>
      <c r="K434" s="290" t="s">
        <v>1110</v>
      </c>
    </row>
    <row r="435" spans="1:11" ht="23.25" hidden="1" x14ac:dyDescent="0.2">
      <c r="A435" s="291" t="s">
        <v>615</v>
      </c>
      <c r="B435" s="291" t="s">
        <v>616</v>
      </c>
      <c r="C435" s="291" t="s">
        <v>41</v>
      </c>
      <c r="D435" s="291" t="s">
        <v>42</v>
      </c>
      <c r="E435" s="291" t="s">
        <v>1096</v>
      </c>
      <c r="F435" s="291" t="s">
        <v>1097</v>
      </c>
      <c r="G435" s="292">
        <v>25</v>
      </c>
      <c r="H435" s="293" t="s">
        <v>1096</v>
      </c>
      <c r="I435" s="290" t="s">
        <v>1108</v>
      </c>
      <c r="K435" s="290" t="s">
        <v>1107</v>
      </c>
    </row>
    <row r="436" spans="1:11" ht="23.25" hidden="1" x14ac:dyDescent="0.2">
      <c r="A436" s="291" t="s">
        <v>617</v>
      </c>
      <c r="B436" s="291" t="s">
        <v>618</v>
      </c>
      <c r="C436" s="291" t="s">
        <v>41</v>
      </c>
      <c r="D436" s="291" t="s">
        <v>42</v>
      </c>
      <c r="E436" s="291" t="s">
        <v>1096</v>
      </c>
      <c r="F436" s="291" t="s">
        <v>1097</v>
      </c>
      <c r="G436" s="292">
        <v>25</v>
      </c>
      <c r="H436" s="293" t="s">
        <v>1096</v>
      </c>
      <c r="I436" s="290" t="s">
        <v>1108</v>
      </c>
      <c r="K436" s="290" t="s">
        <v>1110</v>
      </c>
    </row>
    <row r="437" spans="1:11" ht="23.25" hidden="1" x14ac:dyDescent="0.2">
      <c r="A437" s="291" t="s">
        <v>619</v>
      </c>
      <c r="B437" s="291" t="s">
        <v>620</v>
      </c>
      <c r="C437" s="291" t="s">
        <v>41</v>
      </c>
      <c r="D437" s="291" t="s">
        <v>42</v>
      </c>
      <c r="E437" s="291" t="s">
        <v>1096</v>
      </c>
      <c r="F437" s="291" t="s">
        <v>1097</v>
      </c>
      <c r="G437" s="292">
        <v>25</v>
      </c>
      <c r="H437" s="293" t="s">
        <v>1096</v>
      </c>
      <c r="I437" s="290" t="s">
        <v>1108</v>
      </c>
      <c r="K437" s="290" t="s">
        <v>1107</v>
      </c>
    </row>
    <row r="438" spans="1:11" ht="23.25" hidden="1" x14ac:dyDescent="0.2">
      <c r="A438" s="291" t="s">
        <v>621</v>
      </c>
      <c r="B438" s="291" t="s">
        <v>622</v>
      </c>
      <c r="C438" s="291" t="s">
        <v>41</v>
      </c>
      <c r="D438" s="291" t="s">
        <v>42</v>
      </c>
      <c r="E438" s="291" t="s">
        <v>1096</v>
      </c>
      <c r="F438" s="291" t="s">
        <v>1097</v>
      </c>
      <c r="G438" s="292">
        <v>25</v>
      </c>
      <c r="H438" s="293" t="s">
        <v>1096</v>
      </c>
      <c r="I438" s="290" t="s">
        <v>1108</v>
      </c>
      <c r="K438" s="290" t="s">
        <v>1107</v>
      </c>
    </row>
  </sheetData>
  <autoFilter ref="A1:K438">
    <filterColumn colId="2">
      <filters>
        <filter val="P04"/>
      </filters>
    </filterColumn>
    <sortState ref="A2:K438">
      <sortCondition ref="A2:A438"/>
    </sortState>
  </autoFilter>
  <sortState ref="A2:F438">
    <sortCondition ref="C2:C438"/>
    <sortCondition ref="E2:E438"/>
  </sortState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41"/>
  <sheetViews>
    <sheetView topLeftCell="B427" zoomScale="90" zoomScaleNormal="90" workbookViewId="0">
      <selection activeCell="C439" sqref="C439"/>
    </sheetView>
  </sheetViews>
  <sheetFormatPr defaultRowHeight="18" x14ac:dyDescent="0.25"/>
  <cols>
    <col min="1" max="1" width="17.375" customWidth="1"/>
    <col min="2" max="2" width="84" customWidth="1"/>
    <col min="3" max="3" width="20.125" style="95" customWidth="1"/>
    <col min="4" max="4" width="10.125" customWidth="1"/>
    <col min="5" max="5" width="14.375" style="90" customWidth="1"/>
    <col min="6" max="6" width="16.25" style="90" customWidth="1"/>
    <col min="7" max="7" width="8.625" style="90" customWidth="1"/>
    <col min="8" max="8" width="4.375" customWidth="1"/>
    <col min="9" max="9" width="3.375" customWidth="1"/>
  </cols>
  <sheetData>
    <row r="1" spans="1:10" ht="18" customHeight="1" x14ac:dyDescent="0.25">
      <c r="A1" s="92"/>
      <c r="B1" s="92" t="s">
        <v>1336</v>
      </c>
      <c r="C1" s="93"/>
      <c r="D1" s="92"/>
      <c r="E1" s="92"/>
      <c r="F1" s="92"/>
    </row>
    <row r="2" spans="1:10" ht="27.75" x14ac:dyDescent="0.65">
      <c r="A2" s="28" t="s">
        <v>736</v>
      </c>
      <c r="B2" s="28" t="s">
        <v>737</v>
      </c>
      <c r="C2" s="94" t="s">
        <v>707</v>
      </c>
      <c r="D2" s="25"/>
      <c r="E2" s="91" t="s">
        <v>802</v>
      </c>
      <c r="F2" s="91" t="s">
        <v>803</v>
      </c>
      <c r="G2" s="296" t="s">
        <v>1229</v>
      </c>
      <c r="H2" s="87"/>
    </row>
    <row r="3" spans="1:10" ht="27.75" x14ac:dyDescent="0.65">
      <c r="A3" s="142" t="s">
        <v>144</v>
      </c>
      <c r="B3" s="142" t="s">
        <v>145</v>
      </c>
      <c r="C3" s="141">
        <f>IFERROR(VLOOKUP(A3,'งบทดลอง รพ.'!$A$2:$C$599,3,0),0)</f>
        <v>0</v>
      </c>
      <c r="D3" s="25"/>
      <c r="E3" s="91" t="s">
        <v>1038</v>
      </c>
      <c r="F3" s="91" t="s">
        <v>16</v>
      </c>
      <c r="G3" s="296" t="s">
        <v>1108</v>
      </c>
      <c r="H3" s="87"/>
      <c r="I3" s="144"/>
      <c r="J3" t="s">
        <v>1230</v>
      </c>
    </row>
    <row r="4" spans="1:10" ht="27.75" x14ac:dyDescent="0.65">
      <c r="A4" s="142" t="s">
        <v>146</v>
      </c>
      <c r="B4" s="142" t="s">
        <v>147</v>
      </c>
      <c r="C4" s="141">
        <f>IFERROR(VLOOKUP(A4,'งบทดลอง รพ.'!$A$2:$C$599,3,0),0)</f>
        <v>0</v>
      </c>
      <c r="D4" s="25"/>
      <c r="E4" s="91" t="s">
        <v>1038</v>
      </c>
      <c r="F4" s="91" t="s">
        <v>16</v>
      </c>
      <c r="G4" s="296" t="s">
        <v>1108</v>
      </c>
      <c r="H4" s="87"/>
    </row>
    <row r="5" spans="1:10" ht="27.75" x14ac:dyDescent="0.65">
      <c r="A5" s="142" t="s">
        <v>148</v>
      </c>
      <c r="B5" s="142" t="s">
        <v>149</v>
      </c>
      <c r="C5" s="141">
        <f>IFERROR(VLOOKUP(A5,'งบทดลอง รพ.'!$A$2:$C$599,3,0),0)</f>
        <v>0</v>
      </c>
      <c r="D5" s="25"/>
      <c r="E5" s="91" t="s">
        <v>1038</v>
      </c>
      <c r="F5" s="91" t="s">
        <v>16</v>
      </c>
      <c r="G5" s="296" t="s">
        <v>1108</v>
      </c>
      <c r="H5" s="87"/>
    </row>
    <row r="6" spans="1:10" ht="27.75" x14ac:dyDescent="0.65">
      <c r="A6" s="142" t="s">
        <v>150</v>
      </c>
      <c r="B6" s="142" t="s">
        <v>151</v>
      </c>
      <c r="C6" s="141">
        <f>IFERROR(VLOOKUP(A6,'งบทดลอง รพ.'!$A$2:$C$599,3,0),0)</f>
        <v>0</v>
      </c>
      <c r="D6" s="25"/>
      <c r="E6" s="91" t="s">
        <v>1038</v>
      </c>
      <c r="F6" s="91" t="s">
        <v>16</v>
      </c>
      <c r="G6" s="296" t="s">
        <v>1108</v>
      </c>
      <c r="H6" s="87"/>
    </row>
    <row r="7" spans="1:10" ht="27.75" x14ac:dyDescent="0.65">
      <c r="A7" s="142" t="s">
        <v>152</v>
      </c>
      <c r="B7" s="142" t="s">
        <v>1109</v>
      </c>
      <c r="C7" s="141">
        <f>IFERROR(VLOOKUP(A7,'งบทดลอง รพ.'!$A$2:$C$599,3,0),0)</f>
        <v>0</v>
      </c>
      <c r="D7" s="25"/>
      <c r="E7" s="91" t="s">
        <v>1038</v>
      </c>
      <c r="F7" s="91" t="s">
        <v>16</v>
      </c>
      <c r="G7" s="296" t="s">
        <v>1108</v>
      </c>
      <c r="H7" s="87"/>
    </row>
    <row r="8" spans="1:10" ht="27.75" x14ac:dyDescent="0.65">
      <c r="A8" s="142" t="s">
        <v>153</v>
      </c>
      <c r="B8" s="142" t="s">
        <v>154</v>
      </c>
      <c r="C8" s="141">
        <f>IFERROR(VLOOKUP(A8,'งบทดลอง รพ.'!$A$2:$C$599,3,0),0)</f>
        <v>0</v>
      </c>
      <c r="D8" s="25"/>
      <c r="E8" s="91" t="s">
        <v>1038</v>
      </c>
      <c r="F8" s="91" t="s">
        <v>16</v>
      </c>
      <c r="G8" s="296" t="s">
        <v>1108</v>
      </c>
      <c r="H8" s="87"/>
    </row>
    <row r="9" spans="1:10" ht="27.75" x14ac:dyDescent="0.65">
      <c r="A9" s="142" t="s">
        <v>155</v>
      </c>
      <c r="B9" s="142" t="s">
        <v>177</v>
      </c>
      <c r="C9" s="141">
        <f>IFERROR(VLOOKUP(A9,'งบทดลอง รพ.'!$A$2:$C$599,3,0),0)</f>
        <v>0</v>
      </c>
      <c r="D9" s="25"/>
      <c r="E9" s="91" t="s">
        <v>1038</v>
      </c>
      <c r="F9" s="91" t="s">
        <v>16</v>
      </c>
      <c r="G9" s="296" t="s">
        <v>1108</v>
      </c>
      <c r="H9" s="87"/>
    </row>
    <row r="10" spans="1:10" ht="27.75" x14ac:dyDescent="0.65">
      <c r="A10" s="142" t="s">
        <v>156</v>
      </c>
      <c r="B10" s="142" t="s">
        <v>179</v>
      </c>
      <c r="C10" s="141">
        <f>IFERROR(VLOOKUP(A10,'งบทดลอง รพ.'!$A$2:$C$599,3,0),0)</f>
        <v>0</v>
      </c>
      <c r="D10" s="25"/>
      <c r="E10" s="91" t="s">
        <v>1038</v>
      </c>
      <c r="F10" s="91" t="s">
        <v>16</v>
      </c>
      <c r="G10" s="296" t="s">
        <v>1108</v>
      </c>
      <c r="H10" s="87"/>
    </row>
    <row r="11" spans="1:10" ht="27.75" x14ac:dyDescent="0.65">
      <c r="A11" s="142" t="s">
        <v>157</v>
      </c>
      <c r="B11" s="142" t="s">
        <v>158</v>
      </c>
      <c r="C11" s="141">
        <f>IFERROR(VLOOKUP(A11,'งบทดลอง รพ.'!$A$2:$C$599,3,0),0)</f>
        <v>0</v>
      </c>
      <c r="D11" s="25"/>
      <c r="E11" s="91" t="s">
        <v>1038</v>
      </c>
      <c r="F11" s="91" t="s">
        <v>16</v>
      </c>
      <c r="G11" s="296" t="s">
        <v>1108</v>
      </c>
      <c r="H11" s="87"/>
    </row>
    <row r="12" spans="1:10" ht="27.75" x14ac:dyDescent="0.65">
      <c r="A12" s="142" t="s">
        <v>159</v>
      </c>
      <c r="B12" s="142" t="s">
        <v>160</v>
      </c>
      <c r="C12" s="141">
        <f>IFERROR(VLOOKUP(A12,'งบทดลอง รพ.'!$A$2:$C$599,3,0),0)</f>
        <v>0</v>
      </c>
      <c r="D12" s="25"/>
      <c r="E12" s="91" t="s">
        <v>1038</v>
      </c>
      <c r="F12" s="91" t="s">
        <v>16</v>
      </c>
      <c r="G12" s="296" t="s">
        <v>1108</v>
      </c>
      <c r="H12" s="87"/>
    </row>
    <row r="13" spans="1:10" ht="27.75" x14ac:dyDescent="0.65">
      <c r="A13" s="142" t="s">
        <v>117</v>
      </c>
      <c r="B13" s="142" t="s">
        <v>118</v>
      </c>
      <c r="C13" s="141">
        <f>IFERROR(VLOOKUP(A13,'งบทดลอง รพ.'!$A$2:$C$599,3,0),0)</f>
        <v>0</v>
      </c>
      <c r="D13" s="25"/>
      <c r="E13" s="91" t="s">
        <v>1031</v>
      </c>
      <c r="F13" s="91" t="s">
        <v>12</v>
      </c>
      <c r="G13" s="296" t="s">
        <v>1108</v>
      </c>
      <c r="H13" s="87"/>
    </row>
    <row r="14" spans="1:10" ht="27.75" x14ac:dyDescent="0.65">
      <c r="A14" s="142" t="s">
        <v>119</v>
      </c>
      <c r="B14" s="142" t="s">
        <v>120</v>
      </c>
      <c r="C14" s="141">
        <f>IFERROR(VLOOKUP(A14,'งบทดลอง รพ.'!$A$2:$C$599,3,0),0)</f>
        <v>0</v>
      </c>
      <c r="D14" s="25"/>
      <c r="E14" s="91" t="s">
        <v>1031</v>
      </c>
      <c r="F14" s="91" t="s">
        <v>12</v>
      </c>
      <c r="G14" s="296" t="s">
        <v>1108</v>
      </c>
      <c r="H14" s="87"/>
    </row>
    <row r="15" spans="1:10" ht="27.75" x14ac:dyDescent="0.65">
      <c r="A15" s="142" t="s">
        <v>832</v>
      </c>
      <c r="B15" s="142" t="s">
        <v>122</v>
      </c>
      <c r="C15" s="141">
        <f>IFERROR(VLOOKUP(A15,'งบทดลอง รพ.'!$A$2:$C$599,3,0),0)</f>
        <v>0</v>
      </c>
      <c r="D15" s="25"/>
      <c r="E15" s="91" t="s">
        <v>1031</v>
      </c>
      <c r="F15" s="91" t="s">
        <v>12</v>
      </c>
      <c r="G15" s="296" t="s">
        <v>1108</v>
      </c>
      <c r="H15" s="87"/>
    </row>
    <row r="16" spans="1:10" ht="27.75" x14ac:dyDescent="0.65">
      <c r="A16" s="142" t="s">
        <v>833</v>
      </c>
      <c r="B16" s="142" t="s">
        <v>123</v>
      </c>
      <c r="C16" s="141">
        <f>IFERROR(VLOOKUP(A16,'งบทดลอง รพ.'!$A$2:$C$599,3,0),0)</f>
        <v>0</v>
      </c>
      <c r="D16" s="25"/>
      <c r="E16" s="91" t="s">
        <v>1031</v>
      </c>
      <c r="F16" s="91" t="s">
        <v>12</v>
      </c>
      <c r="G16" s="296" t="s">
        <v>1108</v>
      </c>
      <c r="H16" s="87"/>
    </row>
    <row r="17" spans="1:8" ht="27.75" x14ac:dyDescent="0.65">
      <c r="A17" s="142" t="s">
        <v>834</v>
      </c>
      <c r="B17" s="142" t="s">
        <v>835</v>
      </c>
      <c r="C17" s="141">
        <f>IFERROR(VLOOKUP(A17,'งบทดลอง รพ.'!$A$2:$C$599,3,0),0)</f>
        <v>0</v>
      </c>
      <c r="D17" s="25"/>
      <c r="E17" s="91" t="s">
        <v>1031</v>
      </c>
      <c r="F17" s="91" t="s">
        <v>12</v>
      </c>
      <c r="G17" s="296" t="s">
        <v>1108</v>
      </c>
      <c r="H17" s="87"/>
    </row>
    <row r="18" spans="1:8" ht="27.75" x14ac:dyDescent="0.65">
      <c r="A18" s="142" t="s">
        <v>124</v>
      </c>
      <c r="B18" s="142" t="s">
        <v>125</v>
      </c>
      <c r="C18" s="141">
        <f>IFERROR(VLOOKUP(A18,'งบทดลอง รพ.'!$A$2:$C$599,3,0),0)</f>
        <v>0</v>
      </c>
      <c r="D18" s="25"/>
      <c r="E18" s="91" t="s">
        <v>1031</v>
      </c>
      <c r="F18" s="91" t="s">
        <v>12</v>
      </c>
      <c r="G18" s="296" t="s">
        <v>1108</v>
      </c>
      <c r="H18" s="87"/>
    </row>
    <row r="19" spans="1:8" ht="27.75" x14ac:dyDescent="0.65">
      <c r="A19" s="142" t="s">
        <v>126</v>
      </c>
      <c r="B19" s="142" t="s">
        <v>127</v>
      </c>
      <c r="C19" s="141">
        <f>IFERROR(VLOOKUP(A19,'งบทดลอง รพ.'!$A$2:$C$599,3,0),0)</f>
        <v>300000</v>
      </c>
      <c r="D19" s="25"/>
      <c r="E19" s="91" t="s">
        <v>1031</v>
      </c>
      <c r="F19" s="91" t="s">
        <v>12</v>
      </c>
      <c r="G19" s="296" t="s">
        <v>1108</v>
      </c>
      <c r="H19" s="87"/>
    </row>
    <row r="20" spans="1:8" ht="27.75" x14ac:dyDescent="0.65">
      <c r="A20" s="142" t="s">
        <v>836</v>
      </c>
      <c r="B20" s="142" t="s">
        <v>121</v>
      </c>
      <c r="C20" s="141">
        <f>IFERROR(VLOOKUP(A20,'งบทดลอง รพ.'!$A$2:$C$599,3,0),0)</f>
        <v>0</v>
      </c>
      <c r="D20" s="25"/>
      <c r="E20" s="91" t="s">
        <v>1031</v>
      </c>
      <c r="F20" s="91" t="s">
        <v>12</v>
      </c>
      <c r="G20" s="296" t="s">
        <v>1108</v>
      </c>
      <c r="H20" s="87"/>
    </row>
    <row r="21" spans="1:8" ht="27.75" x14ac:dyDescent="0.65">
      <c r="A21" s="142" t="s">
        <v>837</v>
      </c>
      <c r="B21" s="142" t="s">
        <v>84</v>
      </c>
      <c r="C21" s="141">
        <f>IFERROR(VLOOKUP(A21,'งบทดลอง รพ.'!$A$2:$C$599,3,0),0)</f>
        <v>100000</v>
      </c>
      <c r="D21" s="25"/>
      <c r="E21" s="91" t="s">
        <v>1010</v>
      </c>
      <c r="F21" s="91" t="s">
        <v>6</v>
      </c>
      <c r="G21" s="296" t="s">
        <v>1108</v>
      </c>
      <c r="H21" s="87"/>
    </row>
    <row r="22" spans="1:8" ht="27.75" x14ac:dyDescent="0.65">
      <c r="A22" s="142" t="s">
        <v>838</v>
      </c>
      <c r="B22" s="142" t="s">
        <v>839</v>
      </c>
      <c r="C22" s="141">
        <f>IFERROR(VLOOKUP(A22,'งบทดลอง รพ.'!$A$2:$C$599,3,0),0)</f>
        <v>250000</v>
      </c>
      <c r="D22" s="25"/>
      <c r="E22" s="91" t="s">
        <v>999</v>
      </c>
      <c r="F22" s="91" t="s">
        <v>2</v>
      </c>
      <c r="G22" s="296" t="s">
        <v>1108</v>
      </c>
      <c r="H22" s="87"/>
    </row>
    <row r="23" spans="1:8" ht="27.75" x14ac:dyDescent="0.65">
      <c r="A23" s="142" t="s">
        <v>840</v>
      </c>
      <c r="B23" s="142" t="s">
        <v>841</v>
      </c>
      <c r="C23" s="141">
        <f>IFERROR(VLOOKUP(A23,'งบทดลอง รพ.'!$A$2:$C$599,3,0),0)</f>
        <v>0</v>
      </c>
      <c r="D23" s="25"/>
      <c r="E23" s="91" t="s">
        <v>1031</v>
      </c>
      <c r="F23" s="91" t="s">
        <v>12</v>
      </c>
      <c r="G23" s="296" t="s">
        <v>1108</v>
      </c>
      <c r="H23" s="87"/>
    </row>
    <row r="24" spans="1:8" ht="27.75" x14ac:dyDescent="0.65">
      <c r="A24" s="142" t="s">
        <v>76</v>
      </c>
      <c r="B24" s="142" t="s">
        <v>1111</v>
      </c>
      <c r="C24" s="141">
        <f>IFERROR(VLOOKUP(A24,'งบทดลอง รพ.'!$A$2:$C$599,3,0),0)</f>
        <v>0</v>
      </c>
      <c r="D24" s="25"/>
      <c r="E24" s="91" t="s">
        <v>1000</v>
      </c>
      <c r="F24" s="91" t="s">
        <v>4</v>
      </c>
      <c r="G24" s="296" t="s">
        <v>1108</v>
      </c>
      <c r="H24" s="87"/>
    </row>
    <row r="25" spans="1:8" ht="27.75" x14ac:dyDescent="0.65">
      <c r="A25" s="142" t="s">
        <v>77</v>
      </c>
      <c r="B25" s="142" t="s">
        <v>1112</v>
      </c>
      <c r="C25" s="141">
        <f>IFERROR(VLOOKUP(A25,'งบทดลอง รพ.'!$A$2:$C$599,3,0),0)</f>
        <v>200000</v>
      </c>
      <c r="D25" s="25"/>
      <c r="E25" s="91" t="s">
        <v>1002</v>
      </c>
      <c r="F25" s="91" t="s">
        <v>4</v>
      </c>
      <c r="G25" s="296" t="s">
        <v>1108</v>
      </c>
      <c r="H25" s="87"/>
    </row>
    <row r="26" spans="1:8" ht="27.75" x14ac:dyDescent="0.65">
      <c r="A26" s="142" t="s">
        <v>128</v>
      </c>
      <c r="B26" s="142" t="s">
        <v>1113</v>
      </c>
      <c r="C26" s="141">
        <f>IFERROR(VLOOKUP(A26,'งบทดลอง รพ.'!$A$2:$C$599,3,0),0)</f>
        <v>8000000</v>
      </c>
      <c r="D26" s="25"/>
      <c r="E26" s="91" t="s">
        <v>1033</v>
      </c>
      <c r="F26" s="91" t="s">
        <v>12</v>
      </c>
      <c r="G26" s="296" t="s">
        <v>1108</v>
      </c>
      <c r="H26" s="87"/>
    </row>
    <row r="27" spans="1:8" ht="27.75" x14ac:dyDescent="0.65">
      <c r="A27" s="142" t="s">
        <v>129</v>
      </c>
      <c r="B27" s="142" t="s">
        <v>1114</v>
      </c>
      <c r="C27" s="141">
        <f>IFERROR(VLOOKUP(A27,'งบทดลอง รพ.'!$A$2:$C$599,3,0),0)</f>
        <v>2300000</v>
      </c>
      <c r="D27" s="25"/>
      <c r="E27" s="91" t="s">
        <v>1035</v>
      </c>
      <c r="F27" s="91" t="s">
        <v>12</v>
      </c>
      <c r="G27" s="296" t="s">
        <v>1108</v>
      </c>
      <c r="H27" s="87"/>
    </row>
    <row r="28" spans="1:8" ht="27.75" x14ac:dyDescent="0.65">
      <c r="A28" s="142" t="s">
        <v>85</v>
      </c>
      <c r="B28" s="142" t="s">
        <v>1115</v>
      </c>
      <c r="C28" s="141">
        <f>IFERROR(VLOOKUP(A28,'งบทดลอง รพ.'!$A$2:$C$599,3,0),0)</f>
        <v>8000000</v>
      </c>
      <c r="D28" s="25"/>
      <c r="E28" s="91" t="s">
        <v>1012</v>
      </c>
      <c r="F28" s="91" t="s">
        <v>6</v>
      </c>
      <c r="G28" s="296" t="s">
        <v>1108</v>
      </c>
      <c r="H28" s="87"/>
    </row>
    <row r="29" spans="1:8" ht="27.75" x14ac:dyDescent="0.65">
      <c r="A29" s="142" t="s">
        <v>86</v>
      </c>
      <c r="B29" s="142" t="s">
        <v>1116</v>
      </c>
      <c r="C29" s="141">
        <f>IFERROR(VLOOKUP(A29,'งบทดลอง รพ.'!$A$2:$C$599,3,0),0)</f>
        <v>3563528.38</v>
      </c>
      <c r="D29" s="25"/>
      <c r="E29" s="91" t="s">
        <v>1014</v>
      </c>
      <c r="F29" s="91" t="s">
        <v>6</v>
      </c>
      <c r="G29" s="296" t="s">
        <v>1108</v>
      </c>
      <c r="H29" s="87"/>
    </row>
    <row r="30" spans="1:8" ht="27.75" x14ac:dyDescent="0.65">
      <c r="A30" s="142" t="s">
        <v>87</v>
      </c>
      <c r="B30" s="142" t="s">
        <v>88</v>
      </c>
      <c r="C30" s="141">
        <f>IFERROR(VLOOKUP(A30,'งบทดลอง รพ.'!$A$2:$C$599,3,0),0)</f>
        <v>-989294.23</v>
      </c>
      <c r="D30" s="25"/>
      <c r="E30" s="91" t="s">
        <v>1016</v>
      </c>
      <c r="F30" s="91" t="s">
        <v>6</v>
      </c>
      <c r="G30" s="296" t="s">
        <v>1108</v>
      </c>
      <c r="H30" s="87"/>
    </row>
    <row r="31" spans="1:8" ht="27.75" x14ac:dyDescent="0.65">
      <c r="A31" s="142" t="s">
        <v>89</v>
      </c>
      <c r="B31" s="142" t="s">
        <v>90</v>
      </c>
      <c r="C31" s="141">
        <f>IFERROR(VLOOKUP(A31,'งบทดลอง รพ.'!$A$2:$C$599,3,0),0)</f>
        <v>300000</v>
      </c>
      <c r="D31" s="25"/>
      <c r="E31" s="91" t="s">
        <v>1016</v>
      </c>
      <c r="F31" s="91" t="s">
        <v>6</v>
      </c>
      <c r="G31" s="296" t="s">
        <v>1108</v>
      </c>
      <c r="H31" s="87"/>
    </row>
    <row r="32" spans="1:8" ht="27.75" x14ac:dyDescent="0.65">
      <c r="A32" s="142" t="s">
        <v>130</v>
      </c>
      <c r="B32" s="142" t="s">
        <v>1117</v>
      </c>
      <c r="C32" s="141">
        <f>IFERROR(VLOOKUP(A32,'งบทดลอง รพ.'!$A$2:$C$599,3,0),0)</f>
        <v>200000</v>
      </c>
      <c r="D32" s="25"/>
      <c r="E32" s="91" t="s">
        <v>1033</v>
      </c>
      <c r="F32" s="91" t="s">
        <v>12</v>
      </c>
      <c r="G32" s="296" t="s">
        <v>1108</v>
      </c>
      <c r="H32" s="87"/>
    </row>
    <row r="33" spans="1:8" ht="27.75" x14ac:dyDescent="0.65">
      <c r="A33" s="142" t="s">
        <v>131</v>
      </c>
      <c r="B33" s="142" t="s">
        <v>1118</v>
      </c>
      <c r="C33" s="141">
        <f>IFERROR(VLOOKUP(A33,'งบทดลอง รพ.'!$A$2:$C$599,3,0),0)</f>
        <v>350000</v>
      </c>
      <c r="D33" s="25"/>
      <c r="E33" s="91" t="s">
        <v>1035</v>
      </c>
      <c r="F33" s="91" t="s">
        <v>12</v>
      </c>
      <c r="G33" s="296" t="s">
        <v>1108</v>
      </c>
      <c r="H33" s="87"/>
    </row>
    <row r="34" spans="1:8" ht="27.75" x14ac:dyDescent="0.65">
      <c r="A34" s="143" t="s">
        <v>78</v>
      </c>
      <c r="B34" s="143" t="s">
        <v>1119</v>
      </c>
      <c r="C34" s="141">
        <f>IFERROR(VLOOKUP(A34,'งบทดลอง รพ.'!$A$2:$C$599,3,0),0)</f>
        <v>1000000</v>
      </c>
      <c r="D34" s="25"/>
      <c r="E34" s="91" t="s">
        <v>1005</v>
      </c>
      <c r="F34" s="91" t="s">
        <v>1004</v>
      </c>
      <c r="G34" s="296" t="s">
        <v>1108</v>
      </c>
      <c r="H34" s="87"/>
    </row>
    <row r="35" spans="1:8" ht="27.75" x14ac:dyDescent="0.65">
      <c r="A35" s="143" t="s">
        <v>79</v>
      </c>
      <c r="B35" s="143" t="s">
        <v>1120</v>
      </c>
      <c r="C35" s="141">
        <f>IFERROR(VLOOKUP(A35,'งบทดลอง รพ.'!$A$2:$C$599,3,0),0)</f>
        <v>400000</v>
      </c>
      <c r="D35" s="25"/>
      <c r="E35" s="91" t="s">
        <v>1007</v>
      </c>
      <c r="F35" s="91" t="s">
        <v>1004</v>
      </c>
      <c r="G35" s="296" t="s">
        <v>1108</v>
      </c>
      <c r="H35" s="87"/>
    </row>
    <row r="36" spans="1:8" ht="27.75" x14ac:dyDescent="0.65">
      <c r="A36" s="143" t="s">
        <v>80</v>
      </c>
      <c r="B36" s="143" t="s">
        <v>81</v>
      </c>
      <c r="C36" s="141">
        <f>IFERROR(VLOOKUP(A36,'งบทดลอง รพ.'!$A$2:$C$599,3,0),0)</f>
        <v>-100000</v>
      </c>
      <c r="D36" s="25"/>
      <c r="E36" s="91" t="s">
        <v>1009</v>
      </c>
      <c r="F36" s="91" t="s">
        <v>1004</v>
      </c>
      <c r="G36" s="296" t="s">
        <v>1108</v>
      </c>
      <c r="H36" s="87"/>
    </row>
    <row r="37" spans="1:8" ht="27.75" x14ac:dyDescent="0.65">
      <c r="A37" s="143" t="s">
        <v>82</v>
      </c>
      <c r="B37" s="143" t="s">
        <v>83</v>
      </c>
      <c r="C37" s="141">
        <f>IFERROR(VLOOKUP(A37,'งบทดลอง รพ.'!$A$2:$C$599,3,0),0)</f>
        <v>20000</v>
      </c>
      <c r="D37" s="25"/>
      <c r="E37" s="91" t="s">
        <v>1009</v>
      </c>
      <c r="F37" s="91" t="s">
        <v>1004</v>
      </c>
      <c r="G37" s="296" t="s">
        <v>1108</v>
      </c>
      <c r="H37" s="87"/>
    </row>
    <row r="38" spans="1:8" ht="27.75" x14ac:dyDescent="0.65">
      <c r="A38" s="143" t="s">
        <v>842</v>
      </c>
      <c r="B38" s="143" t="s">
        <v>843</v>
      </c>
      <c r="C38" s="141">
        <f>IFERROR(VLOOKUP(A38,'งบทดลอง รพ.'!$A$2:$C$599,3,0),0)</f>
        <v>0</v>
      </c>
      <c r="D38" s="25"/>
      <c r="E38" s="91" t="s">
        <v>1005</v>
      </c>
      <c r="F38" s="91" t="s">
        <v>1004</v>
      </c>
      <c r="G38" s="296" t="s">
        <v>1108</v>
      </c>
      <c r="H38" s="87"/>
    </row>
    <row r="39" spans="1:8" ht="27.75" x14ac:dyDescent="0.65">
      <c r="A39" s="143" t="s">
        <v>844</v>
      </c>
      <c r="B39" s="143" t="s">
        <v>845</v>
      </c>
      <c r="C39" s="141">
        <f>IFERROR(VLOOKUP(A39,'งบทดลอง รพ.'!$A$2:$C$599,3,0),0)</f>
        <v>0</v>
      </c>
      <c r="D39" s="25"/>
      <c r="E39" s="91" t="s">
        <v>1007</v>
      </c>
      <c r="F39" s="91" t="s">
        <v>1004</v>
      </c>
      <c r="G39" s="296" t="s">
        <v>1108</v>
      </c>
      <c r="H39" s="87"/>
    </row>
    <row r="40" spans="1:8" ht="27.75" x14ac:dyDescent="0.65">
      <c r="A40" s="143" t="s">
        <v>846</v>
      </c>
      <c r="B40" s="143" t="s">
        <v>847</v>
      </c>
      <c r="C40" s="141">
        <f>IFERROR(VLOOKUP(A40,'งบทดลอง รพ.'!$A$2:$C$599,3,0),0)</f>
        <v>0</v>
      </c>
      <c r="D40" s="25"/>
      <c r="E40" s="91" t="s">
        <v>1009</v>
      </c>
      <c r="F40" s="91" t="s">
        <v>1004</v>
      </c>
      <c r="G40" s="296" t="s">
        <v>1108</v>
      </c>
      <c r="H40" s="87"/>
    </row>
    <row r="41" spans="1:8" ht="27.75" x14ac:dyDescent="0.65">
      <c r="A41" s="143" t="s">
        <v>848</v>
      </c>
      <c r="B41" s="143" t="s">
        <v>849</v>
      </c>
      <c r="C41" s="141">
        <f>IFERROR(VLOOKUP(A41,'งบทดลอง รพ.'!$A$2:$C$599,3,0),0)</f>
        <v>0</v>
      </c>
      <c r="D41" s="25"/>
      <c r="E41" s="91" t="s">
        <v>1009</v>
      </c>
      <c r="F41" s="91" t="s">
        <v>1004</v>
      </c>
      <c r="G41" s="296" t="s">
        <v>1108</v>
      </c>
      <c r="H41" s="87"/>
    </row>
    <row r="42" spans="1:8" ht="27.75" x14ac:dyDescent="0.65">
      <c r="A42" s="143" t="s">
        <v>850</v>
      </c>
      <c r="B42" s="143" t="s">
        <v>851</v>
      </c>
      <c r="C42" s="141">
        <f>IFERROR(VLOOKUP(A42,'งบทดลอง รพ.'!$A$2:$C$599,3,0),0)</f>
        <v>0</v>
      </c>
      <c r="D42" s="25"/>
      <c r="E42" s="91" t="s">
        <v>1005</v>
      </c>
      <c r="F42" s="91" t="s">
        <v>1004</v>
      </c>
      <c r="G42" s="296" t="s">
        <v>1108</v>
      </c>
      <c r="H42" s="87"/>
    </row>
    <row r="43" spans="1:8" ht="27.75" x14ac:dyDescent="0.65">
      <c r="A43" s="143" t="s">
        <v>852</v>
      </c>
      <c r="B43" s="143" t="s">
        <v>853</v>
      </c>
      <c r="C43" s="141">
        <f>IFERROR(VLOOKUP(A43,'งบทดลอง รพ.'!$A$2:$C$599,3,0),0)</f>
        <v>0</v>
      </c>
      <c r="D43" s="25"/>
      <c r="E43" s="91" t="s">
        <v>1007</v>
      </c>
      <c r="F43" s="91" t="s">
        <v>1004</v>
      </c>
      <c r="G43" s="296" t="s">
        <v>1108</v>
      </c>
      <c r="H43" s="87"/>
    </row>
    <row r="44" spans="1:8" ht="27.75" x14ac:dyDescent="0.65">
      <c r="A44" s="143" t="s">
        <v>854</v>
      </c>
      <c r="B44" s="143" t="s">
        <v>855</v>
      </c>
      <c r="C44" s="141">
        <f>IFERROR(VLOOKUP(A44,'งบทดลอง รพ.'!$A$2:$C$599,3,0),0)</f>
        <v>0</v>
      </c>
      <c r="D44" s="25"/>
      <c r="E44" s="91" t="s">
        <v>1009</v>
      </c>
      <c r="F44" s="91" t="s">
        <v>1004</v>
      </c>
      <c r="G44" s="296" t="s">
        <v>1108</v>
      </c>
      <c r="H44" s="87"/>
    </row>
    <row r="45" spans="1:8" ht="27.75" x14ac:dyDescent="0.65">
      <c r="A45" s="143" t="s">
        <v>856</v>
      </c>
      <c r="B45" s="143" t="s">
        <v>857</v>
      </c>
      <c r="C45" s="141">
        <f>IFERROR(VLOOKUP(A45,'งบทดลอง รพ.'!$A$2:$C$599,3,0),0)</f>
        <v>0</v>
      </c>
      <c r="D45" s="25"/>
      <c r="E45" s="91" t="s">
        <v>1009</v>
      </c>
      <c r="F45" s="91" t="s">
        <v>1004</v>
      </c>
      <c r="G45" s="296" t="s">
        <v>1108</v>
      </c>
      <c r="H45" s="87"/>
    </row>
    <row r="46" spans="1:8" ht="27.75" x14ac:dyDescent="0.65">
      <c r="A46" s="142" t="s">
        <v>45</v>
      </c>
      <c r="B46" s="142" t="s">
        <v>1121</v>
      </c>
      <c r="C46" s="141">
        <f>IFERROR(VLOOKUP(A46,'งบทดลอง รพ.'!$A$2:$C$599,3,0),0)</f>
        <v>49093311.710000001</v>
      </c>
      <c r="D46" s="25"/>
      <c r="E46" s="91" t="s">
        <v>992</v>
      </c>
      <c r="F46" s="91" t="s">
        <v>0</v>
      </c>
      <c r="G46" s="296" t="s">
        <v>1108</v>
      </c>
      <c r="H46" s="87"/>
    </row>
    <row r="47" spans="1:8" ht="27.75" x14ac:dyDescent="0.65">
      <c r="A47" s="142" t="s">
        <v>46</v>
      </c>
      <c r="B47" s="142" t="s">
        <v>1122</v>
      </c>
      <c r="C47" s="141">
        <f>IFERROR(VLOOKUP(A47,'งบทดลอง รพ.'!$A$2:$C$599,3,0),0)</f>
        <v>23496214.210000001</v>
      </c>
      <c r="D47" s="25"/>
      <c r="E47" s="91" t="s">
        <v>994</v>
      </c>
      <c r="F47" s="91" t="s">
        <v>0</v>
      </c>
      <c r="G47" s="296" t="s">
        <v>1108</v>
      </c>
      <c r="H47" s="87"/>
    </row>
    <row r="48" spans="1:8" ht="27.75" x14ac:dyDescent="0.65">
      <c r="A48" s="142" t="s">
        <v>47</v>
      </c>
      <c r="B48" s="142" t="s">
        <v>1123</v>
      </c>
      <c r="C48" s="141">
        <f>IFERROR(VLOOKUP(A48,'งบทดลอง รพ.'!$A$2:$C$599,3,0),0)</f>
        <v>475326.49</v>
      </c>
      <c r="D48" s="25"/>
      <c r="E48" s="91" t="s">
        <v>992</v>
      </c>
      <c r="F48" s="91" t="s">
        <v>0</v>
      </c>
      <c r="G48" s="296" t="s">
        <v>1108</v>
      </c>
      <c r="H48" s="87"/>
    </row>
    <row r="49" spans="1:8" ht="27.75" x14ac:dyDescent="0.65">
      <c r="A49" s="142" t="s">
        <v>48</v>
      </c>
      <c r="B49" s="142" t="s">
        <v>1124</v>
      </c>
      <c r="C49" s="141">
        <f>IFERROR(VLOOKUP(A49,'งบทดลอง รพ.'!$A$2:$C$599,3,0),0)</f>
        <v>56375.67</v>
      </c>
      <c r="D49" s="25"/>
      <c r="E49" s="91" t="s">
        <v>992</v>
      </c>
      <c r="F49" s="91" t="s">
        <v>0</v>
      </c>
      <c r="G49" s="296" t="s">
        <v>1108</v>
      </c>
      <c r="H49" s="87"/>
    </row>
    <row r="50" spans="1:8" ht="27.75" x14ac:dyDescent="0.65">
      <c r="A50" s="142" t="s">
        <v>49</v>
      </c>
      <c r="B50" s="142" t="s">
        <v>1125</v>
      </c>
      <c r="C50" s="141">
        <f>IFERROR(VLOOKUP(A50,'งบทดลอง รพ.'!$A$2:$C$599,3,0),0)</f>
        <v>67399.09</v>
      </c>
      <c r="D50" s="25"/>
      <c r="E50" s="91" t="s">
        <v>992</v>
      </c>
      <c r="F50" s="91" t="s">
        <v>0</v>
      </c>
      <c r="G50" s="296" t="s">
        <v>1108</v>
      </c>
      <c r="H50" s="87"/>
    </row>
    <row r="51" spans="1:8" ht="27.75" x14ac:dyDescent="0.65">
      <c r="A51" s="143" t="s">
        <v>215</v>
      </c>
      <c r="B51" s="143" t="s">
        <v>216</v>
      </c>
      <c r="C51" s="141">
        <f>IFERROR(VLOOKUP(A51,'งบทดลอง รพ.'!$A$2:$C$599,3,0),0)</f>
        <v>2487619.63</v>
      </c>
      <c r="D51" s="25"/>
      <c r="E51" s="91" t="s">
        <v>1041</v>
      </c>
      <c r="F51" s="91" t="s">
        <v>18</v>
      </c>
      <c r="G51" s="296" t="s">
        <v>1108</v>
      </c>
      <c r="H51" s="87"/>
    </row>
    <row r="52" spans="1:8" ht="27.75" x14ac:dyDescent="0.65">
      <c r="A52" s="142" t="s">
        <v>50</v>
      </c>
      <c r="B52" s="142" t="s">
        <v>1126</v>
      </c>
      <c r="C52" s="141">
        <f>IFERROR(VLOOKUP(A52,'งบทดลอง รพ.'!$A$2:$C$599,3,0),0)</f>
        <v>4382117.24</v>
      </c>
      <c r="D52" s="25"/>
      <c r="E52" s="91" t="s">
        <v>992</v>
      </c>
      <c r="F52" s="91" t="s">
        <v>0</v>
      </c>
      <c r="G52" s="296" t="s">
        <v>1108</v>
      </c>
      <c r="H52" s="87"/>
    </row>
    <row r="53" spans="1:8" ht="27.75" x14ac:dyDescent="0.65">
      <c r="A53" s="142" t="s">
        <v>51</v>
      </c>
      <c r="B53" s="142" t="s">
        <v>1127</v>
      </c>
      <c r="C53" s="141">
        <f>IFERROR(VLOOKUP(A53,'งบทดลอง รพ.'!$A$2:$C$599,3,0),0)</f>
        <v>0</v>
      </c>
      <c r="D53" s="25"/>
      <c r="E53" s="91" t="s">
        <v>997</v>
      </c>
      <c r="F53" s="91" t="s">
        <v>0</v>
      </c>
      <c r="G53" s="296" t="s">
        <v>1108</v>
      </c>
      <c r="H53" s="87"/>
    </row>
    <row r="54" spans="1:8" ht="27.75" x14ac:dyDescent="0.65">
      <c r="A54" s="142" t="s">
        <v>52</v>
      </c>
      <c r="B54" s="142" t="s">
        <v>1128</v>
      </c>
      <c r="C54" s="141">
        <f>IFERROR(VLOOKUP(A54,'งบทดลอง รพ.'!$A$2:$C$599,3,0),0)</f>
        <v>6834366.0099999998</v>
      </c>
      <c r="D54" s="25"/>
      <c r="E54" s="91" t="s">
        <v>992</v>
      </c>
      <c r="F54" s="91" t="s">
        <v>0</v>
      </c>
      <c r="G54" s="296" t="s">
        <v>1108</v>
      </c>
      <c r="H54" s="87"/>
    </row>
    <row r="55" spans="1:8" ht="27.75" x14ac:dyDescent="0.65">
      <c r="A55" s="142" t="s">
        <v>53</v>
      </c>
      <c r="B55" s="142" t="s">
        <v>54</v>
      </c>
      <c r="C55" s="141">
        <f>IFERROR(VLOOKUP(A55,'งบทดลอง รพ.'!$A$2:$C$599,3,0),0)</f>
        <v>1097180.73</v>
      </c>
      <c r="D55" s="25"/>
      <c r="E55" s="91" t="s">
        <v>997</v>
      </c>
      <c r="F55" s="91" t="s">
        <v>0</v>
      </c>
      <c r="G55" s="296" t="s">
        <v>1108</v>
      </c>
      <c r="H55" s="87"/>
    </row>
    <row r="56" spans="1:8" ht="27.75" x14ac:dyDescent="0.65">
      <c r="A56" s="142" t="s">
        <v>55</v>
      </c>
      <c r="B56" s="142" t="s">
        <v>1129</v>
      </c>
      <c r="C56" s="141">
        <f>IFERROR(VLOOKUP(A56,'งบทดลอง รพ.'!$A$2:$C$599,3,0),0)</f>
        <v>0</v>
      </c>
      <c r="D56" s="25"/>
      <c r="E56" s="91" t="s">
        <v>997</v>
      </c>
      <c r="F56" s="91" t="s">
        <v>0</v>
      </c>
      <c r="G56" s="296" t="s">
        <v>1108</v>
      </c>
      <c r="H56" s="87"/>
    </row>
    <row r="57" spans="1:8" ht="27.75" x14ac:dyDescent="0.65">
      <c r="A57" s="142" t="s">
        <v>56</v>
      </c>
      <c r="B57" s="142" t="s">
        <v>57</v>
      </c>
      <c r="C57" s="141">
        <f>IFERROR(VLOOKUP(A57,'งบทดลอง รพ.'!$A$2:$C$599,3,0),0)</f>
        <v>1651218.73</v>
      </c>
      <c r="D57" s="25"/>
      <c r="E57" s="91" t="s">
        <v>997</v>
      </c>
      <c r="F57" s="91" t="s">
        <v>0</v>
      </c>
      <c r="G57" s="296" t="s">
        <v>1108</v>
      </c>
      <c r="H57" s="87"/>
    </row>
    <row r="58" spans="1:8" ht="27.75" x14ac:dyDescent="0.65">
      <c r="A58" s="142" t="s">
        <v>58</v>
      </c>
      <c r="B58" s="142" t="s">
        <v>1130</v>
      </c>
      <c r="C58" s="141">
        <f>IFERROR(VLOOKUP(A58,'งบทดลอง รพ.'!$A$2:$C$599,3,0),0)</f>
        <v>0</v>
      </c>
      <c r="D58" s="25"/>
      <c r="E58" s="91" t="s">
        <v>996</v>
      </c>
      <c r="F58" s="91" t="s">
        <v>0</v>
      </c>
      <c r="G58" s="296" t="s">
        <v>1108</v>
      </c>
      <c r="H58" s="87"/>
    </row>
    <row r="59" spans="1:8" ht="27.75" x14ac:dyDescent="0.65">
      <c r="A59" s="142" t="s">
        <v>59</v>
      </c>
      <c r="B59" s="142" t="s">
        <v>1131</v>
      </c>
      <c r="C59" s="141">
        <f>IFERROR(VLOOKUP(A59,'งบทดลอง รพ.'!$A$2:$C$599,3,0),0)</f>
        <v>-4020387.72</v>
      </c>
      <c r="D59" s="25"/>
      <c r="E59" s="91" t="s">
        <v>996</v>
      </c>
      <c r="F59" s="91" t="s">
        <v>0</v>
      </c>
      <c r="G59" s="296" t="s">
        <v>1108</v>
      </c>
      <c r="H59" s="87"/>
    </row>
    <row r="60" spans="1:8" ht="27.75" x14ac:dyDescent="0.65">
      <c r="A60" s="142" t="s">
        <v>60</v>
      </c>
      <c r="B60" s="142" t="s">
        <v>1132</v>
      </c>
      <c r="C60" s="141">
        <f>IFERROR(VLOOKUP(A60,'งบทดลอง รพ.'!$A$2:$C$599,3,0),0)</f>
        <v>55363.75</v>
      </c>
      <c r="D60" s="25"/>
      <c r="E60" s="91" t="s">
        <v>996</v>
      </c>
      <c r="F60" s="91" t="s">
        <v>0</v>
      </c>
      <c r="G60" s="296" t="s">
        <v>1108</v>
      </c>
      <c r="H60" s="87"/>
    </row>
    <row r="61" spans="1:8" ht="27.75" x14ac:dyDescent="0.65">
      <c r="A61" s="142" t="s">
        <v>61</v>
      </c>
      <c r="B61" s="142" t="s">
        <v>1133</v>
      </c>
      <c r="C61" s="141">
        <f>IFERROR(VLOOKUP(A61,'งบทดลอง รพ.'!$A$2:$C$599,3,0),0)</f>
        <v>-68870.62</v>
      </c>
      <c r="D61" s="25"/>
      <c r="E61" s="91" t="s">
        <v>996</v>
      </c>
      <c r="F61" s="91" t="s">
        <v>0</v>
      </c>
      <c r="G61" s="296" t="s">
        <v>1108</v>
      </c>
      <c r="H61" s="87"/>
    </row>
    <row r="62" spans="1:8" ht="27.75" x14ac:dyDescent="0.65">
      <c r="A62" s="142" t="s">
        <v>62</v>
      </c>
      <c r="B62" s="142" t="s">
        <v>1134</v>
      </c>
      <c r="C62" s="141">
        <f>IFERROR(VLOOKUP(A62,'งบทดลอง รพ.'!$A$2:$C$599,3,0),0)</f>
        <v>1673110.58</v>
      </c>
      <c r="D62" s="25"/>
      <c r="E62" s="91" t="s">
        <v>996</v>
      </c>
      <c r="F62" s="91" t="s">
        <v>0</v>
      </c>
      <c r="G62" s="296" t="s">
        <v>1108</v>
      </c>
      <c r="H62" s="87"/>
    </row>
    <row r="63" spans="1:8" ht="27.75" x14ac:dyDescent="0.65">
      <c r="A63" s="142" t="s">
        <v>63</v>
      </c>
      <c r="B63" s="142" t="s">
        <v>1135</v>
      </c>
      <c r="C63" s="141">
        <f>IFERROR(VLOOKUP(A63,'งบทดลอง รพ.'!$A$2:$C$599,3,0),0)</f>
        <v>1205114.45</v>
      </c>
      <c r="D63" s="25"/>
      <c r="E63" s="91" t="s">
        <v>992</v>
      </c>
      <c r="F63" s="91" t="s">
        <v>0</v>
      </c>
      <c r="G63" s="296" t="s">
        <v>1108</v>
      </c>
      <c r="H63" s="87"/>
    </row>
    <row r="64" spans="1:8" ht="27.75" x14ac:dyDescent="0.65">
      <c r="A64" s="142" t="s">
        <v>64</v>
      </c>
      <c r="B64" s="142" t="s">
        <v>65</v>
      </c>
      <c r="C64" s="141">
        <f>IFERROR(VLOOKUP(A64,'งบทดลอง รพ.'!$A$2:$C$599,3,0),0)</f>
        <v>0</v>
      </c>
      <c r="D64" s="25"/>
      <c r="E64" s="91" t="s">
        <v>997</v>
      </c>
      <c r="F64" s="91" t="s">
        <v>0</v>
      </c>
      <c r="G64" s="296" t="s">
        <v>1108</v>
      </c>
      <c r="H64" s="87"/>
    </row>
    <row r="65" spans="1:8" ht="27.75" x14ac:dyDescent="0.65">
      <c r="A65" s="142" t="s">
        <v>66</v>
      </c>
      <c r="B65" s="142" t="s">
        <v>67</v>
      </c>
      <c r="C65" s="141">
        <f>IFERROR(VLOOKUP(A65,'งบทดลอง รพ.'!$A$2:$C$599,3,0),0)</f>
        <v>0</v>
      </c>
      <c r="D65" s="25"/>
      <c r="E65" s="91" t="s">
        <v>997</v>
      </c>
      <c r="F65" s="91" t="s">
        <v>0</v>
      </c>
      <c r="G65" s="296" t="s">
        <v>1108</v>
      </c>
      <c r="H65" s="87"/>
    </row>
    <row r="66" spans="1:8" ht="27.75" x14ac:dyDescent="0.65">
      <c r="A66" s="142" t="s">
        <v>68</v>
      </c>
      <c r="B66" s="142" t="s">
        <v>1136</v>
      </c>
      <c r="C66" s="141">
        <f>IFERROR(VLOOKUP(A66,'งบทดลอง รพ.'!$A$2:$C$599,3,0),0)</f>
        <v>1143013.25</v>
      </c>
      <c r="D66" s="25"/>
      <c r="E66" s="91" t="s">
        <v>992</v>
      </c>
      <c r="F66" s="91" t="s">
        <v>0</v>
      </c>
      <c r="G66" s="296" t="s">
        <v>1108</v>
      </c>
      <c r="H66" s="87"/>
    </row>
    <row r="67" spans="1:8" ht="27.75" x14ac:dyDescent="0.65">
      <c r="A67" s="142" t="s">
        <v>69</v>
      </c>
      <c r="B67" s="142" t="s">
        <v>1137</v>
      </c>
      <c r="C67" s="141">
        <f>IFERROR(VLOOKUP(A67,'งบทดลอง รพ.'!$A$2:$C$599,3,0),0)</f>
        <v>850412.86</v>
      </c>
      <c r="D67" s="25"/>
      <c r="E67" s="91" t="s">
        <v>994</v>
      </c>
      <c r="F67" s="91" t="s">
        <v>0</v>
      </c>
      <c r="G67" s="296" t="s">
        <v>1108</v>
      </c>
      <c r="H67" s="87"/>
    </row>
    <row r="68" spans="1:8" ht="27.75" x14ac:dyDescent="0.65">
      <c r="A68" s="142" t="s">
        <v>70</v>
      </c>
      <c r="B68" s="142" t="s">
        <v>1138</v>
      </c>
      <c r="C68" s="141">
        <f>IFERROR(VLOOKUP(A68,'งบทดลอง รพ.'!$A$2:$C$599,3,0),0)</f>
        <v>0</v>
      </c>
      <c r="D68" s="25"/>
      <c r="E68" s="91" t="s">
        <v>992</v>
      </c>
      <c r="F68" s="91" t="s">
        <v>0</v>
      </c>
      <c r="G68" s="296" t="s">
        <v>1108</v>
      </c>
      <c r="H68" s="87"/>
    </row>
    <row r="69" spans="1:8" ht="27.75" x14ac:dyDescent="0.65">
      <c r="A69" s="142" t="s">
        <v>71</v>
      </c>
      <c r="B69" s="142" t="s">
        <v>1139</v>
      </c>
      <c r="C69" s="141">
        <f>IFERROR(VLOOKUP(A69,'งบทดลอง รพ.'!$A$2:$C$599,3,0),0)</f>
        <v>0</v>
      </c>
      <c r="D69" s="25"/>
      <c r="E69" s="91" t="s">
        <v>994</v>
      </c>
      <c r="F69" s="91" t="s">
        <v>0</v>
      </c>
      <c r="G69" s="296" t="s">
        <v>1108</v>
      </c>
      <c r="H69" s="87"/>
    </row>
    <row r="70" spans="1:8" ht="27.75" x14ac:dyDescent="0.65">
      <c r="A70" s="142" t="s">
        <v>72</v>
      </c>
      <c r="B70" s="142" t="s">
        <v>1140</v>
      </c>
      <c r="C70" s="141">
        <f>IFERROR(VLOOKUP(A70,'งบทดลอง รพ.'!$A$2:$C$599,3,0),0)</f>
        <v>1654350.55</v>
      </c>
      <c r="D70" s="25"/>
      <c r="E70" s="91" t="s">
        <v>992</v>
      </c>
      <c r="F70" s="91" t="s">
        <v>0</v>
      </c>
      <c r="G70" s="296" t="s">
        <v>1108</v>
      </c>
      <c r="H70" s="87"/>
    </row>
    <row r="71" spans="1:8" ht="27.75" x14ac:dyDescent="0.65">
      <c r="A71" s="142" t="s">
        <v>73</v>
      </c>
      <c r="B71" s="142" t="s">
        <v>1141</v>
      </c>
      <c r="C71" s="141">
        <f>IFERROR(VLOOKUP(A71,'งบทดลอง รพ.'!$A$2:$C$599,3,0),0)</f>
        <v>0</v>
      </c>
      <c r="D71" s="25"/>
      <c r="E71" s="91" t="s">
        <v>994</v>
      </c>
      <c r="F71" s="91" t="s">
        <v>0</v>
      </c>
      <c r="G71" s="296" t="s">
        <v>1108</v>
      </c>
      <c r="H71" s="87"/>
    </row>
    <row r="72" spans="1:8" ht="27.75" x14ac:dyDescent="0.65">
      <c r="A72" s="142" t="s">
        <v>74</v>
      </c>
      <c r="B72" s="142" t="s">
        <v>1142</v>
      </c>
      <c r="C72" s="141">
        <f>IFERROR(VLOOKUP(A72,'งบทดลอง รพ.'!$A$2:$C$599,3,0),0)</f>
        <v>-157828.28</v>
      </c>
      <c r="D72" s="25"/>
      <c r="E72" s="91" t="s">
        <v>996</v>
      </c>
      <c r="F72" s="91" t="s">
        <v>0</v>
      </c>
      <c r="G72" s="296" t="s">
        <v>1108</v>
      </c>
      <c r="H72" s="87"/>
    </row>
    <row r="73" spans="1:8" ht="27.75" x14ac:dyDescent="0.65">
      <c r="A73" s="142" t="s">
        <v>75</v>
      </c>
      <c r="B73" s="142" t="s">
        <v>1143</v>
      </c>
      <c r="C73" s="141">
        <f>IFERROR(VLOOKUP(A73,'งบทดลอง รพ.'!$A$2:$C$599,3,0),0)</f>
        <v>0</v>
      </c>
      <c r="D73" s="25"/>
      <c r="E73" s="91" t="s">
        <v>996</v>
      </c>
      <c r="F73" s="91" t="s">
        <v>0</v>
      </c>
      <c r="G73" s="296" t="s">
        <v>1108</v>
      </c>
      <c r="H73" s="87"/>
    </row>
    <row r="74" spans="1:8" ht="27.75" x14ac:dyDescent="0.65">
      <c r="A74" s="142" t="s">
        <v>858</v>
      </c>
      <c r="B74" s="142" t="s">
        <v>859</v>
      </c>
      <c r="C74" s="141">
        <f>IFERROR(VLOOKUP(A74,'งบทดลอง รพ.'!$A$2:$C$599,3,0),0)</f>
        <v>0</v>
      </c>
      <c r="D74" s="25"/>
      <c r="E74" s="91" t="s">
        <v>996</v>
      </c>
      <c r="F74" s="91" t="s">
        <v>0</v>
      </c>
      <c r="G74" s="296" t="s">
        <v>1108</v>
      </c>
      <c r="H74" s="87"/>
    </row>
    <row r="75" spans="1:8" ht="27.75" x14ac:dyDescent="0.65">
      <c r="A75" s="142" t="s">
        <v>860</v>
      </c>
      <c r="B75" s="142" t="s">
        <v>861</v>
      </c>
      <c r="C75" s="141">
        <f>IFERROR(VLOOKUP(A75,'งบทดลอง รพ.'!$A$2:$C$599,3,0),0)</f>
        <v>0</v>
      </c>
      <c r="D75" s="25"/>
      <c r="E75" s="91" t="s">
        <v>996</v>
      </c>
      <c r="F75" s="91" t="s">
        <v>0</v>
      </c>
      <c r="G75" s="296" t="s">
        <v>1108</v>
      </c>
      <c r="H75" s="87"/>
    </row>
    <row r="76" spans="1:8" ht="27.75" x14ac:dyDescent="0.65">
      <c r="A76" s="142" t="s">
        <v>862</v>
      </c>
      <c r="B76" s="142" t="s">
        <v>863</v>
      </c>
      <c r="C76" s="141">
        <f>IFERROR(VLOOKUP(A76,'งบทดลอง รพ.'!$A$2:$C$599,3,0),0)</f>
        <v>0</v>
      </c>
      <c r="D76" s="25"/>
      <c r="E76" s="91" t="s">
        <v>997</v>
      </c>
      <c r="F76" s="91" t="s">
        <v>0</v>
      </c>
      <c r="G76" s="296" t="s">
        <v>1108</v>
      </c>
      <c r="H76" s="87"/>
    </row>
    <row r="77" spans="1:8" ht="27.75" x14ac:dyDescent="0.65">
      <c r="A77" s="142" t="s">
        <v>864</v>
      </c>
      <c r="B77" s="142" t="s">
        <v>865</v>
      </c>
      <c r="C77" s="141">
        <f>IFERROR(VLOOKUP(A77,'งบทดลอง รพ.'!$A$2:$C$599,3,0),0)</f>
        <v>0</v>
      </c>
      <c r="D77" s="25"/>
      <c r="E77" s="91" t="s">
        <v>997</v>
      </c>
      <c r="F77" s="91" t="s">
        <v>0</v>
      </c>
      <c r="G77" s="296" t="s">
        <v>1108</v>
      </c>
      <c r="H77" s="87"/>
    </row>
    <row r="78" spans="1:8" ht="27.75" x14ac:dyDescent="0.65">
      <c r="A78" s="142" t="s">
        <v>866</v>
      </c>
      <c r="B78" s="142" t="s">
        <v>867</v>
      </c>
      <c r="C78" s="141">
        <f>IFERROR(VLOOKUP(A78,'งบทดลอง รพ.'!$A$2:$C$599,3,0),0)</f>
        <v>0</v>
      </c>
      <c r="D78" s="25"/>
      <c r="E78" s="91" t="s">
        <v>996</v>
      </c>
      <c r="F78" s="91" t="s">
        <v>0</v>
      </c>
      <c r="G78" s="296" t="s">
        <v>1108</v>
      </c>
      <c r="H78" s="87"/>
    </row>
    <row r="79" spans="1:8" ht="27.75" x14ac:dyDescent="0.65">
      <c r="A79" s="142" t="s">
        <v>868</v>
      </c>
      <c r="B79" s="142" t="s">
        <v>869</v>
      </c>
      <c r="C79" s="141">
        <f>IFERROR(VLOOKUP(A79,'งบทดลอง รพ.'!$A$2:$C$599,3,0),0)</f>
        <v>-54341.56</v>
      </c>
      <c r="D79" s="25"/>
      <c r="E79" s="91" t="s">
        <v>996</v>
      </c>
      <c r="F79" s="91" t="s">
        <v>0</v>
      </c>
      <c r="G79" s="296" t="s">
        <v>1108</v>
      </c>
      <c r="H79" s="87"/>
    </row>
    <row r="80" spans="1:8" ht="27.75" x14ac:dyDescent="0.65">
      <c r="A80" s="142" t="s">
        <v>870</v>
      </c>
      <c r="B80" s="142" t="s">
        <v>871</v>
      </c>
      <c r="C80" s="141">
        <f>IFERROR(VLOOKUP(A80,'งบทดลอง รพ.'!$A$2:$C$599,3,0),0)</f>
        <v>0</v>
      </c>
      <c r="D80" s="25"/>
      <c r="E80" s="91" t="s">
        <v>996</v>
      </c>
      <c r="F80" s="91" t="s">
        <v>0</v>
      </c>
      <c r="G80" s="296" t="s">
        <v>1108</v>
      </c>
      <c r="H80" s="87"/>
    </row>
    <row r="81" spans="1:8" ht="27.75" x14ac:dyDescent="0.65">
      <c r="A81" s="142" t="s">
        <v>819</v>
      </c>
      <c r="B81" s="142" t="s">
        <v>1144</v>
      </c>
      <c r="C81" s="141">
        <f>IFERROR(VLOOKUP(A81,'งบทดลอง รพ.'!$A$2:$C$599,3,0),0)</f>
        <v>0</v>
      </c>
      <c r="D81" s="25"/>
      <c r="E81" s="91" t="s">
        <v>996</v>
      </c>
      <c r="F81" s="91" t="s">
        <v>0</v>
      </c>
      <c r="G81" s="296" t="s">
        <v>1108</v>
      </c>
      <c r="H81" s="87"/>
    </row>
    <row r="82" spans="1:8" ht="27.75" x14ac:dyDescent="0.65">
      <c r="A82" s="142" t="s">
        <v>820</v>
      </c>
      <c r="B82" s="142" t="s">
        <v>821</v>
      </c>
      <c r="C82" s="141">
        <f>IFERROR(VLOOKUP(A82,'งบทดลอง รพ.'!$A$2:$C$599,3,0),0)</f>
        <v>0</v>
      </c>
      <c r="D82" s="25"/>
      <c r="E82" s="91" t="s">
        <v>996</v>
      </c>
      <c r="F82" s="91" t="s">
        <v>0</v>
      </c>
      <c r="G82" s="296" t="s">
        <v>1108</v>
      </c>
      <c r="H82" s="87"/>
    </row>
    <row r="83" spans="1:8" ht="27.75" x14ac:dyDescent="0.65">
      <c r="A83" s="142" t="s">
        <v>822</v>
      </c>
      <c r="B83" s="142" t="s">
        <v>823</v>
      </c>
      <c r="C83" s="141">
        <f>IFERROR(VLOOKUP(A83,'งบทดลอง รพ.'!$A$2:$C$599,3,0),0)</f>
        <v>0</v>
      </c>
      <c r="D83" s="25"/>
      <c r="E83" s="91" t="s">
        <v>996</v>
      </c>
      <c r="F83" s="91" t="s">
        <v>0</v>
      </c>
      <c r="G83" s="296" t="s">
        <v>1108</v>
      </c>
      <c r="H83" s="87"/>
    </row>
    <row r="84" spans="1:8" ht="27.75" x14ac:dyDescent="0.65">
      <c r="A84" s="142" t="s">
        <v>824</v>
      </c>
      <c r="B84" s="142" t="s">
        <v>825</v>
      </c>
      <c r="C84" s="141">
        <f>IFERROR(VLOOKUP(A84,'งบทดลอง รพ.'!$A$2:$C$599,3,0),0)</f>
        <v>0</v>
      </c>
      <c r="D84" s="25"/>
      <c r="E84" s="91" t="s">
        <v>992</v>
      </c>
      <c r="F84" s="91" t="s">
        <v>0</v>
      </c>
      <c r="G84" s="296" t="s">
        <v>1108</v>
      </c>
      <c r="H84" s="87"/>
    </row>
    <row r="85" spans="1:8" ht="27.75" x14ac:dyDescent="0.65">
      <c r="A85" s="142" t="s">
        <v>826</v>
      </c>
      <c r="B85" s="142" t="s">
        <v>827</v>
      </c>
      <c r="C85" s="141">
        <f>IFERROR(VLOOKUP(A85,'งบทดลอง รพ.'!$A$2:$C$599,3,0),0)</f>
        <v>-28219794</v>
      </c>
      <c r="D85" s="25"/>
      <c r="E85" s="91" t="s">
        <v>996</v>
      </c>
      <c r="F85" s="91" t="s">
        <v>0</v>
      </c>
      <c r="G85" s="296" t="s">
        <v>1108</v>
      </c>
      <c r="H85" s="87"/>
    </row>
    <row r="86" spans="1:8" ht="27.75" x14ac:dyDescent="0.65">
      <c r="A86" s="142" t="s">
        <v>828</v>
      </c>
      <c r="B86" s="142" t="s">
        <v>829</v>
      </c>
      <c r="C86" s="141">
        <f>IFERROR(VLOOKUP(A86,'งบทดลอง รพ.'!$A$2:$C$599,3,0),0)</f>
        <v>-4640106.3899999997</v>
      </c>
      <c r="D86" s="25"/>
      <c r="E86" s="91" t="s">
        <v>996</v>
      </c>
      <c r="F86" s="91" t="s">
        <v>0</v>
      </c>
      <c r="G86" s="296" t="s">
        <v>1108</v>
      </c>
      <c r="H86" s="87"/>
    </row>
    <row r="87" spans="1:8" ht="27.75" x14ac:dyDescent="0.65">
      <c r="A87" s="142" t="s">
        <v>830</v>
      </c>
      <c r="B87" s="142" t="s">
        <v>831</v>
      </c>
      <c r="C87" s="141">
        <f>IFERROR(VLOOKUP(A87,'งบทดลอง รพ.'!$A$2:$C$599,3,0),0)</f>
        <v>-5998198.8200000003</v>
      </c>
      <c r="D87" s="25"/>
      <c r="E87" s="91" t="s">
        <v>996</v>
      </c>
      <c r="F87" s="91" t="s">
        <v>0</v>
      </c>
      <c r="G87" s="296" t="s">
        <v>1108</v>
      </c>
      <c r="H87" s="87"/>
    </row>
    <row r="88" spans="1:8" ht="27.75" x14ac:dyDescent="0.65">
      <c r="A88" s="142" t="s">
        <v>91</v>
      </c>
      <c r="B88" s="142" t="s">
        <v>92</v>
      </c>
      <c r="C88" s="141">
        <f>IFERROR(VLOOKUP(A88,'งบทดลอง รพ.'!$A$2:$C$599,3,0),0)</f>
        <v>110000</v>
      </c>
      <c r="D88" s="25"/>
      <c r="E88" s="91" t="s">
        <v>1022</v>
      </c>
      <c r="F88" s="91" t="s">
        <v>8</v>
      </c>
      <c r="G88" s="296" t="s">
        <v>1108</v>
      </c>
      <c r="H88" s="87"/>
    </row>
    <row r="89" spans="1:8" ht="27.75" x14ac:dyDescent="0.65">
      <c r="A89" s="142" t="s">
        <v>93</v>
      </c>
      <c r="B89" s="142" t="s">
        <v>1145</v>
      </c>
      <c r="C89" s="141">
        <f>IFERROR(VLOOKUP(A89,'งบทดลอง รพ.'!$A$2:$C$599,3,0),0)</f>
        <v>3193319.4218181819</v>
      </c>
      <c r="D89" s="25"/>
      <c r="E89" s="91" t="s">
        <v>1018</v>
      </c>
      <c r="F89" s="91" t="s">
        <v>8</v>
      </c>
      <c r="G89" s="296" t="s">
        <v>1108</v>
      </c>
      <c r="H89" s="87"/>
    </row>
    <row r="90" spans="1:8" ht="27.75" x14ac:dyDescent="0.65">
      <c r="A90" s="142" t="s">
        <v>94</v>
      </c>
      <c r="B90" s="142" t="s">
        <v>1146</v>
      </c>
      <c r="C90" s="141">
        <f>IFERROR(VLOOKUP(A90,'งบทดลอง รพ.'!$A$2:$C$599,3,0),0)</f>
        <v>1346023.6363636365</v>
      </c>
      <c r="D90" s="25"/>
      <c r="E90" s="91" t="s">
        <v>1020</v>
      </c>
      <c r="F90" s="91" t="s">
        <v>8</v>
      </c>
      <c r="G90" s="296" t="s">
        <v>1108</v>
      </c>
      <c r="H90" s="87"/>
    </row>
    <row r="91" spans="1:8" ht="27.75" x14ac:dyDescent="0.65">
      <c r="A91" s="142" t="s">
        <v>95</v>
      </c>
      <c r="B91" s="142" t="s">
        <v>1147</v>
      </c>
      <c r="C91" s="141">
        <f>IFERROR(VLOOKUP(A91,'งบทดลอง รพ.'!$A$2:$C$599,3,0),0)</f>
        <v>75000</v>
      </c>
      <c r="D91" s="25"/>
      <c r="E91" s="91" t="s">
        <v>1018</v>
      </c>
      <c r="F91" s="91" t="s">
        <v>8</v>
      </c>
      <c r="G91" s="296" t="s">
        <v>1108</v>
      </c>
      <c r="H91" s="87"/>
    </row>
    <row r="92" spans="1:8" ht="27.75" x14ac:dyDescent="0.65">
      <c r="A92" s="142" t="s">
        <v>96</v>
      </c>
      <c r="B92" s="142" t="s">
        <v>1148</v>
      </c>
      <c r="C92" s="141">
        <f>IFERROR(VLOOKUP(A92,'งบทดลอง รพ.'!$A$2:$C$599,3,0),0)</f>
        <v>65000</v>
      </c>
      <c r="D92" s="25"/>
      <c r="E92" s="91" t="s">
        <v>1020</v>
      </c>
      <c r="F92" s="91" t="s">
        <v>8</v>
      </c>
      <c r="G92" s="296" t="s">
        <v>1108</v>
      </c>
      <c r="H92" s="87"/>
    </row>
    <row r="93" spans="1:8" ht="27.75" x14ac:dyDescent="0.65">
      <c r="A93" s="142" t="s">
        <v>97</v>
      </c>
      <c r="B93" s="142" t="s">
        <v>98</v>
      </c>
      <c r="C93" s="141">
        <f>IFERROR(VLOOKUP(A93,'งบทดลอง รพ.'!$A$2:$C$599,3,0),0)</f>
        <v>300000</v>
      </c>
      <c r="D93" s="25"/>
      <c r="E93" s="91" t="s">
        <v>1022</v>
      </c>
      <c r="F93" s="91" t="s">
        <v>8</v>
      </c>
      <c r="G93" s="296" t="s">
        <v>1108</v>
      </c>
      <c r="H93" s="87"/>
    </row>
    <row r="94" spans="1:8" ht="27.75" x14ac:dyDescent="0.65">
      <c r="A94" s="142" t="s">
        <v>99</v>
      </c>
      <c r="B94" s="142" t="s">
        <v>100</v>
      </c>
      <c r="C94" s="141">
        <f>IFERROR(VLOOKUP(A94,'งบทดลอง รพ.'!$A$2:$C$599,3,0),0)</f>
        <v>150000</v>
      </c>
      <c r="D94" s="25"/>
      <c r="E94" s="91" t="s">
        <v>1020</v>
      </c>
      <c r="F94" s="91" t="s">
        <v>8</v>
      </c>
      <c r="G94" s="296" t="s">
        <v>1108</v>
      </c>
      <c r="H94" s="87"/>
    </row>
    <row r="95" spans="1:8" ht="27.75" x14ac:dyDescent="0.65">
      <c r="A95" s="142" t="s">
        <v>101</v>
      </c>
      <c r="B95" s="142" t="s">
        <v>1149</v>
      </c>
      <c r="C95" s="141">
        <f>IFERROR(VLOOKUP(A95,'งบทดลอง รพ.'!$A$2:$C$599,3,0),0)</f>
        <v>0</v>
      </c>
      <c r="D95" s="25"/>
      <c r="E95" s="91" t="s">
        <v>1018</v>
      </c>
      <c r="F95" s="91" t="s">
        <v>8</v>
      </c>
      <c r="G95" s="296" t="s">
        <v>1108</v>
      </c>
      <c r="H95" s="87"/>
    </row>
    <row r="96" spans="1:8" ht="27.75" x14ac:dyDescent="0.65">
      <c r="A96" s="142" t="s">
        <v>102</v>
      </c>
      <c r="B96" s="142" t="s">
        <v>1150</v>
      </c>
      <c r="C96" s="141">
        <f>IFERROR(VLOOKUP(A96,'งบทดลอง รพ.'!$A$2:$C$599,3,0),0)</f>
        <v>0</v>
      </c>
      <c r="D96" s="25"/>
      <c r="E96" s="91" t="s">
        <v>1020</v>
      </c>
      <c r="F96" s="91" t="s">
        <v>8</v>
      </c>
      <c r="G96" s="296" t="s">
        <v>1108</v>
      </c>
      <c r="H96" s="87"/>
    </row>
    <row r="97" spans="1:8" ht="27.75" x14ac:dyDescent="0.65">
      <c r="A97" s="142" t="s">
        <v>103</v>
      </c>
      <c r="B97" s="142" t="s">
        <v>1151</v>
      </c>
      <c r="C97" s="141">
        <f>IFERROR(VLOOKUP(A97,'งบทดลอง รพ.'!$A$2:$C$599,3,0),0)</f>
        <v>-1660526.1</v>
      </c>
      <c r="D97" s="25"/>
      <c r="E97" s="91" t="s">
        <v>1017</v>
      </c>
      <c r="F97" s="91" t="s">
        <v>8</v>
      </c>
      <c r="G97" s="296" t="s">
        <v>1108</v>
      </c>
      <c r="H97" s="87"/>
    </row>
    <row r="98" spans="1:8" ht="27.75" x14ac:dyDescent="0.65">
      <c r="A98" s="142" t="s">
        <v>104</v>
      </c>
      <c r="B98" s="142" t="s">
        <v>1152</v>
      </c>
      <c r="C98" s="141">
        <f>IFERROR(VLOOKUP(A98,'งบทดลอง รพ.'!$A$2:$C$599,3,0),0)</f>
        <v>-699932</v>
      </c>
      <c r="D98" s="25"/>
      <c r="E98" s="91" t="s">
        <v>1017</v>
      </c>
      <c r="F98" s="91" t="s">
        <v>8</v>
      </c>
      <c r="G98" s="296" t="s">
        <v>1108</v>
      </c>
      <c r="H98" s="87"/>
    </row>
    <row r="99" spans="1:8" ht="27.75" x14ac:dyDescent="0.65">
      <c r="A99" s="142" t="s">
        <v>105</v>
      </c>
      <c r="B99" s="142" t="s">
        <v>1153</v>
      </c>
      <c r="C99" s="141">
        <f>IFERROR(VLOOKUP(A99,'งบทดลอง รพ.'!$A$2:$C$599,3,0),0)</f>
        <v>0</v>
      </c>
      <c r="D99" s="25"/>
      <c r="E99" s="91" t="s">
        <v>1017</v>
      </c>
      <c r="F99" s="91" t="s">
        <v>8</v>
      </c>
      <c r="G99" s="296" t="s">
        <v>1108</v>
      </c>
      <c r="H99" s="87"/>
    </row>
    <row r="100" spans="1:8" ht="27.75" x14ac:dyDescent="0.65">
      <c r="A100" s="142" t="s">
        <v>106</v>
      </c>
      <c r="B100" s="142" t="s">
        <v>1154</v>
      </c>
      <c r="C100" s="141">
        <f>IFERROR(VLOOKUP(A100,'งบทดลอง รพ.'!$A$2:$C$599,3,0),0)</f>
        <v>0</v>
      </c>
      <c r="D100" s="25"/>
      <c r="E100" s="91" t="s">
        <v>1017</v>
      </c>
      <c r="F100" s="91" t="s">
        <v>8</v>
      </c>
      <c r="G100" s="296" t="s">
        <v>1108</v>
      </c>
      <c r="H100" s="87"/>
    </row>
    <row r="101" spans="1:8" ht="27.75" x14ac:dyDescent="0.65">
      <c r="A101" s="142" t="s">
        <v>872</v>
      </c>
      <c r="B101" s="142" t="s">
        <v>107</v>
      </c>
      <c r="C101" s="141">
        <f>IFERROR(VLOOKUP(A101,'งบทดลอง รพ.'!$A$2:$C$599,3,0),0)</f>
        <v>0</v>
      </c>
      <c r="D101" s="25"/>
      <c r="E101" s="91" t="s">
        <v>1022</v>
      </c>
      <c r="F101" s="91" t="s">
        <v>8</v>
      </c>
      <c r="G101" s="296" t="s">
        <v>1108</v>
      </c>
      <c r="H101" s="87"/>
    </row>
    <row r="102" spans="1:8" ht="27.75" x14ac:dyDescent="0.65">
      <c r="A102" s="142" t="s">
        <v>873</v>
      </c>
      <c r="B102" s="142" t="s">
        <v>108</v>
      </c>
      <c r="C102" s="141">
        <f>IFERROR(VLOOKUP(A102,'งบทดลอง รพ.'!$A$2:$C$599,3,0),0)</f>
        <v>0</v>
      </c>
      <c r="D102" s="25"/>
      <c r="E102" s="91" t="s">
        <v>1022</v>
      </c>
      <c r="F102" s="91" t="s">
        <v>8</v>
      </c>
      <c r="G102" s="296" t="s">
        <v>1108</v>
      </c>
      <c r="H102" s="87"/>
    </row>
    <row r="103" spans="1:8" ht="27.75" x14ac:dyDescent="0.65">
      <c r="A103" s="142" t="s">
        <v>109</v>
      </c>
      <c r="B103" s="142" t="s">
        <v>1155</v>
      </c>
      <c r="C103" s="141">
        <f>IFERROR(VLOOKUP(A103,'งบทดลอง รพ.'!$A$2:$C$599,3,0),0)</f>
        <v>600000</v>
      </c>
      <c r="D103" s="25"/>
      <c r="E103" s="91" t="s">
        <v>1025</v>
      </c>
      <c r="F103" s="91" t="s">
        <v>10</v>
      </c>
      <c r="G103" s="296" t="s">
        <v>1108</v>
      </c>
      <c r="H103" s="87"/>
    </row>
    <row r="104" spans="1:8" ht="27.75" x14ac:dyDescent="0.65">
      <c r="A104" s="142" t="s">
        <v>110</v>
      </c>
      <c r="B104" s="142" t="s">
        <v>1156</v>
      </c>
      <c r="C104" s="141">
        <f>IFERROR(VLOOKUP(A104,'งบทดลอง รพ.'!$A$2:$C$599,3,0),0)</f>
        <v>600000</v>
      </c>
      <c r="D104" s="25"/>
      <c r="E104" s="91" t="s">
        <v>1027</v>
      </c>
      <c r="F104" s="91" t="s">
        <v>10</v>
      </c>
      <c r="G104" s="296" t="s">
        <v>1108</v>
      </c>
      <c r="H104" s="87"/>
    </row>
    <row r="105" spans="1:8" ht="27.75" x14ac:dyDescent="0.65">
      <c r="A105" s="142" t="s">
        <v>111</v>
      </c>
      <c r="B105" s="142" t="s">
        <v>1157</v>
      </c>
      <c r="C105" s="141">
        <f>IFERROR(VLOOKUP(A105,'งบทดลอง รพ.'!$A$2:$C$599,3,0),0)</f>
        <v>0</v>
      </c>
      <c r="D105" s="25"/>
      <c r="E105" s="91" t="s">
        <v>1024</v>
      </c>
      <c r="F105" s="91" t="s">
        <v>10</v>
      </c>
      <c r="G105" s="296" t="s">
        <v>1108</v>
      </c>
      <c r="H105" s="87"/>
    </row>
    <row r="106" spans="1:8" ht="27.75" x14ac:dyDescent="0.65">
      <c r="A106" s="142" t="s">
        <v>112</v>
      </c>
      <c r="B106" s="142" t="s">
        <v>1158</v>
      </c>
      <c r="C106" s="141">
        <f>IFERROR(VLOOKUP(A106,'งบทดลอง รพ.'!$A$2:$C$599,3,0),0)</f>
        <v>0</v>
      </c>
      <c r="D106" s="25"/>
      <c r="E106" s="91" t="s">
        <v>1024</v>
      </c>
      <c r="F106" s="91" t="s">
        <v>10</v>
      </c>
      <c r="G106" s="296" t="s">
        <v>1108</v>
      </c>
      <c r="H106" s="87"/>
    </row>
    <row r="107" spans="1:8" ht="27.75" x14ac:dyDescent="0.65">
      <c r="A107" s="142" t="s">
        <v>113</v>
      </c>
      <c r="B107" s="142" t="s">
        <v>1159</v>
      </c>
      <c r="C107" s="141">
        <f>IFERROR(VLOOKUP(A107,'งบทดลอง รพ.'!$A$2:$C$599,3,0),0)</f>
        <v>0</v>
      </c>
      <c r="D107" s="25"/>
      <c r="E107" s="91" t="s">
        <v>1025</v>
      </c>
      <c r="F107" s="91" t="s">
        <v>10</v>
      </c>
      <c r="G107" s="296" t="s">
        <v>1108</v>
      </c>
      <c r="H107" s="87"/>
    </row>
    <row r="108" spans="1:8" ht="27.75" x14ac:dyDescent="0.65">
      <c r="A108" s="142" t="s">
        <v>114</v>
      </c>
      <c r="B108" s="142" t="s">
        <v>1160</v>
      </c>
      <c r="C108" s="141">
        <f>IFERROR(VLOOKUP(A108,'งบทดลอง รพ.'!$A$2:$C$599,3,0),0)</f>
        <v>0</v>
      </c>
      <c r="D108" s="25"/>
      <c r="E108" s="91" t="s">
        <v>1024</v>
      </c>
      <c r="F108" s="91" t="s">
        <v>10</v>
      </c>
      <c r="G108" s="296" t="s">
        <v>1108</v>
      </c>
      <c r="H108" s="87"/>
    </row>
    <row r="109" spans="1:8" ht="27.75" x14ac:dyDescent="0.65">
      <c r="A109" s="142" t="s">
        <v>115</v>
      </c>
      <c r="B109" s="142" t="s">
        <v>1161</v>
      </c>
      <c r="C109" s="141">
        <f>IFERROR(VLOOKUP(A109,'งบทดลอง รพ.'!$A$2:$C$599,3,0),0)</f>
        <v>0</v>
      </c>
      <c r="D109" s="25"/>
      <c r="E109" s="91" t="s">
        <v>1024</v>
      </c>
      <c r="F109" s="91" t="s">
        <v>10</v>
      </c>
      <c r="G109" s="296" t="s">
        <v>1108</v>
      </c>
      <c r="H109" s="87"/>
    </row>
    <row r="110" spans="1:8" ht="27.75" x14ac:dyDescent="0.65">
      <c r="A110" s="142" t="s">
        <v>874</v>
      </c>
      <c r="B110" s="142" t="s">
        <v>875</v>
      </c>
      <c r="C110" s="141">
        <f>IFERROR(VLOOKUP(A110,'งบทดลอง รพ.'!$A$2:$C$599,3,0),0)</f>
        <v>0</v>
      </c>
      <c r="D110" s="25"/>
      <c r="E110" s="91" t="s">
        <v>1025</v>
      </c>
      <c r="F110" s="91" t="s">
        <v>10</v>
      </c>
      <c r="G110" s="296" t="s">
        <v>1108</v>
      </c>
      <c r="H110" s="87"/>
    </row>
    <row r="111" spans="1:8" ht="27.75" x14ac:dyDescent="0.65">
      <c r="A111" s="142" t="s">
        <v>876</v>
      </c>
      <c r="B111" s="142" t="s">
        <v>877</v>
      </c>
      <c r="C111" s="141">
        <f>IFERROR(VLOOKUP(A111,'งบทดลอง รพ.'!$A$2:$C$599,3,0),0)</f>
        <v>0</v>
      </c>
      <c r="D111" s="25"/>
      <c r="E111" s="91" t="s">
        <v>1027</v>
      </c>
      <c r="F111" s="91" t="s">
        <v>10</v>
      </c>
      <c r="G111" s="296" t="s">
        <v>1108</v>
      </c>
      <c r="H111" s="87"/>
    </row>
    <row r="112" spans="1:8" ht="27.75" x14ac:dyDescent="0.65">
      <c r="A112" s="142" t="s">
        <v>878</v>
      </c>
      <c r="B112" s="142" t="s">
        <v>879</v>
      </c>
      <c r="C112" s="141">
        <f>IFERROR(VLOOKUP(A112,'งบทดลอง รพ.'!$A$2:$C$599,3,0),0)</f>
        <v>0</v>
      </c>
      <c r="D112" s="25"/>
      <c r="E112" s="91" t="s">
        <v>1027</v>
      </c>
      <c r="F112" s="91" t="s">
        <v>10</v>
      </c>
      <c r="G112" s="296" t="s">
        <v>1108</v>
      </c>
      <c r="H112" s="87"/>
    </row>
    <row r="113" spans="1:8" ht="27.75" x14ac:dyDescent="0.65">
      <c r="A113" s="142" t="s">
        <v>880</v>
      </c>
      <c r="B113" s="142" t="s">
        <v>881</v>
      </c>
      <c r="C113" s="141">
        <f>IFERROR(VLOOKUP(A113,'งบทดลอง รพ.'!$A$2:$C$599,3,0),0)</f>
        <v>0</v>
      </c>
      <c r="D113" s="25"/>
      <c r="E113" s="91" t="s">
        <v>1024</v>
      </c>
      <c r="F113" s="91" t="s">
        <v>10</v>
      </c>
      <c r="G113" s="296" t="s">
        <v>1108</v>
      </c>
      <c r="H113" s="87"/>
    </row>
    <row r="114" spans="1:8" ht="27.75" x14ac:dyDescent="0.65">
      <c r="A114" s="142" t="s">
        <v>882</v>
      </c>
      <c r="B114" s="142" t="s">
        <v>883</v>
      </c>
      <c r="C114" s="141">
        <f>IFERROR(VLOOKUP(A114,'งบทดลอง รพ.'!$A$2:$C$599,3,0),0)</f>
        <v>2750000</v>
      </c>
      <c r="D114" s="25"/>
      <c r="E114" s="91" t="s">
        <v>1029</v>
      </c>
      <c r="F114" s="91" t="s">
        <v>10</v>
      </c>
      <c r="G114" s="296" t="s">
        <v>1108</v>
      </c>
      <c r="H114" s="87"/>
    </row>
    <row r="115" spans="1:8" ht="27.75" x14ac:dyDescent="0.65">
      <c r="A115" s="142" t="s">
        <v>884</v>
      </c>
      <c r="B115" s="142" t="s">
        <v>116</v>
      </c>
      <c r="C115" s="141">
        <f>IFERROR(VLOOKUP(A115,'งบทดลอง รพ.'!$A$2:$C$599,3,0),0)</f>
        <v>6500000</v>
      </c>
      <c r="D115" s="25"/>
      <c r="E115" s="91" t="s">
        <v>1029</v>
      </c>
      <c r="F115" s="91" t="s">
        <v>10</v>
      </c>
      <c r="G115" s="296" t="s">
        <v>1108</v>
      </c>
      <c r="H115" s="87"/>
    </row>
    <row r="116" spans="1:8" ht="27.75" x14ac:dyDescent="0.65">
      <c r="A116" s="142" t="s">
        <v>885</v>
      </c>
      <c r="B116" s="142" t="s">
        <v>886</v>
      </c>
      <c r="C116" s="141">
        <f>IFERROR(VLOOKUP(A116,'งบทดลอง รพ.'!$A$2:$C$599,3,0),0)</f>
        <v>0</v>
      </c>
      <c r="D116" s="25"/>
      <c r="E116" s="91" t="s">
        <v>1029</v>
      </c>
      <c r="F116" s="91" t="s">
        <v>10</v>
      </c>
      <c r="G116" s="296" t="s">
        <v>1108</v>
      </c>
      <c r="H116" s="87"/>
    </row>
    <row r="117" spans="1:8" ht="27.75" x14ac:dyDescent="0.65">
      <c r="A117" s="142" t="s">
        <v>132</v>
      </c>
      <c r="B117" s="142" t="s">
        <v>1162</v>
      </c>
      <c r="C117" s="141">
        <f>IFERROR(VLOOKUP(A117,'งบทดลอง รพ.'!$A$2:$C$599,3,0),0)</f>
        <v>0</v>
      </c>
      <c r="D117" s="25"/>
      <c r="E117" s="91" t="s">
        <v>1033</v>
      </c>
      <c r="F117" s="91" t="s">
        <v>12</v>
      </c>
      <c r="G117" s="296" t="s">
        <v>1108</v>
      </c>
      <c r="H117" s="87"/>
    </row>
    <row r="118" spans="1:8" ht="27.75" x14ac:dyDescent="0.65">
      <c r="A118" s="142" t="s">
        <v>133</v>
      </c>
      <c r="B118" s="142" t="s">
        <v>1163</v>
      </c>
      <c r="C118" s="141">
        <f>IFERROR(VLOOKUP(A118,'งบทดลอง รพ.'!$A$2:$C$599,3,0),0)</f>
        <v>30000</v>
      </c>
      <c r="D118" s="25"/>
      <c r="E118" s="91" t="s">
        <v>1033</v>
      </c>
      <c r="F118" s="91" t="s">
        <v>12</v>
      </c>
      <c r="G118" s="296" t="s">
        <v>1108</v>
      </c>
      <c r="H118" s="87"/>
    </row>
    <row r="119" spans="1:8" ht="27.75" x14ac:dyDescent="0.65">
      <c r="A119" s="142" t="s">
        <v>134</v>
      </c>
      <c r="B119" s="142" t="s">
        <v>1164</v>
      </c>
      <c r="C119" s="141">
        <f>IFERROR(VLOOKUP(A119,'งบทดลอง รพ.'!$A$2:$C$599,3,0),0)</f>
        <v>0</v>
      </c>
      <c r="D119" s="25"/>
      <c r="E119" s="91" t="s">
        <v>1033</v>
      </c>
      <c r="F119" s="91" t="s">
        <v>12</v>
      </c>
      <c r="G119" s="296" t="s">
        <v>1108</v>
      </c>
      <c r="H119" s="87"/>
    </row>
    <row r="120" spans="1:8" ht="27.75" x14ac:dyDescent="0.65">
      <c r="A120" s="142" t="s">
        <v>135</v>
      </c>
      <c r="B120" s="142" t="s">
        <v>136</v>
      </c>
      <c r="C120" s="141">
        <f>IFERROR(VLOOKUP(A120,'งบทดลอง รพ.'!$A$2:$C$599,3,0),0)</f>
        <v>0</v>
      </c>
      <c r="D120" s="25"/>
      <c r="E120" s="91" t="s">
        <v>1031</v>
      </c>
      <c r="F120" s="91" t="s">
        <v>12</v>
      </c>
      <c r="G120" s="296" t="s">
        <v>1108</v>
      </c>
      <c r="H120" s="87"/>
    </row>
    <row r="121" spans="1:8" ht="27.75" x14ac:dyDescent="0.65">
      <c r="A121" s="142" t="s">
        <v>137</v>
      </c>
      <c r="B121" s="142" t="s">
        <v>138</v>
      </c>
      <c r="C121" s="141">
        <f>IFERROR(VLOOKUP(A121,'งบทดลอง รพ.'!$A$2:$C$599,3,0),0)</f>
        <v>0</v>
      </c>
      <c r="D121" s="25"/>
      <c r="E121" s="91" t="s">
        <v>1031</v>
      </c>
      <c r="F121" s="91" t="s">
        <v>12</v>
      </c>
      <c r="G121" s="296" t="s">
        <v>1108</v>
      </c>
      <c r="H121" s="87"/>
    </row>
    <row r="122" spans="1:8" ht="27.75" x14ac:dyDescent="0.65">
      <c r="A122" s="142" t="s">
        <v>887</v>
      </c>
      <c r="B122" s="142" t="s">
        <v>888</v>
      </c>
      <c r="C122" s="141">
        <f>IFERROR(VLOOKUP(A122,'งบทดลอง รพ.'!$A$2:$C$599,3,0),0)</f>
        <v>0</v>
      </c>
      <c r="D122" s="25"/>
      <c r="E122" s="91" t="s">
        <v>1033</v>
      </c>
      <c r="F122" s="91" t="s">
        <v>12</v>
      </c>
      <c r="G122" s="296" t="s">
        <v>1108</v>
      </c>
      <c r="H122" s="87"/>
    </row>
    <row r="123" spans="1:8" ht="27.75" x14ac:dyDescent="0.65">
      <c r="A123" s="142" t="s">
        <v>889</v>
      </c>
      <c r="B123" s="142" t="s">
        <v>890</v>
      </c>
      <c r="C123" s="141">
        <f>IFERROR(VLOOKUP(A123,'งบทดลอง รพ.'!$A$2:$C$599,3,0),0)</f>
        <v>0</v>
      </c>
      <c r="D123" s="25"/>
      <c r="E123" s="91" t="s">
        <v>1035</v>
      </c>
      <c r="F123" s="91" t="s">
        <v>12</v>
      </c>
      <c r="G123" s="296" t="s">
        <v>1108</v>
      </c>
      <c r="H123" s="87"/>
    </row>
    <row r="124" spans="1:8" ht="27.75" x14ac:dyDescent="0.65">
      <c r="A124" s="142" t="s">
        <v>891</v>
      </c>
      <c r="B124" s="142" t="s">
        <v>892</v>
      </c>
      <c r="C124" s="141">
        <f>IFERROR(VLOOKUP(A124,'งบทดลอง รพ.'!$A$2:$C$599,3,0),0)</f>
        <v>0</v>
      </c>
      <c r="D124" s="25"/>
      <c r="E124" s="91" t="s">
        <v>1033</v>
      </c>
      <c r="F124" s="91" t="s">
        <v>12</v>
      </c>
      <c r="G124" s="296" t="s">
        <v>1108</v>
      </c>
      <c r="H124" s="87"/>
    </row>
    <row r="125" spans="1:8" ht="27.75" x14ac:dyDescent="0.65">
      <c r="A125" s="142" t="s">
        <v>893</v>
      </c>
      <c r="B125" s="142" t="s">
        <v>894</v>
      </c>
      <c r="C125" s="141">
        <f>IFERROR(VLOOKUP(A125,'งบทดลอง รพ.'!$A$2:$C$599,3,0),0)</f>
        <v>0</v>
      </c>
      <c r="D125" s="25"/>
      <c r="E125" s="91" t="s">
        <v>1031</v>
      </c>
      <c r="F125" s="91" t="s">
        <v>12</v>
      </c>
      <c r="G125" s="296" t="s">
        <v>1108</v>
      </c>
      <c r="H125" s="87"/>
    </row>
    <row r="126" spans="1:8" ht="27.75" x14ac:dyDescent="0.65">
      <c r="A126" s="142" t="s">
        <v>161</v>
      </c>
      <c r="B126" s="142" t="s">
        <v>162</v>
      </c>
      <c r="C126" s="141">
        <f>IFERROR(VLOOKUP(A126,'งบทดลอง รพ.'!$A$2:$C$599,3,0),0)</f>
        <v>0</v>
      </c>
      <c r="D126" s="25"/>
      <c r="E126" s="91" t="s">
        <v>1038</v>
      </c>
      <c r="F126" s="91" t="s">
        <v>16</v>
      </c>
      <c r="G126" s="296" t="s">
        <v>1108</v>
      </c>
      <c r="H126" s="87"/>
    </row>
    <row r="127" spans="1:8" ht="27.75" x14ac:dyDescent="0.65">
      <c r="A127" s="142" t="s">
        <v>163</v>
      </c>
      <c r="B127" s="142" t="s">
        <v>1165</v>
      </c>
      <c r="C127" s="141">
        <f>IFERROR(VLOOKUP(A127,'งบทดลอง รพ.'!$A$2:$C$599,3,0),0)</f>
        <v>0</v>
      </c>
      <c r="D127" s="25"/>
      <c r="E127" s="91" t="s">
        <v>1038</v>
      </c>
      <c r="F127" s="91" t="s">
        <v>16</v>
      </c>
      <c r="G127" s="296" t="s">
        <v>1108</v>
      </c>
      <c r="H127" s="87"/>
    </row>
    <row r="128" spans="1:8" ht="27.75" x14ac:dyDescent="0.65">
      <c r="A128" s="142" t="s">
        <v>164</v>
      </c>
      <c r="B128" s="142" t="s">
        <v>1166</v>
      </c>
      <c r="C128" s="141">
        <f>IFERROR(VLOOKUP(A128,'งบทดลอง รพ.'!$A$2:$C$599,3,0),0)</f>
        <v>0</v>
      </c>
      <c r="D128" s="25"/>
      <c r="E128" s="91" t="s">
        <v>1038</v>
      </c>
      <c r="F128" s="91" t="s">
        <v>16</v>
      </c>
      <c r="G128" s="296" t="s">
        <v>1108</v>
      </c>
      <c r="H128" s="87"/>
    </row>
    <row r="129" spans="1:8" ht="27.75" x14ac:dyDescent="0.65">
      <c r="A129" s="142" t="s">
        <v>166</v>
      </c>
      <c r="B129" s="142" t="s">
        <v>167</v>
      </c>
      <c r="C129" s="141">
        <f>IFERROR(VLOOKUP(A129,'งบทดลอง รพ.'!$A$2:$C$599,3,0),0)</f>
        <v>835650</v>
      </c>
      <c r="D129" s="25"/>
      <c r="E129" s="91" t="s">
        <v>1038</v>
      </c>
      <c r="F129" s="91" t="s">
        <v>16</v>
      </c>
      <c r="G129" s="296" t="s">
        <v>1108</v>
      </c>
      <c r="H129" s="87"/>
    </row>
    <row r="130" spans="1:8" ht="27.75" x14ac:dyDescent="0.65">
      <c r="A130" s="142" t="s">
        <v>168</v>
      </c>
      <c r="B130" s="142" t="s">
        <v>169</v>
      </c>
      <c r="C130" s="141">
        <f>IFERROR(VLOOKUP(A130,'งบทดลอง รพ.'!$A$2:$C$599,3,0),0)</f>
        <v>0</v>
      </c>
      <c r="D130" s="25"/>
      <c r="E130" s="91" t="s">
        <v>1038</v>
      </c>
      <c r="F130" s="91" t="s">
        <v>16</v>
      </c>
      <c r="G130" s="296" t="s">
        <v>1108</v>
      </c>
      <c r="H130" s="87"/>
    </row>
    <row r="131" spans="1:8" ht="27.75" x14ac:dyDescent="0.65">
      <c r="A131" s="143" t="s">
        <v>170</v>
      </c>
      <c r="B131" s="143" t="s">
        <v>171</v>
      </c>
      <c r="C131" s="141">
        <f>IFERROR(VLOOKUP(A131,'งบทดลอง รพ.'!$A$2:$C$599,3,0),0)</f>
        <v>0</v>
      </c>
      <c r="D131" s="25"/>
      <c r="E131" s="91" t="s">
        <v>1039</v>
      </c>
      <c r="F131" s="91" t="s">
        <v>18</v>
      </c>
      <c r="G131" s="296" t="s">
        <v>1108</v>
      </c>
      <c r="H131" s="87"/>
    </row>
    <row r="132" spans="1:8" ht="27.75" x14ac:dyDescent="0.65">
      <c r="A132" s="143" t="s">
        <v>172</v>
      </c>
      <c r="B132" s="143" t="s">
        <v>173</v>
      </c>
      <c r="C132" s="141">
        <f>IFERROR(VLOOKUP(A132,'งบทดลอง รพ.'!$A$2:$C$599,3,0),0)</f>
        <v>0</v>
      </c>
      <c r="D132" s="25"/>
      <c r="E132" s="91" t="s">
        <v>1039</v>
      </c>
      <c r="F132" s="91" t="s">
        <v>18</v>
      </c>
      <c r="G132" s="296" t="s">
        <v>1108</v>
      </c>
      <c r="H132" s="87"/>
    </row>
    <row r="133" spans="1:8" ht="27.75" x14ac:dyDescent="0.65">
      <c r="A133" s="142" t="s">
        <v>895</v>
      </c>
      <c r="B133" s="142" t="s">
        <v>165</v>
      </c>
      <c r="C133" s="141">
        <f>IFERROR(VLOOKUP(A133,'งบทดลอง รพ.'!$A$2:$C$599,3,0),0)</f>
        <v>0</v>
      </c>
      <c r="D133" s="25"/>
      <c r="E133" s="91" t="s">
        <v>1038</v>
      </c>
      <c r="F133" s="91" t="s">
        <v>16</v>
      </c>
      <c r="G133" s="296" t="s">
        <v>1108</v>
      </c>
      <c r="H133" s="87"/>
    </row>
    <row r="134" spans="1:8" ht="27.75" x14ac:dyDescent="0.65">
      <c r="A134" s="142" t="s">
        <v>174</v>
      </c>
      <c r="B134" s="142" t="s">
        <v>1167</v>
      </c>
      <c r="C134" s="141">
        <f>IFERROR(VLOOKUP(A134,'งบทดลอง รพ.'!$A$2:$C$599,3,0),0)</f>
        <v>0</v>
      </c>
      <c r="D134" s="25"/>
      <c r="E134" s="91" t="s">
        <v>1038</v>
      </c>
      <c r="F134" s="91" t="s">
        <v>16</v>
      </c>
      <c r="G134" s="296" t="s">
        <v>1108</v>
      </c>
      <c r="H134" s="87"/>
    </row>
    <row r="135" spans="1:8" ht="27.75" x14ac:dyDescent="0.65">
      <c r="A135" s="142" t="s">
        <v>896</v>
      </c>
      <c r="B135" s="142" t="s">
        <v>897</v>
      </c>
      <c r="C135" s="141">
        <f>IFERROR(VLOOKUP(A135,'งบทดลอง รพ.'!$A$2:$C$599,3,0),0)</f>
        <v>0</v>
      </c>
      <c r="D135" s="25"/>
      <c r="E135" s="91" t="s">
        <v>1038</v>
      </c>
      <c r="F135" s="91" t="s">
        <v>16</v>
      </c>
      <c r="G135" s="296" t="s">
        <v>1108</v>
      </c>
      <c r="H135" s="87"/>
    </row>
    <row r="136" spans="1:8" ht="27.75" x14ac:dyDescent="0.65">
      <c r="A136" s="142" t="s">
        <v>898</v>
      </c>
      <c r="B136" s="142" t="s">
        <v>899</v>
      </c>
      <c r="C136" s="141">
        <f>IFERROR(VLOOKUP(A136,'งบทดลอง รพ.'!$A$2:$C$599,3,0),0)</f>
        <v>0</v>
      </c>
      <c r="D136" s="25"/>
      <c r="E136" s="91" t="s">
        <v>1038</v>
      </c>
      <c r="F136" s="91" t="s">
        <v>16</v>
      </c>
      <c r="G136" s="296" t="s">
        <v>1108</v>
      </c>
      <c r="H136" s="87"/>
    </row>
    <row r="137" spans="1:8" ht="27.75" x14ac:dyDescent="0.65">
      <c r="A137" s="142" t="s">
        <v>175</v>
      </c>
      <c r="B137" s="142" t="s">
        <v>1168</v>
      </c>
      <c r="C137" s="141">
        <f>IFERROR(VLOOKUP(A137,'งบทดลอง รพ.'!$A$2:$C$599,3,0),0)</f>
        <v>20000</v>
      </c>
      <c r="D137" s="25"/>
      <c r="E137" s="91" t="s">
        <v>1038</v>
      </c>
      <c r="F137" s="91" t="s">
        <v>16</v>
      </c>
      <c r="G137" s="296" t="s">
        <v>1108</v>
      </c>
      <c r="H137" s="87"/>
    </row>
    <row r="138" spans="1:8" ht="27.75" x14ac:dyDescent="0.65">
      <c r="A138" s="142" t="s">
        <v>176</v>
      </c>
      <c r="B138" s="142" t="s">
        <v>177</v>
      </c>
      <c r="C138" s="141">
        <f>IFERROR(VLOOKUP(A138,'งบทดลอง รพ.'!$A$2:$C$599,3,0),0)</f>
        <v>0</v>
      </c>
      <c r="D138" s="25"/>
      <c r="E138" s="91" t="s">
        <v>1038</v>
      </c>
      <c r="F138" s="91" t="s">
        <v>16</v>
      </c>
      <c r="G138" s="296" t="s">
        <v>1108</v>
      </c>
      <c r="H138" s="87"/>
    </row>
    <row r="139" spans="1:8" ht="27.75" x14ac:dyDescent="0.65">
      <c r="A139" s="142" t="s">
        <v>178</v>
      </c>
      <c r="B139" s="142" t="s">
        <v>179</v>
      </c>
      <c r="C139" s="141">
        <f>IFERROR(VLOOKUP(A139,'งบทดลอง รพ.'!$A$2:$C$599,3,0),0)</f>
        <v>0</v>
      </c>
      <c r="D139" s="25"/>
      <c r="E139" s="91" t="s">
        <v>1038</v>
      </c>
      <c r="F139" s="91" t="s">
        <v>16</v>
      </c>
      <c r="G139" s="296" t="s">
        <v>1108</v>
      </c>
      <c r="H139" s="87"/>
    </row>
    <row r="140" spans="1:8" ht="27.75" x14ac:dyDescent="0.65">
      <c r="A140" s="142" t="s">
        <v>900</v>
      </c>
      <c r="B140" s="142" t="s">
        <v>901</v>
      </c>
      <c r="C140" s="141">
        <f>IFERROR(VLOOKUP(A140,'งบทดลอง รพ.'!$A$2:$C$599,3,0),0)</f>
        <v>0</v>
      </c>
      <c r="D140" s="25"/>
      <c r="E140" s="91" t="s">
        <v>1038</v>
      </c>
      <c r="F140" s="91" t="s">
        <v>16</v>
      </c>
      <c r="G140" s="296" t="s">
        <v>1108</v>
      </c>
      <c r="H140" s="87"/>
    </row>
    <row r="141" spans="1:8" ht="27.75" x14ac:dyDescent="0.65">
      <c r="A141" s="142" t="s">
        <v>143</v>
      </c>
      <c r="B141" s="142" t="s">
        <v>1169</v>
      </c>
      <c r="C141" s="141">
        <f>IFERROR(VLOOKUP(A141,'งบทดลอง รพ.'!$A$2:$C$599,3,0),0)</f>
        <v>46091680</v>
      </c>
      <c r="D141" s="25"/>
      <c r="E141" s="91" t="s">
        <v>1037</v>
      </c>
      <c r="F141" s="91" t="s">
        <v>14</v>
      </c>
      <c r="G141" s="296" t="s">
        <v>1108</v>
      </c>
      <c r="H141" s="87"/>
    </row>
    <row r="142" spans="1:8" ht="27.75" x14ac:dyDescent="0.65">
      <c r="A142" s="143" t="s">
        <v>217</v>
      </c>
      <c r="B142" s="143" t="s">
        <v>1170</v>
      </c>
      <c r="C142" s="141">
        <f>IFERROR(VLOOKUP(A142,'งบทดลอง รพ.'!$A$2:$C$599,3,0),0)</f>
        <v>0</v>
      </c>
      <c r="D142" s="25"/>
      <c r="E142" s="91" t="s">
        <v>1040</v>
      </c>
      <c r="F142" s="91" t="s">
        <v>18</v>
      </c>
      <c r="G142" s="296" t="s">
        <v>1108</v>
      </c>
      <c r="H142" s="87"/>
    </row>
    <row r="143" spans="1:8" ht="27.75" x14ac:dyDescent="0.65">
      <c r="A143" s="142" t="s">
        <v>180</v>
      </c>
      <c r="B143" s="142" t="s">
        <v>1171</v>
      </c>
      <c r="C143" s="141">
        <f>IFERROR(VLOOKUP(A143,'งบทดลอง รพ.'!$A$2:$C$599,3,0),0)</f>
        <v>0</v>
      </c>
      <c r="D143" s="25"/>
      <c r="E143" s="91" t="s">
        <v>1038</v>
      </c>
      <c r="F143" s="91" t="s">
        <v>16</v>
      </c>
      <c r="G143" s="296" t="s">
        <v>1108</v>
      </c>
      <c r="H143" s="87"/>
    </row>
    <row r="144" spans="1:8" ht="27.75" x14ac:dyDescent="0.65">
      <c r="A144" s="142" t="s">
        <v>181</v>
      </c>
      <c r="B144" s="142" t="s">
        <v>1172</v>
      </c>
      <c r="C144" s="141">
        <f>IFERROR(VLOOKUP(A144,'งบทดลอง รพ.'!$A$2:$C$599,3,0),0)</f>
        <v>0</v>
      </c>
      <c r="D144" s="25"/>
      <c r="E144" s="91" t="s">
        <v>1038</v>
      </c>
      <c r="F144" s="91" t="s">
        <v>16</v>
      </c>
      <c r="G144" s="296" t="s">
        <v>1108</v>
      </c>
      <c r="H144" s="87"/>
    </row>
    <row r="145" spans="1:8" ht="27.75" x14ac:dyDescent="0.65">
      <c r="A145" s="142" t="s">
        <v>182</v>
      </c>
      <c r="B145" s="142" t="s">
        <v>1173</v>
      </c>
      <c r="C145" s="141">
        <f>IFERROR(VLOOKUP(A145,'งบทดลอง รพ.'!$A$2:$C$599,3,0),0)</f>
        <v>0</v>
      </c>
      <c r="D145" s="25"/>
      <c r="E145" s="91" t="s">
        <v>1038</v>
      </c>
      <c r="F145" s="91" t="s">
        <v>16</v>
      </c>
      <c r="G145" s="296" t="s">
        <v>1108</v>
      </c>
      <c r="H145" s="87"/>
    </row>
    <row r="146" spans="1:8" ht="27.75" x14ac:dyDescent="0.65">
      <c r="A146" s="142" t="s">
        <v>183</v>
      </c>
      <c r="B146" s="142" t="s">
        <v>1174</v>
      </c>
      <c r="C146" s="141">
        <f>IFERROR(VLOOKUP(A146,'งบทดลอง รพ.'!$A$2:$C$599,3,0),0)</f>
        <v>1413456.488181818</v>
      </c>
      <c r="D146" s="25"/>
      <c r="E146" s="91" t="s">
        <v>1038</v>
      </c>
      <c r="F146" s="91" t="s">
        <v>16</v>
      </c>
      <c r="G146" s="296" t="s">
        <v>1108</v>
      </c>
      <c r="H146" s="87"/>
    </row>
    <row r="147" spans="1:8" ht="27.75" x14ac:dyDescent="0.65">
      <c r="A147" s="142" t="s">
        <v>184</v>
      </c>
      <c r="B147" s="142" t="s">
        <v>1175</v>
      </c>
      <c r="C147" s="141">
        <f>IFERROR(VLOOKUP(A147,'งบทดลอง รพ.'!$A$2:$C$599,3,0),0)</f>
        <v>0</v>
      </c>
      <c r="D147" s="25"/>
      <c r="E147" s="91" t="s">
        <v>1038</v>
      </c>
      <c r="F147" s="91" t="s">
        <v>16</v>
      </c>
      <c r="G147" s="296" t="s">
        <v>1108</v>
      </c>
      <c r="H147" s="87"/>
    </row>
    <row r="148" spans="1:8" ht="27.75" x14ac:dyDescent="0.65">
      <c r="A148" s="142" t="s">
        <v>902</v>
      </c>
      <c r="B148" s="142" t="s">
        <v>903</v>
      </c>
      <c r="C148" s="141">
        <f>IFERROR(VLOOKUP(A148,'งบทดลอง รพ.'!$A$2:$C$599,3,0),0)</f>
        <v>0</v>
      </c>
      <c r="D148" s="25"/>
      <c r="E148" s="91" t="s">
        <v>1038</v>
      </c>
      <c r="F148" s="91" t="s">
        <v>16</v>
      </c>
      <c r="G148" s="296" t="s">
        <v>1108</v>
      </c>
      <c r="H148" s="87"/>
    </row>
    <row r="149" spans="1:8" ht="27.75" x14ac:dyDescent="0.65">
      <c r="A149" s="142" t="s">
        <v>904</v>
      </c>
      <c r="B149" s="142" t="s">
        <v>905</v>
      </c>
      <c r="C149" s="141">
        <f>IFERROR(VLOOKUP(A149,'งบทดลอง รพ.'!$A$2:$C$599,3,0),0)</f>
        <v>0</v>
      </c>
      <c r="D149" s="25"/>
      <c r="E149" s="91" t="s">
        <v>1038</v>
      </c>
      <c r="F149" s="91" t="s">
        <v>16</v>
      </c>
      <c r="G149" s="296" t="s">
        <v>1108</v>
      </c>
      <c r="H149" s="87"/>
    </row>
    <row r="150" spans="1:8" ht="27.75" x14ac:dyDescent="0.65">
      <c r="A150" s="142" t="s">
        <v>906</v>
      </c>
      <c r="B150" s="142" t="s">
        <v>907</v>
      </c>
      <c r="C150" s="141">
        <f>IFERROR(VLOOKUP(A150,'งบทดลอง รพ.'!$A$2:$C$599,3,0),0)</f>
        <v>0</v>
      </c>
      <c r="D150" s="25"/>
      <c r="E150" s="91" t="s">
        <v>1038</v>
      </c>
      <c r="F150" s="91" t="s">
        <v>16</v>
      </c>
      <c r="G150" s="296" t="s">
        <v>1108</v>
      </c>
      <c r="H150" s="87"/>
    </row>
    <row r="151" spans="1:8" ht="27.75" x14ac:dyDescent="0.65">
      <c r="A151" s="142" t="s">
        <v>185</v>
      </c>
      <c r="B151" s="142" t="s">
        <v>1176</v>
      </c>
      <c r="C151" s="141">
        <f>IFERROR(VLOOKUP(A151,'งบทดลอง รพ.'!$A$2:$C$599,3,0),0)</f>
        <v>0</v>
      </c>
      <c r="D151" s="25"/>
      <c r="E151" s="91" t="s">
        <v>1038</v>
      </c>
      <c r="F151" s="91" t="s">
        <v>16</v>
      </c>
      <c r="G151" s="296" t="s">
        <v>1108</v>
      </c>
      <c r="H151" s="87"/>
    </row>
    <row r="152" spans="1:8" ht="27.75" x14ac:dyDescent="0.65">
      <c r="A152" s="142" t="s">
        <v>908</v>
      </c>
      <c r="B152" s="142" t="s">
        <v>909</v>
      </c>
      <c r="C152" s="141">
        <f>IFERROR(VLOOKUP(A152,'งบทดลอง รพ.'!$A$2:$C$599,3,0),0)</f>
        <v>0</v>
      </c>
      <c r="D152" s="25"/>
      <c r="E152" s="91" t="s">
        <v>1038</v>
      </c>
      <c r="F152" s="91" t="s">
        <v>16</v>
      </c>
      <c r="G152" s="296" t="s">
        <v>1108</v>
      </c>
      <c r="H152" s="87"/>
    </row>
    <row r="153" spans="1:8" ht="27.75" x14ac:dyDescent="0.65">
      <c r="A153" s="142" t="s">
        <v>186</v>
      </c>
      <c r="B153" s="142" t="s">
        <v>1177</v>
      </c>
      <c r="C153" s="141">
        <f>IFERROR(VLOOKUP(A153,'งบทดลอง รพ.'!$A$2:$C$599,3,0),0)</f>
        <v>0</v>
      </c>
      <c r="D153" s="25"/>
      <c r="E153" s="91" t="s">
        <v>1038</v>
      </c>
      <c r="F153" s="91" t="s">
        <v>16</v>
      </c>
      <c r="G153" s="296" t="s">
        <v>1108</v>
      </c>
      <c r="H153" s="87"/>
    </row>
    <row r="154" spans="1:8" ht="27.75" x14ac:dyDescent="0.65">
      <c r="A154" s="142" t="s">
        <v>187</v>
      </c>
      <c r="B154" s="142" t="s">
        <v>188</v>
      </c>
      <c r="C154" s="141">
        <f>IFERROR(VLOOKUP(A154,'งบทดลอง รพ.'!$A$2:$C$599,3,0),0)</f>
        <v>0</v>
      </c>
      <c r="D154" s="25"/>
      <c r="E154" s="91" t="s">
        <v>1038</v>
      </c>
      <c r="F154" s="91" t="s">
        <v>16</v>
      </c>
      <c r="G154" s="296" t="s">
        <v>1108</v>
      </c>
      <c r="H154" s="87"/>
    </row>
    <row r="155" spans="1:8" ht="27.75" x14ac:dyDescent="0.65">
      <c r="A155" s="142" t="s">
        <v>189</v>
      </c>
      <c r="B155" s="142" t="s">
        <v>190</v>
      </c>
      <c r="C155" s="141">
        <f>IFERROR(VLOOKUP(A155,'งบทดลอง รพ.'!$A$2:$C$599,3,0),0)</f>
        <v>0</v>
      </c>
      <c r="D155" s="25"/>
      <c r="E155" s="91" t="s">
        <v>1038</v>
      </c>
      <c r="F155" s="91" t="s">
        <v>16</v>
      </c>
      <c r="G155" s="296" t="s">
        <v>1108</v>
      </c>
      <c r="H155" s="87"/>
    </row>
    <row r="156" spans="1:8" ht="27.75" x14ac:dyDescent="0.65">
      <c r="A156" s="142" t="s">
        <v>139</v>
      </c>
      <c r="B156" s="142" t="s">
        <v>140</v>
      </c>
      <c r="C156" s="141">
        <f>IFERROR(VLOOKUP(A156,'งบทดลอง รพ.'!$A$2:$C$599,3,0),0)</f>
        <v>0</v>
      </c>
      <c r="D156" s="25"/>
      <c r="E156" s="91" t="s">
        <v>1031</v>
      </c>
      <c r="F156" s="91" t="s">
        <v>12</v>
      </c>
      <c r="G156" s="296" t="s">
        <v>1108</v>
      </c>
      <c r="H156" s="87"/>
    </row>
    <row r="157" spans="1:8" ht="27.75" x14ac:dyDescent="0.65">
      <c r="A157" s="142" t="s">
        <v>141</v>
      </c>
      <c r="B157" s="142" t="s">
        <v>142</v>
      </c>
      <c r="C157" s="141">
        <f>IFERROR(VLOOKUP(A157,'งบทดลอง รพ.'!$A$2:$C$599,3,0),0)</f>
        <v>0</v>
      </c>
      <c r="D157" s="25"/>
      <c r="E157" s="91" t="s">
        <v>1031</v>
      </c>
      <c r="F157" s="91" t="s">
        <v>12</v>
      </c>
      <c r="G157" s="296" t="s">
        <v>1108</v>
      </c>
      <c r="H157" s="87"/>
    </row>
    <row r="158" spans="1:8" ht="27.75" x14ac:dyDescent="0.65">
      <c r="A158" s="142" t="s">
        <v>191</v>
      </c>
      <c r="B158" s="142" t="s">
        <v>192</v>
      </c>
      <c r="C158" s="141">
        <f>IFERROR(VLOOKUP(A158,'งบทดลอง รพ.'!$A$2:$C$599,3,0),0)</f>
        <v>0</v>
      </c>
      <c r="D158" s="25"/>
      <c r="E158" s="91" t="s">
        <v>1038</v>
      </c>
      <c r="F158" s="91" t="s">
        <v>16</v>
      </c>
      <c r="G158" s="296" t="s">
        <v>1108</v>
      </c>
      <c r="H158" s="87"/>
    </row>
    <row r="159" spans="1:8" ht="27.75" x14ac:dyDescent="0.65">
      <c r="A159" s="142" t="s">
        <v>193</v>
      </c>
      <c r="B159" s="142" t="s">
        <v>194</v>
      </c>
      <c r="C159" s="141">
        <f>IFERROR(VLOOKUP(A159,'งบทดลอง รพ.'!$A$2:$C$599,3,0),0)</f>
        <v>0</v>
      </c>
      <c r="D159" s="25"/>
      <c r="E159" s="91" t="s">
        <v>1038</v>
      </c>
      <c r="F159" s="91" t="s">
        <v>16</v>
      </c>
      <c r="G159" s="296" t="s">
        <v>1108</v>
      </c>
      <c r="H159" s="87"/>
    </row>
    <row r="160" spans="1:8" ht="27.75" x14ac:dyDescent="0.65">
      <c r="A160" s="142" t="s">
        <v>195</v>
      </c>
      <c r="B160" s="142" t="s">
        <v>196</v>
      </c>
      <c r="C160" s="141">
        <f>IFERROR(VLOOKUP(A160,'งบทดลอง รพ.'!$A$2:$C$599,3,0),0)</f>
        <v>0</v>
      </c>
      <c r="D160" s="25"/>
      <c r="E160" s="91" t="s">
        <v>1038</v>
      </c>
      <c r="F160" s="91" t="s">
        <v>16</v>
      </c>
      <c r="G160" s="296" t="s">
        <v>1108</v>
      </c>
      <c r="H160" s="87"/>
    </row>
    <row r="161" spans="1:8" ht="27.75" x14ac:dyDescent="0.65">
      <c r="A161" s="142" t="s">
        <v>197</v>
      </c>
      <c r="B161" s="142" t="s">
        <v>198</v>
      </c>
      <c r="C161" s="141">
        <f>IFERROR(VLOOKUP(A161,'งบทดลอง รพ.'!$A$2:$C$599,3,0),0)</f>
        <v>0</v>
      </c>
      <c r="D161" s="25"/>
      <c r="E161" s="91" t="s">
        <v>1038</v>
      </c>
      <c r="F161" s="91" t="s">
        <v>16</v>
      </c>
      <c r="G161" s="296" t="s">
        <v>1108</v>
      </c>
      <c r="H161" s="87"/>
    </row>
    <row r="162" spans="1:8" ht="27.75" x14ac:dyDescent="0.65">
      <c r="A162" s="142" t="s">
        <v>199</v>
      </c>
      <c r="B162" s="142" t="s">
        <v>200</v>
      </c>
      <c r="C162" s="141">
        <f>IFERROR(VLOOKUP(A162,'งบทดลอง รพ.'!$A$2:$C$599,3,0),0)</f>
        <v>45000</v>
      </c>
      <c r="D162" s="25"/>
      <c r="E162" s="91" t="s">
        <v>1038</v>
      </c>
      <c r="F162" s="91" t="s">
        <v>16</v>
      </c>
      <c r="G162" s="296" t="s">
        <v>1108</v>
      </c>
      <c r="H162" s="87"/>
    </row>
    <row r="163" spans="1:8" ht="27.75" x14ac:dyDescent="0.65">
      <c r="A163" s="142" t="s">
        <v>201</v>
      </c>
      <c r="B163" s="142" t="s">
        <v>1178</v>
      </c>
      <c r="C163" s="141">
        <f>IFERROR(VLOOKUP(A163,'งบทดลอง รพ.'!$A$2:$C$599,3,0),0)</f>
        <v>0</v>
      </c>
      <c r="D163" s="25"/>
      <c r="E163" s="91" t="s">
        <v>1038</v>
      </c>
      <c r="F163" s="91" t="s">
        <v>16</v>
      </c>
      <c r="G163" s="296" t="s">
        <v>1108</v>
      </c>
      <c r="H163" s="87"/>
    </row>
    <row r="164" spans="1:8" ht="27.75" x14ac:dyDescent="0.65">
      <c r="A164" s="142" t="s">
        <v>202</v>
      </c>
      <c r="B164" s="142" t="s">
        <v>1179</v>
      </c>
      <c r="C164" s="141">
        <f>IFERROR(VLOOKUP(A164,'งบทดลอง รพ.'!$A$2:$C$599,3,0),0)</f>
        <v>0</v>
      </c>
      <c r="D164" s="25"/>
      <c r="E164" s="91" t="s">
        <v>1038</v>
      </c>
      <c r="F164" s="91" t="s">
        <v>16</v>
      </c>
      <c r="G164" s="296" t="s">
        <v>1108</v>
      </c>
      <c r="H164" s="87"/>
    </row>
    <row r="165" spans="1:8" ht="27.75" x14ac:dyDescent="0.65">
      <c r="A165" s="142" t="s">
        <v>203</v>
      </c>
      <c r="B165" s="142" t="s">
        <v>204</v>
      </c>
      <c r="C165" s="141">
        <f>IFERROR(VLOOKUP(A165,'งบทดลอง รพ.'!$A$2:$C$599,3,0),0)</f>
        <v>0</v>
      </c>
      <c r="D165" s="25"/>
      <c r="E165" s="91" t="s">
        <v>1038</v>
      </c>
      <c r="F165" s="91" t="s">
        <v>16</v>
      </c>
      <c r="G165" s="296" t="s">
        <v>1108</v>
      </c>
      <c r="H165" s="87"/>
    </row>
    <row r="166" spans="1:8" ht="27.75" x14ac:dyDescent="0.65">
      <c r="A166" s="142" t="s">
        <v>205</v>
      </c>
      <c r="B166" s="142" t="s">
        <v>206</v>
      </c>
      <c r="C166" s="141">
        <f>IFERROR(VLOOKUP(A166,'งบทดลอง รพ.'!$A$2:$C$599,3,0),0)</f>
        <v>0</v>
      </c>
      <c r="D166" s="25"/>
      <c r="E166" s="91" t="s">
        <v>1038</v>
      </c>
      <c r="F166" s="91" t="s">
        <v>16</v>
      </c>
      <c r="G166" s="296" t="s">
        <v>1108</v>
      </c>
      <c r="H166" s="87"/>
    </row>
    <row r="167" spans="1:8" ht="27.75" x14ac:dyDescent="0.65">
      <c r="A167" s="143" t="s">
        <v>218</v>
      </c>
      <c r="B167" s="143" t="s">
        <v>219</v>
      </c>
      <c r="C167" s="141">
        <f>IFERROR(VLOOKUP(A167,'งบทดลอง รพ.'!$A$2:$C$599,3,0),0)</f>
        <v>0</v>
      </c>
      <c r="D167" s="25"/>
      <c r="E167" s="91" t="s">
        <v>1040</v>
      </c>
      <c r="F167" s="91" t="s">
        <v>18</v>
      </c>
      <c r="G167" s="296" t="s">
        <v>1108</v>
      </c>
      <c r="H167" s="87"/>
    </row>
    <row r="168" spans="1:8" ht="27.75" x14ac:dyDescent="0.65">
      <c r="A168" s="142" t="s">
        <v>207</v>
      </c>
      <c r="B168" s="142" t="s">
        <v>1180</v>
      </c>
      <c r="C168" s="141">
        <f>IFERROR(VLOOKUP(A168,'งบทดลอง รพ.'!$A$2:$C$599,3,0),0)</f>
        <v>2900340</v>
      </c>
      <c r="D168" s="25"/>
      <c r="E168" s="91" t="s">
        <v>1038</v>
      </c>
      <c r="F168" s="91" t="s">
        <v>16</v>
      </c>
      <c r="G168" s="296" t="s">
        <v>1108</v>
      </c>
      <c r="H168" s="87"/>
    </row>
    <row r="169" spans="1:8" ht="27.75" x14ac:dyDescent="0.65">
      <c r="A169" s="142" t="s">
        <v>208</v>
      </c>
      <c r="B169" s="142" t="s">
        <v>209</v>
      </c>
      <c r="C169" s="141">
        <f>IFERROR(VLOOKUP(A169,'งบทดลอง รพ.'!$A$2:$C$599,3,0),0)</f>
        <v>0</v>
      </c>
      <c r="D169" s="25"/>
      <c r="E169" s="91" t="s">
        <v>1038</v>
      </c>
      <c r="F169" s="91" t="s">
        <v>16</v>
      </c>
      <c r="G169" s="296" t="s">
        <v>1108</v>
      </c>
      <c r="H169" s="87"/>
    </row>
    <row r="170" spans="1:8" ht="27.75" x14ac:dyDescent="0.65">
      <c r="A170" s="142" t="s">
        <v>210</v>
      </c>
      <c r="B170" s="142" t="s">
        <v>1181</v>
      </c>
      <c r="C170" s="141">
        <f>IFERROR(VLOOKUP(A170,'งบทดลอง รพ.'!$A$2:$C$599,3,0),0)</f>
        <v>0</v>
      </c>
      <c r="D170" s="25"/>
      <c r="E170" s="91" t="s">
        <v>1038</v>
      </c>
      <c r="F170" s="91" t="s">
        <v>16</v>
      </c>
      <c r="G170" s="296" t="s">
        <v>1108</v>
      </c>
      <c r="H170" s="87"/>
    </row>
    <row r="171" spans="1:8" ht="27.75" x14ac:dyDescent="0.65">
      <c r="A171" s="142" t="s">
        <v>211</v>
      </c>
      <c r="B171" s="142" t="s">
        <v>212</v>
      </c>
      <c r="C171" s="141">
        <f>IFERROR(VLOOKUP(A171,'งบทดลอง รพ.'!$A$2:$C$599,3,0),0)</f>
        <v>450000</v>
      </c>
      <c r="D171" s="25"/>
      <c r="E171" s="91" t="s">
        <v>1038</v>
      </c>
      <c r="F171" s="91" t="s">
        <v>16</v>
      </c>
      <c r="G171" s="296" t="s">
        <v>1108</v>
      </c>
      <c r="H171" s="87"/>
    </row>
    <row r="172" spans="1:8" ht="27.75" x14ac:dyDescent="0.65">
      <c r="A172" s="142" t="s">
        <v>213</v>
      </c>
      <c r="B172" s="142" t="s">
        <v>214</v>
      </c>
      <c r="C172" s="141">
        <f>IFERROR(VLOOKUP(A172,'งบทดลอง รพ.'!$A$2:$C$599,3,0),0)</f>
        <v>540000</v>
      </c>
      <c r="D172" s="25"/>
      <c r="E172" s="91" t="s">
        <v>1038</v>
      </c>
      <c r="F172" s="91" t="s">
        <v>16</v>
      </c>
      <c r="G172" s="296" t="s">
        <v>1108</v>
      </c>
      <c r="H172" s="87"/>
    </row>
    <row r="173" spans="1:8" ht="27.75" x14ac:dyDescent="0.65">
      <c r="A173" s="142" t="s">
        <v>229</v>
      </c>
      <c r="B173" s="142" t="s">
        <v>230</v>
      </c>
      <c r="C173" s="141">
        <f>IFERROR(VLOOKUP(A173,'งบทดลอง รพ.'!$A$2:$C$599,3,0),0)</f>
        <v>38745480</v>
      </c>
      <c r="D173" s="25"/>
      <c r="E173" s="91" t="s">
        <v>1052</v>
      </c>
      <c r="F173" s="91" t="s">
        <v>25</v>
      </c>
      <c r="G173" s="296" t="s">
        <v>1108</v>
      </c>
      <c r="H173" s="87"/>
    </row>
    <row r="174" spans="1:8" ht="27.75" x14ac:dyDescent="0.65">
      <c r="A174" s="142" t="s">
        <v>231</v>
      </c>
      <c r="B174" s="142" t="s">
        <v>232</v>
      </c>
      <c r="C174" s="141">
        <f>IFERROR(VLOOKUP(A174,'งบทดลอง รพ.'!$A$2:$C$599,3,0),0)</f>
        <v>1832520</v>
      </c>
      <c r="D174" s="25"/>
      <c r="E174" s="91" t="s">
        <v>1052</v>
      </c>
      <c r="F174" s="91" t="s">
        <v>25</v>
      </c>
      <c r="G174" s="296" t="s">
        <v>1108</v>
      </c>
      <c r="H174" s="87"/>
    </row>
    <row r="175" spans="1:8" ht="27.75" x14ac:dyDescent="0.65">
      <c r="A175" s="142" t="s">
        <v>233</v>
      </c>
      <c r="B175" s="142" t="s">
        <v>234</v>
      </c>
      <c r="C175" s="141">
        <f>IFERROR(VLOOKUP(A175,'งบทดลอง รพ.'!$A$2:$C$599,3,0),0)</f>
        <v>0</v>
      </c>
      <c r="D175" s="25"/>
      <c r="E175" s="91" t="s">
        <v>1052</v>
      </c>
      <c r="F175" s="91" t="s">
        <v>25</v>
      </c>
      <c r="G175" s="296" t="s">
        <v>1108</v>
      </c>
      <c r="H175" s="87"/>
    </row>
    <row r="176" spans="1:8" ht="27.75" x14ac:dyDescent="0.65">
      <c r="A176" s="142" t="s">
        <v>235</v>
      </c>
      <c r="B176" s="142" t="s">
        <v>236</v>
      </c>
      <c r="C176" s="141">
        <f>IFERROR(VLOOKUP(A176,'งบทดลอง รพ.'!$A$2:$C$599,3,0),0)</f>
        <v>1486100</v>
      </c>
      <c r="D176" s="25"/>
      <c r="E176" s="91" t="s">
        <v>1052</v>
      </c>
      <c r="F176" s="91" t="s">
        <v>25</v>
      </c>
      <c r="G176" s="296" t="s">
        <v>1108</v>
      </c>
      <c r="H176" s="87"/>
    </row>
    <row r="177" spans="1:8" ht="27.75" x14ac:dyDescent="0.65">
      <c r="A177" s="142" t="s">
        <v>237</v>
      </c>
      <c r="B177" s="142" t="s">
        <v>238</v>
      </c>
      <c r="C177" s="141">
        <f>IFERROR(VLOOKUP(A177,'งบทดลอง รพ.'!$A$2:$C$599,3,0),0)</f>
        <v>0</v>
      </c>
      <c r="D177" s="25"/>
      <c r="E177" s="91" t="s">
        <v>1052</v>
      </c>
      <c r="F177" s="91" t="s">
        <v>25</v>
      </c>
      <c r="G177" s="296" t="s">
        <v>1108</v>
      </c>
      <c r="H177" s="87"/>
    </row>
    <row r="178" spans="1:8" ht="27.75" x14ac:dyDescent="0.65">
      <c r="A178" s="142" t="s">
        <v>239</v>
      </c>
      <c r="B178" s="142" t="s">
        <v>240</v>
      </c>
      <c r="C178" s="141">
        <f>IFERROR(VLOOKUP(A178,'งบทดลอง รพ.'!$A$2:$C$599,3,0),0)</f>
        <v>160000</v>
      </c>
      <c r="D178" s="25"/>
      <c r="E178" s="91" t="s">
        <v>1054</v>
      </c>
      <c r="F178" s="91" t="s">
        <v>29</v>
      </c>
      <c r="G178" s="296" t="s">
        <v>1108</v>
      </c>
      <c r="H178" s="87"/>
    </row>
    <row r="179" spans="1:8" ht="27.75" x14ac:dyDescent="0.65">
      <c r="A179" s="142" t="s">
        <v>241</v>
      </c>
      <c r="B179" s="142" t="s">
        <v>242</v>
      </c>
      <c r="C179" s="141">
        <f>IFERROR(VLOOKUP(A179,'งบทดลอง รพ.'!$A$2:$C$599,3,0),0)</f>
        <v>0</v>
      </c>
      <c r="D179" s="25"/>
      <c r="E179" s="91" t="s">
        <v>1052</v>
      </c>
      <c r="F179" s="91" t="s">
        <v>25</v>
      </c>
      <c r="G179" s="296" t="s">
        <v>1108</v>
      </c>
      <c r="H179" s="87"/>
    </row>
    <row r="180" spans="1:8" ht="27.75" x14ac:dyDescent="0.65">
      <c r="A180" s="142" t="s">
        <v>243</v>
      </c>
      <c r="B180" s="142" t="s">
        <v>244</v>
      </c>
      <c r="C180" s="141">
        <f>IFERROR(VLOOKUP(A180,'งบทดลอง รพ.'!$A$2:$C$599,3,0),0)</f>
        <v>0</v>
      </c>
      <c r="D180" s="25"/>
      <c r="E180" s="91" t="s">
        <v>1052</v>
      </c>
      <c r="F180" s="91" t="s">
        <v>25</v>
      </c>
      <c r="G180" s="296" t="s">
        <v>1108</v>
      </c>
      <c r="H180" s="87"/>
    </row>
    <row r="181" spans="1:8" ht="27.75" x14ac:dyDescent="0.65">
      <c r="A181" s="142" t="s">
        <v>245</v>
      </c>
      <c r="B181" s="142" t="s">
        <v>246</v>
      </c>
      <c r="C181" s="141">
        <f>IFERROR(VLOOKUP(A181,'งบทดลอง รพ.'!$A$2:$C$599,3,0),0)</f>
        <v>0</v>
      </c>
      <c r="D181" s="25"/>
      <c r="E181" s="91" t="s">
        <v>1052</v>
      </c>
      <c r="F181" s="91" t="s">
        <v>25</v>
      </c>
      <c r="G181" s="296" t="s">
        <v>1108</v>
      </c>
      <c r="H181" s="87"/>
    </row>
    <row r="182" spans="1:8" ht="27.75" x14ac:dyDescent="0.65">
      <c r="A182" s="142" t="s">
        <v>247</v>
      </c>
      <c r="B182" s="142" t="s">
        <v>248</v>
      </c>
      <c r="C182" s="141">
        <f>IFERROR(VLOOKUP(A182,'งบทดลอง รพ.'!$A$2:$C$599,3,0),0)</f>
        <v>0</v>
      </c>
      <c r="D182" s="25"/>
      <c r="E182" s="91" t="s">
        <v>1052</v>
      </c>
      <c r="F182" s="91" t="s">
        <v>25</v>
      </c>
      <c r="G182" s="296" t="s">
        <v>1108</v>
      </c>
      <c r="H182" s="87"/>
    </row>
    <row r="183" spans="1:8" ht="27.75" x14ac:dyDescent="0.65">
      <c r="A183" s="142" t="s">
        <v>249</v>
      </c>
      <c r="B183" s="142" t="s">
        <v>250</v>
      </c>
      <c r="C183" s="141">
        <f>IFERROR(VLOOKUP(A183,'งบทดลอง รพ.'!$A$2:$C$599,3,0),0)</f>
        <v>1693440</v>
      </c>
      <c r="D183" s="25"/>
      <c r="E183" s="91" t="s">
        <v>1052</v>
      </c>
      <c r="F183" s="91" t="s">
        <v>25</v>
      </c>
      <c r="G183" s="296" t="s">
        <v>1108</v>
      </c>
      <c r="H183" s="87"/>
    </row>
    <row r="184" spans="1:8" ht="27.75" x14ac:dyDescent="0.65">
      <c r="A184" s="142" t="s">
        <v>251</v>
      </c>
      <c r="B184" s="142" t="s">
        <v>252</v>
      </c>
      <c r="C184" s="141">
        <f>IFERROR(VLOOKUP(A184,'งบทดลอง รพ.'!$A$2:$C$599,3,0),0)</f>
        <v>1286640</v>
      </c>
      <c r="D184" s="25"/>
      <c r="E184" s="91" t="s">
        <v>1052</v>
      </c>
      <c r="F184" s="91" t="s">
        <v>25</v>
      </c>
      <c r="G184" s="296" t="s">
        <v>1108</v>
      </c>
      <c r="H184" s="87"/>
    </row>
    <row r="185" spans="1:8" ht="27.75" x14ac:dyDescent="0.65">
      <c r="A185" s="142" t="s">
        <v>261</v>
      </c>
      <c r="B185" s="142" t="s">
        <v>262</v>
      </c>
      <c r="C185" s="141">
        <f>IFERROR(VLOOKUP(A185,'งบทดลอง รพ.'!$A$2:$C$599,3,0),0)</f>
        <v>8812095</v>
      </c>
      <c r="D185" s="25"/>
      <c r="E185" s="91" t="s">
        <v>1056</v>
      </c>
      <c r="F185" s="91" t="s">
        <v>27</v>
      </c>
      <c r="G185" s="296" t="s">
        <v>1108</v>
      </c>
      <c r="H185" s="87"/>
    </row>
    <row r="186" spans="1:8" ht="27.75" x14ac:dyDescent="0.65">
      <c r="A186" s="142" t="s">
        <v>263</v>
      </c>
      <c r="B186" s="142" t="s">
        <v>264</v>
      </c>
      <c r="C186" s="141">
        <f>IFERROR(VLOOKUP(A186,'งบทดลอง รพ.'!$A$2:$C$599,3,0),0)</f>
        <v>2633844</v>
      </c>
      <c r="D186" s="25"/>
      <c r="E186" s="91" t="s">
        <v>1056</v>
      </c>
      <c r="F186" s="91" t="s">
        <v>27</v>
      </c>
      <c r="G186" s="296" t="s">
        <v>1108</v>
      </c>
      <c r="H186" s="87"/>
    </row>
    <row r="187" spans="1:8" ht="27.75" x14ac:dyDescent="0.65">
      <c r="A187" s="142" t="s">
        <v>265</v>
      </c>
      <c r="B187" s="142" t="s">
        <v>1182</v>
      </c>
      <c r="C187" s="141">
        <f>IFERROR(VLOOKUP(A187,'งบทดลอง รพ.'!$A$2:$C$599,3,0),0)</f>
        <v>3525720</v>
      </c>
      <c r="D187" s="25"/>
      <c r="E187" s="91" t="s">
        <v>1058</v>
      </c>
      <c r="F187" s="91" t="s">
        <v>27</v>
      </c>
      <c r="G187" s="296" t="s">
        <v>1108</v>
      </c>
      <c r="H187" s="87"/>
    </row>
    <row r="188" spans="1:8" ht="27.75" x14ac:dyDescent="0.65">
      <c r="A188" s="142" t="s">
        <v>266</v>
      </c>
      <c r="B188" s="142" t="s">
        <v>267</v>
      </c>
      <c r="C188" s="141">
        <f>IFERROR(VLOOKUP(A188,'งบทดลอง รพ.'!$A$2:$C$599,3,0),0)</f>
        <v>1728840</v>
      </c>
      <c r="D188" s="25"/>
      <c r="E188" s="91" t="s">
        <v>1058</v>
      </c>
      <c r="F188" s="91" t="s">
        <v>27</v>
      </c>
      <c r="G188" s="296" t="s">
        <v>1108</v>
      </c>
      <c r="H188" s="87"/>
    </row>
    <row r="189" spans="1:8" ht="27.75" x14ac:dyDescent="0.65">
      <c r="A189" s="142" t="s">
        <v>268</v>
      </c>
      <c r="B189" s="142" t="s">
        <v>269</v>
      </c>
      <c r="C189" s="141">
        <f>IFERROR(VLOOKUP(A189,'งบทดลอง รพ.'!$A$2:$C$599,3,0),0)</f>
        <v>0</v>
      </c>
      <c r="D189" s="25"/>
      <c r="E189" s="91" t="s">
        <v>1060</v>
      </c>
      <c r="F189" s="91" t="s">
        <v>27</v>
      </c>
      <c r="G189" s="296" t="s">
        <v>1108</v>
      </c>
      <c r="H189" s="87"/>
    </row>
    <row r="190" spans="1:8" ht="27.75" x14ac:dyDescent="0.65">
      <c r="A190" s="142" t="s">
        <v>270</v>
      </c>
      <c r="B190" s="142" t="s">
        <v>636</v>
      </c>
      <c r="C190" s="141">
        <f>IFERROR(VLOOKUP(A190,'งบทดลอง รพ.'!$A$2:$C$599,3,0),0)</f>
        <v>0</v>
      </c>
      <c r="D190" s="25"/>
      <c r="E190" s="91" t="s">
        <v>1060</v>
      </c>
      <c r="F190" s="91" t="s">
        <v>27</v>
      </c>
      <c r="G190" s="296" t="s">
        <v>1108</v>
      </c>
      <c r="H190" s="87"/>
    </row>
    <row r="191" spans="1:8" ht="27.75" x14ac:dyDescent="0.65">
      <c r="A191" s="142" t="s">
        <v>253</v>
      </c>
      <c r="B191" s="142" t="s">
        <v>1183</v>
      </c>
      <c r="C191" s="141">
        <f>IFERROR(VLOOKUP(A191,'งบทดลอง รพ.'!$A$2:$C$599,3,0),0)</f>
        <v>831720</v>
      </c>
      <c r="D191" s="25"/>
      <c r="E191" s="91" t="s">
        <v>1052</v>
      </c>
      <c r="F191" s="91" t="s">
        <v>25</v>
      </c>
      <c r="G191" s="296" t="s">
        <v>1108</v>
      </c>
      <c r="H191" s="87"/>
    </row>
    <row r="192" spans="1:8" ht="27.75" x14ac:dyDescent="0.65">
      <c r="A192" s="142" t="s">
        <v>254</v>
      </c>
      <c r="B192" s="142" t="s">
        <v>1184</v>
      </c>
      <c r="C192" s="141">
        <f>IFERROR(VLOOKUP(A192,'งบทดลอง รพ.'!$A$2:$C$599,3,0),0)</f>
        <v>215780</v>
      </c>
      <c r="D192" s="25"/>
      <c r="E192" s="91" t="s">
        <v>1052</v>
      </c>
      <c r="F192" s="91" t="s">
        <v>25</v>
      </c>
      <c r="G192" s="296" t="s">
        <v>1108</v>
      </c>
      <c r="H192" s="87"/>
    </row>
    <row r="193" spans="1:8" ht="27.75" x14ac:dyDescent="0.65">
      <c r="A193" s="142" t="s">
        <v>255</v>
      </c>
      <c r="B193" s="142" t="s">
        <v>1185</v>
      </c>
      <c r="C193" s="141">
        <f>IFERROR(VLOOKUP(A193,'งบทดลอง รพ.'!$A$2:$C$599,3,0),0)</f>
        <v>0</v>
      </c>
      <c r="D193" s="25"/>
      <c r="E193" s="91" t="s">
        <v>1052</v>
      </c>
      <c r="F193" s="91" t="s">
        <v>25</v>
      </c>
      <c r="G193" s="296" t="s">
        <v>1108</v>
      </c>
      <c r="H193" s="87"/>
    </row>
    <row r="194" spans="1:8" ht="27.75" x14ac:dyDescent="0.65">
      <c r="A194" s="142" t="s">
        <v>256</v>
      </c>
      <c r="B194" s="142" t="s">
        <v>1186</v>
      </c>
      <c r="C194" s="141">
        <f>IFERROR(VLOOKUP(A194,'งบทดลอง รพ.'!$A$2:$C$599,3,0),0)</f>
        <v>0</v>
      </c>
      <c r="D194" s="25"/>
      <c r="E194" s="91" t="s">
        <v>1052</v>
      </c>
      <c r="F194" s="91" t="s">
        <v>25</v>
      </c>
      <c r="G194" s="296" t="s">
        <v>1108</v>
      </c>
      <c r="H194" s="87"/>
    </row>
    <row r="195" spans="1:8" ht="27.75" x14ac:dyDescent="0.65">
      <c r="A195" s="142" t="s">
        <v>257</v>
      </c>
      <c r="B195" s="142" t="s">
        <v>1187</v>
      </c>
      <c r="C195" s="141">
        <f>IFERROR(VLOOKUP(A195,'งบทดลอง รพ.'!$A$2:$C$599,3,0),0)</f>
        <v>0</v>
      </c>
      <c r="D195" s="25"/>
      <c r="E195" s="91" t="s">
        <v>1052</v>
      </c>
      <c r="F195" s="91" t="s">
        <v>25</v>
      </c>
      <c r="G195" s="296" t="s">
        <v>1108</v>
      </c>
      <c r="H195" s="87"/>
    </row>
    <row r="196" spans="1:8" ht="27.75" x14ac:dyDescent="0.65">
      <c r="A196" s="142" t="s">
        <v>258</v>
      </c>
      <c r="B196" s="142" t="s">
        <v>1188</v>
      </c>
      <c r="C196" s="141">
        <f>IFERROR(VLOOKUP(A196,'งบทดลอง รพ.'!$A$2:$C$599,3,0),0)</f>
        <v>0</v>
      </c>
      <c r="D196" s="25"/>
      <c r="E196" s="91" t="s">
        <v>1052</v>
      </c>
      <c r="F196" s="91" t="s">
        <v>25</v>
      </c>
      <c r="G196" s="296" t="s">
        <v>1108</v>
      </c>
      <c r="H196" s="87"/>
    </row>
    <row r="197" spans="1:8" ht="27.75" x14ac:dyDescent="0.65">
      <c r="A197" s="142" t="s">
        <v>259</v>
      </c>
      <c r="B197" s="142" t="s">
        <v>1189</v>
      </c>
      <c r="C197" s="141">
        <f>IFERROR(VLOOKUP(A197,'งบทดลอง รพ.'!$A$2:$C$599,3,0),0)</f>
        <v>0</v>
      </c>
      <c r="D197" s="25"/>
      <c r="E197" s="91" t="s">
        <v>1052</v>
      </c>
      <c r="F197" s="91" t="s">
        <v>25</v>
      </c>
      <c r="G197" s="296" t="s">
        <v>1108</v>
      </c>
      <c r="H197" s="87"/>
    </row>
    <row r="198" spans="1:8" ht="27.75" x14ac:dyDescent="0.65">
      <c r="A198" s="142" t="s">
        <v>260</v>
      </c>
      <c r="B198" s="142" t="s">
        <v>1190</v>
      </c>
      <c r="C198" s="141">
        <f>IFERROR(VLOOKUP(A198,'งบทดลอง รพ.'!$A$2:$C$599,3,0),0)</f>
        <v>0</v>
      </c>
      <c r="D198" s="25"/>
      <c r="E198" s="91" t="s">
        <v>1052</v>
      </c>
      <c r="F198" s="91" t="s">
        <v>25</v>
      </c>
      <c r="G198" s="296" t="s">
        <v>1108</v>
      </c>
      <c r="H198" s="87"/>
    </row>
    <row r="199" spans="1:8" ht="27.75" x14ac:dyDescent="0.65">
      <c r="A199" s="142" t="s">
        <v>910</v>
      </c>
      <c r="B199" s="142" t="s">
        <v>911</v>
      </c>
      <c r="C199" s="141">
        <f>IFERROR(VLOOKUP(A199,'งบทดลอง รพ.'!$A$2:$C$599,3,0),0)</f>
        <v>0</v>
      </c>
      <c r="D199" s="25"/>
      <c r="E199" s="91" t="s">
        <v>1052</v>
      </c>
      <c r="F199" s="91" t="s">
        <v>25</v>
      </c>
      <c r="G199" s="296" t="s">
        <v>1108</v>
      </c>
      <c r="H199" s="87"/>
    </row>
    <row r="200" spans="1:8" ht="27.75" x14ac:dyDescent="0.65">
      <c r="A200" s="142" t="s">
        <v>912</v>
      </c>
      <c r="B200" s="142" t="s">
        <v>913</v>
      </c>
      <c r="C200" s="141">
        <f>IFERROR(VLOOKUP(A200,'งบทดลอง รพ.'!$A$2:$C$599,3,0),0)</f>
        <v>0</v>
      </c>
      <c r="D200" s="25"/>
      <c r="E200" s="91" t="s">
        <v>1052</v>
      </c>
      <c r="F200" s="91" t="s">
        <v>25</v>
      </c>
      <c r="G200" s="296" t="s">
        <v>1108</v>
      </c>
      <c r="H200" s="87"/>
    </row>
    <row r="201" spans="1:8" ht="27.75" x14ac:dyDescent="0.65">
      <c r="A201" s="142" t="s">
        <v>914</v>
      </c>
      <c r="B201" s="142" t="s">
        <v>1235</v>
      </c>
      <c r="C201" s="141">
        <f>IFERROR(VLOOKUP(A201,'งบทดลอง รพ.'!$A$2:$C$599,3,0),0)</f>
        <v>1500000</v>
      </c>
      <c r="D201" s="25"/>
      <c r="E201" s="91" t="s">
        <v>1054</v>
      </c>
      <c r="F201" s="91" t="s">
        <v>29</v>
      </c>
      <c r="G201" s="296" t="s">
        <v>1108</v>
      </c>
      <c r="H201" s="87"/>
    </row>
    <row r="202" spans="1:8" ht="27.75" x14ac:dyDescent="0.65">
      <c r="A202" s="142" t="s">
        <v>285</v>
      </c>
      <c r="B202" s="142" t="s">
        <v>286</v>
      </c>
      <c r="C202" s="141">
        <f>IFERROR(VLOOKUP(A202,'งบทดลอง รพ.'!$A$2:$C$599,3,0),0)</f>
        <v>0</v>
      </c>
      <c r="D202" s="25"/>
      <c r="E202" s="91" t="s">
        <v>1062</v>
      </c>
      <c r="F202" s="91" t="s">
        <v>31</v>
      </c>
      <c r="G202" s="296" t="s">
        <v>1108</v>
      </c>
      <c r="H202" s="87"/>
    </row>
    <row r="203" spans="1:8" ht="27.75" x14ac:dyDescent="0.65">
      <c r="A203" s="142" t="s">
        <v>287</v>
      </c>
      <c r="B203" s="142" t="s">
        <v>288</v>
      </c>
      <c r="C203" s="141">
        <f>IFERROR(VLOOKUP(A203,'งบทดลอง รพ.'!$A$2:$C$599,3,0),0)</f>
        <v>0</v>
      </c>
      <c r="D203" s="25"/>
      <c r="E203" s="91" t="s">
        <v>1062</v>
      </c>
      <c r="F203" s="91" t="s">
        <v>31</v>
      </c>
      <c r="G203" s="296" t="s">
        <v>1108</v>
      </c>
      <c r="H203" s="87"/>
    </row>
    <row r="204" spans="1:8" ht="27.75" x14ac:dyDescent="0.65">
      <c r="A204" s="142" t="s">
        <v>289</v>
      </c>
      <c r="B204" s="142" t="s">
        <v>290</v>
      </c>
      <c r="C204" s="141">
        <f>IFERROR(VLOOKUP(A204,'งบทดลอง รพ.'!$A$2:$C$599,3,0),0)</f>
        <v>542193.58963636367</v>
      </c>
      <c r="D204" s="25"/>
      <c r="E204" s="91" t="s">
        <v>1062</v>
      </c>
      <c r="F204" s="91" t="s">
        <v>31</v>
      </c>
      <c r="G204" s="296" t="s">
        <v>1108</v>
      </c>
      <c r="H204" s="87"/>
    </row>
    <row r="205" spans="1:8" ht="27.75" x14ac:dyDescent="0.65">
      <c r="A205" s="142" t="s">
        <v>291</v>
      </c>
      <c r="B205" s="142" t="s">
        <v>292</v>
      </c>
      <c r="C205" s="141">
        <f>IFERROR(VLOOKUP(A205,'งบทดลอง รพ.'!$A$2:$C$599,3,0),0)</f>
        <v>813290.41309090902</v>
      </c>
      <c r="D205" s="25"/>
      <c r="E205" s="91" t="s">
        <v>1062</v>
      </c>
      <c r="F205" s="91" t="s">
        <v>31</v>
      </c>
      <c r="G205" s="296" t="s">
        <v>1108</v>
      </c>
      <c r="H205" s="87"/>
    </row>
    <row r="206" spans="1:8" ht="27.75" x14ac:dyDescent="0.65">
      <c r="A206" s="142" t="s">
        <v>293</v>
      </c>
      <c r="B206" s="142" t="s">
        <v>294</v>
      </c>
      <c r="C206" s="141">
        <f>IFERROR(VLOOKUP(A206,'งบทดลอง รพ.'!$A$2:$C$599,3,0),0)</f>
        <v>57972.485454545458</v>
      </c>
      <c r="D206" s="25"/>
      <c r="E206" s="91" t="s">
        <v>1062</v>
      </c>
      <c r="F206" s="91" t="s">
        <v>31</v>
      </c>
      <c r="G206" s="296" t="s">
        <v>1108</v>
      </c>
      <c r="H206" s="87"/>
    </row>
    <row r="207" spans="1:8" ht="27.75" x14ac:dyDescent="0.65">
      <c r="A207" s="142" t="s">
        <v>295</v>
      </c>
      <c r="B207" s="142" t="s">
        <v>1191</v>
      </c>
      <c r="C207" s="141">
        <f>IFERROR(VLOOKUP(A207,'งบทดลอง รพ.'!$A$2:$C$599,3,0),0)</f>
        <v>835024.95</v>
      </c>
      <c r="D207" s="25"/>
      <c r="E207" s="91" t="s">
        <v>1062</v>
      </c>
      <c r="F207" s="91" t="s">
        <v>31</v>
      </c>
      <c r="G207" s="296" t="s">
        <v>1108</v>
      </c>
      <c r="H207" s="87"/>
    </row>
    <row r="208" spans="1:8" ht="27.75" x14ac:dyDescent="0.65">
      <c r="A208" s="142" t="s">
        <v>296</v>
      </c>
      <c r="B208" s="142" t="s">
        <v>297</v>
      </c>
      <c r="C208" s="141">
        <f>IFERROR(VLOOKUP(A208,'งบทดลอง รพ.'!$A$2:$C$599,3,0),0)</f>
        <v>0</v>
      </c>
      <c r="D208" s="25"/>
      <c r="E208" s="91" t="s">
        <v>1062</v>
      </c>
      <c r="F208" s="91" t="s">
        <v>31</v>
      </c>
      <c r="G208" s="296" t="s">
        <v>1108</v>
      </c>
      <c r="H208" s="87"/>
    </row>
    <row r="209" spans="1:8" ht="27.75" x14ac:dyDescent="0.65">
      <c r="A209" s="142" t="s">
        <v>298</v>
      </c>
      <c r="B209" s="142" t="s">
        <v>299</v>
      </c>
      <c r="C209" s="141">
        <f>IFERROR(VLOOKUP(A209,'งบทดลอง รพ.'!$A$2:$C$599,3,0),0)</f>
        <v>105091.2</v>
      </c>
      <c r="D209" s="25"/>
      <c r="E209" s="91" t="s">
        <v>1062</v>
      </c>
      <c r="F209" s="91" t="s">
        <v>31</v>
      </c>
      <c r="G209" s="296" t="s">
        <v>1108</v>
      </c>
      <c r="H209" s="87"/>
    </row>
    <row r="210" spans="1:8" ht="27.75" x14ac:dyDescent="0.65">
      <c r="A210" s="142" t="s">
        <v>274</v>
      </c>
      <c r="B210" s="142" t="s">
        <v>275</v>
      </c>
      <c r="C210" s="141">
        <f>IFERROR(VLOOKUP(A210,'งบทดลอง รพ.'!$A$2:$C$599,3,0),0)</f>
        <v>2228300</v>
      </c>
      <c r="D210" s="25"/>
      <c r="E210" s="91" t="s">
        <v>1066</v>
      </c>
      <c r="F210" s="91" t="s">
        <v>29</v>
      </c>
      <c r="G210" s="296" t="s">
        <v>1108</v>
      </c>
      <c r="H210" s="87"/>
    </row>
    <row r="211" spans="1:8" ht="27.75" x14ac:dyDescent="0.65">
      <c r="A211" s="142" t="s">
        <v>277</v>
      </c>
      <c r="B211" s="142" t="s">
        <v>278</v>
      </c>
      <c r="C211" s="141">
        <f>IFERROR(VLOOKUP(A211,'งบทดลอง รพ.'!$A$2:$C$599,3,0),0)</f>
        <v>233000</v>
      </c>
      <c r="D211" s="25"/>
      <c r="E211" s="91" t="s">
        <v>1066</v>
      </c>
      <c r="F211" s="91" t="s">
        <v>29</v>
      </c>
      <c r="G211" s="296" t="s">
        <v>1108</v>
      </c>
      <c r="H211" s="87"/>
    </row>
    <row r="212" spans="1:8" ht="27.75" x14ac:dyDescent="0.65">
      <c r="A212" s="142" t="s">
        <v>279</v>
      </c>
      <c r="B212" s="142" t="s">
        <v>1233</v>
      </c>
      <c r="C212" s="141">
        <f>IFERROR(VLOOKUP(A212,'งบทดลอง รพ.'!$A$2:$C$599,3,0),0)</f>
        <v>0</v>
      </c>
      <c r="D212" s="25"/>
      <c r="E212" s="91" t="s">
        <v>1068</v>
      </c>
      <c r="F212" s="91" t="s">
        <v>29</v>
      </c>
      <c r="G212" s="296" t="s">
        <v>1108</v>
      </c>
      <c r="H212" s="87"/>
    </row>
    <row r="213" spans="1:8" ht="27.75" x14ac:dyDescent="0.65">
      <c r="A213" s="142" t="s">
        <v>280</v>
      </c>
      <c r="B213" s="142" t="s">
        <v>1234</v>
      </c>
      <c r="C213" s="141">
        <f>IFERROR(VLOOKUP(A213,'งบทดลอง รพ.'!$A$2:$C$599,3,0),0)</f>
        <v>0</v>
      </c>
      <c r="D213" s="25"/>
      <c r="E213" s="91" t="s">
        <v>1068</v>
      </c>
      <c r="F213" s="91" t="s">
        <v>29</v>
      </c>
      <c r="G213" s="296" t="s">
        <v>1108</v>
      </c>
      <c r="H213" s="87"/>
    </row>
    <row r="214" spans="1:8" ht="27.75" x14ac:dyDescent="0.65">
      <c r="A214" s="142" t="s">
        <v>281</v>
      </c>
      <c r="B214" s="142" t="s">
        <v>282</v>
      </c>
      <c r="C214" s="141">
        <f>IFERROR(VLOOKUP(A214,'งบทดลอง รพ.'!$A$2:$C$599,3,0),0)</f>
        <v>0</v>
      </c>
      <c r="D214" s="25"/>
      <c r="E214" s="91" t="s">
        <v>1068</v>
      </c>
      <c r="F214" s="91" t="s">
        <v>29</v>
      </c>
      <c r="G214" s="296" t="s">
        <v>1108</v>
      </c>
      <c r="H214" s="87"/>
    </row>
    <row r="215" spans="1:8" ht="27.75" x14ac:dyDescent="0.65">
      <c r="A215" s="142" t="s">
        <v>283</v>
      </c>
      <c r="B215" s="142" t="s">
        <v>284</v>
      </c>
      <c r="C215" s="141">
        <f>IFERROR(VLOOKUP(A215,'งบทดลอง รพ.'!$A$2:$C$599,3,0),0)</f>
        <v>0</v>
      </c>
      <c r="D215" s="25"/>
      <c r="E215" s="91" t="s">
        <v>1068</v>
      </c>
      <c r="F215" s="91" t="s">
        <v>29</v>
      </c>
      <c r="G215" s="296" t="s">
        <v>1108</v>
      </c>
      <c r="H215" s="87"/>
    </row>
    <row r="216" spans="1:8" ht="27.75" x14ac:dyDescent="0.65">
      <c r="A216" s="142" t="s">
        <v>915</v>
      </c>
      <c r="B216" s="142" t="s">
        <v>1237</v>
      </c>
      <c r="C216" s="141">
        <f>IFERROR(VLOOKUP(A216,'งบทดลอง รพ.'!$A$2:$C$599,3,0),0)</f>
        <v>6858600</v>
      </c>
      <c r="D216" s="25"/>
      <c r="E216" s="91" t="s">
        <v>1064</v>
      </c>
      <c r="F216" s="91" t="s">
        <v>29</v>
      </c>
      <c r="G216" s="296" t="s">
        <v>1108</v>
      </c>
      <c r="H216" s="87"/>
    </row>
    <row r="217" spans="1:8" ht="27.75" x14ac:dyDescent="0.65">
      <c r="A217" s="142" t="s">
        <v>916</v>
      </c>
      <c r="B217" s="142" t="s">
        <v>1236</v>
      </c>
      <c r="C217" s="141">
        <f>IFERROR(VLOOKUP(A217,'งบทดลอง รพ.'!$A$2:$C$599,3,0),0)</f>
        <v>0</v>
      </c>
      <c r="D217" s="25"/>
      <c r="E217" s="91" t="s">
        <v>1064</v>
      </c>
      <c r="F217" s="91" t="s">
        <v>29</v>
      </c>
      <c r="G217" s="296" t="s">
        <v>1108</v>
      </c>
      <c r="H217" s="87"/>
    </row>
    <row r="218" spans="1:8" ht="27.75" x14ac:dyDescent="0.65">
      <c r="A218" s="142" t="s">
        <v>917</v>
      </c>
      <c r="B218" s="142" t="s">
        <v>918</v>
      </c>
      <c r="C218" s="141">
        <f>IFERROR(VLOOKUP(A218,'งบทดลอง รพ.'!$A$2:$C$599,3,0),0)</f>
        <v>0</v>
      </c>
      <c r="D218" s="25"/>
      <c r="E218" s="91" t="s">
        <v>1068</v>
      </c>
      <c r="F218" s="91" t="s">
        <v>29</v>
      </c>
      <c r="G218" s="296" t="s">
        <v>1108</v>
      </c>
      <c r="H218" s="87"/>
    </row>
    <row r="219" spans="1:8" ht="27.75" x14ac:dyDescent="0.65">
      <c r="A219" s="142" t="s">
        <v>919</v>
      </c>
      <c r="B219" s="142" t="s">
        <v>920</v>
      </c>
      <c r="C219" s="141">
        <f>IFERROR(VLOOKUP(A219,'งบทดลอง รพ.'!$A$2:$C$599,3,0),0)</f>
        <v>0</v>
      </c>
      <c r="D219" s="25"/>
      <c r="E219" s="91" t="s">
        <v>1068</v>
      </c>
      <c r="F219" s="91" t="s">
        <v>29</v>
      </c>
      <c r="G219" s="296" t="s">
        <v>1108</v>
      </c>
      <c r="H219" s="87"/>
    </row>
    <row r="220" spans="1:8" ht="27.75" x14ac:dyDescent="0.65">
      <c r="A220" s="142" t="s">
        <v>921</v>
      </c>
      <c r="B220" s="142" t="s">
        <v>922</v>
      </c>
      <c r="C220" s="141">
        <f>IFERROR(VLOOKUP(A220,'งบทดลอง รพ.'!$A$2:$C$599,3,0),0)</f>
        <v>0</v>
      </c>
      <c r="D220" s="25"/>
      <c r="E220" s="91" t="s">
        <v>1068</v>
      </c>
      <c r="F220" s="91" t="s">
        <v>29</v>
      </c>
      <c r="G220" s="296" t="s">
        <v>1108</v>
      </c>
      <c r="H220" s="87"/>
    </row>
    <row r="221" spans="1:8" ht="27.75" x14ac:dyDescent="0.65">
      <c r="A221" s="142" t="s">
        <v>300</v>
      </c>
      <c r="B221" s="142" t="s">
        <v>301</v>
      </c>
      <c r="C221" s="141">
        <f>IFERROR(VLOOKUP(A221,'งบทดลอง รพ.'!$A$2:$C$599,3,0),0)</f>
        <v>300000</v>
      </c>
      <c r="D221" s="25"/>
      <c r="E221" s="91" t="s">
        <v>1062</v>
      </c>
      <c r="F221" s="91" t="s">
        <v>31</v>
      </c>
      <c r="G221" s="296" t="s">
        <v>1108</v>
      </c>
      <c r="H221" s="87"/>
    </row>
    <row r="222" spans="1:8" ht="27.75" x14ac:dyDescent="0.65">
      <c r="A222" s="142" t="s">
        <v>302</v>
      </c>
      <c r="B222" s="142" t="s">
        <v>303</v>
      </c>
      <c r="C222" s="141">
        <f>IFERROR(VLOOKUP(A222,'งบทดลอง รพ.'!$A$2:$C$599,3,0),0)</f>
        <v>150000</v>
      </c>
      <c r="D222" s="25"/>
      <c r="E222" s="91" t="s">
        <v>1062</v>
      </c>
      <c r="F222" s="91" t="s">
        <v>31</v>
      </c>
      <c r="G222" s="296" t="s">
        <v>1108</v>
      </c>
      <c r="H222" s="87"/>
    </row>
    <row r="223" spans="1:8" ht="27.75" x14ac:dyDescent="0.65">
      <c r="A223" s="142" t="s">
        <v>923</v>
      </c>
      <c r="B223" s="142" t="s">
        <v>924</v>
      </c>
      <c r="C223" s="141">
        <f>IFERROR(VLOOKUP(A223,'งบทดลอง รพ.'!$A$2:$C$599,3,0),0)</f>
        <v>0</v>
      </c>
      <c r="D223" s="25"/>
      <c r="E223" s="91" t="s">
        <v>1062</v>
      </c>
      <c r="F223" s="91" t="s">
        <v>31</v>
      </c>
      <c r="G223" s="296" t="s">
        <v>1108</v>
      </c>
      <c r="H223" s="87"/>
    </row>
    <row r="224" spans="1:8" ht="27.75" x14ac:dyDescent="0.65">
      <c r="A224" s="142" t="s">
        <v>304</v>
      </c>
      <c r="B224" s="142" t="s">
        <v>305</v>
      </c>
      <c r="C224" s="141">
        <f>IFERROR(VLOOKUP(A224,'งบทดลอง รพ.'!$A$2:$C$599,3,0),0)</f>
        <v>0</v>
      </c>
      <c r="D224" s="25"/>
      <c r="E224" s="91" t="s">
        <v>1062</v>
      </c>
      <c r="F224" s="91" t="s">
        <v>31</v>
      </c>
      <c r="G224" s="296" t="s">
        <v>1108</v>
      </c>
      <c r="H224" s="87"/>
    </row>
    <row r="225" spans="1:8" ht="27.75" x14ac:dyDescent="0.65">
      <c r="A225" s="142" t="s">
        <v>306</v>
      </c>
      <c r="B225" s="142" t="s">
        <v>307</v>
      </c>
      <c r="C225" s="141">
        <f>IFERROR(VLOOKUP(A225,'งบทดลอง รพ.'!$A$2:$C$599,3,0),0)</f>
        <v>0</v>
      </c>
      <c r="D225" s="25"/>
      <c r="E225" s="91" t="s">
        <v>1062</v>
      </c>
      <c r="F225" s="91" t="s">
        <v>31</v>
      </c>
      <c r="G225" s="296" t="s">
        <v>1108</v>
      </c>
      <c r="H225" s="87"/>
    </row>
    <row r="226" spans="1:8" ht="27.75" x14ac:dyDescent="0.65">
      <c r="A226" s="142" t="s">
        <v>308</v>
      </c>
      <c r="B226" s="142" t="s">
        <v>1192</v>
      </c>
      <c r="C226" s="141">
        <f>IFERROR(VLOOKUP(A226,'งบทดลอง รพ.'!$A$2:$C$599,3,0),0)</f>
        <v>0</v>
      </c>
      <c r="D226" s="25"/>
      <c r="E226" s="91" t="s">
        <v>1062</v>
      </c>
      <c r="F226" s="91" t="s">
        <v>31</v>
      </c>
      <c r="G226" s="296" t="s">
        <v>1108</v>
      </c>
      <c r="H226" s="87"/>
    </row>
    <row r="227" spans="1:8" ht="27.75" x14ac:dyDescent="0.65">
      <c r="A227" s="142" t="s">
        <v>309</v>
      </c>
      <c r="B227" s="142" t="s">
        <v>310</v>
      </c>
      <c r="C227" s="141">
        <f>IFERROR(VLOOKUP(A227,'งบทดลอง รพ.'!$A$2:$C$599,3,0),0)</f>
        <v>0</v>
      </c>
      <c r="D227" s="25"/>
      <c r="E227" s="91" t="s">
        <v>1062</v>
      </c>
      <c r="F227" s="91" t="s">
        <v>31</v>
      </c>
      <c r="G227" s="296" t="s">
        <v>1108</v>
      </c>
      <c r="H227" s="87"/>
    </row>
    <row r="228" spans="1:8" ht="27.75" x14ac:dyDescent="0.65">
      <c r="A228" s="142" t="s">
        <v>311</v>
      </c>
      <c r="B228" s="142" t="s">
        <v>312</v>
      </c>
      <c r="C228" s="141">
        <f>IFERROR(VLOOKUP(A228,'งบทดลอง รพ.'!$A$2:$C$599,3,0),0)</f>
        <v>0</v>
      </c>
      <c r="D228" s="25"/>
      <c r="E228" s="91" t="s">
        <v>1062</v>
      </c>
      <c r="F228" s="91" t="s">
        <v>31</v>
      </c>
      <c r="G228" s="296" t="s">
        <v>1108</v>
      </c>
      <c r="H228" s="87"/>
    </row>
    <row r="229" spans="1:8" ht="27.75" x14ac:dyDescent="0.65">
      <c r="A229" s="142" t="s">
        <v>313</v>
      </c>
      <c r="B229" s="142" t="s">
        <v>314</v>
      </c>
      <c r="C229" s="141">
        <f>IFERROR(VLOOKUP(A229,'งบทดลอง รพ.'!$A$2:$C$599,3,0),0)</f>
        <v>0</v>
      </c>
      <c r="D229" s="25"/>
      <c r="E229" s="91" t="s">
        <v>1062</v>
      </c>
      <c r="F229" s="91" t="s">
        <v>31</v>
      </c>
      <c r="G229" s="296" t="s">
        <v>1108</v>
      </c>
      <c r="H229" s="87"/>
    </row>
    <row r="230" spans="1:8" ht="27.75" x14ac:dyDescent="0.65">
      <c r="A230" s="142" t="s">
        <v>315</v>
      </c>
      <c r="B230" s="142" t="s">
        <v>301</v>
      </c>
      <c r="C230" s="141">
        <f>IFERROR(VLOOKUP(A230,'งบทดลอง รพ.'!$A$2:$C$599,3,0),0)</f>
        <v>0</v>
      </c>
      <c r="D230" s="25"/>
      <c r="E230" s="91" t="s">
        <v>1062</v>
      </c>
      <c r="F230" s="91" t="s">
        <v>31</v>
      </c>
      <c r="G230" s="296" t="s">
        <v>1108</v>
      </c>
      <c r="H230" s="87"/>
    </row>
    <row r="231" spans="1:8" ht="27.75" x14ac:dyDescent="0.65">
      <c r="A231" s="142" t="s">
        <v>316</v>
      </c>
      <c r="B231" s="142" t="s">
        <v>317</v>
      </c>
      <c r="C231" s="141">
        <f>IFERROR(VLOOKUP(A231,'งบทดลอง รพ.'!$A$2:$C$599,3,0),0)</f>
        <v>0</v>
      </c>
      <c r="D231" s="25"/>
      <c r="E231" s="91" t="s">
        <v>1062</v>
      </c>
      <c r="F231" s="91" t="s">
        <v>31</v>
      </c>
      <c r="G231" s="296" t="s">
        <v>1108</v>
      </c>
      <c r="H231" s="87"/>
    </row>
    <row r="232" spans="1:8" ht="27.75" x14ac:dyDescent="0.65">
      <c r="A232" s="142" t="s">
        <v>925</v>
      </c>
      <c r="B232" s="142" t="s">
        <v>926</v>
      </c>
      <c r="C232" s="141">
        <f>IFERROR(VLOOKUP(A232,'งบทดลอง รพ.'!$A$2:$C$599,3,0),0)</f>
        <v>0</v>
      </c>
      <c r="D232" s="25"/>
      <c r="E232" s="91" t="s">
        <v>1062</v>
      </c>
      <c r="F232" s="91" t="s">
        <v>31</v>
      </c>
      <c r="G232" s="296" t="s">
        <v>1108</v>
      </c>
      <c r="H232" s="87"/>
    </row>
    <row r="233" spans="1:8" ht="27.75" x14ac:dyDescent="0.65">
      <c r="A233" s="142" t="s">
        <v>318</v>
      </c>
      <c r="B233" s="142" t="s">
        <v>319</v>
      </c>
      <c r="C233" s="141">
        <f>IFERROR(VLOOKUP(A233,'งบทดลอง รพ.'!$A$2:$C$599,3,0),0)</f>
        <v>0</v>
      </c>
      <c r="D233" s="25"/>
      <c r="E233" s="91" t="s">
        <v>1062</v>
      </c>
      <c r="F233" s="91" t="s">
        <v>31</v>
      </c>
      <c r="G233" s="296" t="s">
        <v>1108</v>
      </c>
      <c r="H233" s="87"/>
    </row>
    <row r="234" spans="1:8" ht="27.75" x14ac:dyDescent="0.65">
      <c r="A234" s="142" t="s">
        <v>320</v>
      </c>
      <c r="B234" s="142" t="s">
        <v>321</v>
      </c>
      <c r="C234" s="141">
        <f>IFERROR(VLOOKUP(A234,'งบทดลอง รพ.'!$A$2:$C$599,3,0),0)</f>
        <v>0</v>
      </c>
      <c r="D234" s="25"/>
      <c r="E234" s="91" t="s">
        <v>1062</v>
      </c>
      <c r="F234" s="91" t="s">
        <v>31</v>
      </c>
      <c r="G234" s="296" t="s">
        <v>1108</v>
      </c>
      <c r="H234" s="87"/>
    </row>
    <row r="235" spans="1:8" ht="27.75" x14ac:dyDescent="0.65">
      <c r="A235" s="142" t="s">
        <v>322</v>
      </c>
      <c r="B235" s="142" t="s">
        <v>323</v>
      </c>
      <c r="C235" s="141">
        <f>IFERROR(VLOOKUP(A235,'งบทดลอง รพ.'!$A$2:$C$599,3,0),0)</f>
        <v>0</v>
      </c>
      <c r="D235" s="25"/>
      <c r="E235" s="91" t="s">
        <v>1062</v>
      </c>
      <c r="F235" s="91" t="s">
        <v>31</v>
      </c>
      <c r="G235" s="296" t="s">
        <v>1108</v>
      </c>
      <c r="H235" s="87"/>
    </row>
    <row r="236" spans="1:8" ht="27.75" x14ac:dyDescent="0.65">
      <c r="A236" s="142" t="s">
        <v>324</v>
      </c>
      <c r="B236" s="142" t="s">
        <v>325</v>
      </c>
      <c r="C236" s="141">
        <f>IFERROR(VLOOKUP(A236,'งบทดลอง รพ.'!$A$2:$C$599,3,0),0)</f>
        <v>300000</v>
      </c>
      <c r="D236" s="25"/>
      <c r="E236" s="91" t="s">
        <v>1062</v>
      </c>
      <c r="F236" s="91" t="s">
        <v>31</v>
      </c>
      <c r="G236" s="296" t="s">
        <v>1108</v>
      </c>
      <c r="H236" s="87"/>
    </row>
    <row r="237" spans="1:8" ht="27.75" x14ac:dyDescent="0.65">
      <c r="A237" s="142" t="s">
        <v>326</v>
      </c>
      <c r="B237" s="142" t="s">
        <v>327</v>
      </c>
      <c r="C237" s="141">
        <f>IFERROR(VLOOKUP(A237,'งบทดลอง รพ.'!$A$2:$C$599,3,0),0)</f>
        <v>0</v>
      </c>
      <c r="D237" s="25"/>
      <c r="E237" s="91" t="s">
        <v>1062</v>
      </c>
      <c r="F237" s="91" t="s">
        <v>31</v>
      </c>
      <c r="G237" s="296" t="s">
        <v>1108</v>
      </c>
      <c r="H237" s="87"/>
    </row>
    <row r="238" spans="1:8" ht="27.75" x14ac:dyDescent="0.65">
      <c r="A238" s="142" t="s">
        <v>328</v>
      </c>
      <c r="B238" s="142" t="s">
        <v>329</v>
      </c>
      <c r="C238" s="141">
        <f>IFERROR(VLOOKUP(A238,'งบทดลอง รพ.'!$A$2:$C$599,3,0),0)</f>
        <v>100000</v>
      </c>
      <c r="D238" s="25"/>
      <c r="E238" s="91" t="s">
        <v>1070</v>
      </c>
      <c r="F238" s="91" t="s">
        <v>33</v>
      </c>
      <c r="G238" s="296" t="s">
        <v>1108</v>
      </c>
      <c r="H238" s="87"/>
    </row>
    <row r="239" spans="1:8" ht="27.75" x14ac:dyDescent="0.65">
      <c r="A239" s="142" t="s">
        <v>330</v>
      </c>
      <c r="B239" s="142" t="s">
        <v>331</v>
      </c>
      <c r="C239" s="141">
        <f>IFERROR(VLOOKUP(A239,'งบทดลอง รพ.'!$A$2:$C$599,3,0),0)</f>
        <v>150000</v>
      </c>
      <c r="D239" s="25"/>
      <c r="E239" s="91" t="s">
        <v>1070</v>
      </c>
      <c r="F239" s="91" t="s">
        <v>33</v>
      </c>
      <c r="G239" s="296" t="s">
        <v>1108</v>
      </c>
      <c r="H239" s="87"/>
    </row>
    <row r="240" spans="1:8" ht="27.75" x14ac:dyDescent="0.65">
      <c r="A240" s="142" t="s">
        <v>332</v>
      </c>
      <c r="B240" s="142" t="s">
        <v>333</v>
      </c>
      <c r="C240" s="141">
        <f>IFERROR(VLOOKUP(A240,'งบทดลอง รพ.'!$A$2:$C$599,3,0),0)</f>
        <v>100000</v>
      </c>
      <c r="D240" s="25"/>
      <c r="E240" s="91" t="s">
        <v>1070</v>
      </c>
      <c r="F240" s="91" t="s">
        <v>33</v>
      </c>
      <c r="G240" s="296" t="s">
        <v>1108</v>
      </c>
      <c r="H240" s="87"/>
    </row>
    <row r="241" spans="1:8" ht="27.75" x14ac:dyDescent="0.65">
      <c r="A241" s="142" t="s">
        <v>927</v>
      </c>
      <c r="B241" s="142" t="s">
        <v>399</v>
      </c>
      <c r="C241" s="141">
        <f>IFERROR(VLOOKUP(A241,'งบทดลอง รพ.'!$A$2:$C$599,3,0),0)</f>
        <v>757255.61</v>
      </c>
      <c r="D241" s="25"/>
      <c r="E241" s="91" t="s">
        <v>1082</v>
      </c>
      <c r="F241" s="91" t="s">
        <v>37</v>
      </c>
      <c r="G241" s="296" t="s">
        <v>1108</v>
      </c>
      <c r="H241" s="87"/>
    </row>
    <row r="242" spans="1:8" ht="27.75" x14ac:dyDescent="0.65">
      <c r="A242" s="142" t="s">
        <v>928</v>
      </c>
      <c r="B242" s="142" t="s">
        <v>400</v>
      </c>
      <c r="C242" s="141">
        <f>IFERROR(VLOOKUP(A242,'งบทดลอง รพ.'!$A$2:$C$599,3,0),0)</f>
        <v>35438.18</v>
      </c>
      <c r="D242" s="25"/>
      <c r="E242" s="91" t="s">
        <v>1082</v>
      </c>
      <c r="F242" s="91" t="s">
        <v>37</v>
      </c>
      <c r="G242" s="296" t="s">
        <v>1108</v>
      </c>
      <c r="H242" s="87"/>
    </row>
    <row r="243" spans="1:8" ht="27.75" x14ac:dyDescent="0.65">
      <c r="A243" s="142" t="s">
        <v>929</v>
      </c>
      <c r="B243" s="142" t="s">
        <v>401</v>
      </c>
      <c r="C243" s="141">
        <f>IFERROR(VLOOKUP(A243,'งบทดลอง รพ.'!$A$2:$C$599,3,0),0)</f>
        <v>84349.54</v>
      </c>
      <c r="D243" s="25"/>
      <c r="E243" s="91" t="s">
        <v>1082</v>
      </c>
      <c r="F243" s="91" t="s">
        <v>37</v>
      </c>
      <c r="G243" s="296" t="s">
        <v>1108</v>
      </c>
      <c r="H243" s="87"/>
    </row>
    <row r="244" spans="1:8" ht="27.75" x14ac:dyDescent="0.65">
      <c r="A244" s="142" t="s">
        <v>930</v>
      </c>
      <c r="B244" s="142" t="s">
        <v>402</v>
      </c>
      <c r="C244" s="141">
        <f>IFERROR(VLOOKUP(A244,'งบทดลอง รพ.'!$A$2:$C$599,3,0),0)</f>
        <v>0</v>
      </c>
      <c r="D244" s="25"/>
      <c r="E244" s="91" t="s">
        <v>1082</v>
      </c>
      <c r="F244" s="91" t="s">
        <v>37</v>
      </c>
      <c r="G244" s="296" t="s">
        <v>1108</v>
      </c>
      <c r="H244" s="87"/>
    </row>
    <row r="245" spans="1:8" ht="27.75" x14ac:dyDescent="0.65">
      <c r="A245" s="142" t="s">
        <v>931</v>
      </c>
      <c r="B245" s="142" t="s">
        <v>403</v>
      </c>
      <c r="C245" s="141">
        <f>IFERROR(VLOOKUP(A245,'งบทดลอง รพ.'!$A$2:$C$599,3,0),0)</f>
        <v>617861.6</v>
      </c>
      <c r="D245" s="25"/>
      <c r="E245" s="91" t="s">
        <v>1082</v>
      </c>
      <c r="F245" s="91" t="s">
        <v>37</v>
      </c>
      <c r="G245" s="296" t="s">
        <v>1108</v>
      </c>
      <c r="H245" s="87"/>
    </row>
    <row r="246" spans="1:8" ht="27.75" x14ac:dyDescent="0.65">
      <c r="A246" s="142" t="s">
        <v>932</v>
      </c>
      <c r="B246" s="142" t="s">
        <v>404</v>
      </c>
      <c r="C246" s="141">
        <f>IFERROR(VLOOKUP(A246,'งบทดลอง รพ.'!$A$2:$C$599,3,0),0)</f>
        <v>576511.63</v>
      </c>
      <c r="D246" s="25"/>
      <c r="E246" s="91" t="s">
        <v>1082</v>
      </c>
      <c r="F246" s="91" t="s">
        <v>37</v>
      </c>
      <c r="G246" s="296" t="s">
        <v>1108</v>
      </c>
      <c r="H246" s="87"/>
    </row>
    <row r="247" spans="1:8" ht="27.75" x14ac:dyDescent="0.65">
      <c r="A247" s="142" t="s">
        <v>933</v>
      </c>
      <c r="B247" s="142" t="s">
        <v>409</v>
      </c>
      <c r="C247" s="141">
        <f>IFERROR(VLOOKUP(A247,'งบทดลอง รพ.'!$A$2:$C$599,3,0),0)</f>
        <v>129329.67</v>
      </c>
      <c r="D247" s="25"/>
      <c r="E247" s="91" t="s">
        <v>1082</v>
      </c>
      <c r="F247" s="91" t="s">
        <v>37</v>
      </c>
      <c r="G247" s="296" t="s">
        <v>1108</v>
      </c>
      <c r="H247" s="87"/>
    </row>
    <row r="248" spans="1:8" ht="27.75" x14ac:dyDescent="0.65">
      <c r="A248" s="142" t="s">
        <v>934</v>
      </c>
      <c r="B248" s="142" t="s">
        <v>410</v>
      </c>
      <c r="C248" s="141">
        <f>IFERROR(VLOOKUP(A248,'งบทดลอง รพ.'!$A$2:$C$599,3,0),0)</f>
        <v>22262.73</v>
      </c>
      <c r="D248" s="25"/>
      <c r="E248" s="91" t="s">
        <v>1082</v>
      </c>
      <c r="F248" s="91" t="s">
        <v>37</v>
      </c>
      <c r="G248" s="296" t="s">
        <v>1108</v>
      </c>
      <c r="H248" s="87"/>
    </row>
    <row r="249" spans="1:8" ht="27.75" x14ac:dyDescent="0.65">
      <c r="A249" s="142" t="s">
        <v>935</v>
      </c>
      <c r="B249" s="142" t="s">
        <v>411</v>
      </c>
      <c r="C249" s="141">
        <f>IFERROR(VLOOKUP(A249,'งบทดลอง รพ.'!$A$2:$C$599,3,0),0)</f>
        <v>0</v>
      </c>
      <c r="D249" s="25"/>
      <c r="E249" s="91" t="s">
        <v>1082</v>
      </c>
      <c r="F249" s="91" t="s">
        <v>37</v>
      </c>
      <c r="G249" s="296" t="s">
        <v>1108</v>
      </c>
      <c r="H249" s="87"/>
    </row>
    <row r="250" spans="1:8" ht="27.75" x14ac:dyDescent="0.65">
      <c r="A250" s="142" t="s">
        <v>334</v>
      </c>
      <c r="B250" s="142" t="s">
        <v>335</v>
      </c>
      <c r="C250" s="141">
        <f>IFERROR(VLOOKUP(A250,'งบทดลอง รพ.'!$A$2:$C$599,3,0),0)</f>
        <v>0</v>
      </c>
      <c r="D250" s="25"/>
      <c r="E250" s="91" t="s">
        <v>1072</v>
      </c>
      <c r="F250" s="91" t="s">
        <v>33</v>
      </c>
      <c r="G250" s="296" t="s">
        <v>1108</v>
      </c>
      <c r="H250" s="87"/>
    </row>
    <row r="251" spans="1:8" ht="27.75" x14ac:dyDescent="0.65">
      <c r="A251" s="142" t="s">
        <v>336</v>
      </c>
      <c r="B251" s="142" t="s">
        <v>337</v>
      </c>
      <c r="C251" s="141">
        <f>IFERROR(VLOOKUP(A251,'งบทดลอง รพ.'!$A$2:$C$599,3,0),0)</f>
        <v>3818.18</v>
      </c>
      <c r="D251" s="25"/>
      <c r="E251" s="91" t="s">
        <v>1072</v>
      </c>
      <c r="F251" s="91" t="s">
        <v>33</v>
      </c>
      <c r="G251" s="296" t="s">
        <v>1108</v>
      </c>
      <c r="H251" s="87"/>
    </row>
    <row r="252" spans="1:8" ht="27.75" x14ac:dyDescent="0.65">
      <c r="A252" s="142" t="s">
        <v>338</v>
      </c>
      <c r="B252" s="142" t="s">
        <v>339</v>
      </c>
      <c r="C252" s="141">
        <f>IFERROR(VLOOKUP(A252,'งบทดลอง รพ.'!$A$2:$C$599,3,0),0)</f>
        <v>140129.71</v>
      </c>
      <c r="D252" s="25"/>
      <c r="E252" s="91" t="s">
        <v>1072</v>
      </c>
      <c r="F252" s="91" t="s">
        <v>33</v>
      </c>
      <c r="G252" s="296" t="s">
        <v>1108</v>
      </c>
      <c r="H252" s="87"/>
    </row>
    <row r="253" spans="1:8" ht="27.75" x14ac:dyDescent="0.65">
      <c r="A253" s="142" t="s">
        <v>340</v>
      </c>
      <c r="B253" s="142" t="s">
        <v>341</v>
      </c>
      <c r="C253" s="141">
        <f>IFERROR(VLOOKUP(A253,'งบทดลอง รพ.'!$A$2:$C$599,3,0),0)</f>
        <v>236956.36</v>
      </c>
      <c r="D253" s="25"/>
      <c r="E253" s="91" t="s">
        <v>1072</v>
      </c>
      <c r="F253" s="91" t="s">
        <v>33</v>
      </c>
      <c r="G253" s="296" t="s">
        <v>1108</v>
      </c>
      <c r="H253" s="87"/>
    </row>
    <row r="254" spans="1:8" ht="27.75" x14ac:dyDescent="0.65">
      <c r="A254" s="142" t="s">
        <v>342</v>
      </c>
      <c r="B254" s="142" t="s">
        <v>343</v>
      </c>
      <c r="C254" s="141">
        <f>IFERROR(VLOOKUP(A254,'งบทดลอง รพ.'!$A$2:$C$599,3,0),0)</f>
        <v>0</v>
      </c>
      <c r="D254" s="25"/>
      <c r="E254" s="91" t="s">
        <v>1072</v>
      </c>
      <c r="F254" s="91" t="s">
        <v>33</v>
      </c>
      <c r="G254" s="296" t="s">
        <v>1108</v>
      </c>
      <c r="H254" s="87"/>
    </row>
    <row r="255" spans="1:8" ht="27.75" x14ac:dyDescent="0.65">
      <c r="A255" s="142" t="s">
        <v>344</v>
      </c>
      <c r="B255" s="142" t="s">
        <v>345</v>
      </c>
      <c r="C255" s="141">
        <f>IFERROR(VLOOKUP(A255,'งบทดลอง รพ.'!$A$2:$C$599,3,0),0)</f>
        <v>500000</v>
      </c>
      <c r="D255" s="25"/>
      <c r="E255" s="91" t="s">
        <v>1072</v>
      </c>
      <c r="F255" s="91" t="s">
        <v>33</v>
      </c>
      <c r="G255" s="296" t="s">
        <v>1108</v>
      </c>
      <c r="H255" s="87"/>
    </row>
    <row r="256" spans="1:8" ht="27.75" x14ac:dyDescent="0.65">
      <c r="A256" s="142" t="s">
        <v>346</v>
      </c>
      <c r="B256" s="142" t="s">
        <v>347</v>
      </c>
      <c r="C256" s="141">
        <f>IFERROR(VLOOKUP(A256,'งบทดลอง รพ.'!$A$2:$C$599,3,0),0)</f>
        <v>20465.45</v>
      </c>
      <c r="D256" s="25"/>
      <c r="E256" s="91" t="s">
        <v>1072</v>
      </c>
      <c r="F256" s="91" t="s">
        <v>33</v>
      </c>
      <c r="G256" s="296" t="s">
        <v>1108</v>
      </c>
      <c r="H256" s="87"/>
    </row>
    <row r="257" spans="1:8" ht="27.75" x14ac:dyDescent="0.65">
      <c r="A257" s="142" t="s">
        <v>348</v>
      </c>
      <c r="B257" s="142" t="s">
        <v>349</v>
      </c>
      <c r="C257" s="141">
        <f>IFERROR(VLOOKUP(A257,'งบทดลอง รพ.'!$A$2:$C$599,3,0),0)</f>
        <v>41246.07</v>
      </c>
      <c r="D257" s="25"/>
      <c r="E257" s="91" t="s">
        <v>1072</v>
      </c>
      <c r="F257" s="91" t="s">
        <v>33</v>
      </c>
      <c r="G257" s="296" t="s">
        <v>1108</v>
      </c>
      <c r="H257" s="87"/>
    </row>
    <row r="258" spans="1:8" ht="27.75" x14ac:dyDescent="0.65">
      <c r="A258" s="142" t="s">
        <v>350</v>
      </c>
      <c r="B258" s="142" t="s">
        <v>351</v>
      </c>
      <c r="C258" s="141">
        <f>IFERROR(VLOOKUP(A258,'งบทดลอง รพ.'!$A$2:$C$599,3,0),0)</f>
        <v>72600</v>
      </c>
      <c r="D258" s="25"/>
      <c r="E258" s="91" t="s">
        <v>1074</v>
      </c>
      <c r="F258" s="91" t="s">
        <v>33</v>
      </c>
      <c r="G258" s="296" t="s">
        <v>1108</v>
      </c>
      <c r="H258" s="87"/>
    </row>
    <row r="259" spans="1:8" ht="27.75" x14ac:dyDescent="0.65">
      <c r="A259" s="142" t="s">
        <v>352</v>
      </c>
      <c r="B259" s="142" t="s">
        <v>353</v>
      </c>
      <c r="C259" s="141">
        <f>IFERROR(VLOOKUP(A259,'งบทดลอง รพ.'!$A$2:$C$599,3,0),0)</f>
        <v>0</v>
      </c>
      <c r="D259" s="25"/>
      <c r="E259" s="91" t="s">
        <v>1074</v>
      </c>
      <c r="F259" s="91" t="s">
        <v>33</v>
      </c>
      <c r="G259" s="296" t="s">
        <v>1108</v>
      </c>
      <c r="H259" s="87"/>
    </row>
    <row r="260" spans="1:8" ht="27.75" x14ac:dyDescent="0.65">
      <c r="A260" s="142" t="s">
        <v>354</v>
      </c>
      <c r="B260" s="142" t="s">
        <v>1193</v>
      </c>
      <c r="C260" s="141">
        <f>IFERROR(VLOOKUP(A260,'งบทดลอง รพ.'!$A$2:$C$599,3,0),0)</f>
        <v>0</v>
      </c>
      <c r="D260" s="25"/>
      <c r="E260" s="91" t="s">
        <v>1074</v>
      </c>
      <c r="F260" s="91" t="s">
        <v>33</v>
      </c>
      <c r="G260" s="296" t="s">
        <v>1108</v>
      </c>
      <c r="H260" s="87"/>
    </row>
    <row r="261" spans="1:8" ht="27.75" x14ac:dyDescent="0.65">
      <c r="A261" s="142" t="s">
        <v>355</v>
      </c>
      <c r="B261" s="142" t="s">
        <v>356</v>
      </c>
      <c r="C261" s="141">
        <f>IFERROR(VLOOKUP(A261,'งบทดลอง รพ.'!$A$2:$C$599,3,0),0)</f>
        <v>62456.07</v>
      </c>
      <c r="D261" s="25"/>
      <c r="E261" s="91" t="s">
        <v>1074</v>
      </c>
      <c r="F261" s="91" t="s">
        <v>33</v>
      </c>
      <c r="G261" s="296" t="s">
        <v>1108</v>
      </c>
      <c r="H261" s="87"/>
    </row>
    <row r="262" spans="1:8" ht="27.75" x14ac:dyDescent="0.65">
      <c r="A262" s="142" t="s">
        <v>357</v>
      </c>
      <c r="B262" s="142" t="s">
        <v>358</v>
      </c>
      <c r="C262" s="141">
        <f>IFERROR(VLOOKUP(A262,'งบทดลอง รพ.'!$A$2:$C$599,3,0),0)</f>
        <v>0</v>
      </c>
      <c r="D262" s="25"/>
      <c r="E262" s="91" t="s">
        <v>1074</v>
      </c>
      <c r="F262" s="91" t="s">
        <v>33</v>
      </c>
      <c r="G262" s="296" t="s">
        <v>1108</v>
      </c>
      <c r="H262" s="87"/>
    </row>
    <row r="263" spans="1:8" ht="27.75" x14ac:dyDescent="0.65">
      <c r="A263" s="142" t="s">
        <v>936</v>
      </c>
      <c r="B263" s="142" t="s">
        <v>937</v>
      </c>
      <c r="C263" s="141">
        <f>IFERROR(VLOOKUP(A263,'งบทดลอง รพ.'!$A$2:$C$599,3,0),0)</f>
        <v>778236.76</v>
      </c>
      <c r="D263" s="25"/>
      <c r="E263" s="91" t="s">
        <v>1082</v>
      </c>
      <c r="F263" s="91" t="s">
        <v>37</v>
      </c>
      <c r="G263" s="296" t="s">
        <v>1108</v>
      </c>
      <c r="H263" s="87"/>
    </row>
    <row r="264" spans="1:8" ht="27.75" x14ac:dyDescent="0.65">
      <c r="A264" s="142" t="s">
        <v>359</v>
      </c>
      <c r="B264" s="142" t="s">
        <v>360</v>
      </c>
      <c r="C264" s="141">
        <f>IFERROR(VLOOKUP(A264,'งบทดลอง รพ.'!$A$2:$C$599,3,0),0)</f>
        <v>0</v>
      </c>
      <c r="D264" s="25"/>
      <c r="E264" s="91" t="s">
        <v>1076</v>
      </c>
      <c r="F264" s="91" t="s">
        <v>33</v>
      </c>
      <c r="G264" s="296" t="s">
        <v>1108</v>
      </c>
      <c r="H264" s="87"/>
    </row>
    <row r="265" spans="1:8" ht="27.75" x14ac:dyDescent="0.65">
      <c r="A265" s="142" t="s">
        <v>361</v>
      </c>
      <c r="B265" s="142" t="s">
        <v>362</v>
      </c>
      <c r="C265" s="141">
        <f>IFERROR(VLOOKUP(A265,'งบทดลอง รพ.'!$A$2:$C$599,3,0),0)</f>
        <v>0</v>
      </c>
      <c r="D265" s="25"/>
      <c r="E265" s="91" t="s">
        <v>1076</v>
      </c>
      <c r="F265" s="91" t="s">
        <v>33</v>
      </c>
      <c r="G265" s="296" t="s">
        <v>1108</v>
      </c>
      <c r="H265" s="87"/>
    </row>
    <row r="266" spans="1:8" ht="27.75" x14ac:dyDescent="0.65">
      <c r="A266" s="142" t="s">
        <v>363</v>
      </c>
      <c r="B266" s="142" t="s">
        <v>364</v>
      </c>
      <c r="C266" s="141">
        <f>IFERROR(VLOOKUP(A266,'งบทดลอง รพ.'!$A$2:$C$599,3,0),0)</f>
        <v>0</v>
      </c>
      <c r="D266" s="25"/>
      <c r="E266" s="91" t="s">
        <v>1076</v>
      </c>
      <c r="F266" s="91" t="s">
        <v>33</v>
      </c>
      <c r="G266" s="296" t="s">
        <v>1108</v>
      </c>
      <c r="H266" s="87"/>
    </row>
    <row r="267" spans="1:8" ht="27.75" x14ac:dyDescent="0.65">
      <c r="A267" s="142" t="s">
        <v>365</v>
      </c>
      <c r="B267" s="142" t="s">
        <v>366</v>
      </c>
      <c r="C267" s="141">
        <f>IFERROR(VLOOKUP(A267,'งบทดลอง รพ.'!$A$2:$C$599,3,0),0)</f>
        <v>0</v>
      </c>
      <c r="D267" s="25"/>
      <c r="E267" s="91" t="s">
        <v>1076</v>
      </c>
      <c r="F267" s="91" t="s">
        <v>33</v>
      </c>
      <c r="G267" s="296" t="s">
        <v>1108</v>
      </c>
      <c r="H267" s="87"/>
    </row>
    <row r="268" spans="1:8" ht="27.75" x14ac:dyDescent="0.65">
      <c r="A268" s="142" t="s">
        <v>367</v>
      </c>
      <c r="B268" s="142" t="s">
        <v>368</v>
      </c>
      <c r="C268" s="141">
        <f>IFERROR(VLOOKUP(A268,'งบทดลอง รพ.'!$A$2:$C$599,3,0),0)</f>
        <v>0</v>
      </c>
      <c r="D268" s="25"/>
      <c r="E268" s="91" t="s">
        <v>1076</v>
      </c>
      <c r="F268" s="91" t="s">
        <v>33</v>
      </c>
      <c r="G268" s="296" t="s">
        <v>1108</v>
      </c>
      <c r="H268" s="87"/>
    </row>
    <row r="269" spans="1:8" ht="27.75" x14ac:dyDescent="0.65">
      <c r="A269" s="142" t="s">
        <v>369</v>
      </c>
      <c r="B269" s="142" t="s">
        <v>370</v>
      </c>
      <c r="C269" s="141">
        <f>IFERROR(VLOOKUP(A269,'งบทดลอง รพ.'!$A$2:$C$599,3,0),0)</f>
        <v>196874.18</v>
      </c>
      <c r="D269" s="25"/>
      <c r="E269" s="91" t="s">
        <v>1076</v>
      </c>
      <c r="F269" s="91" t="s">
        <v>33</v>
      </c>
      <c r="G269" s="296" t="s">
        <v>1108</v>
      </c>
      <c r="H269" s="87"/>
    </row>
    <row r="270" spans="1:8" ht="27.75" x14ac:dyDescent="0.65">
      <c r="A270" s="142" t="s">
        <v>371</v>
      </c>
      <c r="B270" s="142" t="s">
        <v>1194</v>
      </c>
      <c r="C270" s="141">
        <f>IFERROR(VLOOKUP(A270,'งบทดลอง รพ.'!$A$2:$C$599,3,0),0)</f>
        <v>0</v>
      </c>
      <c r="D270" s="25"/>
      <c r="E270" s="91" t="s">
        <v>1078</v>
      </c>
      <c r="F270" s="91" t="s">
        <v>33</v>
      </c>
      <c r="G270" s="296" t="s">
        <v>1108</v>
      </c>
      <c r="H270" s="87"/>
    </row>
    <row r="271" spans="1:8" ht="27.75" x14ac:dyDescent="0.65">
      <c r="A271" s="142" t="s">
        <v>373</v>
      </c>
      <c r="B271" s="142" t="s">
        <v>1195</v>
      </c>
      <c r="C271" s="141">
        <f>IFERROR(VLOOKUP(A271,'งบทดลอง รพ.'!$A$2:$C$599,3,0),0)</f>
        <v>648018.01</v>
      </c>
      <c r="D271" s="25"/>
      <c r="E271" s="91" t="s">
        <v>1076</v>
      </c>
      <c r="F271" s="91" t="s">
        <v>33</v>
      </c>
      <c r="G271" s="296" t="s">
        <v>1108</v>
      </c>
      <c r="H271" s="87"/>
    </row>
    <row r="272" spans="1:8" ht="27.75" x14ac:dyDescent="0.65">
      <c r="A272" s="142" t="s">
        <v>374</v>
      </c>
      <c r="B272" s="142" t="s">
        <v>375</v>
      </c>
      <c r="C272" s="141">
        <f>IFERROR(VLOOKUP(A272,'งบทดลอง รพ.'!$A$2:$C$599,3,0),0)</f>
        <v>1183295.45</v>
      </c>
      <c r="D272" s="25"/>
      <c r="E272" s="91" t="s">
        <v>1078</v>
      </c>
      <c r="F272" s="91" t="s">
        <v>33</v>
      </c>
      <c r="G272" s="296" t="s">
        <v>1108</v>
      </c>
      <c r="H272" s="87"/>
    </row>
    <row r="273" spans="1:8" ht="27.75" x14ac:dyDescent="0.65">
      <c r="A273" s="142" t="s">
        <v>376</v>
      </c>
      <c r="B273" s="142" t="s">
        <v>377</v>
      </c>
      <c r="C273" s="141">
        <f>IFERROR(VLOOKUP(A273,'งบทดลอง รพ.'!$A$2:$C$599,3,0),0)</f>
        <v>1036189.09</v>
      </c>
      <c r="D273" s="25"/>
      <c r="E273" s="91" t="s">
        <v>1078</v>
      </c>
      <c r="F273" s="91" t="s">
        <v>33</v>
      </c>
      <c r="G273" s="296" t="s">
        <v>1108</v>
      </c>
      <c r="H273" s="87"/>
    </row>
    <row r="274" spans="1:8" ht="27.75" x14ac:dyDescent="0.65">
      <c r="A274" s="142" t="s">
        <v>378</v>
      </c>
      <c r="B274" s="142" t="s">
        <v>379</v>
      </c>
      <c r="C274" s="141">
        <f>IFERROR(VLOOKUP(A274,'งบทดลอง รพ.'!$A$2:$C$599,3,0),0)</f>
        <v>0</v>
      </c>
      <c r="D274" s="25"/>
      <c r="E274" s="91" t="s">
        <v>1070</v>
      </c>
      <c r="F274" s="91" t="s">
        <v>33</v>
      </c>
      <c r="G274" s="296" t="s">
        <v>1108</v>
      </c>
      <c r="H274" s="87"/>
    </row>
    <row r="275" spans="1:8" ht="27.75" x14ac:dyDescent="0.65">
      <c r="A275" s="142" t="s">
        <v>380</v>
      </c>
      <c r="B275" s="142" t="s">
        <v>381</v>
      </c>
      <c r="C275" s="141">
        <f>IFERROR(VLOOKUP(A275,'งบทดลอง รพ.'!$A$2:$C$599,3,0),0)</f>
        <v>86.28</v>
      </c>
      <c r="D275" s="25"/>
      <c r="E275" s="91" t="s">
        <v>1070</v>
      </c>
      <c r="F275" s="91" t="s">
        <v>33</v>
      </c>
      <c r="G275" s="296" t="s">
        <v>1108</v>
      </c>
      <c r="H275" s="87"/>
    </row>
    <row r="276" spans="1:8" ht="27.75" x14ac:dyDescent="0.65">
      <c r="A276" s="142" t="s">
        <v>390</v>
      </c>
      <c r="B276" s="142" t="s">
        <v>391</v>
      </c>
      <c r="C276" s="141">
        <f>IFERROR(VLOOKUP(A276,'งบทดลอง รพ.'!$A$2:$C$599,3,0),0)</f>
        <v>3500000</v>
      </c>
      <c r="D276" s="25"/>
      <c r="E276" s="91" t="s">
        <v>1080</v>
      </c>
      <c r="F276" s="91" t="s">
        <v>35</v>
      </c>
      <c r="G276" s="296" t="s">
        <v>1108</v>
      </c>
      <c r="H276" s="87"/>
    </row>
    <row r="277" spans="1:8" ht="27.75" x14ac:dyDescent="0.65">
      <c r="A277" s="142" t="s">
        <v>392</v>
      </c>
      <c r="B277" s="142" t="s">
        <v>1196</v>
      </c>
      <c r="C277" s="141">
        <f>IFERROR(VLOOKUP(A277,'งบทดลอง รพ.'!$A$2:$C$599,3,0),0)</f>
        <v>550000</v>
      </c>
      <c r="D277" s="25"/>
      <c r="E277" s="91" t="s">
        <v>1080</v>
      </c>
      <c r="F277" s="91" t="s">
        <v>35</v>
      </c>
      <c r="G277" s="296" t="s">
        <v>1108</v>
      </c>
      <c r="H277" s="87"/>
    </row>
    <row r="278" spans="1:8" ht="27.75" x14ac:dyDescent="0.65">
      <c r="A278" s="142" t="s">
        <v>393</v>
      </c>
      <c r="B278" s="142" t="s">
        <v>394</v>
      </c>
      <c r="C278" s="141">
        <f>IFERROR(VLOOKUP(A278,'งบทดลอง รพ.'!$A$2:$C$599,3,0),0)</f>
        <v>140000</v>
      </c>
      <c r="D278" s="25"/>
      <c r="E278" s="91" t="s">
        <v>1080</v>
      </c>
      <c r="F278" s="91" t="s">
        <v>35</v>
      </c>
      <c r="G278" s="296" t="s">
        <v>1108</v>
      </c>
      <c r="H278" s="87"/>
    </row>
    <row r="279" spans="1:8" ht="27.75" x14ac:dyDescent="0.65">
      <c r="A279" s="142" t="s">
        <v>395</v>
      </c>
      <c r="B279" s="142" t="s">
        <v>396</v>
      </c>
      <c r="C279" s="141">
        <f>IFERROR(VLOOKUP(A279,'งบทดลอง รพ.'!$A$2:$C$599,3,0),0)</f>
        <v>180000</v>
      </c>
      <c r="D279" s="25"/>
      <c r="E279" s="91" t="s">
        <v>1080</v>
      </c>
      <c r="F279" s="91" t="s">
        <v>35</v>
      </c>
      <c r="G279" s="296" t="s">
        <v>1108</v>
      </c>
      <c r="H279" s="87"/>
    </row>
    <row r="280" spans="1:8" ht="27.75" x14ac:dyDescent="0.65">
      <c r="A280" s="142" t="s">
        <v>397</v>
      </c>
      <c r="B280" s="142" t="s">
        <v>398</v>
      </c>
      <c r="C280" s="141">
        <f>IFERROR(VLOOKUP(A280,'งบทดลอง รพ.'!$A$2:$C$599,3,0),0)</f>
        <v>16000</v>
      </c>
      <c r="D280" s="25"/>
      <c r="E280" s="91" t="s">
        <v>1080</v>
      </c>
      <c r="F280" s="91" t="s">
        <v>35</v>
      </c>
      <c r="G280" s="296" t="s">
        <v>1108</v>
      </c>
      <c r="H280" s="87"/>
    </row>
    <row r="281" spans="1:8" ht="27.75" x14ac:dyDescent="0.65">
      <c r="A281" s="142" t="s">
        <v>382</v>
      </c>
      <c r="B281" s="142" t="s">
        <v>383</v>
      </c>
      <c r="C281" s="141">
        <f>IFERROR(VLOOKUP(A281,'งบทดลอง รพ.'!$A$2:$C$599,3,0),0)</f>
        <v>36436.36</v>
      </c>
      <c r="D281" s="25"/>
      <c r="E281" s="91" t="s">
        <v>1070</v>
      </c>
      <c r="F281" s="91" t="s">
        <v>33</v>
      </c>
      <c r="G281" s="296" t="s">
        <v>1108</v>
      </c>
      <c r="H281" s="87"/>
    </row>
    <row r="282" spans="1:8" ht="27.75" x14ac:dyDescent="0.65">
      <c r="A282" s="142" t="s">
        <v>384</v>
      </c>
      <c r="B282" s="142" t="s">
        <v>385</v>
      </c>
      <c r="C282" s="141">
        <f>IFERROR(VLOOKUP(A282,'งบทดลอง รพ.'!$A$2:$C$599,3,0),0)</f>
        <v>108610.96</v>
      </c>
      <c r="D282" s="25"/>
      <c r="E282" s="91" t="s">
        <v>1070</v>
      </c>
      <c r="F282" s="91" t="s">
        <v>33</v>
      </c>
      <c r="G282" s="296" t="s">
        <v>1108</v>
      </c>
      <c r="H282" s="87"/>
    </row>
    <row r="283" spans="1:8" ht="27.75" x14ac:dyDescent="0.65">
      <c r="A283" s="142" t="s">
        <v>220</v>
      </c>
      <c r="B283" s="142" t="s">
        <v>221</v>
      </c>
      <c r="C283" s="141">
        <f>IFERROR(VLOOKUP(A283,'งบทดลอง รพ.'!$A$2:$C$599,3,0),0)</f>
        <v>11690671.938181818</v>
      </c>
      <c r="D283" s="25"/>
      <c r="E283" s="91" t="s">
        <v>1042</v>
      </c>
      <c r="F283" s="91" t="s">
        <v>19</v>
      </c>
      <c r="G283" s="296" t="s">
        <v>1108</v>
      </c>
      <c r="H283" s="87"/>
    </row>
    <row r="284" spans="1:8" ht="27.75" x14ac:dyDescent="0.65">
      <c r="A284" s="142" t="s">
        <v>222</v>
      </c>
      <c r="B284" s="142" t="s">
        <v>1197</v>
      </c>
      <c r="C284" s="141">
        <f>IFERROR(VLOOKUP(A284,'งบทดลอง รพ.'!$A$2:$C$599,3,0),0)</f>
        <v>10000</v>
      </c>
      <c r="D284" s="25"/>
      <c r="E284" s="91" t="s">
        <v>1044</v>
      </c>
      <c r="F284" s="91" t="s">
        <v>21</v>
      </c>
      <c r="G284" s="296" t="s">
        <v>1108</v>
      </c>
      <c r="H284" s="87"/>
    </row>
    <row r="285" spans="1:8" ht="27.75" x14ac:dyDescent="0.65">
      <c r="A285" s="142" t="s">
        <v>224</v>
      </c>
      <c r="B285" s="142" t="s">
        <v>1198</v>
      </c>
      <c r="C285" s="141">
        <f>IFERROR(VLOOKUP(A285,'งบทดลอง รพ.'!$A$2:$C$599,3,0),0)</f>
        <v>3000000</v>
      </c>
      <c r="D285" s="25"/>
      <c r="E285" s="91" t="s">
        <v>1046</v>
      </c>
      <c r="F285" s="91" t="s">
        <v>21</v>
      </c>
      <c r="G285" s="296" t="s">
        <v>1108</v>
      </c>
      <c r="H285" s="87"/>
    </row>
    <row r="286" spans="1:8" ht="27.75" x14ac:dyDescent="0.65">
      <c r="A286" s="142" t="s">
        <v>227</v>
      </c>
      <c r="B286" s="142" t="s">
        <v>228</v>
      </c>
      <c r="C286" s="141">
        <f>IFERROR(VLOOKUP(A286,'งบทดลอง รพ.'!$A$2:$C$599,3,0),0)</f>
        <v>4500000</v>
      </c>
      <c r="D286" s="25"/>
      <c r="E286" s="91" t="s">
        <v>1050</v>
      </c>
      <c r="F286" s="91" t="s">
        <v>23</v>
      </c>
      <c r="G286" s="296" t="s">
        <v>1108</v>
      </c>
      <c r="H286" s="87"/>
    </row>
    <row r="287" spans="1:8" ht="27.75" x14ac:dyDescent="0.65">
      <c r="A287" s="142" t="s">
        <v>405</v>
      </c>
      <c r="B287" s="142" t="s">
        <v>406</v>
      </c>
      <c r="C287" s="141">
        <f>IFERROR(VLOOKUP(A287,'งบทดลอง รพ.'!$A$2:$C$599,3,0),0)</f>
        <v>1017492</v>
      </c>
      <c r="D287" s="25"/>
      <c r="E287" s="91" t="s">
        <v>1082</v>
      </c>
      <c r="F287" s="91" t="s">
        <v>37</v>
      </c>
      <c r="G287" s="296" t="s">
        <v>1108</v>
      </c>
      <c r="H287" s="87"/>
    </row>
    <row r="288" spans="1:8" ht="27.75" x14ac:dyDescent="0.65">
      <c r="A288" s="142" t="s">
        <v>407</v>
      </c>
      <c r="B288" s="142" t="s">
        <v>408</v>
      </c>
      <c r="C288" s="141">
        <f>IFERROR(VLOOKUP(A288,'งบทดลอง รพ.'!$A$2:$C$599,3,0),0)</f>
        <v>367890</v>
      </c>
      <c r="D288" s="25"/>
      <c r="E288" s="91" t="s">
        <v>1082</v>
      </c>
      <c r="F288" s="91" t="s">
        <v>37</v>
      </c>
      <c r="G288" s="296" t="s">
        <v>1108</v>
      </c>
      <c r="H288" s="87"/>
    </row>
    <row r="289" spans="1:8" ht="27.75" x14ac:dyDescent="0.65">
      <c r="A289" s="143" t="s">
        <v>225</v>
      </c>
      <c r="B289" s="143" t="s">
        <v>226</v>
      </c>
      <c r="C289" s="141">
        <f>IFERROR(VLOOKUP(A289,'งบทดลอง รพ.'!$A$2:$C$599,3,0),0)</f>
        <v>621675.26181818184</v>
      </c>
      <c r="D289" s="25"/>
      <c r="E289" s="91" t="s">
        <v>1048</v>
      </c>
      <c r="F289" s="91" t="s">
        <v>732</v>
      </c>
      <c r="G289" s="296" t="s">
        <v>1108</v>
      </c>
      <c r="H289" s="87"/>
    </row>
    <row r="290" spans="1:8" ht="27.75" x14ac:dyDescent="0.65">
      <c r="A290" s="142" t="s">
        <v>938</v>
      </c>
      <c r="B290" s="142" t="s">
        <v>939</v>
      </c>
      <c r="C290" s="141">
        <f>IFERROR(VLOOKUP(A290,'งบทดลอง รพ.'!$A$2:$C$599,3,0),0)</f>
        <v>0</v>
      </c>
      <c r="D290" s="25"/>
      <c r="E290" s="91" t="s">
        <v>1044</v>
      </c>
      <c r="F290" s="91" t="s">
        <v>21</v>
      </c>
      <c r="G290" s="296" t="s">
        <v>1108</v>
      </c>
      <c r="H290" s="87"/>
    </row>
    <row r="291" spans="1:8" ht="27.75" x14ac:dyDescent="0.65">
      <c r="A291" s="142" t="s">
        <v>412</v>
      </c>
      <c r="B291" s="142" t="s">
        <v>1199</v>
      </c>
      <c r="C291" s="141">
        <f>IFERROR(VLOOKUP(A291,'งบทดลอง รพ.'!$A$2:$C$599,3,0),0)</f>
        <v>0</v>
      </c>
      <c r="D291" s="25"/>
      <c r="E291" s="91" t="s">
        <v>1082</v>
      </c>
      <c r="F291" s="91" t="s">
        <v>37</v>
      </c>
      <c r="G291" s="296" t="s">
        <v>1108</v>
      </c>
      <c r="H291" s="87"/>
    </row>
    <row r="292" spans="1:8" ht="27.75" x14ac:dyDescent="0.65">
      <c r="A292" s="142" t="s">
        <v>386</v>
      </c>
      <c r="B292" s="142" t="s">
        <v>387</v>
      </c>
      <c r="C292" s="141">
        <f>IFERROR(VLOOKUP(A292,'งบทดลอง รพ.'!$A$2:$C$599,3,0),0)</f>
        <v>0</v>
      </c>
      <c r="D292" s="25"/>
      <c r="E292" s="91" t="s">
        <v>1070</v>
      </c>
      <c r="F292" s="91" t="s">
        <v>33</v>
      </c>
      <c r="G292" s="296" t="s">
        <v>1108</v>
      </c>
      <c r="H292" s="87"/>
    </row>
    <row r="293" spans="1:8" ht="27.75" x14ac:dyDescent="0.65">
      <c r="A293" s="142" t="s">
        <v>388</v>
      </c>
      <c r="B293" s="142" t="s">
        <v>389</v>
      </c>
      <c r="C293" s="141">
        <f>IFERROR(VLOOKUP(A293,'งบทดลอง รพ.'!$A$2:$C$599,3,0),0)</f>
        <v>0</v>
      </c>
      <c r="D293" s="25"/>
      <c r="E293" s="91" t="s">
        <v>1070</v>
      </c>
      <c r="F293" s="91" t="s">
        <v>33</v>
      </c>
      <c r="G293" s="296" t="s">
        <v>1108</v>
      </c>
      <c r="H293" s="87"/>
    </row>
    <row r="294" spans="1:8" ht="27.75" x14ac:dyDescent="0.65">
      <c r="A294" s="142" t="s">
        <v>503</v>
      </c>
      <c r="B294" s="142" t="s">
        <v>1200</v>
      </c>
      <c r="C294" s="141">
        <f>IFERROR(VLOOKUP(A294,'งบทดลอง รพ.'!$A$2:$C$599,3,0),0)</f>
        <v>0</v>
      </c>
      <c r="D294" s="25"/>
      <c r="E294" s="91" t="s">
        <v>1070</v>
      </c>
      <c r="F294" s="91" t="s">
        <v>33</v>
      </c>
      <c r="G294" s="296" t="s">
        <v>1108</v>
      </c>
      <c r="H294" s="87"/>
    </row>
    <row r="295" spans="1:8" ht="27.75" x14ac:dyDescent="0.65">
      <c r="A295" s="142" t="s">
        <v>940</v>
      </c>
      <c r="B295" s="142" t="s">
        <v>941</v>
      </c>
      <c r="C295" s="141">
        <f>IFERROR(VLOOKUP(A295,'งบทดลอง รพ.'!$A$2:$C$599,3,0),0)</f>
        <v>0</v>
      </c>
      <c r="D295" s="25"/>
      <c r="E295" s="91" t="s">
        <v>1070</v>
      </c>
      <c r="F295" s="91" t="s">
        <v>33</v>
      </c>
      <c r="G295" s="296" t="s">
        <v>1108</v>
      </c>
      <c r="H295" s="87"/>
    </row>
    <row r="296" spans="1:8" ht="27.75" x14ac:dyDescent="0.65">
      <c r="A296" s="142" t="s">
        <v>504</v>
      </c>
      <c r="B296" s="142" t="s">
        <v>505</v>
      </c>
      <c r="C296" s="141">
        <f>IFERROR(VLOOKUP(A296,'งบทดลอง รพ.'!$A$2:$C$599,3,0),0)</f>
        <v>0</v>
      </c>
      <c r="D296" s="25"/>
      <c r="E296" s="91" t="s">
        <v>1070</v>
      </c>
      <c r="F296" s="91" t="s">
        <v>33</v>
      </c>
      <c r="G296" s="296" t="s">
        <v>1108</v>
      </c>
      <c r="H296" s="87"/>
    </row>
    <row r="297" spans="1:8" ht="27.75" x14ac:dyDescent="0.65">
      <c r="A297" s="143" t="s">
        <v>942</v>
      </c>
      <c r="B297" s="143" t="s">
        <v>943</v>
      </c>
      <c r="C297" s="141">
        <f>IFERROR(VLOOKUP(A297,'งบทดลอง รพ.'!$A$2:$C$599,3,0),0)</f>
        <v>0</v>
      </c>
      <c r="D297" s="25"/>
      <c r="E297" s="91" t="s">
        <v>1096</v>
      </c>
      <c r="F297" s="91" t="s">
        <v>41</v>
      </c>
      <c r="G297" s="296" t="s">
        <v>1108</v>
      </c>
      <c r="H297" s="87"/>
    </row>
    <row r="298" spans="1:8" ht="27.75" x14ac:dyDescent="0.65">
      <c r="A298" s="142" t="s">
        <v>506</v>
      </c>
      <c r="B298" s="142" t="s">
        <v>507</v>
      </c>
      <c r="C298" s="141">
        <f>IFERROR(VLOOKUP(A298,'งบทดลอง รพ.'!$A$2:$C$599,3,0),0)</f>
        <v>0</v>
      </c>
      <c r="D298" s="25"/>
      <c r="E298" s="91" t="s">
        <v>1070</v>
      </c>
      <c r="F298" s="91" t="s">
        <v>33</v>
      </c>
      <c r="G298" s="296" t="s">
        <v>1108</v>
      </c>
      <c r="H298" s="87"/>
    </row>
    <row r="299" spans="1:8" ht="27.75" x14ac:dyDescent="0.65">
      <c r="A299" s="142" t="s">
        <v>508</v>
      </c>
      <c r="B299" s="142" t="s">
        <v>509</v>
      </c>
      <c r="C299" s="141">
        <f>IFERROR(VLOOKUP(A299,'งบทดลอง รพ.'!$A$2:$C$599,3,0),0)</f>
        <v>0</v>
      </c>
      <c r="D299" s="25"/>
      <c r="E299" s="91" t="s">
        <v>1070</v>
      </c>
      <c r="F299" s="91" t="s">
        <v>33</v>
      </c>
      <c r="G299" s="296" t="s">
        <v>1108</v>
      </c>
      <c r="H299" s="87"/>
    </row>
    <row r="300" spans="1:8" ht="27.75" x14ac:dyDescent="0.65">
      <c r="A300" s="142" t="s">
        <v>510</v>
      </c>
      <c r="B300" s="142" t="s">
        <v>511</v>
      </c>
      <c r="C300" s="141">
        <f>IFERROR(VLOOKUP(A300,'งบทดลอง รพ.'!$A$2:$C$599,3,0),0)</f>
        <v>0</v>
      </c>
      <c r="D300" s="25"/>
      <c r="E300" s="91" t="s">
        <v>1070</v>
      </c>
      <c r="F300" s="91" t="s">
        <v>33</v>
      </c>
      <c r="G300" s="296" t="s">
        <v>1108</v>
      </c>
      <c r="H300" s="87"/>
    </row>
    <row r="301" spans="1:8" ht="27.75" x14ac:dyDescent="0.65">
      <c r="A301" s="143" t="s">
        <v>512</v>
      </c>
      <c r="B301" s="143" t="s">
        <v>1201</v>
      </c>
      <c r="C301" s="141">
        <f>IFERROR(VLOOKUP(A301,'งบทดลอง รพ.'!$A$2:$C$599,3,0),0)</f>
        <v>982370</v>
      </c>
      <c r="D301" s="25"/>
      <c r="E301" s="91" t="s">
        <v>1090</v>
      </c>
      <c r="F301" s="91" t="s">
        <v>41</v>
      </c>
      <c r="G301" s="296" t="s">
        <v>1108</v>
      </c>
      <c r="H301" s="87"/>
    </row>
    <row r="302" spans="1:8" ht="27.75" x14ac:dyDescent="0.65">
      <c r="A302" s="143" t="s">
        <v>513</v>
      </c>
      <c r="B302" s="143" t="s">
        <v>514</v>
      </c>
      <c r="C302" s="141">
        <f>IFERROR(VLOOKUP(A302,'งบทดลอง รพ.'!$A$2:$C$599,3,0),0)</f>
        <v>2687925</v>
      </c>
      <c r="D302" s="25"/>
      <c r="E302" s="91" t="s">
        <v>1092</v>
      </c>
      <c r="F302" s="91" t="s">
        <v>41</v>
      </c>
      <c r="G302" s="296" t="s">
        <v>1108</v>
      </c>
      <c r="H302" s="87"/>
    </row>
    <row r="303" spans="1:8" ht="27.75" x14ac:dyDescent="0.65">
      <c r="A303" s="142" t="s">
        <v>944</v>
      </c>
      <c r="B303" s="142" t="s">
        <v>945</v>
      </c>
      <c r="C303" s="141">
        <f>IFERROR(VLOOKUP(A303,'งบทดลอง รพ.'!$A$2:$C$599,3,0),0)</f>
        <v>0</v>
      </c>
      <c r="D303" s="25"/>
      <c r="E303" s="91" t="s">
        <v>1070</v>
      </c>
      <c r="F303" s="91" t="s">
        <v>33</v>
      </c>
      <c r="G303" s="296" t="s">
        <v>1108</v>
      </c>
      <c r="H303" s="87"/>
    </row>
    <row r="304" spans="1:8" ht="27.75" x14ac:dyDescent="0.65">
      <c r="A304" s="143" t="s">
        <v>515</v>
      </c>
      <c r="B304" s="143" t="s">
        <v>1202</v>
      </c>
      <c r="C304" s="141">
        <f>IFERROR(VLOOKUP(A304,'งบทดลอง รพ.'!$A$2:$C$599,3,0),0)</f>
        <v>8500000</v>
      </c>
      <c r="D304" s="25"/>
      <c r="E304" s="91" t="s">
        <v>1094</v>
      </c>
      <c r="F304" s="91" t="s">
        <v>41</v>
      </c>
      <c r="G304" s="296" t="s">
        <v>1108</v>
      </c>
      <c r="H304" s="87"/>
    </row>
    <row r="305" spans="1:8" ht="27.75" x14ac:dyDescent="0.65">
      <c r="A305" s="143" t="s">
        <v>516</v>
      </c>
      <c r="B305" s="143" t="s">
        <v>1203</v>
      </c>
      <c r="C305" s="141">
        <f>IFERROR(VLOOKUP(A305,'งบทดลอง รพ.'!$A$2:$C$599,3,0),0)</f>
        <v>3200000</v>
      </c>
      <c r="D305" s="25"/>
      <c r="E305" s="91" t="s">
        <v>1094</v>
      </c>
      <c r="F305" s="91" t="s">
        <v>41</v>
      </c>
      <c r="G305" s="296" t="s">
        <v>1108</v>
      </c>
      <c r="H305" s="87"/>
    </row>
    <row r="306" spans="1:8" ht="27.75" x14ac:dyDescent="0.65">
      <c r="A306" s="143" t="s">
        <v>946</v>
      </c>
      <c r="B306" s="143" t="s">
        <v>947</v>
      </c>
      <c r="C306" s="141">
        <f>IFERROR(VLOOKUP(A306,'งบทดลอง รพ.'!$A$2:$C$599,3,0),0)</f>
        <v>0</v>
      </c>
      <c r="D306" s="25"/>
      <c r="E306" s="91" t="s">
        <v>1094</v>
      </c>
      <c r="F306" s="91" t="s">
        <v>41</v>
      </c>
      <c r="G306" s="296" t="s">
        <v>1108</v>
      </c>
      <c r="H306" s="87"/>
    </row>
    <row r="307" spans="1:8" ht="27.75" x14ac:dyDescent="0.65">
      <c r="A307" s="143" t="s">
        <v>517</v>
      </c>
      <c r="B307" s="143" t="s">
        <v>518</v>
      </c>
      <c r="C307" s="141">
        <f>IFERROR(VLOOKUP(A307,'งบทดลอง รพ.'!$A$2:$C$599,3,0),0)</f>
        <v>0</v>
      </c>
      <c r="D307" s="25"/>
      <c r="E307" s="91" t="s">
        <v>1090</v>
      </c>
      <c r="F307" s="91" t="s">
        <v>41</v>
      </c>
      <c r="G307" s="296" t="s">
        <v>1108</v>
      </c>
      <c r="H307" s="87"/>
    </row>
    <row r="308" spans="1:8" ht="27.75" x14ac:dyDescent="0.65">
      <c r="A308" s="143" t="s">
        <v>519</v>
      </c>
      <c r="B308" s="143" t="s">
        <v>520</v>
      </c>
      <c r="C308" s="141">
        <f>IFERROR(VLOOKUP(A308,'งบทดลอง รพ.'!$A$2:$C$599,3,0),0)</f>
        <v>0</v>
      </c>
      <c r="D308" s="25"/>
      <c r="E308" s="91" t="s">
        <v>1094</v>
      </c>
      <c r="F308" s="91" t="s">
        <v>41</v>
      </c>
      <c r="G308" s="296" t="s">
        <v>1108</v>
      </c>
      <c r="H308" s="87"/>
    </row>
    <row r="309" spans="1:8" ht="27.75" x14ac:dyDescent="0.65">
      <c r="A309" s="142" t="s">
        <v>948</v>
      </c>
      <c r="B309" s="142" t="s">
        <v>949</v>
      </c>
      <c r="C309" s="141">
        <f>IFERROR(VLOOKUP(A309,'งบทดลอง รพ.'!$A$2:$C$599,3,0),0)</f>
        <v>7200000</v>
      </c>
      <c r="D309" s="25"/>
      <c r="E309" s="91" t="s">
        <v>1054</v>
      </c>
      <c r="F309" s="91" t="s">
        <v>29</v>
      </c>
      <c r="G309" s="296" t="s">
        <v>1108</v>
      </c>
      <c r="H309" s="87"/>
    </row>
    <row r="310" spans="1:8" ht="27.75" x14ac:dyDescent="0.65">
      <c r="A310" s="142" t="s">
        <v>950</v>
      </c>
      <c r="B310" s="142" t="s">
        <v>951</v>
      </c>
      <c r="C310" s="141">
        <f>IFERROR(VLOOKUP(A310,'งบทดลอง รพ.'!$A$2:$C$599,3,0),0)</f>
        <v>750000</v>
      </c>
      <c r="D310" s="25"/>
      <c r="E310" s="91" t="s">
        <v>1054</v>
      </c>
      <c r="F310" s="91" t="s">
        <v>29</v>
      </c>
      <c r="G310" s="296" t="s">
        <v>1108</v>
      </c>
      <c r="H310" s="87"/>
    </row>
    <row r="311" spans="1:8" ht="27.75" x14ac:dyDescent="0.65">
      <c r="A311" s="142" t="s">
        <v>952</v>
      </c>
      <c r="B311" s="142" t="s">
        <v>953</v>
      </c>
      <c r="C311" s="141">
        <f>IFERROR(VLOOKUP(A311,'งบทดลอง รพ.'!$A$2:$C$599,3,0),0)</f>
        <v>0</v>
      </c>
      <c r="D311" s="25"/>
      <c r="E311" s="91" t="s">
        <v>1054</v>
      </c>
      <c r="F311" s="91" t="s">
        <v>29</v>
      </c>
      <c r="G311" s="296" t="s">
        <v>1108</v>
      </c>
      <c r="H311" s="87"/>
    </row>
    <row r="312" spans="1:8" ht="27.75" x14ac:dyDescent="0.65">
      <c r="A312" s="142" t="s">
        <v>954</v>
      </c>
      <c r="B312" s="142" t="s">
        <v>955</v>
      </c>
      <c r="C312" s="141">
        <f>IFERROR(VLOOKUP(A312,'งบทดลอง รพ.'!$A$2:$C$599,3,0),0)</f>
        <v>45000</v>
      </c>
      <c r="D312" s="25"/>
      <c r="E312" s="91" t="s">
        <v>1054</v>
      </c>
      <c r="F312" s="91" t="s">
        <v>29</v>
      </c>
      <c r="G312" s="296" t="s">
        <v>1108</v>
      </c>
      <c r="H312" s="87"/>
    </row>
    <row r="313" spans="1:8" ht="27.75" x14ac:dyDescent="0.65">
      <c r="A313" s="142" t="s">
        <v>956</v>
      </c>
      <c r="B313" s="142" t="s">
        <v>957</v>
      </c>
      <c r="C313" s="141">
        <f>IFERROR(VLOOKUP(A313,'งบทดลอง รพ.'!$A$2:$C$599,3,0),0)</f>
        <v>60000</v>
      </c>
      <c r="D313" s="25"/>
      <c r="E313" s="91" t="s">
        <v>1054</v>
      </c>
      <c r="F313" s="91" t="s">
        <v>29</v>
      </c>
      <c r="G313" s="296" t="s">
        <v>1108</v>
      </c>
      <c r="H313" s="87"/>
    </row>
    <row r="314" spans="1:8" ht="27.75" x14ac:dyDescent="0.65">
      <c r="A314" s="142" t="s">
        <v>958</v>
      </c>
      <c r="B314" s="142" t="s">
        <v>271</v>
      </c>
      <c r="C314" s="141">
        <f>IFERROR(VLOOKUP(A314,'งบทดลอง รพ.'!$A$2:$C$599,3,0),0)</f>
        <v>840000</v>
      </c>
      <c r="D314" s="25"/>
      <c r="E314" s="91" t="s">
        <v>1054</v>
      </c>
      <c r="F314" s="91" t="s">
        <v>29</v>
      </c>
      <c r="G314" s="296" t="s">
        <v>1108</v>
      </c>
      <c r="H314" s="87"/>
    </row>
    <row r="315" spans="1:8" ht="27.75" x14ac:dyDescent="0.65">
      <c r="A315" s="142" t="s">
        <v>959</v>
      </c>
      <c r="B315" s="142" t="s">
        <v>272</v>
      </c>
      <c r="C315" s="141">
        <f>IFERROR(VLOOKUP(A315,'งบทดลอง รพ.'!$A$2:$C$599,3,0),0)</f>
        <v>120000</v>
      </c>
      <c r="D315" s="25"/>
      <c r="E315" s="91" t="s">
        <v>1054</v>
      </c>
      <c r="F315" s="91" t="s">
        <v>29</v>
      </c>
      <c r="G315" s="296" t="s">
        <v>1108</v>
      </c>
      <c r="H315" s="87"/>
    </row>
    <row r="316" spans="1:8" ht="27.75" x14ac:dyDescent="0.65">
      <c r="A316" s="142" t="s">
        <v>960</v>
      </c>
      <c r="B316" s="142" t="s">
        <v>273</v>
      </c>
      <c r="C316" s="141">
        <f>IFERROR(VLOOKUP(A316,'งบทดลอง รพ.'!$A$2:$C$599,3,0),0)</f>
        <v>240000</v>
      </c>
      <c r="D316" s="25"/>
      <c r="E316" s="91" t="s">
        <v>1054</v>
      </c>
      <c r="F316" s="91" t="s">
        <v>29</v>
      </c>
      <c r="G316" s="296" t="s">
        <v>1108</v>
      </c>
      <c r="H316" s="87"/>
    </row>
    <row r="317" spans="1:8" ht="27.75" x14ac:dyDescent="0.65">
      <c r="A317" s="142" t="s">
        <v>961</v>
      </c>
      <c r="B317" s="142" t="s">
        <v>962</v>
      </c>
      <c r="C317" s="141">
        <f>IFERROR(VLOOKUP(A317,'งบทดลอง รพ.'!$A$2:$C$599,3,0),0)</f>
        <v>150000</v>
      </c>
      <c r="D317" s="25"/>
      <c r="E317" s="91" t="s">
        <v>1054</v>
      </c>
      <c r="F317" s="91" t="s">
        <v>29</v>
      </c>
      <c r="G317" s="296" t="s">
        <v>1108</v>
      </c>
      <c r="H317" s="87"/>
    </row>
    <row r="318" spans="1:8" ht="27.75" x14ac:dyDescent="0.65">
      <c r="A318" s="142" t="s">
        <v>963</v>
      </c>
      <c r="B318" s="142" t="s">
        <v>276</v>
      </c>
      <c r="C318" s="141">
        <f>IFERROR(VLOOKUP(A318,'งบทดลอง รพ.'!$A$2:$C$599,3,0),0)</f>
        <v>2500000</v>
      </c>
      <c r="D318" s="25"/>
      <c r="E318" s="91" t="s">
        <v>1054</v>
      </c>
      <c r="F318" s="91" t="s">
        <v>29</v>
      </c>
      <c r="G318" s="296" t="s">
        <v>1108</v>
      </c>
      <c r="H318" s="87"/>
    </row>
    <row r="319" spans="1:8" ht="27.75" x14ac:dyDescent="0.65">
      <c r="A319" s="142" t="s">
        <v>413</v>
      </c>
      <c r="B319" s="142" t="s">
        <v>414</v>
      </c>
      <c r="C319" s="141">
        <f>IFERROR(VLOOKUP(A319,'งบทดลอง รพ.'!$A$2:$C$599,3,0),0)</f>
        <v>519371.99</v>
      </c>
      <c r="D319" s="25"/>
      <c r="E319" s="91" t="s">
        <v>1084</v>
      </c>
      <c r="F319" s="91" t="s">
        <v>39</v>
      </c>
      <c r="G319" s="296" t="s">
        <v>1108</v>
      </c>
      <c r="H319" s="87"/>
    </row>
    <row r="320" spans="1:8" ht="27.75" x14ac:dyDescent="0.65">
      <c r="A320" s="142" t="s">
        <v>415</v>
      </c>
      <c r="B320" s="142" t="s">
        <v>416</v>
      </c>
      <c r="C320" s="141">
        <f>IFERROR(VLOOKUP(A320,'งบทดลอง รพ.'!$A$2:$C$599,3,0),0)</f>
        <v>0</v>
      </c>
      <c r="D320" s="25"/>
      <c r="E320" s="91" t="s">
        <v>1084</v>
      </c>
      <c r="F320" s="91" t="s">
        <v>39</v>
      </c>
      <c r="G320" s="296" t="s">
        <v>1108</v>
      </c>
      <c r="H320" s="87"/>
    </row>
    <row r="321" spans="1:8" ht="27.75" x14ac:dyDescent="0.65">
      <c r="A321" s="142" t="s">
        <v>417</v>
      </c>
      <c r="B321" s="142" t="s">
        <v>418</v>
      </c>
      <c r="C321" s="141">
        <f>IFERROR(VLOOKUP(A321,'งบทดลอง รพ.'!$A$2:$C$599,3,0),0)</f>
        <v>1891941.27</v>
      </c>
      <c r="D321" s="25"/>
      <c r="E321" s="91" t="s">
        <v>1084</v>
      </c>
      <c r="F321" s="91" t="s">
        <v>39</v>
      </c>
      <c r="G321" s="296" t="s">
        <v>1108</v>
      </c>
      <c r="H321" s="87"/>
    </row>
    <row r="322" spans="1:8" ht="27.75" x14ac:dyDescent="0.65">
      <c r="A322" s="142" t="s">
        <v>419</v>
      </c>
      <c r="B322" s="142" t="s">
        <v>420</v>
      </c>
      <c r="C322" s="141">
        <f>IFERROR(VLOOKUP(A322,'งบทดลอง รพ.'!$A$2:$C$599,3,0),0)</f>
        <v>0</v>
      </c>
      <c r="D322" s="25"/>
      <c r="E322" s="91" t="s">
        <v>1084</v>
      </c>
      <c r="F322" s="91" t="s">
        <v>39</v>
      </c>
      <c r="G322" s="296" t="s">
        <v>1108</v>
      </c>
      <c r="H322" s="87"/>
    </row>
    <row r="323" spans="1:8" ht="27.75" x14ac:dyDescent="0.65">
      <c r="A323" s="142" t="s">
        <v>421</v>
      </c>
      <c r="B323" s="142" t="s">
        <v>422</v>
      </c>
      <c r="C323" s="141">
        <f>IFERROR(VLOOKUP(A323,'งบทดลอง รพ.'!$A$2:$C$599,3,0),0)</f>
        <v>0</v>
      </c>
      <c r="D323" s="25"/>
      <c r="E323" s="91" t="s">
        <v>1084</v>
      </c>
      <c r="F323" s="91" t="s">
        <v>39</v>
      </c>
      <c r="G323" s="296" t="s">
        <v>1108</v>
      </c>
      <c r="H323" s="87"/>
    </row>
    <row r="324" spans="1:8" ht="27.75" x14ac:dyDescent="0.65">
      <c r="A324" s="142" t="s">
        <v>423</v>
      </c>
      <c r="B324" s="142" t="s">
        <v>424</v>
      </c>
      <c r="C324" s="141">
        <f>IFERROR(VLOOKUP(A324,'งบทดลอง รพ.'!$A$2:$C$599,3,0),0)</f>
        <v>0</v>
      </c>
      <c r="D324" s="25"/>
      <c r="E324" s="91" t="s">
        <v>1084</v>
      </c>
      <c r="F324" s="91" t="s">
        <v>39</v>
      </c>
      <c r="G324" s="296" t="s">
        <v>1108</v>
      </c>
      <c r="H324" s="87"/>
    </row>
    <row r="325" spans="1:8" ht="27.75" x14ac:dyDescent="0.65">
      <c r="A325" s="142" t="s">
        <v>425</v>
      </c>
      <c r="B325" s="142" t="s">
        <v>426</v>
      </c>
      <c r="C325" s="141">
        <f>IFERROR(VLOOKUP(A325,'งบทดลอง รพ.'!$A$2:$C$599,3,0),0)</f>
        <v>0</v>
      </c>
      <c r="D325" s="25"/>
      <c r="E325" s="91" t="s">
        <v>1084</v>
      </c>
      <c r="F325" s="91" t="s">
        <v>39</v>
      </c>
      <c r="G325" s="296" t="s">
        <v>1108</v>
      </c>
      <c r="H325" s="87"/>
    </row>
    <row r="326" spans="1:8" ht="27.75" x14ac:dyDescent="0.65">
      <c r="A326" s="142" t="s">
        <v>427</v>
      </c>
      <c r="B326" s="142" t="s">
        <v>428</v>
      </c>
      <c r="C326" s="141">
        <f>IFERROR(VLOOKUP(A326,'งบทดลอง รพ.'!$A$2:$C$599,3,0),0)</f>
        <v>0</v>
      </c>
      <c r="D326" s="25"/>
      <c r="E326" s="91" t="s">
        <v>1084</v>
      </c>
      <c r="F326" s="91" t="s">
        <v>39</v>
      </c>
      <c r="G326" s="296" t="s">
        <v>1108</v>
      </c>
      <c r="H326" s="87"/>
    </row>
    <row r="327" spans="1:8" ht="27.75" x14ac:dyDescent="0.65">
      <c r="A327" s="142" t="s">
        <v>429</v>
      </c>
      <c r="B327" s="142" t="s">
        <v>430</v>
      </c>
      <c r="C327" s="141">
        <f>IFERROR(VLOOKUP(A327,'งบทดลอง รพ.'!$A$2:$C$599,3,0),0)</f>
        <v>0</v>
      </c>
      <c r="D327" s="25"/>
      <c r="E327" s="91" t="s">
        <v>1084</v>
      </c>
      <c r="F327" s="91" t="s">
        <v>39</v>
      </c>
      <c r="G327" s="296" t="s">
        <v>1108</v>
      </c>
      <c r="H327" s="87"/>
    </row>
    <row r="328" spans="1:8" ht="27.75" x14ac:dyDescent="0.65">
      <c r="A328" s="142" t="s">
        <v>431</v>
      </c>
      <c r="B328" s="142" t="s">
        <v>432</v>
      </c>
      <c r="C328" s="141">
        <f>IFERROR(VLOOKUP(A328,'งบทดลอง รพ.'!$A$2:$C$599,3,0),0)</f>
        <v>0</v>
      </c>
      <c r="D328" s="25"/>
      <c r="E328" s="91" t="s">
        <v>1086</v>
      </c>
      <c r="F328" s="91" t="s">
        <v>39</v>
      </c>
      <c r="G328" s="296" t="s">
        <v>1108</v>
      </c>
      <c r="H328" s="87"/>
    </row>
    <row r="329" spans="1:8" ht="27.75" x14ac:dyDescent="0.65">
      <c r="A329" s="142" t="s">
        <v>433</v>
      </c>
      <c r="B329" s="142" t="s">
        <v>434</v>
      </c>
      <c r="C329" s="141">
        <f>IFERROR(VLOOKUP(A329,'งบทดลอง รพ.'!$A$2:$C$599,3,0),0)</f>
        <v>0</v>
      </c>
      <c r="D329" s="25"/>
      <c r="E329" s="91" t="s">
        <v>1086</v>
      </c>
      <c r="F329" s="91" t="s">
        <v>39</v>
      </c>
      <c r="G329" s="296" t="s">
        <v>1108</v>
      </c>
      <c r="H329" s="87"/>
    </row>
    <row r="330" spans="1:8" ht="27.75" x14ac:dyDescent="0.65">
      <c r="A330" s="142" t="s">
        <v>435</v>
      </c>
      <c r="B330" s="142" t="s">
        <v>436</v>
      </c>
      <c r="C330" s="141">
        <f>IFERROR(VLOOKUP(A330,'งบทดลอง รพ.'!$A$2:$C$599,3,0),0)</f>
        <v>0</v>
      </c>
      <c r="D330" s="25"/>
      <c r="E330" s="91" t="s">
        <v>1086</v>
      </c>
      <c r="F330" s="91" t="s">
        <v>39</v>
      </c>
      <c r="G330" s="296" t="s">
        <v>1108</v>
      </c>
      <c r="H330" s="87"/>
    </row>
    <row r="331" spans="1:8" ht="27.75" x14ac:dyDescent="0.65">
      <c r="A331" s="142" t="s">
        <v>437</v>
      </c>
      <c r="B331" s="142" t="s">
        <v>438</v>
      </c>
      <c r="C331" s="141">
        <f>IFERROR(VLOOKUP(A331,'งบทดลอง รพ.'!$A$2:$C$599,3,0),0)</f>
        <v>0</v>
      </c>
      <c r="D331" s="25"/>
      <c r="E331" s="91" t="s">
        <v>1086</v>
      </c>
      <c r="F331" s="91" t="s">
        <v>39</v>
      </c>
      <c r="G331" s="296" t="s">
        <v>1108</v>
      </c>
      <c r="H331" s="87"/>
    </row>
    <row r="332" spans="1:8" ht="27.75" x14ac:dyDescent="0.65">
      <c r="A332" s="142" t="s">
        <v>439</v>
      </c>
      <c r="B332" s="142" t="s">
        <v>440</v>
      </c>
      <c r="C332" s="141">
        <f>IFERROR(VLOOKUP(A332,'งบทดลอง รพ.'!$A$2:$C$599,3,0),0)</f>
        <v>0</v>
      </c>
      <c r="D332" s="25"/>
      <c r="E332" s="91" t="s">
        <v>1086</v>
      </c>
      <c r="F332" s="91" t="s">
        <v>39</v>
      </c>
      <c r="G332" s="296" t="s">
        <v>1108</v>
      </c>
      <c r="H332" s="87"/>
    </row>
    <row r="333" spans="1:8" ht="27.75" x14ac:dyDescent="0.65">
      <c r="A333" s="142" t="s">
        <v>441</v>
      </c>
      <c r="B333" s="142" t="s">
        <v>442</v>
      </c>
      <c r="C333" s="141">
        <f>IFERROR(VLOOKUP(A333,'งบทดลอง รพ.'!$A$2:$C$599,3,0),0)</f>
        <v>0</v>
      </c>
      <c r="D333" s="25"/>
      <c r="E333" s="91" t="s">
        <v>1086</v>
      </c>
      <c r="F333" s="91" t="s">
        <v>39</v>
      </c>
      <c r="G333" s="296" t="s">
        <v>1108</v>
      </c>
      <c r="H333" s="87"/>
    </row>
    <row r="334" spans="1:8" ht="27.75" x14ac:dyDescent="0.65">
      <c r="A334" s="142" t="s">
        <v>443</v>
      </c>
      <c r="B334" s="142" t="s">
        <v>444</v>
      </c>
      <c r="C334" s="141">
        <f>IFERROR(VLOOKUP(A334,'งบทดลอง รพ.'!$A$2:$C$599,3,0),0)</f>
        <v>0</v>
      </c>
      <c r="D334" s="25"/>
      <c r="E334" s="91" t="s">
        <v>1086</v>
      </c>
      <c r="F334" s="91" t="s">
        <v>39</v>
      </c>
      <c r="G334" s="296" t="s">
        <v>1108</v>
      </c>
      <c r="H334" s="87"/>
    </row>
    <row r="335" spans="1:8" ht="27.75" x14ac:dyDescent="0.65">
      <c r="A335" s="142" t="s">
        <v>445</v>
      </c>
      <c r="B335" s="142" t="s">
        <v>446</v>
      </c>
      <c r="C335" s="141">
        <f>IFERROR(VLOOKUP(A335,'งบทดลอง รพ.'!$A$2:$C$599,3,0),0)</f>
        <v>0</v>
      </c>
      <c r="D335" s="25"/>
      <c r="E335" s="91" t="s">
        <v>1086</v>
      </c>
      <c r="F335" s="91" t="s">
        <v>39</v>
      </c>
      <c r="G335" s="296" t="s">
        <v>1108</v>
      </c>
      <c r="H335" s="87"/>
    </row>
    <row r="336" spans="1:8" ht="27.75" x14ac:dyDescent="0.65">
      <c r="A336" s="142" t="s">
        <v>964</v>
      </c>
      <c r="B336" s="142" t="s">
        <v>965</v>
      </c>
      <c r="C336" s="141">
        <f>IFERROR(VLOOKUP(A336,'งบทดลอง รพ.'!$A$2:$C$599,3,0),0)</f>
        <v>0</v>
      </c>
      <c r="D336" s="25"/>
      <c r="E336" s="91" t="s">
        <v>1086</v>
      </c>
      <c r="F336" s="91" t="s">
        <v>39</v>
      </c>
      <c r="G336" s="296" t="s">
        <v>1108</v>
      </c>
      <c r="H336" s="87"/>
    </row>
    <row r="337" spans="1:8" ht="27.75" x14ac:dyDescent="0.65">
      <c r="A337" s="142" t="s">
        <v>447</v>
      </c>
      <c r="B337" s="142" t="s">
        <v>448</v>
      </c>
      <c r="C337" s="141">
        <f>IFERROR(VLOOKUP(A337,'งบทดลอง รพ.'!$A$2:$C$599,3,0),0)</f>
        <v>0</v>
      </c>
      <c r="D337" s="25"/>
      <c r="E337" s="91" t="s">
        <v>1086</v>
      </c>
      <c r="F337" s="91" t="s">
        <v>39</v>
      </c>
      <c r="G337" s="296" t="s">
        <v>1108</v>
      </c>
      <c r="H337" s="87"/>
    </row>
    <row r="338" spans="1:8" ht="27.75" x14ac:dyDescent="0.65">
      <c r="A338" s="142" t="s">
        <v>966</v>
      </c>
      <c r="B338" s="142" t="s">
        <v>967</v>
      </c>
      <c r="C338" s="141">
        <f>IFERROR(VLOOKUP(A338,'งบทดลอง รพ.'!$A$2:$C$599,3,0),0)</f>
        <v>0</v>
      </c>
      <c r="D338" s="25"/>
      <c r="E338" s="91" t="s">
        <v>1086</v>
      </c>
      <c r="F338" s="91" t="s">
        <v>39</v>
      </c>
      <c r="G338" s="296" t="s">
        <v>1108</v>
      </c>
      <c r="H338" s="87"/>
    </row>
    <row r="339" spans="1:8" ht="27.75" x14ac:dyDescent="0.65">
      <c r="A339" s="142" t="s">
        <v>968</v>
      </c>
      <c r="B339" s="142" t="s">
        <v>969</v>
      </c>
      <c r="C339" s="141">
        <f>IFERROR(VLOOKUP(A339,'งบทดลอง รพ.'!$A$2:$C$599,3,0),0)</f>
        <v>0</v>
      </c>
      <c r="D339" s="25"/>
      <c r="E339" s="91" t="s">
        <v>1086</v>
      </c>
      <c r="F339" s="91" t="s">
        <v>39</v>
      </c>
      <c r="G339" s="296" t="s">
        <v>1108</v>
      </c>
      <c r="H339" s="87"/>
    </row>
    <row r="340" spans="1:8" ht="27.75" x14ac:dyDescent="0.65">
      <c r="A340" s="143" t="s">
        <v>970</v>
      </c>
      <c r="B340" s="143" t="s">
        <v>971</v>
      </c>
      <c r="C340" s="141">
        <f>IFERROR(VLOOKUP(A340,'งบทดลอง รพ.'!$A$2:$C$599,3,0),0)</f>
        <v>0</v>
      </c>
      <c r="E340" s="91" t="s">
        <v>1086</v>
      </c>
      <c r="F340" s="91" t="s">
        <v>39</v>
      </c>
      <c r="G340" s="296" t="s">
        <v>1108</v>
      </c>
      <c r="H340" s="87"/>
    </row>
    <row r="341" spans="1:8" ht="27.75" x14ac:dyDescent="0.65">
      <c r="A341" s="142" t="s">
        <v>449</v>
      </c>
      <c r="B341" s="142" t="s">
        <v>450</v>
      </c>
      <c r="C341" s="141">
        <f>IFERROR(VLOOKUP(A341,'งบทดลอง รพ.'!$A$2:$C$599,3,0),0)</f>
        <v>0</v>
      </c>
      <c r="E341" s="91" t="s">
        <v>1086</v>
      </c>
      <c r="F341" s="91" t="s">
        <v>39</v>
      </c>
      <c r="G341" s="296" t="s">
        <v>1108</v>
      </c>
      <c r="H341" s="87"/>
    </row>
    <row r="342" spans="1:8" ht="27.75" x14ac:dyDescent="0.65">
      <c r="A342" s="142" t="s">
        <v>451</v>
      </c>
      <c r="B342" s="142" t="s">
        <v>452</v>
      </c>
      <c r="C342" s="141">
        <f>IFERROR(VLOOKUP(A342,'งบทดลอง รพ.'!$A$2:$C$599,3,0),0)</f>
        <v>0</v>
      </c>
      <c r="E342" s="91" t="s">
        <v>1088</v>
      </c>
      <c r="F342" s="91" t="s">
        <v>39</v>
      </c>
      <c r="G342" s="296" t="s">
        <v>1108</v>
      </c>
      <c r="H342" s="87"/>
    </row>
    <row r="343" spans="1:8" ht="27.75" x14ac:dyDescent="0.65">
      <c r="A343" s="142" t="s">
        <v>453</v>
      </c>
      <c r="B343" s="142" t="s">
        <v>454</v>
      </c>
      <c r="C343" s="141">
        <f>IFERROR(VLOOKUP(A343,'งบทดลอง รพ.'!$A$2:$C$599,3,0),0)</f>
        <v>0</v>
      </c>
      <c r="E343" s="91" t="s">
        <v>1088</v>
      </c>
      <c r="F343" s="91" t="s">
        <v>39</v>
      </c>
      <c r="G343" s="296" t="s">
        <v>1108</v>
      </c>
      <c r="H343" s="87"/>
    </row>
    <row r="344" spans="1:8" ht="27.75" x14ac:dyDescent="0.65">
      <c r="A344" s="142" t="s">
        <v>455</v>
      </c>
      <c r="B344" s="142" t="s">
        <v>456</v>
      </c>
      <c r="C344" s="141">
        <f>IFERROR(VLOOKUP(A344,'งบทดลอง รพ.'!$A$2:$C$599,3,0),0)</f>
        <v>0</v>
      </c>
      <c r="E344" s="91" t="s">
        <v>1084</v>
      </c>
      <c r="F344" s="91" t="s">
        <v>39</v>
      </c>
      <c r="G344" s="296" t="s">
        <v>1108</v>
      </c>
      <c r="H344" s="87"/>
    </row>
    <row r="345" spans="1:8" ht="27.75" x14ac:dyDescent="0.65">
      <c r="A345" s="142" t="s">
        <v>457</v>
      </c>
      <c r="B345" s="142" t="s">
        <v>458</v>
      </c>
      <c r="C345" s="141">
        <f>IFERROR(VLOOKUP(A345,'งบทดลอง รพ.'!$A$2:$C$599,3,0),0)</f>
        <v>0</v>
      </c>
      <c r="E345" s="91" t="s">
        <v>1084</v>
      </c>
      <c r="F345" s="91" t="s">
        <v>39</v>
      </c>
      <c r="G345" s="296" t="s">
        <v>1108</v>
      </c>
      <c r="H345" s="87"/>
    </row>
    <row r="346" spans="1:8" ht="27.75" x14ac:dyDescent="0.65">
      <c r="A346" s="142" t="s">
        <v>459</v>
      </c>
      <c r="B346" s="142" t="s">
        <v>460</v>
      </c>
      <c r="C346" s="141">
        <f>IFERROR(VLOOKUP(A346,'งบทดลอง รพ.'!$A$2:$C$599,3,0),0)</f>
        <v>0</v>
      </c>
      <c r="E346" s="91" t="s">
        <v>1084</v>
      </c>
      <c r="F346" s="91" t="s">
        <v>39</v>
      </c>
      <c r="G346" s="296" t="s">
        <v>1108</v>
      </c>
      <c r="H346" s="87"/>
    </row>
    <row r="347" spans="1:8" ht="27.75" x14ac:dyDescent="0.65">
      <c r="A347" s="142" t="s">
        <v>461</v>
      </c>
      <c r="B347" s="142" t="s">
        <v>462</v>
      </c>
      <c r="C347" s="141">
        <f>IFERROR(VLOOKUP(A347,'งบทดลอง รพ.'!$A$2:$C$599,3,0),0)</f>
        <v>83627.13</v>
      </c>
      <c r="E347" s="91" t="s">
        <v>1084</v>
      </c>
      <c r="F347" s="91" t="s">
        <v>39</v>
      </c>
      <c r="G347" s="296" t="s">
        <v>1108</v>
      </c>
      <c r="H347" s="87"/>
    </row>
    <row r="348" spans="1:8" ht="27.75" x14ac:dyDescent="0.65">
      <c r="A348" s="142" t="s">
        <v>463</v>
      </c>
      <c r="B348" s="142" t="s">
        <v>464</v>
      </c>
      <c r="C348" s="141">
        <f>IFERROR(VLOOKUP(A348,'งบทดลอง รพ.'!$A$2:$C$599,3,0),0)</f>
        <v>0</v>
      </c>
      <c r="E348" s="91" t="s">
        <v>1084</v>
      </c>
      <c r="F348" s="91" t="s">
        <v>39</v>
      </c>
      <c r="G348" s="296" t="s">
        <v>1108</v>
      </c>
      <c r="H348" s="87"/>
    </row>
    <row r="349" spans="1:8" ht="27.75" x14ac:dyDescent="0.65">
      <c r="A349" s="142" t="s">
        <v>465</v>
      </c>
      <c r="B349" s="142" t="s">
        <v>466</v>
      </c>
      <c r="C349" s="141">
        <f>IFERROR(VLOOKUP(A349,'งบทดลอง รพ.'!$A$2:$C$599,3,0),0)</f>
        <v>13462.16</v>
      </c>
      <c r="E349" s="91" t="s">
        <v>1084</v>
      </c>
      <c r="F349" s="91" t="s">
        <v>39</v>
      </c>
      <c r="G349" s="296" t="s">
        <v>1108</v>
      </c>
      <c r="H349" s="87"/>
    </row>
    <row r="350" spans="1:8" ht="27.75" x14ac:dyDescent="0.65">
      <c r="A350" s="142" t="s">
        <v>467</v>
      </c>
      <c r="B350" s="142" t="s">
        <v>468</v>
      </c>
      <c r="C350" s="141">
        <f>IFERROR(VLOOKUP(A350,'งบทดลอง รพ.'!$A$2:$C$599,3,0),0)</f>
        <v>26888.98</v>
      </c>
      <c r="E350" s="91" t="s">
        <v>1084</v>
      </c>
      <c r="F350" s="91" t="s">
        <v>39</v>
      </c>
      <c r="G350" s="296" t="s">
        <v>1108</v>
      </c>
      <c r="H350" s="87"/>
    </row>
    <row r="351" spans="1:8" ht="27.75" x14ac:dyDescent="0.65">
      <c r="A351" s="142" t="s">
        <v>469</v>
      </c>
      <c r="B351" s="142" t="s">
        <v>470</v>
      </c>
      <c r="C351" s="141">
        <f>IFERROR(VLOOKUP(A351,'งบทดลอง รพ.'!$A$2:$C$599,3,0),0)</f>
        <v>0</v>
      </c>
      <c r="E351" s="91" t="s">
        <v>1084</v>
      </c>
      <c r="F351" s="91" t="s">
        <v>39</v>
      </c>
      <c r="G351" s="296" t="s">
        <v>1108</v>
      </c>
      <c r="H351" s="87"/>
    </row>
    <row r="352" spans="1:8" ht="27.75" x14ac:dyDescent="0.65">
      <c r="A352" s="142" t="s">
        <v>471</v>
      </c>
      <c r="B352" s="142" t="s">
        <v>472</v>
      </c>
      <c r="C352" s="141">
        <f>IFERROR(VLOOKUP(A352,'งบทดลอง รพ.'!$A$2:$C$599,3,0),0)</f>
        <v>0</v>
      </c>
      <c r="E352" s="91" t="s">
        <v>1084</v>
      </c>
      <c r="F352" s="91" t="s">
        <v>39</v>
      </c>
      <c r="G352" s="296" t="s">
        <v>1108</v>
      </c>
      <c r="H352" s="87"/>
    </row>
    <row r="353" spans="1:8" ht="27.75" x14ac:dyDescent="0.65">
      <c r="A353" s="142" t="s">
        <v>473</v>
      </c>
      <c r="B353" s="142" t="s">
        <v>474</v>
      </c>
      <c r="C353" s="141">
        <f>IFERROR(VLOOKUP(A353,'งบทดลอง รพ.'!$A$2:$C$599,3,0),0)</f>
        <v>42852.08</v>
      </c>
      <c r="E353" s="91" t="s">
        <v>1084</v>
      </c>
      <c r="F353" s="91" t="s">
        <v>39</v>
      </c>
      <c r="G353" s="296" t="s">
        <v>1108</v>
      </c>
      <c r="H353" s="87"/>
    </row>
    <row r="354" spans="1:8" ht="27.75" x14ac:dyDescent="0.65">
      <c r="A354" s="142" t="s">
        <v>475</v>
      </c>
      <c r="B354" s="142" t="s">
        <v>476</v>
      </c>
      <c r="C354" s="141">
        <f>IFERROR(VLOOKUP(A354,'งบทดลอง รพ.'!$A$2:$C$599,3,0),0)</f>
        <v>311905.14</v>
      </c>
      <c r="E354" s="91" t="s">
        <v>1086</v>
      </c>
      <c r="F354" s="91" t="s">
        <v>39</v>
      </c>
      <c r="G354" s="296" t="s">
        <v>1108</v>
      </c>
      <c r="H354" s="87"/>
    </row>
    <row r="355" spans="1:8" ht="27.75" x14ac:dyDescent="0.65">
      <c r="A355" s="142" t="s">
        <v>477</v>
      </c>
      <c r="B355" s="142" t="s">
        <v>478</v>
      </c>
      <c r="C355" s="141">
        <f>IFERROR(VLOOKUP(A355,'งบทดลอง รพ.'!$A$2:$C$599,3,0),0)</f>
        <v>957483.91</v>
      </c>
      <c r="E355" s="91" t="s">
        <v>1086</v>
      </c>
      <c r="F355" s="91" t="s">
        <v>39</v>
      </c>
      <c r="G355" s="296" t="s">
        <v>1108</v>
      </c>
      <c r="H355" s="87"/>
    </row>
    <row r="356" spans="1:8" ht="27.75" x14ac:dyDescent="0.65">
      <c r="A356" s="142" t="s">
        <v>479</v>
      </c>
      <c r="B356" s="142" t="s">
        <v>480</v>
      </c>
      <c r="C356" s="141">
        <f>IFERROR(VLOOKUP(A356,'งบทดลอง รพ.'!$A$2:$C$599,3,0),0)</f>
        <v>9405.06</v>
      </c>
      <c r="E356" s="91" t="s">
        <v>1086</v>
      </c>
      <c r="F356" s="91" t="s">
        <v>39</v>
      </c>
      <c r="G356" s="296" t="s">
        <v>1108</v>
      </c>
      <c r="H356" s="87"/>
    </row>
    <row r="357" spans="1:8" ht="27.75" x14ac:dyDescent="0.65">
      <c r="A357" s="142" t="s">
        <v>481</v>
      </c>
      <c r="B357" s="142" t="s">
        <v>482</v>
      </c>
      <c r="C357" s="141">
        <f>IFERROR(VLOOKUP(A357,'งบทดลอง รพ.'!$A$2:$C$599,3,0),0)</f>
        <v>20857.12</v>
      </c>
      <c r="E357" s="91" t="s">
        <v>1086</v>
      </c>
      <c r="F357" s="91" t="s">
        <v>39</v>
      </c>
      <c r="G357" s="296" t="s">
        <v>1108</v>
      </c>
      <c r="H357" s="87"/>
    </row>
    <row r="358" spans="1:8" ht="27.75" x14ac:dyDescent="0.65">
      <c r="A358" s="142" t="s">
        <v>483</v>
      </c>
      <c r="B358" s="142" t="s">
        <v>484</v>
      </c>
      <c r="C358" s="141">
        <f>IFERROR(VLOOKUP(A358,'งบทดลอง รพ.'!$A$2:$C$599,3,0),0)</f>
        <v>1168.44</v>
      </c>
      <c r="E358" s="91" t="s">
        <v>1086</v>
      </c>
      <c r="F358" s="91" t="s">
        <v>39</v>
      </c>
      <c r="G358" s="296" t="s">
        <v>1108</v>
      </c>
      <c r="H358" s="87"/>
    </row>
    <row r="359" spans="1:8" ht="27.75" x14ac:dyDescent="0.65">
      <c r="A359" s="142" t="s">
        <v>485</v>
      </c>
      <c r="B359" s="142" t="s">
        <v>486</v>
      </c>
      <c r="C359" s="141">
        <f>IFERROR(VLOOKUP(A359,'งบทดลอง รพ.'!$A$2:$C$599,3,0),0)</f>
        <v>2749.74</v>
      </c>
      <c r="E359" s="91" t="s">
        <v>1086</v>
      </c>
      <c r="F359" s="91" t="s">
        <v>39</v>
      </c>
      <c r="G359" s="296" t="s">
        <v>1108</v>
      </c>
      <c r="H359" s="87"/>
    </row>
    <row r="360" spans="1:8" ht="27.75" x14ac:dyDescent="0.65">
      <c r="A360" s="142" t="s">
        <v>487</v>
      </c>
      <c r="B360" s="142" t="s">
        <v>488</v>
      </c>
      <c r="C360" s="141">
        <f>IFERROR(VLOOKUP(A360,'งบทดลอง รพ.'!$A$2:$C$599,3,0),0)</f>
        <v>4009068.28</v>
      </c>
      <c r="E360" s="91" t="s">
        <v>1086</v>
      </c>
      <c r="F360" s="91" t="s">
        <v>39</v>
      </c>
      <c r="G360" s="296" t="s">
        <v>1108</v>
      </c>
      <c r="H360" s="87"/>
    </row>
    <row r="361" spans="1:8" ht="27.75" x14ac:dyDescent="0.65">
      <c r="A361" s="142" t="s">
        <v>489</v>
      </c>
      <c r="B361" s="142" t="s">
        <v>490</v>
      </c>
      <c r="C361" s="141">
        <f>IFERROR(VLOOKUP(A361,'งบทดลอง รพ.'!$A$2:$C$599,3,0),0)</f>
        <v>661169.26</v>
      </c>
      <c r="E361" s="91" t="s">
        <v>1086</v>
      </c>
      <c r="F361" s="91" t="s">
        <v>39</v>
      </c>
      <c r="G361" s="296" t="s">
        <v>1108</v>
      </c>
      <c r="H361" s="87"/>
    </row>
    <row r="362" spans="1:8" ht="27.75" x14ac:dyDescent="0.65">
      <c r="A362" s="142" t="s">
        <v>491</v>
      </c>
      <c r="B362" s="142" t="s">
        <v>492</v>
      </c>
      <c r="C362" s="141">
        <f>IFERROR(VLOOKUP(A362,'งบทดลอง รพ.'!$A$2:$C$599,3,0),0)</f>
        <v>144126.47</v>
      </c>
      <c r="E362" s="91" t="s">
        <v>1086</v>
      </c>
      <c r="F362" s="91" t="s">
        <v>39</v>
      </c>
      <c r="G362" s="296" t="s">
        <v>1108</v>
      </c>
      <c r="H362" s="87"/>
    </row>
    <row r="363" spans="1:8" ht="27.75" x14ac:dyDescent="0.65">
      <c r="A363" s="142" t="s">
        <v>493</v>
      </c>
      <c r="B363" s="142" t="s">
        <v>494</v>
      </c>
      <c r="C363" s="141">
        <f>IFERROR(VLOOKUP(A363,'งบทดลอง รพ.'!$A$2:$C$599,3,0),0)</f>
        <v>55.72</v>
      </c>
      <c r="E363" s="91" t="s">
        <v>1086</v>
      </c>
      <c r="F363" s="91" t="s">
        <v>39</v>
      </c>
      <c r="G363" s="296" t="s">
        <v>1108</v>
      </c>
      <c r="H363" s="87"/>
    </row>
    <row r="364" spans="1:8" ht="27.75" x14ac:dyDescent="0.65">
      <c r="A364" s="142" t="s">
        <v>495</v>
      </c>
      <c r="B364" s="142" t="s">
        <v>496</v>
      </c>
      <c r="C364" s="141">
        <f>IFERROR(VLOOKUP(A364,'งบทดลอง รพ.'!$A$2:$C$599,3,0),0)</f>
        <v>0</v>
      </c>
      <c r="E364" s="91" t="s">
        <v>1088</v>
      </c>
      <c r="F364" s="91" t="s">
        <v>39</v>
      </c>
      <c r="G364" s="296" t="s">
        <v>1108</v>
      </c>
      <c r="H364" s="87"/>
    </row>
    <row r="365" spans="1:8" ht="27.75" x14ac:dyDescent="0.65">
      <c r="A365" s="142" t="s">
        <v>497</v>
      </c>
      <c r="B365" s="142" t="s">
        <v>498</v>
      </c>
      <c r="C365" s="141">
        <f>IFERROR(VLOOKUP(A365,'งบทดลอง รพ.'!$A$2:$C$599,3,0),0)</f>
        <v>0</v>
      </c>
      <c r="E365" s="91" t="s">
        <v>1088</v>
      </c>
      <c r="F365" s="91" t="s">
        <v>39</v>
      </c>
      <c r="G365" s="296" t="s">
        <v>1108</v>
      </c>
      <c r="H365" s="87"/>
    </row>
    <row r="366" spans="1:8" ht="27.75" x14ac:dyDescent="0.65">
      <c r="A366" s="142" t="s">
        <v>499</v>
      </c>
      <c r="B366" s="142" t="s">
        <v>500</v>
      </c>
      <c r="C366" s="141">
        <f>IFERROR(VLOOKUP(A366,'งบทดลอง รพ.'!$A$2:$C$599,3,0),0)</f>
        <v>0</v>
      </c>
      <c r="E366" s="91" t="s">
        <v>1084</v>
      </c>
      <c r="F366" s="91" t="s">
        <v>39</v>
      </c>
      <c r="G366" s="296" t="s">
        <v>1108</v>
      </c>
      <c r="H366" s="87"/>
    </row>
    <row r="367" spans="1:8" ht="27.75" x14ac:dyDescent="0.65">
      <c r="A367" s="142" t="s">
        <v>501</v>
      </c>
      <c r="B367" s="142" t="s">
        <v>502</v>
      </c>
      <c r="C367" s="141">
        <f>IFERROR(VLOOKUP(A367,'งบทดลอง รพ.'!$A$2:$C$599,3,0),0)</f>
        <v>0</v>
      </c>
      <c r="E367" s="91" t="s">
        <v>1084</v>
      </c>
      <c r="F367" s="91" t="s">
        <v>39</v>
      </c>
      <c r="G367" s="296" t="s">
        <v>1108</v>
      </c>
      <c r="H367" s="87"/>
    </row>
    <row r="368" spans="1:8" ht="27.75" x14ac:dyDescent="0.65">
      <c r="A368" s="143" t="s">
        <v>521</v>
      </c>
      <c r="B368" s="143" t="s">
        <v>522</v>
      </c>
      <c r="C368" s="141">
        <f>IFERROR(VLOOKUP(A368,'งบทดลอง รพ.'!$A$2:$C$599,3,0),0)</f>
        <v>0</v>
      </c>
      <c r="E368" s="91" t="s">
        <v>1096</v>
      </c>
      <c r="F368" s="91" t="s">
        <v>41</v>
      </c>
      <c r="G368" s="296" t="s">
        <v>1108</v>
      </c>
      <c r="H368" s="87"/>
    </row>
    <row r="369" spans="1:8" ht="27.75" x14ac:dyDescent="0.65">
      <c r="A369" s="143" t="s">
        <v>523</v>
      </c>
      <c r="B369" s="143" t="s">
        <v>524</v>
      </c>
      <c r="C369" s="141">
        <f>IFERROR(VLOOKUP(A369,'งบทดลอง รพ.'!$A$2:$C$599,3,0),0)</f>
        <v>0</v>
      </c>
      <c r="E369" s="91" t="s">
        <v>1096</v>
      </c>
      <c r="F369" s="91" t="s">
        <v>41</v>
      </c>
      <c r="G369" s="296" t="s">
        <v>1108</v>
      </c>
      <c r="H369" s="87"/>
    </row>
    <row r="370" spans="1:8" ht="27.75" x14ac:dyDescent="0.65">
      <c r="A370" s="143" t="s">
        <v>972</v>
      </c>
      <c r="B370" s="143" t="s">
        <v>973</v>
      </c>
      <c r="C370" s="141">
        <f>IFERROR(VLOOKUP(A370,'งบทดลอง รพ.'!$A$2:$C$599,3,0),0)</f>
        <v>0</v>
      </c>
      <c r="E370" s="91" t="s">
        <v>1096</v>
      </c>
      <c r="F370" s="91" t="s">
        <v>41</v>
      </c>
      <c r="G370" s="296" t="s">
        <v>1108</v>
      </c>
      <c r="H370" s="87"/>
    </row>
    <row r="371" spans="1:8" ht="27.75" x14ac:dyDescent="0.65">
      <c r="A371" s="143" t="s">
        <v>525</v>
      </c>
      <c r="B371" s="143" t="s">
        <v>1204</v>
      </c>
      <c r="C371" s="141">
        <f>IFERROR(VLOOKUP(A371,'งบทดลอง รพ.'!$A$2:$C$599,3,0),0)</f>
        <v>0</v>
      </c>
      <c r="E371" s="91" t="s">
        <v>1098</v>
      </c>
      <c r="F371" s="91" t="s">
        <v>734</v>
      </c>
      <c r="G371" s="296" t="s">
        <v>1108</v>
      </c>
      <c r="H371" s="87"/>
    </row>
    <row r="372" spans="1:8" ht="27.75" x14ac:dyDescent="0.65">
      <c r="A372" s="143" t="s">
        <v>526</v>
      </c>
      <c r="B372" s="143" t="s">
        <v>527</v>
      </c>
      <c r="C372" s="141">
        <f>IFERROR(VLOOKUP(A372,'งบทดลอง รพ.'!$A$2:$C$599,3,0),0)</f>
        <v>0</v>
      </c>
      <c r="E372" s="91" t="s">
        <v>1098</v>
      </c>
      <c r="F372" s="91" t="s">
        <v>734</v>
      </c>
      <c r="G372" s="296" t="s">
        <v>1108</v>
      </c>
      <c r="H372" s="87"/>
    </row>
    <row r="373" spans="1:8" ht="27.75" x14ac:dyDescent="0.65">
      <c r="A373" s="143" t="s">
        <v>528</v>
      </c>
      <c r="B373" s="143" t="s">
        <v>529</v>
      </c>
      <c r="C373" s="141">
        <f>IFERROR(VLOOKUP(A373,'งบทดลอง รพ.'!$A$2:$C$599,3,0),0)</f>
        <v>0</v>
      </c>
      <c r="E373" s="91" t="s">
        <v>1098</v>
      </c>
      <c r="F373" s="91" t="s">
        <v>734</v>
      </c>
      <c r="G373" s="296" t="s">
        <v>1108</v>
      </c>
      <c r="H373" s="87"/>
    </row>
    <row r="374" spans="1:8" ht="27.75" x14ac:dyDescent="0.65">
      <c r="A374" s="143" t="s">
        <v>530</v>
      </c>
      <c r="B374" s="143" t="s">
        <v>1205</v>
      </c>
      <c r="C374" s="141">
        <f>IFERROR(VLOOKUP(A374,'งบทดลอง รพ.'!$A$2:$C$599,3,0),0)</f>
        <v>0</v>
      </c>
      <c r="E374" s="91" t="s">
        <v>1098</v>
      </c>
      <c r="F374" s="91" t="s">
        <v>734</v>
      </c>
      <c r="G374" s="296" t="s">
        <v>1108</v>
      </c>
      <c r="H374" s="87"/>
    </row>
    <row r="375" spans="1:8" ht="27.75" x14ac:dyDescent="0.65">
      <c r="A375" s="143" t="s">
        <v>531</v>
      </c>
      <c r="B375" s="143" t="s">
        <v>1206</v>
      </c>
      <c r="C375" s="141">
        <f>IFERROR(VLOOKUP(A375,'งบทดลอง รพ.'!$A$2:$C$599,3,0),0)</f>
        <v>0</v>
      </c>
      <c r="E375" s="91" t="s">
        <v>1098</v>
      </c>
      <c r="F375" s="91" t="s">
        <v>734</v>
      </c>
      <c r="G375" s="296" t="s">
        <v>1108</v>
      </c>
      <c r="H375" s="87"/>
    </row>
    <row r="376" spans="1:8" ht="27.75" x14ac:dyDescent="0.65">
      <c r="A376" s="143" t="s">
        <v>974</v>
      </c>
      <c r="B376" s="143" t="s">
        <v>975</v>
      </c>
      <c r="C376" s="141">
        <f>IFERROR(VLOOKUP(A376,'งบทดลอง รพ.'!$A$2:$C$599,3,0),0)</f>
        <v>0</v>
      </c>
      <c r="E376" s="91" t="s">
        <v>1098</v>
      </c>
      <c r="F376" s="91" t="s">
        <v>734</v>
      </c>
      <c r="G376" s="296" t="s">
        <v>1108</v>
      </c>
      <c r="H376" s="87"/>
    </row>
    <row r="377" spans="1:8" ht="27.75" x14ac:dyDescent="0.65">
      <c r="A377" s="143" t="s">
        <v>532</v>
      </c>
      <c r="B377" s="143" t="s">
        <v>1207</v>
      </c>
      <c r="C377" s="141">
        <f>IFERROR(VLOOKUP(A377,'งบทดลอง รพ.'!$A$2:$C$599,3,0),0)</f>
        <v>0</v>
      </c>
      <c r="E377" s="91" t="s">
        <v>1098</v>
      </c>
      <c r="F377" s="91" t="s">
        <v>734</v>
      </c>
      <c r="G377" s="296" t="s">
        <v>1108</v>
      </c>
      <c r="H377" s="87"/>
    </row>
    <row r="378" spans="1:8" ht="27.75" x14ac:dyDescent="0.65">
      <c r="A378" s="143" t="s">
        <v>533</v>
      </c>
      <c r="B378" s="143" t="s">
        <v>1208</v>
      </c>
      <c r="C378" s="141">
        <f>IFERROR(VLOOKUP(A378,'งบทดลอง รพ.'!$A$2:$C$599,3,0),0)</f>
        <v>0</v>
      </c>
      <c r="E378" s="91" t="s">
        <v>1098</v>
      </c>
      <c r="F378" s="91" t="s">
        <v>734</v>
      </c>
      <c r="G378" s="296" t="s">
        <v>1108</v>
      </c>
      <c r="H378" s="87"/>
    </row>
    <row r="379" spans="1:8" ht="27.75" x14ac:dyDescent="0.65">
      <c r="A379" s="143" t="s">
        <v>534</v>
      </c>
      <c r="B379" s="143" t="s">
        <v>1209</v>
      </c>
      <c r="C379" s="141">
        <f>IFERROR(VLOOKUP(A379,'งบทดลอง รพ.'!$A$2:$C$599,3,0),0)</f>
        <v>0</v>
      </c>
      <c r="E379" s="91" t="s">
        <v>1098</v>
      </c>
      <c r="F379" s="91" t="s">
        <v>734</v>
      </c>
      <c r="G379" s="296" t="s">
        <v>1108</v>
      </c>
      <c r="H379" s="87"/>
    </row>
    <row r="380" spans="1:8" ht="27.75" x14ac:dyDescent="0.65">
      <c r="A380" s="143" t="s">
        <v>535</v>
      </c>
      <c r="B380" s="143" t="s">
        <v>1210</v>
      </c>
      <c r="C380" s="141">
        <f>IFERROR(VLOOKUP(A380,'งบทดลอง รพ.'!$A$2:$C$599,3,0),0)</f>
        <v>0</v>
      </c>
      <c r="E380" s="91" t="s">
        <v>1098</v>
      </c>
      <c r="F380" s="91" t="s">
        <v>734</v>
      </c>
      <c r="G380" s="296" t="s">
        <v>1108</v>
      </c>
      <c r="H380" s="87"/>
    </row>
    <row r="381" spans="1:8" ht="27.75" x14ac:dyDescent="0.65">
      <c r="A381" s="143" t="s">
        <v>536</v>
      </c>
      <c r="B381" s="143" t="s">
        <v>1211</v>
      </c>
      <c r="C381" s="141">
        <f>IFERROR(VLOOKUP(A381,'งบทดลอง รพ.'!$A$2:$C$599,3,0),0)</f>
        <v>0</v>
      </c>
      <c r="E381" s="91" t="s">
        <v>1098</v>
      </c>
      <c r="F381" s="91" t="s">
        <v>734</v>
      </c>
      <c r="G381" s="296" t="s">
        <v>1108</v>
      </c>
      <c r="H381" s="87"/>
    </row>
    <row r="382" spans="1:8" ht="27.75" x14ac:dyDescent="0.65">
      <c r="A382" s="143" t="s">
        <v>537</v>
      </c>
      <c r="B382" s="143" t="s">
        <v>1212</v>
      </c>
      <c r="C382" s="141">
        <f>IFERROR(VLOOKUP(A382,'งบทดลอง รพ.'!$A$2:$C$599,3,0),0)</f>
        <v>0</v>
      </c>
      <c r="E382" s="91" t="s">
        <v>1098</v>
      </c>
      <c r="F382" s="91" t="s">
        <v>734</v>
      </c>
      <c r="G382" s="296" t="s">
        <v>1108</v>
      </c>
      <c r="H382" s="87"/>
    </row>
    <row r="383" spans="1:8" ht="27.75" x14ac:dyDescent="0.65">
      <c r="A383" s="143" t="s">
        <v>538</v>
      </c>
      <c r="B383" s="143" t="s">
        <v>1213</v>
      </c>
      <c r="C383" s="141">
        <f>IFERROR(VLOOKUP(A383,'งบทดลอง รพ.'!$A$2:$C$599,3,0),0)</f>
        <v>0</v>
      </c>
      <c r="E383" s="91" t="s">
        <v>1098</v>
      </c>
      <c r="F383" s="91" t="s">
        <v>734</v>
      </c>
      <c r="G383" s="296" t="s">
        <v>1108</v>
      </c>
      <c r="H383" s="87"/>
    </row>
    <row r="384" spans="1:8" ht="27.75" x14ac:dyDescent="0.65">
      <c r="A384" s="143" t="s">
        <v>539</v>
      </c>
      <c r="B384" s="143" t="s">
        <v>1214</v>
      </c>
      <c r="C384" s="141">
        <f>IFERROR(VLOOKUP(A384,'งบทดลอง รพ.'!$A$2:$C$599,3,0),0)</f>
        <v>0</v>
      </c>
      <c r="E384" s="91" t="s">
        <v>1098</v>
      </c>
      <c r="F384" s="91" t="s">
        <v>734</v>
      </c>
      <c r="G384" s="296" t="s">
        <v>1108</v>
      </c>
      <c r="H384" s="87"/>
    </row>
    <row r="385" spans="1:8" ht="27.75" x14ac:dyDescent="0.65">
      <c r="A385" s="143" t="s">
        <v>540</v>
      </c>
      <c r="B385" s="143" t="s">
        <v>1215</v>
      </c>
      <c r="C385" s="141">
        <f>IFERROR(VLOOKUP(A385,'งบทดลอง รพ.'!$A$2:$C$599,3,0),0)</f>
        <v>0</v>
      </c>
      <c r="E385" s="91" t="s">
        <v>1098</v>
      </c>
      <c r="F385" s="91" t="s">
        <v>734</v>
      </c>
      <c r="G385" s="296" t="s">
        <v>1108</v>
      </c>
      <c r="H385" s="87"/>
    </row>
    <row r="386" spans="1:8" ht="27.75" x14ac:dyDescent="0.65">
      <c r="A386" s="143" t="s">
        <v>541</v>
      </c>
      <c r="B386" s="143" t="s">
        <v>1216</v>
      </c>
      <c r="C386" s="141">
        <f>IFERROR(VLOOKUP(A386,'งบทดลอง รพ.'!$A$2:$C$599,3,0),0)</f>
        <v>0</v>
      </c>
      <c r="E386" s="91" t="s">
        <v>1098</v>
      </c>
      <c r="F386" s="91" t="s">
        <v>734</v>
      </c>
      <c r="G386" s="296" t="s">
        <v>1108</v>
      </c>
      <c r="H386" s="87"/>
    </row>
    <row r="387" spans="1:8" ht="27.75" x14ac:dyDescent="0.65">
      <c r="A387" s="143" t="s">
        <v>542</v>
      </c>
      <c r="B387" s="143" t="s">
        <v>543</v>
      </c>
      <c r="C387" s="141">
        <f>IFERROR(VLOOKUP(A387,'งบทดลอง รพ.'!$A$2:$C$599,3,0),0)</f>
        <v>0</v>
      </c>
      <c r="E387" s="91" t="s">
        <v>1098</v>
      </c>
      <c r="F387" s="91" t="s">
        <v>734</v>
      </c>
      <c r="G387" s="296" t="s">
        <v>1108</v>
      </c>
      <c r="H387" s="87"/>
    </row>
    <row r="388" spans="1:8" ht="27.75" x14ac:dyDescent="0.65">
      <c r="A388" s="143" t="s">
        <v>544</v>
      </c>
      <c r="B388" s="143" t="s">
        <v>545</v>
      </c>
      <c r="C388" s="141">
        <f>IFERROR(VLOOKUP(A388,'งบทดลอง รพ.'!$A$2:$C$599,3,0),0)</f>
        <v>0</v>
      </c>
      <c r="E388" s="91" t="s">
        <v>1098</v>
      </c>
      <c r="F388" s="91" t="s">
        <v>734</v>
      </c>
      <c r="G388" s="296" t="s">
        <v>1108</v>
      </c>
      <c r="H388" s="87"/>
    </row>
    <row r="389" spans="1:8" ht="27.75" x14ac:dyDescent="0.65">
      <c r="A389" s="143" t="s">
        <v>546</v>
      </c>
      <c r="B389" s="143" t="s">
        <v>1217</v>
      </c>
      <c r="C389" s="141">
        <f>IFERROR(VLOOKUP(A389,'งบทดลอง รพ.'!$A$2:$C$599,3,0),0)</f>
        <v>500000</v>
      </c>
      <c r="E389" s="91" t="s">
        <v>1098</v>
      </c>
      <c r="F389" s="91" t="s">
        <v>734</v>
      </c>
      <c r="G389" s="296" t="s">
        <v>1108</v>
      </c>
      <c r="H389" s="87"/>
    </row>
    <row r="390" spans="1:8" ht="27.75" x14ac:dyDescent="0.65">
      <c r="A390" s="143" t="s">
        <v>547</v>
      </c>
      <c r="B390" s="143" t="s">
        <v>1218</v>
      </c>
      <c r="C390" s="141">
        <f>IFERROR(VLOOKUP(A390,'งบทดลอง รพ.'!$A$2:$C$599,3,0),0)</f>
        <v>150000</v>
      </c>
      <c r="E390" s="91" t="s">
        <v>1098</v>
      </c>
      <c r="F390" s="91" t="s">
        <v>734</v>
      </c>
      <c r="G390" s="296" t="s">
        <v>1108</v>
      </c>
      <c r="H390" s="87"/>
    </row>
    <row r="391" spans="1:8" ht="27.75" x14ac:dyDescent="0.65">
      <c r="A391" s="143" t="s">
        <v>976</v>
      </c>
      <c r="B391" s="143" t="s">
        <v>977</v>
      </c>
      <c r="C391" s="141">
        <f>IFERROR(VLOOKUP(A391,'งบทดลอง รพ.'!$A$2:$C$599,3,0),0)</f>
        <v>0</v>
      </c>
      <c r="E391" s="91" t="s">
        <v>1098</v>
      </c>
      <c r="F391" s="91" t="s">
        <v>734</v>
      </c>
      <c r="G391" s="296" t="s">
        <v>1108</v>
      </c>
      <c r="H391" s="87"/>
    </row>
    <row r="392" spans="1:8" ht="27.75" x14ac:dyDescent="0.65">
      <c r="A392" s="143" t="s">
        <v>548</v>
      </c>
      <c r="B392" s="143" t="s">
        <v>1219</v>
      </c>
      <c r="C392" s="141">
        <f>IFERROR(VLOOKUP(A392,'งบทดลอง รพ.'!$A$2:$C$599,3,0),0)</f>
        <v>0</v>
      </c>
      <c r="E392" s="91" t="s">
        <v>1098</v>
      </c>
      <c r="F392" s="91" t="s">
        <v>734</v>
      </c>
      <c r="G392" s="296" t="s">
        <v>1108</v>
      </c>
      <c r="H392" s="87"/>
    </row>
    <row r="393" spans="1:8" ht="27.75" x14ac:dyDescent="0.65">
      <c r="A393" s="143" t="s">
        <v>549</v>
      </c>
      <c r="B393" s="143" t="s">
        <v>1220</v>
      </c>
      <c r="C393" s="141">
        <f>IFERROR(VLOOKUP(A393,'งบทดลอง รพ.'!$A$2:$C$599,3,0),0)</f>
        <v>0</v>
      </c>
      <c r="E393" s="91" t="s">
        <v>1098</v>
      </c>
      <c r="F393" s="91" t="s">
        <v>734</v>
      </c>
      <c r="G393" s="296" t="s">
        <v>1108</v>
      </c>
      <c r="H393" s="87"/>
    </row>
    <row r="394" spans="1:8" ht="27.75" x14ac:dyDescent="0.65">
      <c r="A394" s="143" t="s">
        <v>550</v>
      </c>
      <c r="B394" s="143" t="s">
        <v>1221</v>
      </c>
      <c r="C394" s="141">
        <f>IFERROR(VLOOKUP(A394,'งบทดลอง รพ.'!$A$2:$C$599,3,0),0)</f>
        <v>0</v>
      </c>
      <c r="E394" s="91" t="s">
        <v>1098</v>
      </c>
      <c r="F394" s="91" t="s">
        <v>734</v>
      </c>
      <c r="G394" s="296" t="s">
        <v>1108</v>
      </c>
      <c r="H394" s="87"/>
    </row>
    <row r="395" spans="1:8" ht="27.75" x14ac:dyDescent="0.65">
      <c r="A395" s="143" t="s">
        <v>551</v>
      </c>
      <c r="B395" s="143" t="s">
        <v>1222</v>
      </c>
      <c r="C395" s="141">
        <f>IFERROR(VLOOKUP(A395,'งบทดลอง รพ.'!$A$2:$C$599,3,0),0)</f>
        <v>0</v>
      </c>
      <c r="E395" s="91" t="s">
        <v>1098</v>
      </c>
      <c r="F395" s="91" t="s">
        <v>734</v>
      </c>
      <c r="G395" s="296" t="s">
        <v>1108</v>
      </c>
      <c r="H395" s="87"/>
    </row>
    <row r="396" spans="1:8" ht="27.75" x14ac:dyDescent="0.65">
      <c r="A396" s="143" t="s">
        <v>552</v>
      </c>
      <c r="B396" s="143" t="s">
        <v>1223</v>
      </c>
      <c r="C396" s="141">
        <f>IFERROR(VLOOKUP(A396,'งบทดลอง รพ.'!$A$2:$C$599,3,0),0)</f>
        <v>0</v>
      </c>
      <c r="E396" s="91" t="s">
        <v>1098</v>
      </c>
      <c r="F396" s="91" t="s">
        <v>734</v>
      </c>
      <c r="G396" s="296" t="s">
        <v>1108</v>
      </c>
      <c r="H396" s="87"/>
    </row>
    <row r="397" spans="1:8" ht="27.75" x14ac:dyDescent="0.65">
      <c r="A397" s="143" t="s">
        <v>553</v>
      </c>
      <c r="B397" s="143" t="s">
        <v>1224</v>
      </c>
      <c r="C397" s="141">
        <f>IFERROR(VLOOKUP(A397,'งบทดลอง รพ.'!$A$2:$C$599,3,0),0)</f>
        <v>0</v>
      </c>
      <c r="E397" s="91" t="s">
        <v>1098</v>
      </c>
      <c r="F397" s="91" t="s">
        <v>734</v>
      </c>
      <c r="G397" s="296" t="s">
        <v>1108</v>
      </c>
      <c r="H397" s="87"/>
    </row>
    <row r="398" spans="1:8" ht="27.75" x14ac:dyDescent="0.65">
      <c r="A398" s="143" t="s">
        <v>554</v>
      </c>
      <c r="B398" s="143" t="s">
        <v>555</v>
      </c>
      <c r="C398" s="141">
        <f>IFERROR(VLOOKUP(A398,'งบทดลอง รพ.'!$A$2:$C$599,3,0),0)</f>
        <v>0</v>
      </c>
      <c r="E398" s="91" t="s">
        <v>1096</v>
      </c>
      <c r="F398" s="91" t="s">
        <v>41</v>
      </c>
      <c r="G398" s="296" t="s">
        <v>1108</v>
      </c>
      <c r="H398" s="87"/>
    </row>
    <row r="399" spans="1:8" ht="27.75" x14ac:dyDescent="0.65">
      <c r="A399" s="143" t="s">
        <v>556</v>
      </c>
      <c r="B399" s="143" t="s">
        <v>557</v>
      </c>
      <c r="C399" s="141">
        <f>IFERROR(VLOOKUP(A399,'งบทดลอง รพ.'!$A$2:$C$599,3,0),0)</f>
        <v>0</v>
      </c>
      <c r="E399" s="91" t="s">
        <v>1096</v>
      </c>
      <c r="F399" s="91" t="s">
        <v>41</v>
      </c>
      <c r="G399" s="296" t="s">
        <v>1108</v>
      </c>
      <c r="H399" s="87"/>
    </row>
    <row r="400" spans="1:8" ht="27.75" x14ac:dyDescent="0.65">
      <c r="A400" s="143" t="s">
        <v>558</v>
      </c>
      <c r="B400" s="143" t="s">
        <v>559</v>
      </c>
      <c r="C400" s="141">
        <f>IFERROR(VLOOKUP(A400,'งบทดลอง รพ.'!$A$2:$C$599,3,0),0)</f>
        <v>0</v>
      </c>
      <c r="E400" s="91" t="s">
        <v>1096</v>
      </c>
      <c r="F400" s="91" t="s">
        <v>41</v>
      </c>
      <c r="G400" s="296" t="s">
        <v>1108</v>
      </c>
      <c r="H400" s="87"/>
    </row>
    <row r="401" spans="1:8" ht="27.75" x14ac:dyDescent="0.65">
      <c r="A401" s="143" t="s">
        <v>560</v>
      </c>
      <c r="B401" s="143" t="s">
        <v>561</v>
      </c>
      <c r="C401" s="141">
        <f>IFERROR(VLOOKUP(A401,'งบทดลอง รพ.'!$A$2:$C$599,3,0),0)</f>
        <v>0</v>
      </c>
      <c r="E401" s="91" t="s">
        <v>1096</v>
      </c>
      <c r="F401" s="91" t="s">
        <v>41</v>
      </c>
      <c r="G401" s="296" t="s">
        <v>1108</v>
      </c>
      <c r="H401" s="87"/>
    </row>
    <row r="402" spans="1:8" ht="27.75" x14ac:dyDescent="0.65">
      <c r="A402" s="143" t="s">
        <v>562</v>
      </c>
      <c r="B402" s="143" t="s">
        <v>563</v>
      </c>
      <c r="C402" s="141">
        <f>IFERROR(VLOOKUP(A402,'งบทดลอง รพ.'!$A$2:$C$599,3,0),0)</f>
        <v>0</v>
      </c>
      <c r="E402" s="91" t="s">
        <v>1096</v>
      </c>
      <c r="F402" s="91" t="s">
        <v>41</v>
      </c>
      <c r="G402" s="296" t="s">
        <v>1108</v>
      </c>
      <c r="H402" s="87"/>
    </row>
    <row r="403" spans="1:8" ht="27.75" x14ac:dyDescent="0.65">
      <c r="A403" s="143" t="s">
        <v>564</v>
      </c>
      <c r="B403" s="143" t="s">
        <v>565</v>
      </c>
      <c r="C403" s="141">
        <f>IFERROR(VLOOKUP(A403,'งบทดลอง รพ.'!$A$2:$C$599,3,0),0)</f>
        <v>0</v>
      </c>
      <c r="E403" s="91" t="s">
        <v>1096</v>
      </c>
      <c r="F403" s="91" t="s">
        <v>41</v>
      </c>
      <c r="G403" s="296" t="s">
        <v>1108</v>
      </c>
      <c r="H403" s="87"/>
    </row>
    <row r="404" spans="1:8" ht="27.75" x14ac:dyDescent="0.65">
      <c r="A404" s="143" t="s">
        <v>566</v>
      </c>
      <c r="B404" s="143" t="s">
        <v>567</v>
      </c>
      <c r="C404" s="141">
        <f>IFERROR(VLOOKUP(A404,'งบทดลอง รพ.'!$A$2:$C$599,3,0),0)</f>
        <v>0</v>
      </c>
      <c r="E404" s="91" t="s">
        <v>1096</v>
      </c>
      <c r="F404" s="91" t="s">
        <v>41</v>
      </c>
      <c r="G404" s="296" t="s">
        <v>1108</v>
      </c>
      <c r="H404" s="87"/>
    </row>
    <row r="405" spans="1:8" ht="27.75" x14ac:dyDescent="0.65">
      <c r="A405" s="143" t="s">
        <v>568</v>
      </c>
      <c r="B405" s="143" t="s">
        <v>569</v>
      </c>
      <c r="C405" s="141">
        <f>IFERROR(VLOOKUP(A405,'งบทดลอง รพ.'!$A$2:$C$599,3,0),0)</f>
        <v>0</v>
      </c>
      <c r="E405" s="91" t="s">
        <v>1096</v>
      </c>
      <c r="F405" s="91" t="s">
        <v>41</v>
      </c>
      <c r="G405" s="296" t="s">
        <v>1108</v>
      </c>
      <c r="H405" s="87"/>
    </row>
    <row r="406" spans="1:8" ht="27.75" x14ac:dyDescent="0.65">
      <c r="A406" s="143" t="s">
        <v>570</v>
      </c>
      <c r="B406" s="143" t="s">
        <v>571</v>
      </c>
      <c r="C406" s="141">
        <f>IFERROR(VLOOKUP(A406,'งบทดลอง รพ.'!$A$2:$C$599,3,0),0)</f>
        <v>0</v>
      </c>
      <c r="E406" s="91" t="s">
        <v>1096</v>
      </c>
      <c r="F406" s="91" t="s">
        <v>41</v>
      </c>
      <c r="G406" s="296" t="s">
        <v>1108</v>
      </c>
      <c r="H406" s="87"/>
    </row>
    <row r="407" spans="1:8" ht="27.75" x14ac:dyDescent="0.65">
      <c r="A407" s="143" t="s">
        <v>572</v>
      </c>
      <c r="B407" s="143" t="s">
        <v>573</v>
      </c>
      <c r="C407" s="141">
        <f>IFERROR(VLOOKUP(A407,'งบทดลอง รพ.'!$A$2:$C$599,3,0),0)</f>
        <v>0</v>
      </c>
      <c r="E407" s="91" t="s">
        <v>1096</v>
      </c>
      <c r="F407" s="91" t="s">
        <v>41</v>
      </c>
      <c r="G407" s="296" t="s">
        <v>1108</v>
      </c>
      <c r="H407" s="87"/>
    </row>
    <row r="408" spans="1:8" ht="27.75" x14ac:dyDescent="0.65">
      <c r="A408" s="143" t="s">
        <v>574</v>
      </c>
      <c r="B408" s="143" t="s">
        <v>575</v>
      </c>
      <c r="C408" s="141">
        <f>IFERROR(VLOOKUP(A408,'งบทดลอง รพ.'!$A$2:$C$599,3,0),0)</f>
        <v>0</v>
      </c>
      <c r="E408" s="91" t="s">
        <v>1096</v>
      </c>
      <c r="F408" s="91" t="s">
        <v>41</v>
      </c>
      <c r="G408" s="296" t="s">
        <v>1108</v>
      </c>
      <c r="H408" s="87"/>
    </row>
    <row r="409" spans="1:8" ht="27.75" x14ac:dyDescent="0.65">
      <c r="A409" s="143" t="s">
        <v>576</v>
      </c>
      <c r="B409" s="143" t="s">
        <v>577</v>
      </c>
      <c r="C409" s="141">
        <f>IFERROR(VLOOKUP(A409,'งบทดลอง รพ.'!$A$2:$C$599,3,0),0)</f>
        <v>0</v>
      </c>
      <c r="E409" s="91" t="s">
        <v>1096</v>
      </c>
      <c r="F409" s="91" t="s">
        <v>41</v>
      </c>
      <c r="G409" s="296" t="s">
        <v>1108</v>
      </c>
      <c r="H409" s="87"/>
    </row>
    <row r="410" spans="1:8" ht="27.75" x14ac:dyDescent="0.65">
      <c r="A410" s="143" t="s">
        <v>578</v>
      </c>
      <c r="B410" s="143" t="s">
        <v>579</v>
      </c>
      <c r="C410" s="141">
        <f>IFERROR(VLOOKUP(A410,'งบทดลอง รพ.'!$A$2:$C$599,3,0),0)</f>
        <v>0</v>
      </c>
      <c r="E410" s="91" t="s">
        <v>1096</v>
      </c>
      <c r="F410" s="91" t="s">
        <v>41</v>
      </c>
      <c r="G410" s="296" t="s">
        <v>1108</v>
      </c>
      <c r="H410" s="87"/>
    </row>
    <row r="411" spans="1:8" ht="27.75" x14ac:dyDescent="0.65">
      <c r="A411" s="143" t="s">
        <v>580</v>
      </c>
      <c r="B411" s="143" t="s">
        <v>581</v>
      </c>
      <c r="C411" s="141">
        <f>IFERROR(VLOOKUP(A411,'งบทดลอง รพ.'!$A$2:$C$599,3,0),0)</f>
        <v>0</v>
      </c>
      <c r="E411" s="91" t="s">
        <v>1096</v>
      </c>
      <c r="F411" s="91" t="s">
        <v>41</v>
      </c>
      <c r="G411" s="296" t="s">
        <v>1108</v>
      </c>
      <c r="H411" s="87"/>
    </row>
    <row r="412" spans="1:8" ht="27.75" x14ac:dyDescent="0.65">
      <c r="A412" s="143" t="s">
        <v>582</v>
      </c>
      <c r="B412" s="143" t="s">
        <v>583</v>
      </c>
      <c r="C412" s="141">
        <f>IFERROR(VLOOKUP(A412,'งบทดลอง รพ.'!$A$2:$C$599,3,0),0)</f>
        <v>0</v>
      </c>
      <c r="E412" s="91" t="s">
        <v>1096</v>
      </c>
      <c r="F412" s="91" t="s">
        <v>41</v>
      </c>
      <c r="G412" s="296" t="s">
        <v>1108</v>
      </c>
      <c r="H412" s="87"/>
    </row>
    <row r="413" spans="1:8" ht="27.75" x14ac:dyDescent="0.65">
      <c r="A413" s="143" t="s">
        <v>584</v>
      </c>
      <c r="B413" s="143" t="s">
        <v>585</v>
      </c>
      <c r="C413" s="141">
        <f>IFERROR(VLOOKUP(A413,'งบทดลอง รพ.'!$A$2:$C$599,3,0),0)</f>
        <v>0</v>
      </c>
      <c r="E413" s="91" t="s">
        <v>1096</v>
      </c>
      <c r="F413" s="91" t="s">
        <v>41</v>
      </c>
      <c r="G413" s="296" t="s">
        <v>1108</v>
      </c>
      <c r="H413" s="87"/>
    </row>
    <row r="414" spans="1:8" ht="27.75" x14ac:dyDescent="0.65">
      <c r="A414" s="143" t="s">
        <v>586</v>
      </c>
      <c r="B414" s="143" t="s">
        <v>587</v>
      </c>
      <c r="C414" s="141">
        <f>IFERROR(VLOOKUP(A414,'งบทดลอง รพ.'!$A$2:$C$599,3,0),0)</f>
        <v>0</v>
      </c>
      <c r="E414" s="91" t="s">
        <v>1096</v>
      </c>
      <c r="F414" s="91" t="s">
        <v>41</v>
      </c>
      <c r="G414" s="296" t="s">
        <v>1108</v>
      </c>
      <c r="H414" s="87"/>
    </row>
    <row r="415" spans="1:8" ht="27.75" x14ac:dyDescent="0.65">
      <c r="A415" s="143" t="s">
        <v>588</v>
      </c>
      <c r="B415" s="143" t="s">
        <v>589</v>
      </c>
      <c r="C415" s="141">
        <f>IFERROR(VLOOKUP(A415,'งบทดลอง รพ.'!$A$2:$C$599,3,0),0)</f>
        <v>0</v>
      </c>
      <c r="E415" s="91" t="s">
        <v>1096</v>
      </c>
      <c r="F415" s="91" t="s">
        <v>41</v>
      </c>
      <c r="G415" s="296" t="s">
        <v>1108</v>
      </c>
      <c r="H415" s="87"/>
    </row>
    <row r="416" spans="1:8" ht="27.75" x14ac:dyDescent="0.65">
      <c r="A416" s="143" t="s">
        <v>590</v>
      </c>
      <c r="B416" s="143" t="s">
        <v>591</v>
      </c>
      <c r="C416" s="141">
        <f>IFERROR(VLOOKUP(A416,'งบทดลอง รพ.'!$A$2:$C$599,3,0),0)</f>
        <v>0</v>
      </c>
      <c r="E416" s="91" t="s">
        <v>1096</v>
      </c>
      <c r="F416" s="91" t="s">
        <v>41</v>
      </c>
      <c r="G416" s="296" t="s">
        <v>1108</v>
      </c>
      <c r="H416" s="87"/>
    </row>
    <row r="417" spans="1:8" ht="27.75" x14ac:dyDescent="0.65">
      <c r="A417" s="143" t="s">
        <v>592</v>
      </c>
      <c r="B417" s="143" t="s">
        <v>593</v>
      </c>
      <c r="C417" s="141">
        <f>IFERROR(VLOOKUP(A417,'งบทดลอง รพ.'!$A$2:$C$599,3,0),0)</f>
        <v>0</v>
      </c>
      <c r="E417" s="91" t="s">
        <v>1096</v>
      </c>
      <c r="F417" s="91" t="s">
        <v>41</v>
      </c>
      <c r="G417" s="296" t="s">
        <v>1108</v>
      </c>
      <c r="H417" s="87"/>
    </row>
    <row r="418" spans="1:8" ht="27.75" x14ac:dyDescent="0.65">
      <c r="A418" s="143" t="s">
        <v>978</v>
      </c>
      <c r="B418" s="143" t="s">
        <v>979</v>
      </c>
      <c r="C418" s="141">
        <f>IFERROR(VLOOKUP(A418,'งบทดลอง รพ.'!$A$2:$C$599,3,0),0)</f>
        <v>0</v>
      </c>
      <c r="E418" s="91" t="s">
        <v>1096</v>
      </c>
      <c r="F418" s="91" t="s">
        <v>41</v>
      </c>
      <c r="G418" s="296" t="s">
        <v>1108</v>
      </c>
      <c r="H418" s="87"/>
    </row>
    <row r="419" spans="1:8" ht="27.75" x14ac:dyDescent="0.65">
      <c r="A419" s="143" t="s">
        <v>980</v>
      </c>
      <c r="B419" s="143" t="s">
        <v>981</v>
      </c>
      <c r="C419" s="141">
        <f>IFERROR(VLOOKUP(A419,'งบทดลอง รพ.'!$A$2:$C$599,3,0),0)</f>
        <v>0</v>
      </c>
      <c r="E419" s="91" t="s">
        <v>1096</v>
      </c>
      <c r="F419" s="91" t="s">
        <v>41</v>
      </c>
      <c r="G419" s="296" t="s">
        <v>1108</v>
      </c>
      <c r="H419" s="87"/>
    </row>
    <row r="420" spans="1:8" ht="27.75" x14ac:dyDescent="0.65">
      <c r="A420" s="143" t="s">
        <v>982</v>
      </c>
      <c r="B420" s="143" t="s">
        <v>983</v>
      </c>
      <c r="C420" s="141">
        <f>IFERROR(VLOOKUP(A420,'งบทดลอง รพ.'!$A$2:$C$599,3,0),0)</f>
        <v>0</v>
      </c>
      <c r="E420" s="91" t="s">
        <v>1096</v>
      </c>
      <c r="F420" s="91" t="s">
        <v>41</v>
      </c>
      <c r="G420" s="296" t="s">
        <v>1108</v>
      </c>
      <c r="H420" s="87"/>
    </row>
    <row r="421" spans="1:8" ht="27.75" x14ac:dyDescent="0.65">
      <c r="A421" s="143" t="s">
        <v>594</v>
      </c>
      <c r="B421" s="143" t="s">
        <v>1225</v>
      </c>
      <c r="C421" s="141">
        <f>IFERROR(VLOOKUP(A421,'งบทดลอง รพ.'!$A$2:$C$599,3,0),0)</f>
        <v>0</v>
      </c>
      <c r="E421" s="91" t="s">
        <v>1096</v>
      </c>
      <c r="F421" s="91" t="s">
        <v>41</v>
      </c>
      <c r="G421" s="296" t="s">
        <v>1108</v>
      </c>
      <c r="H421" s="87"/>
    </row>
    <row r="422" spans="1:8" ht="27.75" x14ac:dyDescent="0.65">
      <c r="A422" s="143" t="s">
        <v>984</v>
      </c>
      <c r="B422" s="143" t="s">
        <v>985</v>
      </c>
      <c r="C422" s="141">
        <f>IFERROR(VLOOKUP(A422,'งบทดลอง รพ.'!$A$2:$C$599,3,0),0)</f>
        <v>0</v>
      </c>
      <c r="E422" s="91" t="s">
        <v>1096</v>
      </c>
      <c r="F422" s="91" t="s">
        <v>41</v>
      </c>
      <c r="G422" s="296" t="s">
        <v>1108</v>
      </c>
      <c r="H422" s="87"/>
    </row>
    <row r="423" spans="1:8" ht="27.75" x14ac:dyDescent="0.65">
      <c r="A423" s="143" t="s">
        <v>986</v>
      </c>
      <c r="B423" s="143" t="s">
        <v>987</v>
      </c>
      <c r="C423" s="141">
        <f>IFERROR(VLOOKUP(A423,'งบทดลอง รพ.'!$A$2:$C$599,3,0),0)</f>
        <v>0</v>
      </c>
      <c r="E423" s="91" t="s">
        <v>1096</v>
      </c>
      <c r="F423" s="91" t="s">
        <v>41</v>
      </c>
      <c r="G423" s="296" t="s">
        <v>1108</v>
      </c>
      <c r="H423" s="87"/>
    </row>
    <row r="424" spans="1:8" ht="27.75" x14ac:dyDescent="0.65">
      <c r="A424" s="143" t="s">
        <v>595</v>
      </c>
      <c r="B424" s="143" t="s">
        <v>1226</v>
      </c>
      <c r="C424" s="141">
        <f>IFERROR(VLOOKUP(A424,'งบทดลอง รพ.'!$A$2:$C$599,3,0),0)</f>
        <v>0</v>
      </c>
      <c r="E424" s="91" t="s">
        <v>1096</v>
      </c>
      <c r="F424" s="91" t="s">
        <v>41</v>
      </c>
      <c r="G424" s="296" t="s">
        <v>1108</v>
      </c>
      <c r="H424" s="87"/>
    </row>
    <row r="425" spans="1:8" ht="27.75" x14ac:dyDescent="0.65">
      <c r="A425" s="143" t="s">
        <v>988</v>
      </c>
      <c r="B425" s="143" t="s">
        <v>596</v>
      </c>
      <c r="C425" s="141">
        <f>IFERROR(VLOOKUP(A425,'งบทดลอง รพ.'!$A$2:$C$599,3,0),0)</f>
        <v>0</v>
      </c>
      <c r="E425" s="91" t="s">
        <v>1096</v>
      </c>
      <c r="F425" s="91" t="s">
        <v>41</v>
      </c>
      <c r="G425" s="296" t="s">
        <v>1108</v>
      </c>
      <c r="H425" s="87"/>
    </row>
    <row r="426" spans="1:8" ht="27.75" x14ac:dyDescent="0.65">
      <c r="A426" s="143" t="s">
        <v>597</v>
      </c>
      <c r="B426" s="143" t="s">
        <v>598</v>
      </c>
      <c r="C426" s="141">
        <f>IFERROR(VLOOKUP(A426,'งบทดลอง รพ.'!$A$2:$C$599,3,0),0)</f>
        <v>0</v>
      </c>
      <c r="E426" s="91" t="s">
        <v>1096</v>
      </c>
      <c r="F426" s="91" t="s">
        <v>41</v>
      </c>
      <c r="G426" s="296" t="s">
        <v>1108</v>
      </c>
      <c r="H426" s="87"/>
    </row>
    <row r="427" spans="1:8" ht="27.75" x14ac:dyDescent="0.65">
      <c r="A427" s="143" t="s">
        <v>599</v>
      </c>
      <c r="B427" s="143" t="s">
        <v>600</v>
      </c>
      <c r="C427" s="141">
        <f>IFERROR(VLOOKUP(A427,'งบทดลอง รพ.'!$A$2:$C$599,3,0),0)</f>
        <v>70000</v>
      </c>
      <c r="E427" s="91" t="s">
        <v>1096</v>
      </c>
      <c r="F427" s="91" t="s">
        <v>41</v>
      </c>
      <c r="G427" s="296" t="s">
        <v>1108</v>
      </c>
      <c r="H427" s="87"/>
    </row>
    <row r="428" spans="1:8" ht="27.75" x14ac:dyDescent="0.65">
      <c r="A428" s="143" t="s">
        <v>601</v>
      </c>
      <c r="B428" s="143" t="s">
        <v>602</v>
      </c>
      <c r="C428" s="141">
        <f>IFERROR(VLOOKUP(A428,'งบทดลอง รพ.'!$A$2:$C$599,3,0),0)</f>
        <v>0</v>
      </c>
      <c r="E428" s="91" t="s">
        <v>1096</v>
      </c>
      <c r="F428" s="91" t="s">
        <v>41</v>
      </c>
      <c r="G428" s="296" t="s">
        <v>1108</v>
      </c>
      <c r="H428" s="87"/>
    </row>
    <row r="429" spans="1:8" ht="27.75" x14ac:dyDescent="0.65">
      <c r="A429" s="143" t="s">
        <v>603</v>
      </c>
      <c r="B429" s="143" t="s">
        <v>604</v>
      </c>
      <c r="C429" s="141">
        <f>IFERROR(VLOOKUP(A429,'งบทดลอง รพ.'!$A$2:$C$599,3,0),0)</f>
        <v>20000</v>
      </c>
      <c r="E429" s="91" t="s">
        <v>1096</v>
      </c>
      <c r="F429" s="91" t="s">
        <v>41</v>
      </c>
      <c r="G429" s="296" t="s">
        <v>1108</v>
      </c>
      <c r="H429" s="87"/>
    </row>
    <row r="430" spans="1:8" ht="27.75" x14ac:dyDescent="0.65">
      <c r="A430" s="143" t="s">
        <v>605</v>
      </c>
      <c r="B430" s="143" t="s">
        <v>1227</v>
      </c>
      <c r="C430" s="141">
        <f>IFERROR(VLOOKUP(A430,'งบทดลอง รพ.'!$A$2:$C$599,3,0),0)</f>
        <v>0</v>
      </c>
      <c r="E430" s="91" t="s">
        <v>1096</v>
      </c>
      <c r="F430" s="91" t="s">
        <v>41</v>
      </c>
      <c r="G430" s="296" t="s">
        <v>1108</v>
      </c>
      <c r="H430" s="87"/>
    </row>
    <row r="431" spans="1:8" ht="27.75" x14ac:dyDescent="0.65">
      <c r="A431" s="143" t="s">
        <v>606</v>
      </c>
      <c r="B431" s="143" t="s">
        <v>1228</v>
      </c>
      <c r="C431" s="141">
        <f>IFERROR(VLOOKUP(A431,'งบทดลอง รพ.'!$A$2:$C$599,3,0),0)</f>
        <v>0</v>
      </c>
      <c r="E431" s="91" t="s">
        <v>1096</v>
      </c>
      <c r="F431" s="91" t="s">
        <v>41</v>
      </c>
      <c r="G431" s="296" t="s">
        <v>1108</v>
      </c>
      <c r="H431" s="87"/>
    </row>
    <row r="432" spans="1:8" ht="27.75" x14ac:dyDescent="0.65">
      <c r="A432" s="143" t="s">
        <v>607</v>
      </c>
      <c r="B432" s="143" t="s">
        <v>608</v>
      </c>
      <c r="C432" s="141">
        <f>IFERROR(VLOOKUP(A432,'งบทดลอง รพ.'!$A$2:$C$599,3,0),0)</f>
        <v>0</v>
      </c>
      <c r="E432" s="91" t="s">
        <v>1096</v>
      </c>
      <c r="F432" s="91" t="s">
        <v>41</v>
      </c>
      <c r="G432" s="296" t="s">
        <v>1108</v>
      </c>
      <c r="H432" s="87"/>
    </row>
    <row r="433" spans="1:8" ht="27.75" x14ac:dyDescent="0.65">
      <c r="A433" s="143" t="s">
        <v>609</v>
      </c>
      <c r="B433" s="143" t="s">
        <v>610</v>
      </c>
      <c r="C433" s="141">
        <f>IFERROR(VLOOKUP(A433,'งบทดลอง รพ.'!$A$2:$C$599,3,0),0)</f>
        <v>0</v>
      </c>
      <c r="E433" s="91" t="s">
        <v>1096</v>
      </c>
      <c r="F433" s="91" t="s">
        <v>41</v>
      </c>
      <c r="G433" s="296" t="s">
        <v>1108</v>
      </c>
      <c r="H433" s="87"/>
    </row>
    <row r="434" spans="1:8" ht="27.75" x14ac:dyDescent="0.65">
      <c r="A434" s="143" t="s">
        <v>611</v>
      </c>
      <c r="B434" s="143" t="s">
        <v>612</v>
      </c>
      <c r="C434" s="141">
        <f>IFERROR(VLOOKUP(A434,'งบทดลอง รพ.'!$A$2:$C$599,3,0),0)</f>
        <v>0</v>
      </c>
      <c r="E434" s="91" t="s">
        <v>1096</v>
      </c>
      <c r="F434" s="91" t="s">
        <v>41</v>
      </c>
      <c r="G434" s="296" t="s">
        <v>1108</v>
      </c>
      <c r="H434" s="87"/>
    </row>
    <row r="435" spans="1:8" ht="27.75" x14ac:dyDescent="0.65">
      <c r="A435" s="143" t="s">
        <v>613</v>
      </c>
      <c r="B435" s="143" t="s">
        <v>614</v>
      </c>
      <c r="C435" s="141">
        <f>IFERROR(VLOOKUP(A435,'งบทดลอง รพ.'!$A$2:$C$599,3,0),0)</f>
        <v>0</v>
      </c>
      <c r="E435" s="91" t="s">
        <v>1096</v>
      </c>
      <c r="F435" s="91" t="s">
        <v>41</v>
      </c>
      <c r="G435" s="296" t="s">
        <v>1108</v>
      </c>
      <c r="H435" s="87"/>
    </row>
    <row r="436" spans="1:8" ht="27.75" x14ac:dyDescent="0.65">
      <c r="A436" s="143" t="s">
        <v>615</v>
      </c>
      <c r="B436" s="143" t="s">
        <v>616</v>
      </c>
      <c r="C436" s="141">
        <f>IFERROR(VLOOKUP(A436,'งบทดลอง รพ.'!$A$2:$C$599,3,0),0)</f>
        <v>0</v>
      </c>
      <c r="E436" s="91" t="s">
        <v>1096</v>
      </c>
      <c r="F436" s="91" t="s">
        <v>41</v>
      </c>
      <c r="G436" s="296" t="s">
        <v>1108</v>
      </c>
      <c r="H436" s="87"/>
    </row>
    <row r="437" spans="1:8" ht="27.75" x14ac:dyDescent="0.65">
      <c r="A437" s="143" t="s">
        <v>617</v>
      </c>
      <c r="B437" s="143" t="s">
        <v>618</v>
      </c>
      <c r="C437" s="141">
        <f>IFERROR(VLOOKUP(A437,'งบทดลอง รพ.'!$A$2:$C$599,3,0),0)</f>
        <v>0</v>
      </c>
      <c r="E437" s="91" t="s">
        <v>1096</v>
      </c>
      <c r="F437" s="91" t="s">
        <v>41</v>
      </c>
      <c r="G437" s="296" t="s">
        <v>1108</v>
      </c>
      <c r="H437" s="87"/>
    </row>
    <row r="438" spans="1:8" ht="27.75" x14ac:dyDescent="0.65">
      <c r="A438" s="143" t="s">
        <v>619</v>
      </c>
      <c r="B438" s="143" t="s">
        <v>620</v>
      </c>
      <c r="C438" s="141">
        <f>IFERROR(VLOOKUP(A438,'งบทดลอง รพ.'!$A$2:$C$599,3,0),0)</f>
        <v>0</v>
      </c>
      <c r="E438" s="91" t="s">
        <v>1096</v>
      </c>
      <c r="F438" s="91" t="s">
        <v>41</v>
      </c>
      <c r="G438" s="296" t="s">
        <v>1108</v>
      </c>
      <c r="H438" s="87"/>
    </row>
    <row r="439" spans="1:8" ht="27.75" x14ac:dyDescent="0.65">
      <c r="A439" s="143" t="s">
        <v>621</v>
      </c>
      <c r="B439" s="143" t="s">
        <v>622</v>
      </c>
      <c r="C439" s="141">
        <f>IFERROR(VLOOKUP(A439,'งบทดลอง รพ.'!$A$2:$C$599,3,0),0)</f>
        <v>0</v>
      </c>
      <c r="E439" s="91" t="s">
        <v>1096</v>
      </c>
      <c r="F439" s="91" t="s">
        <v>41</v>
      </c>
      <c r="G439" s="296" t="s">
        <v>1108</v>
      </c>
      <c r="H439" s="87"/>
    </row>
    <row r="441" spans="1:8" x14ac:dyDescent="0.25">
      <c r="C441" s="279"/>
    </row>
  </sheetData>
  <autoFilter ref="A2:G439"/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
Worksheet 1
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D442"/>
  <sheetViews>
    <sheetView topLeftCell="A154" zoomScale="130" zoomScaleNormal="130" workbookViewId="0">
      <selection activeCell="C160" sqref="C160"/>
    </sheetView>
  </sheetViews>
  <sheetFormatPr defaultRowHeight="14.25" x14ac:dyDescent="0.2"/>
  <cols>
    <col min="1" max="1" width="18" style="90" customWidth="1"/>
    <col min="2" max="2" width="62.625" customWidth="1"/>
    <col min="3" max="3" width="14.125" style="475" bestFit="1" customWidth="1"/>
    <col min="4" max="4" width="13.125" bestFit="1" customWidth="1"/>
  </cols>
  <sheetData>
    <row r="1" spans="1:3" ht="24" x14ac:dyDescent="0.55000000000000004">
      <c r="A1" s="147" t="s">
        <v>736</v>
      </c>
      <c r="B1" s="28" t="s">
        <v>737</v>
      </c>
      <c r="C1" s="341" t="s">
        <v>707</v>
      </c>
    </row>
    <row r="2" spans="1:3" ht="15" x14ac:dyDescent="0.25">
      <c r="A2" s="477" t="s">
        <v>144</v>
      </c>
      <c r="B2" s="145" t="s">
        <v>145</v>
      </c>
    </row>
    <row r="3" spans="1:3" ht="15" x14ac:dyDescent="0.25">
      <c r="A3" s="477" t="s">
        <v>146</v>
      </c>
      <c r="B3" s="145" t="s">
        <v>147</v>
      </c>
    </row>
    <row r="4" spans="1:3" ht="15" x14ac:dyDescent="0.25">
      <c r="A4" s="477" t="s">
        <v>148</v>
      </c>
      <c r="B4" s="145" t="s">
        <v>149</v>
      </c>
    </row>
    <row r="5" spans="1:3" ht="15" x14ac:dyDescent="0.25">
      <c r="A5" s="477" t="s">
        <v>150</v>
      </c>
      <c r="B5" s="145" t="s">
        <v>151</v>
      </c>
    </row>
    <row r="6" spans="1:3" ht="15" x14ac:dyDescent="0.25">
      <c r="A6" s="477" t="s">
        <v>152</v>
      </c>
      <c r="B6" s="145" t="s">
        <v>1109</v>
      </c>
    </row>
    <row r="7" spans="1:3" ht="15" x14ac:dyDescent="0.25">
      <c r="A7" s="477" t="s">
        <v>153</v>
      </c>
      <c r="B7" s="145" t="s">
        <v>154</v>
      </c>
      <c r="C7" s="466"/>
    </row>
    <row r="8" spans="1:3" ht="15" x14ac:dyDescent="0.25">
      <c r="A8" s="477" t="s">
        <v>155</v>
      </c>
      <c r="B8" s="145" t="s">
        <v>177</v>
      </c>
      <c r="C8" s="466"/>
    </row>
    <row r="9" spans="1:3" ht="15" x14ac:dyDescent="0.25">
      <c r="A9" s="477" t="s">
        <v>156</v>
      </c>
      <c r="B9" s="145" t="s">
        <v>179</v>
      </c>
      <c r="C9" s="466"/>
    </row>
    <row r="10" spans="1:3" ht="15" x14ac:dyDescent="0.25">
      <c r="A10" s="477" t="s">
        <v>157</v>
      </c>
      <c r="B10" s="145" t="s">
        <v>158</v>
      </c>
      <c r="C10" s="466"/>
    </row>
    <row r="11" spans="1:3" ht="15" x14ac:dyDescent="0.25">
      <c r="A11" s="477" t="s">
        <v>159</v>
      </c>
      <c r="B11" s="145" t="s">
        <v>160</v>
      </c>
      <c r="C11" s="466"/>
    </row>
    <row r="12" spans="1:3" ht="15" x14ac:dyDescent="0.25">
      <c r="A12" s="477" t="s">
        <v>117</v>
      </c>
      <c r="B12" s="145" t="s">
        <v>118</v>
      </c>
      <c r="C12" s="466"/>
    </row>
    <row r="13" spans="1:3" ht="15" x14ac:dyDescent="0.25">
      <c r="A13" s="477" t="s">
        <v>119</v>
      </c>
      <c r="B13" s="145" t="s">
        <v>120</v>
      </c>
      <c r="C13" s="466"/>
    </row>
    <row r="14" spans="1:3" ht="15" x14ac:dyDescent="0.25">
      <c r="A14" s="477" t="s">
        <v>832</v>
      </c>
      <c r="B14" s="145" t="s">
        <v>122</v>
      </c>
      <c r="C14" s="466"/>
    </row>
    <row r="15" spans="1:3" ht="15" x14ac:dyDescent="0.25">
      <c r="A15" s="477" t="s">
        <v>833</v>
      </c>
      <c r="B15" s="145" t="s">
        <v>123</v>
      </c>
      <c r="C15" s="466"/>
    </row>
    <row r="16" spans="1:3" ht="15" x14ac:dyDescent="0.25">
      <c r="A16" s="477" t="s">
        <v>834</v>
      </c>
      <c r="B16" s="145" t="s">
        <v>835</v>
      </c>
      <c r="C16" s="466"/>
    </row>
    <row r="17" spans="1:3" ht="15" x14ac:dyDescent="0.25">
      <c r="A17" s="477" t="s">
        <v>124</v>
      </c>
      <c r="B17" s="145" t="s">
        <v>125</v>
      </c>
      <c r="C17" s="466"/>
    </row>
    <row r="18" spans="1:3" ht="15" x14ac:dyDescent="0.25">
      <c r="A18" s="477" t="s">
        <v>126</v>
      </c>
      <c r="B18" s="145" t="s">
        <v>127</v>
      </c>
      <c r="C18" s="466">
        <v>300000</v>
      </c>
    </row>
    <row r="19" spans="1:3" ht="15" x14ac:dyDescent="0.25">
      <c r="A19" s="477" t="s">
        <v>836</v>
      </c>
      <c r="B19" s="145" t="s">
        <v>121</v>
      </c>
      <c r="C19" s="466"/>
    </row>
    <row r="20" spans="1:3" ht="15" x14ac:dyDescent="0.25">
      <c r="A20" s="477" t="s">
        <v>837</v>
      </c>
      <c r="B20" s="145" t="s">
        <v>84</v>
      </c>
      <c r="C20" s="466">
        <v>100000</v>
      </c>
    </row>
    <row r="21" spans="1:3" ht="15" x14ac:dyDescent="0.25">
      <c r="A21" s="477" t="s">
        <v>838</v>
      </c>
      <c r="B21" s="145" t="s">
        <v>839</v>
      </c>
      <c r="C21" s="466">
        <v>250000</v>
      </c>
    </row>
    <row r="22" spans="1:3" ht="15" x14ac:dyDescent="0.25">
      <c r="A22" s="477" t="s">
        <v>840</v>
      </c>
      <c r="B22" s="145" t="s">
        <v>841</v>
      </c>
      <c r="C22" s="466"/>
    </row>
    <row r="23" spans="1:3" ht="15" x14ac:dyDescent="0.25">
      <c r="A23" s="477" t="s">
        <v>76</v>
      </c>
      <c r="B23" s="145" t="s">
        <v>1111</v>
      </c>
      <c r="C23" s="466"/>
    </row>
    <row r="24" spans="1:3" ht="15" x14ac:dyDescent="0.25">
      <c r="A24" s="477" t="s">
        <v>77</v>
      </c>
      <c r="B24" s="145" t="s">
        <v>1112</v>
      </c>
      <c r="C24" s="466">
        <v>200000</v>
      </c>
    </row>
    <row r="25" spans="1:3" ht="15" x14ac:dyDescent="0.25">
      <c r="A25" s="477" t="s">
        <v>128</v>
      </c>
      <c r="B25" s="145" t="s">
        <v>1113</v>
      </c>
      <c r="C25" s="466">
        <v>8000000</v>
      </c>
    </row>
    <row r="26" spans="1:3" ht="15" x14ac:dyDescent="0.25">
      <c r="A26" s="477" t="s">
        <v>129</v>
      </c>
      <c r="B26" s="145" t="s">
        <v>1114</v>
      </c>
      <c r="C26" s="466">
        <v>2300000</v>
      </c>
    </row>
    <row r="27" spans="1:3" s="481" customFormat="1" ht="15" x14ac:dyDescent="0.25">
      <c r="A27" s="526" t="s">
        <v>85</v>
      </c>
      <c r="B27" s="527" t="s">
        <v>1115</v>
      </c>
      <c r="C27" s="528">
        <v>8000000</v>
      </c>
    </row>
    <row r="28" spans="1:3" s="481" customFormat="1" ht="15" x14ac:dyDescent="0.25">
      <c r="A28" s="526" t="s">
        <v>86</v>
      </c>
      <c r="B28" s="527" t="s">
        <v>1116</v>
      </c>
      <c r="C28" s="528">
        <v>3563528.38</v>
      </c>
    </row>
    <row r="29" spans="1:3" s="481" customFormat="1" ht="15" x14ac:dyDescent="0.25">
      <c r="A29" s="526" t="s">
        <v>87</v>
      </c>
      <c r="B29" s="527" t="s">
        <v>88</v>
      </c>
      <c r="C29" s="528">
        <v>-989294.23</v>
      </c>
    </row>
    <row r="30" spans="1:3" s="481" customFormat="1" ht="15" x14ac:dyDescent="0.25">
      <c r="A30" s="526" t="s">
        <v>89</v>
      </c>
      <c r="B30" s="527" t="s">
        <v>90</v>
      </c>
      <c r="C30" s="528">
        <v>300000</v>
      </c>
    </row>
    <row r="31" spans="1:3" ht="15" x14ac:dyDescent="0.25">
      <c r="A31" s="477" t="s">
        <v>130</v>
      </c>
      <c r="B31" s="145" t="s">
        <v>1117</v>
      </c>
      <c r="C31" s="466">
        <v>200000</v>
      </c>
    </row>
    <row r="32" spans="1:3" ht="15" x14ac:dyDescent="0.25">
      <c r="A32" s="477" t="s">
        <v>131</v>
      </c>
      <c r="B32" s="145" t="s">
        <v>1118</v>
      </c>
      <c r="C32" s="466">
        <v>350000</v>
      </c>
    </row>
    <row r="33" spans="1:3" s="481" customFormat="1" ht="15" x14ac:dyDescent="0.25">
      <c r="A33" s="526" t="s">
        <v>78</v>
      </c>
      <c r="B33" s="527" t="s">
        <v>1119</v>
      </c>
      <c r="C33" s="528">
        <v>1000000</v>
      </c>
    </row>
    <row r="34" spans="1:3" s="481" customFormat="1" ht="15" x14ac:dyDescent="0.25">
      <c r="A34" s="526" t="s">
        <v>79</v>
      </c>
      <c r="B34" s="527" t="s">
        <v>1120</v>
      </c>
      <c r="C34" s="528">
        <v>400000</v>
      </c>
    </row>
    <row r="35" spans="1:3" s="481" customFormat="1" ht="15" x14ac:dyDescent="0.25">
      <c r="A35" s="526" t="s">
        <v>80</v>
      </c>
      <c r="B35" s="527" t="s">
        <v>81</v>
      </c>
      <c r="C35" s="528">
        <v>-100000</v>
      </c>
    </row>
    <row r="36" spans="1:3" s="481" customFormat="1" ht="15" x14ac:dyDescent="0.25">
      <c r="A36" s="526" t="s">
        <v>82</v>
      </c>
      <c r="B36" s="527" t="s">
        <v>83</v>
      </c>
      <c r="C36" s="528">
        <v>20000</v>
      </c>
    </row>
    <row r="37" spans="1:3" ht="15" x14ac:dyDescent="0.25">
      <c r="A37" s="477" t="s">
        <v>842</v>
      </c>
      <c r="B37" s="145" t="s">
        <v>843</v>
      </c>
    </row>
    <row r="38" spans="1:3" ht="15" x14ac:dyDescent="0.25">
      <c r="A38" s="477" t="s">
        <v>844</v>
      </c>
      <c r="B38" s="145" t="s">
        <v>845</v>
      </c>
    </row>
    <row r="39" spans="1:3" ht="15" x14ac:dyDescent="0.25">
      <c r="A39" s="477" t="s">
        <v>846</v>
      </c>
      <c r="B39" s="145" t="s">
        <v>847</v>
      </c>
    </row>
    <row r="40" spans="1:3" ht="15" x14ac:dyDescent="0.25">
      <c r="A40" s="477" t="s">
        <v>848</v>
      </c>
      <c r="B40" s="145" t="s">
        <v>849</v>
      </c>
    </row>
    <row r="41" spans="1:3" ht="15" x14ac:dyDescent="0.25">
      <c r="A41" s="477" t="s">
        <v>850</v>
      </c>
      <c r="B41" s="145" t="s">
        <v>851</v>
      </c>
    </row>
    <row r="42" spans="1:3" ht="15" x14ac:dyDescent="0.25">
      <c r="A42" s="477" t="s">
        <v>852</v>
      </c>
      <c r="B42" s="145" t="s">
        <v>853</v>
      </c>
    </row>
    <row r="43" spans="1:3" ht="15" x14ac:dyDescent="0.25">
      <c r="A43" s="477" t="s">
        <v>854</v>
      </c>
      <c r="B43" s="145" t="s">
        <v>855</v>
      </c>
    </row>
    <row r="44" spans="1:3" ht="15" x14ac:dyDescent="0.25">
      <c r="A44" s="477" t="s">
        <v>856</v>
      </c>
      <c r="B44" s="145" t="s">
        <v>857</v>
      </c>
    </row>
    <row r="45" spans="1:3" ht="15" x14ac:dyDescent="0.25">
      <c r="A45" s="477" t="s">
        <v>45</v>
      </c>
      <c r="B45" s="145" t="s">
        <v>1121</v>
      </c>
      <c r="C45" s="475">
        <v>49093311.710000001</v>
      </c>
    </row>
    <row r="46" spans="1:3" ht="15" x14ac:dyDescent="0.25">
      <c r="A46" s="477" t="s">
        <v>46</v>
      </c>
      <c r="B46" s="145" t="s">
        <v>1122</v>
      </c>
      <c r="C46" s="475">
        <v>23496214.210000001</v>
      </c>
    </row>
    <row r="47" spans="1:3" ht="15" x14ac:dyDescent="0.25">
      <c r="A47" s="477" t="s">
        <v>47</v>
      </c>
      <c r="B47" s="145" t="s">
        <v>1123</v>
      </c>
      <c r="C47" s="475">
        <v>475326.49</v>
      </c>
    </row>
    <row r="48" spans="1:3" ht="15" x14ac:dyDescent="0.25">
      <c r="A48" s="477" t="s">
        <v>48</v>
      </c>
      <c r="B48" s="145" t="s">
        <v>1124</v>
      </c>
      <c r="C48" s="475">
        <v>56375.67</v>
      </c>
    </row>
    <row r="49" spans="1:3" ht="15" x14ac:dyDescent="0.25">
      <c r="A49" s="477" t="s">
        <v>49</v>
      </c>
      <c r="B49" s="145" t="s">
        <v>1125</v>
      </c>
      <c r="C49" s="466">
        <v>67399.09</v>
      </c>
    </row>
    <row r="50" spans="1:3" ht="15" x14ac:dyDescent="0.25">
      <c r="A50" s="477" t="s">
        <v>215</v>
      </c>
      <c r="B50" s="145" t="s">
        <v>216</v>
      </c>
      <c r="C50" s="466">
        <v>2487619.63</v>
      </c>
    </row>
    <row r="51" spans="1:3" ht="15" x14ac:dyDescent="0.25">
      <c r="A51" s="477" t="s">
        <v>50</v>
      </c>
      <c r="B51" s="145" t="s">
        <v>1126</v>
      </c>
      <c r="C51" s="476">
        <v>4382117.24</v>
      </c>
    </row>
    <row r="52" spans="1:3" ht="15" x14ac:dyDescent="0.25">
      <c r="A52" s="477" t="s">
        <v>51</v>
      </c>
      <c r="B52" s="145" t="s">
        <v>1127</v>
      </c>
    </row>
    <row r="53" spans="1:3" ht="15" x14ac:dyDescent="0.25">
      <c r="A53" s="477" t="s">
        <v>52</v>
      </c>
      <c r="B53" s="145" t="s">
        <v>1128</v>
      </c>
      <c r="C53" s="476">
        <v>6834366.0099999998</v>
      </c>
    </row>
    <row r="54" spans="1:3" ht="15" x14ac:dyDescent="0.25">
      <c r="A54" s="477" t="s">
        <v>53</v>
      </c>
      <c r="B54" s="145" t="s">
        <v>54</v>
      </c>
      <c r="C54" s="475">
        <v>1097180.73</v>
      </c>
    </row>
    <row r="55" spans="1:3" ht="15" x14ac:dyDescent="0.25">
      <c r="A55" s="477" t="s">
        <v>55</v>
      </c>
      <c r="B55" s="145" t="s">
        <v>1129</v>
      </c>
    </row>
    <row r="56" spans="1:3" ht="15" x14ac:dyDescent="0.25">
      <c r="A56" s="477" t="s">
        <v>56</v>
      </c>
      <c r="B56" s="145" t="s">
        <v>57</v>
      </c>
      <c r="C56" s="476">
        <f>1000000+651218.73</f>
        <v>1651218.73</v>
      </c>
    </row>
    <row r="57" spans="1:3" ht="15" x14ac:dyDescent="0.25">
      <c r="A57" s="477" t="s">
        <v>58</v>
      </c>
      <c r="B57" s="145" t="s">
        <v>1130</v>
      </c>
    </row>
    <row r="58" spans="1:3" ht="15" x14ac:dyDescent="0.25">
      <c r="A58" s="477" t="s">
        <v>59</v>
      </c>
      <c r="B58" s="145" t="s">
        <v>1131</v>
      </c>
      <c r="C58" s="475">
        <v>-4020387.72</v>
      </c>
    </row>
    <row r="59" spans="1:3" ht="15" x14ac:dyDescent="0.25">
      <c r="A59" s="477" t="s">
        <v>60</v>
      </c>
      <c r="B59" s="145" t="s">
        <v>1132</v>
      </c>
      <c r="C59" s="475">
        <v>55363.75</v>
      </c>
    </row>
    <row r="60" spans="1:3" ht="15" x14ac:dyDescent="0.25">
      <c r="A60" s="477" t="s">
        <v>61</v>
      </c>
      <c r="B60" s="145" t="s">
        <v>1133</v>
      </c>
      <c r="C60" s="475">
        <v>-68870.62</v>
      </c>
    </row>
    <row r="61" spans="1:3" ht="15" x14ac:dyDescent="0.25">
      <c r="A61" s="477" t="s">
        <v>62</v>
      </c>
      <c r="B61" s="145" t="s">
        <v>1134</v>
      </c>
      <c r="C61" s="475">
        <v>1673110.58</v>
      </c>
    </row>
    <row r="62" spans="1:3" ht="15" x14ac:dyDescent="0.25">
      <c r="A62" s="477" t="s">
        <v>63</v>
      </c>
      <c r="B62" s="145" t="s">
        <v>1135</v>
      </c>
      <c r="C62" s="475">
        <v>1205114.45</v>
      </c>
    </row>
    <row r="63" spans="1:3" ht="15" x14ac:dyDescent="0.25">
      <c r="A63" s="477" t="s">
        <v>64</v>
      </c>
      <c r="B63" s="145" t="s">
        <v>65</v>
      </c>
    </row>
    <row r="64" spans="1:3" ht="15" x14ac:dyDescent="0.25">
      <c r="A64" s="477" t="s">
        <v>66</v>
      </c>
      <c r="B64" s="145" t="s">
        <v>67</v>
      </c>
      <c r="C64" s="476"/>
    </row>
    <row r="65" spans="1:3" ht="15" x14ac:dyDescent="0.25">
      <c r="A65" s="477" t="s">
        <v>68</v>
      </c>
      <c r="B65" s="145" t="s">
        <v>1136</v>
      </c>
      <c r="C65" s="475">
        <v>1143013.25</v>
      </c>
    </row>
    <row r="66" spans="1:3" ht="15" x14ac:dyDescent="0.25">
      <c r="A66" s="477" t="s">
        <v>69</v>
      </c>
      <c r="B66" s="145" t="s">
        <v>1137</v>
      </c>
      <c r="C66" s="475">
        <v>850412.86</v>
      </c>
    </row>
    <row r="67" spans="1:3" ht="15" x14ac:dyDescent="0.25">
      <c r="A67" s="477" t="s">
        <v>70</v>
      </c>
      <c r="B67" s="145" t="s">
        <v>1138</v>
      </c>
    </row>
    <row r="68" spans="1:3" ht="15" x14ac:dyDescent="0.25">
      <c r="A68" s="477" t="s">
        <v>71</v>
      </c>
      <c r="B68" s="145" t="s">
        <v>1139</v>
      </c>
    </row>
    <row r="69" spans="1:3" ht="15" x14ac:dyDescent="0.25">
      <c r="A69" s="477" t="s">
        <v>72</v>
      </c>
      <c r="B69" s="145" t="s">
        <v>1140</v>
      </c>
      <c r="C69" s="475">
        <v>1654350.55</v>
      </c>
    </row>
    <row r="70" spans="1:3" ht="15" x14ac:dyDescent="0.25">
      <c r="A70" s="477" t="s">
        <v>73</v>
      </c>
      <c r="B70" s="145" t="s">
        <v>1141</v>
      </c>
    </row>
    <row r="71" spans="1:3" ht="15" x14ac:dyDescent="0.25">
      <c r="A71" s="477" t="s">
        <v>74</v>
      </c>
      <c r="B71" s="145" t="s">
        <v>1142</v>
      </c>
      <c r="C71" s="475">
        <v>-157828.28</v>
      </c>
    </row>
    <row r="72" spans="1:3" ht="15" x14ac:dyDescent="0.25">
      <c r="A72" s="477" t="s">
        <v>75</v>
      </c>
      <c r="B72" s="145" t="s">
        <v>1143</v>
      </c>
    </row>
    <row r="73" spans="1:3" ht="15" x14ac:dyDescent="0.25">
      <c r="A73" s="477" t="s">
        <v>858</v>
      </c>
      <c r="B73" s="145" t="s">
        <v>859</v>
      </c>
    </row>
    <row r="74" spans="1:3" ht="15" x14ac:dyDescent="0.25">
      <c r="A74" s="477" t="s">
        <v>860</v>
      </c>
      <c r="B74" s="145" t="s">
        <v>861</v>
      </c>
    </row>
    <row r="75" spans="1:3" ht="15" x14ac:dyDescent="0.25">
      <c r="A75" s="477" t="s">
        <v>862</v>
      </c>
      <c r="B75" s="145" t="s">
        <v>863</v>
      </c>
    </row>
    <row r="76" spans="1:3" ht="15" x14ac:dyDescent="0.25">
      <c r="A76" s="477" t="s">
        <v>864</v>
      </c>
      <c r="B76" s="145" t="s">
        <v>865</v>
      </c>
    </row>
    <row r="77" spans="1:3" ht="15" x14ac:dyDescent="0.25">
      <c r="A77" s="477" t="s">
        <v>866</v>
      </c>
      <c r="B77" s="145" t="s">
        <v>867</v>
      </c>
    </row>
    <row r="78" spans="1:3" ht="15" x14ac:dyDescent="0.25">
      <c r="A78" s="477" t="s">
        <v>868</v>
      </c>
      <c r="B78" s="145" t="s">
        <v>1352</v>
      </c>
      <c r="C78" s="476">
        <v>-54341.56</v>
      </c>
    </row>
    <row r="79" spans="1:3" ht="15" x14ac:dyDescent="0.25">
      <c r="A79" s="477" t="s">
        <v>870</v>
      </c>
      <c r="B79" s="145" t="s">
        <v>1353</v>
      </c>
    </row>
    <row r="80" spans="1:3" ht="15" x14ac:dyDescent="0.25">
      <c r="A80" s="477" t="s">
        <v>819</v>
      </c>
      <c r="B80" s="145" t="s">
        <v>1354</v>
      </c>
    </row>
    <row r="81" spans="1:3" ht="15" x14ac:dyDescent="0.25">
      <c r="A81" s="477" t="s">
        <v>820</v>
      </c>
      <c r="B81" s="145" t="s">
        <v>821</v>
      </c>
    </row>
    <row r="82" spans="1:3" ht="15" x14ac:dyDescent="0.25">
      <c r="A82" s="477" t="s">
        <v>822</v>
      </c>
      <c r="B82" s="145" t="s">
        <v>823</v>
      </c>
    </row>
    <row r="83" spans="1:3" ht="15" x14ac:dyDescent="0.25">
      <c r="A83" s="477" t="s">
        <v>824</v>
      </c>
      <c r="B83" s="145" t="s">
        <v>825</v>
      </c>
    </row>
    <row r="84" spans="1:3" ht="15" x14ac:dyDescent="0.25">
      <c r="A84" s="477" t="s">
        <v>826</v>
      </c>
      <c r="B84" s="145" t="s">
        <v>827</v>
      </c>
      <c r="C84" s="476">
        <v>-28219794</v>
      </c>
    </row>
    <row r="85" spans="1:3" ht="15" x14ac:dyDescent="0.25">
      <c r="A85" s="477" t="s">
        <v>828</v>
      </c>
      <c r="B85" s="145" t="s">
        <v>829</v>
      </c>
      <c r="C85" s="476">
        <v>-4640106.3899999997</v>
      </c>
    </row>
    <row r="86" spans="1:3" ht="15" x14ac:dyDescent="0.25">
      <c r="A86" s="477" t="s">
        <v>830</v>
      </c>
      <c r="B86" s="145" t="s">
        <v>831</v>
      </c>
      <c r="C86" s="476">
        <v>-5998198.8200000003</v>
      </c>
    </row>
    <row r="87" spans="1:3" ht="15" x14ac:dyDescent="0.25">
      <c r="A87" s="477" t="s">
        <v>91</v>
      </c>
      <c r="B87" s="145" t="s">
        <v>92</v>
      </c>
      <c r="C87" s="475">
        <v>110000</v>
      </c>
    </row>
    <row r="88" spans="1:3" ht="15" x14ac:dyDescent="0.25">
      <c r="A88" s="477" t="s">
        <v>93</v>
      </c>
      <c r="B88" s="145" t="s">
        <v>1145</v>
      </c>
      <c r="C88" s="475">
        <v>3193319.4218181819</v>
      </c>
    </row>
    <row r="89" spans="1:3" ht="15" x14ac:dyDescent="0.25">
      <c r="A89" s="477" t="s">
        <v>94</v>
      </c>
      <c r="B89" s="145" t="s">
        <v>1146</v>
      </c>
      <c r="C89" s="475">
        <v>1346023.6363636365</v>
      </c>
    </row>
    <row r="90" spans="1:3" ht="15" x14ac:dyDescent="0.25">
      <c r="A90" s="477" t="s">
        <v>95</v>
      </c>
      <c r="B90" s="145" t="s">
        <v>1147</v>
      </c>
      <c r="C90" s="475">
        <v>75000</v>
      </c>
    </row>
    <row r="91" spans="1:3" ht="15" x14ac:dyDescent="0.25">
      <c r="A91" s="477" t="s">
        <v>96</v>
      </c>
      <c r="B91" s="145" t="s">
        <v>1148</v>
      </c>
      <c r="C91" s="475">
        <v>65000</v>
      </c>
    </row>
    <row r="92" spans="1:3" ht="15" x14ac:dyDescent="0.25">
      <c r="A92" s="477" t="s">
        <v>97</v>
      </c>
      <c r="B92" s="145" t="s">
        <v>98</v>
      </c>
      <c r="C92" s="475">
        <v>300000</v>
      </c>
    </row>
    <row r="93" spans="1:3" ht="15" x14ac:dyDescent="0.25">
      <c r="A93" s="477" t="s">
        <v>99</v>
      </c>
      <c r="B93" s="145" t="s">
        <v>100</v>
      </c>
      <c r="C93" s="475">
        <v>150000</v>
      </c>
    </row>
    <row r="94" spans="1:3" ht="15" x14ac:dyDescent="0.25">
      <c r="A94" s="477" t="s">
        <v>101</v>
      </c>
      <c r="B94" s="145" t="s">
        <v>1149</v>
      </c>
    </row>
    <row r="95" spans="1:3" ht="15" x14ac:dyDescent="0.25">
      <c r="A95" s="477" t="s">
        <v>102</v>
      </c>
      <c r="B95" s="145" t="s">
        <v>1150</v>
      </c>
    </row>
    <row r="96" spans="1:3" s="344" customFormat="1" ht="15" x14ac:dyDescent="0.25">
      <c r="A96" s="478" t="s">
        <v>103</v>
      </c>
      <c r="B96" s="480" t="s">
        <v>1151</v>
      </c>
      <c r="C96" s="476">
        <v>-1660526.1</v>
      </c>
    </row>
    <row r="97" spans="1:3" s="344" customFormat="1" ht="15" x14ac:dyDescent="0.25">
      <c r="A97" s="478" t="s">
        <v>104</v>
      </c>
      <c r="B97" s="480" t="s">
        <v>1152</v>
      </c>
      <c r="C97" s="476">
        <v>-699932</v>
      </c>
    </row>
    <row r="98" spans="1:3" ht="15" x14ac:dyDescent="0.25">
      <c r="A98" s="477" t="s">
        <v>105</v>
      </c>
      <c r="B98" s="145" t="s">
        <v>1153</v>
      </c>
    </row>
    <row r="99" spans="1:3" ht="15" x14ac:dyDescent="0.25">
      <c r="A99" s="477" t="s">
        <v>106</v>
      </c>
      <c r="B99" s="145" t="s">
        <v>1154</v>
      </c>
    </row>
    <row r="100" spans="1:3" ht="15" x14ac:dyDescent="0.25">
      <c r="A100" s="477" t="s">
        <v>872</v>
      </c>
      <c r="B100" s="145" t="s">
        <v>107</v>
      </c>
    </row>
    <row r="101" spans="1:3" ht="15" x14ac:dyDescent="0.25">
      <c r="A101" s="477" t="s">
        <v>873</v>
      </c>
      <c r="B101" s="145" t="s">
        <v>108</v>
      </c>
    </row>
    <row r="102" spans="1:3" s="481" customFormat="1" ht="15" x14ac:dyDescent="0.25">
      <c r="A102" s="526" t="s">
        <v>109</v>
      </c>
      <c r="B102" s="527" t="s">
        <v>1155</v>
      </c>
      <c r="C102" s="528">
        <v>600000</v>
      </c>
    </row>
    <row r="103" spans="1:3" s="481" customFormat="1" ht="15" x14ac:dyDescent="0.25">
      <c r="A103" s="526" t="s">
        <v>110</v>
      </c>
      <c r="B103" s="527" t="s">
        <v>1156</v>
      </c>
      <c r="C103" s="528">
        <v>600000</v>
      </c>
    </row>
    <row r="104" spans="1:3" ht="15" x14ac:dyDescent="0.25">
      <c r="A104" s="477" t="s">
        <v>111</v>
      </c>
      <c r="B104" s="145" t="s">
        <v>1157</v>
      </c>
    </row>
    <row r="105" spans="1:3" ht="15" x14ac:dyDescent="0.25">
      <c r="A105" s="477" t="s">
        <v>112</v>
      </c>
      <c r="B105" s="145" t="s">
        <v>1158</v>
      </c>
    </row>
    <row r="106" spans="1:3" ht="15" x14ac:dyDescent="0.25">
      <c r="A106" s="477" t="s">
        <v>113</v>
      </c>
      <c r="B106" s="145" t="s">
        <v>1159</v>
      </c>
    </row>
    <row r="107" spans="1:3" ht="15" x14ac:dyDescent="0.25">
      <c r="A107" s="477" t="s">
        <v>114</v>
      </c>
      <c r="B107" s="145" t="s">
        <v>1160</v>
      </c>
    </row>
    <row r="108" spans="1:3" ht="15" x14ac:dyDescent="0.25">
      <c r="A108" s="477" t="s">
        <v>115</v>
      </c>
      <c r="B108" s="145" t="s">
        <v>1161</v>
      </c>
    </row>
    <row r="109" spans="1:3" ht="15" x14ac:dyDescent="0.25">
      <c r="A109" s="477" t="s">
        <v>874</v>
      </c>
      <c r="B109" s="145" t="s">
        <v>875</v>
      </c>
    </row>
    <row r="110" spans="1:3" ht="15" x14ac:dyDescent="0.25">
      <c r="A110" s="477" t="s">
        <v>876</v>
      </c>
      <c r="B110" s="145" t="s">
        <v>877</v>
      </c>
    </row>
    <row r="111" spans="1:3" ht="15" x14ac:dyDescent="0.25">
      <c r="A111" s="477" t="s">
        <v>878</v>
      </c>
      <c r="B111" s="145" t="s">
        <v>879</v>
      </c>
    </row>
    <row r="112" spans="1:3" ht="15" x14ac:dyDescent="0.25">
      <c r="A112" s="477" t="s">
        <v>880</v>
      </c>
      <c r="B112" s="145" t="s">
        <v>881</v>
      </c>
    </row>
    <row r="113" spans="1:3" s="481" customFormat="1" ht="15" x14ac:dyDescent="0.25">
      <c r="A113" s="526" t="s">
        <v>882</v>
      </c>
      <c r="B113" s="527" t="s">
        <v>883</v>
      </c>
      <c r="C113" s="528">
        <v>2750000</v>
      </c>
    </row>
    <row r="114" spans="1:3" s="481" customFormat="1" ht="15" x14ac:dyDescent="0.25">
      <c r="A114" s="526" t="s">
        <v>884</v>
      </c>
      <c r="B114" s="527" t="s">
        <v>116</v>
      </c>
      <c r="C114" s="528">
        <v>6500000</v>
      </c>
    </row>
    <row r="115" spans="1:3" s="481" customFormat="1" ht="15" x14ac:dyDescent="0.25">
      <c r="A115" s="526" t="s">
        <v>885</v>
      </c>
      <c r="B115" s="527" t="s">
        <v>886</v>
      </c>
      <c r="C115" s="528"/>
    </row>
    <row r="116" spans="1:3" s="481" customFormat="1" ht="15" x14ac:dyDescent="0.25">
      <c r="A116" s="526" t="s">
        <v>132</v>
      </c>
      <c r="B116" s="527" t="s">
        <v>1162</v>
      </c>
      <c r="C116" s="528"/>
    </row>
    <row r="117" spans="1:3" s="481" customFormat="1" ht="15" x14ac:dyDescent="0.25">
      <c r="A117" s="526" t="s">
        <v>133</v>
      </c>
      <c r="B117" s="527" t="s">
        <v>1163</v>
      </c>
      <c r="C117" s="528">
        <v>30000</v>
      </c>
    </row>
    <row r="118" spans="1:3" ht="15" x14ac:dyDescent="0.25">
      <c r="A118" s="477" t="s">
        <v>134</v>
      </c>
      <c r="B118" s="145" t="s">
        <v>1164</v>
      </c>
    </row>
    <row r="119" spans="1:3" ht="15" x14ac:dyDescent="0.25">
      <c r="A119" s="477" t="s">
        <v>135</v>
      </c>
      <c r="B119" s="145" t="s">
        <v>136</v>
      </c>
    </row>
    <row r="120" spans="1:3" ht="15" x14ac:dyDescent="0.25">
      <c r="A120" s="477" t="s">
        <v>137</v>
      </c>
      <c r="B120" s="145" t="s">
        <v>138</v>
      </c>
    </row>
    <row r="121" spans="1:3" ht="15" x14ac:dyDescent="0.25">
      <c r="A121" s="477" t="s">
        <v>887</v>
      </c>
      <c r="B121" s="145" t="s">
        <v>888</v>
      </c>
    </row>
    <row r="122" spans="1:3" ht="15" x14ac:dyDescent="0.25">
      <c r="A122" s="477" t="s">
        <v>889</v>
      </c>
      <c r="B122" s="145" t="s">
        <v>890</v>
      </c>
    </row>
    <row r="123" spans="1:3" ht="15" x14ac:dyDescent="0.25">
      <c r="A123" s="477" t="s">
        <v>891</v>
      </c>
      <c r="B123" s="145" t="s">
        <v>892</v>
      </c>
    </row>
    <row r="124" spans="1:3" ht="15" x14ac:dyDescent="0.25">
      <c r="A124" s="477" t="s">
        <v>893</v>
      </c>
      <c r="B124" s="145" t="s">
        <v>894</v>
      </c>
    </row>
    <row r="125" spans="1:3" ht="15" x14ac:dyDescent="0.25">
      <c r="A125" s="477" t="s">
        <v>161</v>
      </c>
      <c r="B125" s="145" t="s">
        <v>162</v>
      </c>
    </row>
    <row r="126" spans="1:3" ht="15" x14ac:dyDescent="0.25">
      <c r="A126" s="477" t="s">
        <v>163</v>
      </c>
      <c r="B126" s="145" t="s">
        <v>1165</v>
      </c>
    </row>
    <row r="127" spans="1:3" ht="15" x14ac:dyDescent="0.25">
      <c r="A127" s="477" t="s">
        <v>164</v>
      </c>
      <c r="B127" s="145" t="s">
        <v>1166</v>
      </c>
    </row>
    <row r="128" spans="1:3" ht="15" x14ac:dyDescent="0.25">
      <c r="A128" s="477" t="s">
        <v>166</v>
      </c>
      <c r="B128" s="145" t="s">
        <v>167</v>
      </c>
      <c r="C128" s="475">
        <v>835650</v>
      </c>
    </row>
    <row r="129" spans="1:4" ht="15" x14ac:dyDescent="0.25">
      <c r="A129" s="477" t="s">
        <v>168</v>
      </c>
      <c r="B129" s="145" t="s">
        <v>169</v>
      </c>
    </row>
    <row r="130" spans="1:4" ht="15" x14ac:dyDescent="0.25">
      <c r="A130" s="477" t="s">
        <v>170</v>
      </c>
      <c r="B130" s="145" t="s">
        <v>171</v>
      </c>
    </row>
    <row r="131" spans="1:4" ht="15" x14ac:dyDescent="0.25">
      <c r="A131" s="477" t="s">
        <v>172</v>
      </c>
      <c r="B131" s="145" t="s">
        <v>173</v>
      </c>
    </row>
    <row r="132" spans="1:4" ht="15" x14ac:dyDescent="0.25">
      <c r="A132" s="477" t="s">
        <v>895</v>
      </c>
      <c r="B132" s="145" t="s">
        <v>165</v>
      </c>
    </row>
    <row r="133" spans="1:4" ht="15" x14ac:dyDescent="0.25">
      <c r="A133" s="477" t="s">
        <v>174</v>
      </c>
      <c r="B133" s="145" t="s">
        <v>1167</v>
      </c>
      <c r="C133" s="476"/>
      <c r="D133" s="344"/>
    </row>
    <row r="134" spans="1:4" ht="15" x14ac:dyDescent="0.25">
      <c r="A134" s="477" t="s">
        <v>896</v>
      </c>
      <c r="B134" s="145" t="s">
        <v>897</v>
      </c>
    </row>
    <row r="135" spans="1:4" ht="15" x14ac:dyDescent="0.25">
      <c r="A135" s="477" t="s">
        <v>898</v>
      </c>
      <c r="B135" s="145" t="s">
        <v>899</v>
      </c>
    </row>
    <row r="136" spans="1:4" ht="15" x14ac:dyDescent="0.25">
      <c r="A136" s="477" t="s">
        <v>175</v>
      </c>
      <c r="B136" s="145" t="s">
        <v>1168</v>
      </c>
      <c r="C136" s="475">
        <v>20000</v>
      </c>
    </row>
    <row r="137" spans="1:4" ht="15" x14ac:dyDescent="0.25">
      <c r="A137" s="477" t="s">
        <v>176</v>
      </c>
      <c r="B137" s="145" t="s">
        <v>177</v>
      </c>
    </row>
    <row r="138" spans="1:4" ht="15" x14ac:dyDescent="0.25">
      <c r="A138" s="477" t="s">
        <v>178</v>
      </c>
      <c r="B138" s="145" t="s">
        <v>179</v>
      </c>
    </row>
    <row r="139" spans="1:4" ht="15" x14ac:dyDescent="0.25">
      <c r="A139" s="477" t="s">
        <v>900</v>
      </c>
      <c r="B139" s="145" t="s">
        <v>901</v>
      </c>
    </row>
    <row r="140" spans="1:4" ht="15" x14ac:dyDescent="0.25">
      <c r="A140" s="477" t="s">
        <v>143</v>
      </c>
      <c r="B140" s="145" t="s">
        <v>1169</v>
      </c>
      <c r="C140" s="475">
        <v>46091680</v>
      </c>
    </row>
    <row r="141" spans="1:4" ht="15" x14ac:dyDescent="0.25">
      <c r="A141" s="477" t="s">
        <v>217</v>
      </c>
      <c r="B141" s="145" t="s">
        <v>1170</v>
      </c>
    </row>
    <row r="142" spans="1:4" ht="15" x14ac:dyDescent="0.25">
      <c r="A142" s="477" t="s">
        <v>180</v>
      </c>
      <c r="B142" s="145" t="s">
        <v>1171</v>
      </c>
    </row>
    <row r="143" spans="1:4" ht="15" x14ac:dyDescent="0.25">
      <c r="A143" s="477" t="s">
        <v>181</v>
      </c>
      <c r="B143" s="145" t="s">
        <v>1172</v>
      </c>
    </row>
    <row r="144" spans="1:4" ht="15" x14ac:dyDescent="0.25">
      <c r="A144" s="477" t="s">
        <v>182</v>
      </c>
      <c r="B144" s="145" t="s">
        <v>1173</v>
      </c>
    </row>
    <row r="145" spans="1:3" ht="15" x14ac:dyDescent="0.25">
      <c r="A145" s="477" t="s">
        <v>183</v>
      </c>
      <c r="B145" s="145" t="s">
        <v>1174</v>
      </c>
      <c r="C145" s="475">
        <f>+C203+C204+C205</f>
        <v>1413456.488181818</v>
      </c>
    </row>
    <row r="146" spans="1:3" ht="15" x14ac:dyDescent="0.25">
      <c r="A146" s="477" t="s">
        <v>184</v>
      </c>
      <c r="B146" s="145" t="s">
        <v>1175</v>
      </c>
    </row>
    <row r="147" spans="1:3" ht="15" x14ac:dyDescent="0.25">
      <c r="A147" s="477" t="s">
        <v>902</v>
      </c>
      <c r="B147" s="145" t="s">
        <v>903</v>
      </c>
    </row>
    <row r="148" spans="1:3" ht="15" x14ac:dyDescent="0.25">
      <c r="A148" s="477" t="s">
        <v>904</v>
      </c>
      <c r="B148" s="145" t="s">
        <v>905</v>
      </c>
    </row>
    <row r="149" spans="1:3" ht="15" x14ac:dyDescent="0.25">
      <c r="A149" s="477" t="s">
        <v>906</v>
      </c>
      <c r="B149" s="145" t="s">
        <v>907</v>
      </c>
    </row>
    <row r="150" spans="1:3" ht="15" x14ac:dyDescent="0.25">
      <c r="A150" s="477" t="s">
        <v>185</v>
      </c>
      <c r="B150" s="145" t="s">
        <v>1176</v>
      </c>
    </row>
    <row r="151" spans="1:3" ht="15" x14ac:dyDescent="0.25">
      <c r="A151" s="477" t="s">
        <v>908</v>
      </c>
      <c r="B151" s="145" t="s">
        <v>909</v>
      </c>
    </row>
    <row r="152" spans="1:3" ht="15" x14ac:dyDescent="0.25">
      <c r="A152" s="477" t="s">
        <v>186</v>
      </c>
      <c r="B152" s="145" t="s">
        <v>1177</v>
      </c>
    </row>
    <row r="153" spans="1:3" ht="15" x14ac:dyDescent="0.25">
      <c r="A153" s="477" t="s">
        <v>187</v>
      </c>
      <c r="B153" s="145" t="s">
        <v>188</v>
      </c>
    </row>
    <row r="154" spans="1:3" ht="15" x14ac:dyDescent="0.25">
      <c r="A154" s="477" t="s">
        <v>189</v>
      </c>
      <c r="B154" s="145" t="s">
        <v>190</v>
      </c>
    </row>
    <row r="155" spans="1:3" ht="15" x14ac:dyDescent="0.25">
      <c r="A155" s="477" t="s">
        <v>139</v>
      </c>
      <c r="B155" s="145" t="s">
        <v>140</v>
      </c>
    </row>
    <row r="156" spans="1:3" ht="15" x14ac:dyDescent="0.25">
      <c r="A156" s="477" t="s">
        <v>141</v>
      </c>
      <c r="B156" s="145" t="s">
        <v>142</v>
      </c>
    </row>
    <row r="157" spans="1:3" ht="15" x14ac:dyDescent="0.25">
      <c r="A157" s="477" t="s">
        <v>191</v>
      </c>
      <c r="B157" s="145" t="s">
        <v>192</v>
      </c>
    </row>
    <row r="158" spans="1:3" ht="15" x14ac:dyDescent="0.25">
      <c r="A158" s="477" t="s">
        <v>193</v>
      </c>
      <c r="B158" s="145" t="s">
        <v>194</v>
      </c>
    </row>
    <row r="159" spans="1:3" ht="15" x14ac:dyDescent="0.25">
      <c r="A159" s="477" t="s">
        <v>195</v>
      </c>
      <c r="B159" s="145" t="s">
        <v>196</v>
      </c>
    </row>
    <row r="160" spans="1:3" ht="15" x14ac:dyDescent="0.25">
      <c r="A160" s="477" t="s">
        <v>197</v>
      </c>
      <c r="B160" s="145" t="s">
        <v>198</v>
      </c>
    </row>
    <row r="161" spans="1:4" ht="15" x14ac:dyDescent="0.25">
      <c r="A161" s="477" t="s">
        <v>199</v>
      </c>
      <c r="B161" s="145" t="s">
        <v>200</v>
      </c>
      <c r="C161" s="475">
        <v>45000</v>
      </c>
    </row>
    <row r="162" spans="1:4" ht="15" x14ac:dyDescent="0.25">
      <c r="A162" s="477" t="s">
        <v>201</v>
      </c>
      <c r="B162" s="145" t="s">
        <v>1178</v>
      </c>
    </row>
    <row r="163" spans="1:4" ht="15" x14ac:dyDescent="0.25">
      <c r="A163" s="477" t="s">
        <v>202</v>
      </c>
      <c r="B163" s="145" t="s">
        <v>1179</v>
      </c>
    </row>
    <row r="164" spans="1:4" ht="15" x14ac:dyDescent="0.25">
      <c r="A164" s="477" t="s">
        <v>203</v>
      </c>
      <c r="B164" s="145" t="s">
        <v>204</v>
      </c>
    </row>
    <row r="165" spans="1:4" ht="15" x14ac:dyDescent="0.25">
      <c r="A165" s="477" t="s">
        <v>205</v>
      </c>
      <c r="B165" t="s">
        <v>206</v>
      </c>
    </row>
    <row r="166" spans="1:4" ht="15" x14ac:dyDescent="0.25">
      <c r="A166" s="477" t="s">
        <v>218</v>
      </c>
      <c r="B166" t="s">
        <v>219</v>
      </c>
    </row>
    <row r="167" spans="1:4" ht="15" x14ac:dyDescent="0.25">
      <c r="A167" s="477" t="s">
        <v>207</v>
      </c>
      <c r="B167" t="s">
        <v>1180</v>
      </c>
      <c r="C167" s="528">
        <f>2273300+627040</f>
        <v>2900340</v>
      </c>
      <c r="D167" t="s">
        <v>1593</v>
      </c>
    </row>
    <row r="168" spans="1:4" ht="15" x14ac:dyDescent="0.25">
      <c r="A168" s="477" t="s">
        <v>208</v>
      </c>
      <c r="B168" t="s">
        <v>209</v>
      </c>
    </row>
    <row r="169" spans="1:4" ht="15" x14ac:dyDescent="0.25">
      <c r="A169" s="477" t="s">
        <v>210</v>
      </c>
      <c r="B169" t="s">
        <v>1181</v>
      </c>
    </row>
    <row r="170" spans="1:4" ht="15" x14ac:dyDescent="0.25">
      <c r="A170" s="477" t="s">
        <v>211</v>
      </c>
      <c r="B170" t="s">
        <v>212</v>
      </c>
      <c r="C170" s="475">
        <v>450000</v>
      </c>
    </row>
    <row r="171" spans="1:4" ht="15" x14ac:dyDescent="0.25">
      <c r="A171" s="477" t="s">
        <v>213</v>
      </c>
      <c r="B171" t="s">
        <v>214</v>
      </c>
      <c r="C171" s="475">
        <v>540000</v>
      </c>
    </row>
    <row r="172" spans="1:4" ht="15" x14ac:dyDescent="0.25">
      <c r="A172" s="477" t="s">
        <v>229</v>
      </c>
      <c r="B172" t="s">
        <v>230</v>
      </c>
      <c r="C172" s="475">
        <v>38745480</v>
      </c>
    </row>
    <row r="173" spans="1:4" ht="15" x14ac:dyDescent="0.25">
      <c r="A173" s="477" t="s">
        <v>231</v>
      </c>
      <c r="B173" t="s">
        <v>232</v>
      </c>
      <c r="C173" s="475">
        <v>1832520</v>
      </c>
    </row>
    <row r="174" spans="1:4" ht="15" x14ac:dyDescent="0.25">
      <c r="A174" s="477" t="s">
        <v>233</v>
      </c>
      <c r="B174" t="s">
        <v>234</v>
      </c>
    </row>
    <row r="175" spans="1:4" ht="15" x14ac:dyDescent="0.25">
      <c r="A175" s="477" t="s">
        <v>235</v>
      </c>
      <c r="B175" t="s">
        <v>236</v>
      </c>
      <c r="C175" s="475">
        <v>1486100</v>
      </c>
    </row>
    <row r="176" spans="1:4" ht="15" x14ac:dyDescent="0.25">
      <c r="A176" s="477" t="s">
        <v>237</v>
      </c>
      <c r="B176" t="s">
        <v>238</v>
      </c>
    </row>
    <row r="177" spans="1:3" ht="15" x14ac:dyDescent="0.25">
      <c r="A177" s="477" t="s">
        <v>239</v>
      </c>
      <c r="B177" t="s">
        <v>240</v>
      </c>
      <c r="C177" s="475">
        <v>160000</v>
      </c>
    </row>
    <row r="178" spans="1:3" ht="15" x14ac:dyDescent="0.25">
      <c r="A178" s="477" t="s">
        <v>241</v>
      </c>
      <c r="B178" t="s">
        <v>242</v>
      </c>
    </row>
    <row r="179" spans="1:3" ht="15" x14ac:dyDescent="0.25">
      <c r="A179" s="477" t="s">
        <v>243</v>
      </c>
      <c r="B179" t="s">
        <v>244</v>
      </c>
    </row>
    <row r="180" spans="1:3" ht="15" x14ac:dyDescent="0.25">
      <c r="A180" s="477" t="s">
        <v>245</v>
      </c>
      <c r="B180" t="s">
        <v>246</v>
      </c>
    </row>
    <row r="181" spans="1:3" ht="15" x14ac:dyDescent="0.25">
      <c r="A181" s="477" t="s">
        <v>247</v>
      </c>
      <c r="B181" t="s">
        <v>248</v>
      </c>
    </row>
    <row r="182" spans="1:3" ht="15" x14ac:dyDescent="0.25">
      <c r="A182" s="477" t="s">
        <v>249</v>
      </c>
      <c r="B182" t="s">
        <v>250</v>
      </c>
      <c r="C182" s="475">
        <v>1693440</v>
      </c>
    </row>
    <row r="183" spans="1:3" ht="15" x14ac:dyDescent="0.25">
      <c r="A183" s="477" t="s">
        <v>251</v>
      </c>
      <c r="B183" t="s">
        <v>252</v>
      </c>
      <c r="C183" s="475">
        <v>1286640</v>
      </c>
    </row>
    <row r="184" spans="1:3" ht="15" x14ac:dyDescent="0.25">
      <c r="A184" s="477" t="s">
        <v>261</v>
      </c>
      <c r="B184" t="s">
        <v>262</v>
      </c>
      <c r="C184" s="475">
        <v>8812095</v>
      </c>
    </row>
    <row r="185" spans="1:3" ht="15" x14ac:dyDescent="0.25">
      <c r="A185" s="477" t="s">
        <v>263</v>
      </c>
      <c r="B185" t="s">
        <v>264</v>
      </c>
      <c r="C185" s="475">
        <v>2633844</v>
      </c>
    </row>
    <row r="186" spans="1:3" ht="15" x14ac:dyDescent="0.25">
      <c r="A186" s="477" t="s">
        <v>265</v>
      </c>
      <c r="B186" t="s">
        <v>1182</v>
      </c>
      <c r="C186" s="475">
        <v>3525720</v>
      </c>
    </row>
    <row r="187" spans="1:3" ht="15" x14ac:dyDescent="0.25">
      <c r="A187" s="477" t="s">
        <v>266</v>
      </c>
      <c r="B187" t="s">
        <v>267</v>
      </c>
      <c r="C187" s="475">
        <v>1728840</v>
      </c>
    </row>
    <row r="188" spans="1:3" ht="15" x14ac:dyDescent="0.25">
      <c r="A188" s="477" t="s">
        <v>268</v>
      </c>
      <c r="B188" t="s">
        <v>269</v>
      </c>
    </row>
    <row r="189" spans="1:3" ht="15" x14ac:dyDescent="0.25">
      <c r="A189" s="477" t="s">
        <v>270</v>
      </c>
      <c r="B189" t="s">
        <v>636</v>
      </c>
    </row>
    <row r="190" spans="1:3" ht="15" x14ac:dyDescent="0.25">
      <c r="A190" s="477" t="s">
        <v>253</v>
      </c>
      <c r="B190" t="s">
        <v>1183</v>
      </c>
      <c r="C190" s="475">
        <v>831720</v>
      </c>
    </row>
    <row r="191" spans="1:3" ht="15" x14ac:dyDescent="0.25">
      <c r="A191" s="477" t="s">
        <v>254</v>
      </c>
      <c r="B191" t="s">
        <v>1184</v>
      </c>
      <c r="C191" s="475">
        <v>215780</v>
      </c>
    </row>
    <row r="192" spans="1:3" s="344" customFormat="1" ht="15" x14ac:dyDescent="0.25">
      <c r="A192" s="478" t="s">
        <v>255</v>
      </c>
      <c r="B192" s="344" t="s">
        <v>1185</v>
      </c>
      <c r="C192" s="475"/>
    </row>
    <row r="193" spans="1:4" ht="15" x14ac:dyDescent="0.25">
      <c r="A193" s="477" t="s">
        <v>256</v>
      </c>
      <c r="B193" t="s">
        <v>1186</v>
      </c>
    </row>
    <row r="194" spans="1:4" ht="15" x14ac:dyDescent="0.25">
      <c r="A194" s="477" t="s">
        <v>257</v>
      </c>
      <c r="B194" t="s">
        <v>1187</v>
      </c>
    </row>
    <row r="195" spans="1:4" ht="15" x14ac:dyDescent="0.25">
      <c r="A195" s="477" t="s">
        <v>258</v>
      </c>
      <c r="B195" t="s">
        <v>1188</v>
      </c>
    </row>
    <row r="196" spans="1:4" ht="15" x14ac:dyDescent="0.25">
      <c r="A196" s="477" t="s">
        <v>259</v>
      </c>
      <c r="B196" t="s">
        <v>1189</v>
      </c>
    </row>
    <row r="197" spans="1:4" ht="15" x14ac:dyDescent="0.25">
      <c r="A197" s="477" t="s">
        <v>260</v>
      </c>
      <c r="B197" t="s">
        <v>1190</v>
      </c>
    </row>
    <row r="198" spans="1:4" ht="15" x14ac:dyDescent="0.25">
      <c r="A198" s="477" t="s">
        <v>910</v>
      </c>
      <c r="B198" t="s">
        <v>911</v>
      </c>
    </row>
    <row r="199" spans="1:4" ht="15" x14ac:dyDescent="0.25">
      <c r="A199" s="477" t="s">
        <v>912</v>
      </c>
      <c r="B199" t="s">
        <v>913</v>
      </c>
    </row>
    <row r="200" spans="1:4" ht="15" x14ac:dyDescent="0.25">
      <c r="A200" s="477" t="s">
        <v>914</v>
      </c>
      <c r="B200" t="s">
        <v>1355</v>
      </c>
      <c r="C200" s="475">
        <v>1500000</v>
      </c>
    </row>
    <row r="201" spans="1:4" ht="15" x14ac:dyDescent="0.25">
      <c r="A201" s="477" t="s">
        <v>285</v>
      </c>
      <c r="B201" t="s">
        <v>286</v>
      </c>
    </row>
    <row r="202" spans="1:4" ht="15" x14ac:dyDescent="0.25">
      <c r="A202" s="477" t="s">
        <v>287</v>
      </c>
      <c r="B202" t="s">
        <v>288</v>
      </c>
    </row>
    <row r="203" spans="1:4" ht="15" x14ac:dyDescent="0.25">
      <c r="A203" s="477" t="s">
        <v>289</v>
      </c>
      <c r="B203" t="s">
        <v>290</v>
      </c>
      <c r="C203" s="475">
        <v>542193.58963636367</v>
      </c>
      <c r="D203" t="s">
        <v>1575</v>
      </c>
    </row>
    <row r="204" spans="1:4" ht="15" x14ac:dyDescent="0.25">
      <c r="A204" s="477" t="s">
        <v>291</v>
      </c>
      <c r="B204" t="s">
        <v>292</v>
      </c>
      <c r="C204" s="475">
        <v>813290.41309090902</v>
      </c>
    </row>
    <row r="205" spans="1:4" ht="15" x14ac:dyDescent="0.25">
      <c r="A205" s="477" t="s">
        <v>293</v>
      </c>
      <c r="B205" t="s">
        <v>294</v>
      </c>
      <c r="C205" s="475">
        <v>57972.485454545458</v>
      </c>
    </row>
    <row r="206" spans="1:4" ht="15" x14ac:dyDescent="0.25">
      <c r="A206" s="477" t="s">
        <v>295</v>
      </c>
      <c r="B206" t="s">
        <v>1191</v>
      </c>
      <c r="C206" s="475">
        <v>835024.95</v>
      </c>
    </row>
    <row r="207" spans="1:4" ht="15" x14ac:dyDescent="0.25">
      <c r="A207" s="477" t="s">
        <v>296</v>
      </c>
      <c r="B207" t="s">
        <v>297</v>
      </c>
    </row>
    <row r="208" spans="1:4" ht="15" x14ac:dyDescent="0.25">
      <c r="A208" s="477" t="s">
        <v>298</v>
      </c>
      <c r="B208" t="s">
        <v>299</v>
      </c>
      <c r="C208" s="475">
        <f>+D208*0.02</f>
        <v>105091.2</v>
      </c>
      <c r="D208" s="331">
        <f>+C186+C187</f>
        <v>5254560</v>
      </c>
    </row>
    <row r="209" spans="1:4" ht="15" x14ac:dyDescent="0.25">
      <c r="A209" s="477" t="s">
        <v>274</v>
      </c>
      <c r="B209" t="s">
        <v>275</v>
      </c>
      <c r="C209" s="475">
        <v>2228300</v>
      </c>
    </row>
    <row r="210" spans="1:4" ht="15" x14ac:dyDescent="0.25">
      <c r="A210" s="477" t="s">
        <v>277</v>
      </c>
      <c r="B210" t="s">
        <v>278</v>
      </c>
      <c r="C210" s="475">
        <v>233000</v>
      </c>
    </row>
    <row r="211" spans="1:4" ht="15" x14ac:dyDescent="0.25">
      <c r="A211" s="477" t="s">
        <v>279</v>
      </c>
      <c r="B211" t="s">
        <v>1356</v>
      </c>
    </row>
    <row r="212" spans="1:4" ht="15" x14ac:dyDescent="0.25">
      <c r="A212" s="477" t="s">
        <v>280</v>
      </c>
      <c r="B212" t="s">
        <v>1357</v>
      </c>
    </row>
    <row r="213" spans="1:4" ht="15" x14ac:dyDescent="0.25">
      <c r="A213" s="477" t="s">
        <v>281</v>
      </c>
      <c r="B213" t="s">
        <v>282</v>
      </c>
    </row>
    <row r="214" spans="1:4" ht="15" x14ac:dyDescent="0.25">
      <c r="A214" s="477" t="s">
        <v>283</v>
      </c>
      <c r="B214" t="s">
        <v>284</v>
      </c>
    </row>
    <row r="215" spans="1:4" s="467" customFormat="1" ht="15" x14ac:dyDescent="0.25">
      <c r="A215" s="479" t="s">
        <v>915</v>
      </c>
      <c r="B215" s="467" t="s">
        <v>1358</v>
      </c>
      <c r="C215" s="475">
        <v>6858600</v>
      </c>
      <c r="D215" s="467">
        <f>+C215/2</f>
        <v>3429300</v>
      </c>
    </row>
    <row r="216" spans="1:4" ht="15" x14ac:dyDescent="0.25">
      <c r="A216" s="477" t="s">
        <v>916</v>
      </c>
      <c r="B216" t="s">
        <v>1359</v>
      </c>
    </row>
    <row r="217" spans="1:4" ht="15" x14ac:dyDescent="0.25">
      <c r="A217" s="477" t="s">
        <v>917</v>
      </c>
      <c r="B217" t="s">
        <v>918</v>
      </c>
    </row>
    <row r="218" spans="1:4" ht="15" x14ac:dyDescent="0.25">
      <c r="A218" s="477" t="s">
        <v>919</v>
      </c>
      <c r="B218" t="s">
        <v>920</v>
      </c>
    </row>
    <row r="219" spans="1:4" ht="15" x14ac:dyDescent="0.25">
      <c r="A219" s="477" t="s">
        <v>921</v>
      </c>
      <c r="B219" t="s">
        <v>922</v>
      </c>
    </row>
    <row r="220" spans="1:4" ht="15" x14ac:dyDescent="0.25">
      <c r="A220" s="477" t="s">
        <v>300</v>
      </c>
      <c r="B220" t="s">
        <v>301</v>
      </c>
      <c r="C220" s="475">
        <v>300000</v>
      </c>
    </row>
    <row r="221" spans="1:4" ht="15" x14ac:dyDescent="0.25">
      <c r="A221" s="477" t="s">
        <v>302</v>
      </c>
      <c r="B221" t="s">
        <v>303</v>
      </c>
      <c r="C221" s="475">
        <v>150000</v>
      </c>
    </row>
    <row r="222" spans="1:4" ht="15" x14ac:dyDescent="0.25">
      <c r="A222" s="477" t="s">
        <v>923</v>
      </c>
      <c r="B222" t="s">
        <v>924</v>
      </c>
    </row>
    <row r="223" spans="1:4" ht="15" x14ac:dyDescent="0.25">
      <c r="A223" s="477" t="s">
        <v>304</v>
      </c>
      <c r="B223" t="s">
        <v>305</v>
      </c>
    </row>
    <row r="224" spans="1:4" ht="15" x14ac:dyDescent="0.25">
      <c r="A224" s="477" t="s">
        <v>306</v>
      </c>
      <c r="B224" t="s">
        <v>307</v>
      </c>
    </row>
    <row r="225" spans="1:3" ht="15" x14ac:dyDescent="0.25">
      <c r="A225" s="477" t="s">
        <v>308</v>
      </c>
      <c r="B225" t="s">
        <v>1192</v>
      </c>
    </row>
    <row r="226" spans="1:3" ht="15" x14ac:dyDescent="0.25">
      <c r="A226" s="477" t="s">
        <v>311</v>
      </c>
      <c r="B226" t="s">
        <v>312</v>
      </c>
    </row>
    <row r="227" spans="1:3" ht="15" x14ac:dyDescent="0.25">
      <c r="A227" s="477" t="s">
        <v>315</v>
      </c>
      <c r="B227" t="s">
        <v>301</v>
      </c>
    </row>
    <row r="228" spans="1:3" ht="15" x14ac:dyDescent="0.25">
      <c r="A228" s="477" t="s">
        <v>316</v>
      </c>
      <c r="B228" t="s">
        <v>317</v>
      </c>
    </row>
    <row r="229" spans="1:3" ht="15" x14ac:dyDescent="0.25">
      <c r="A229" s="477" t="s">
        <v>925</v>
      </c>
      <c r="B229" t="s">
        <v>926</v>
      </c>
    </row>
    <row r="230" spans="1:3" ht="15" x14ac:dyDescent="0.25">
      <c r="A230" s="477" t="s">
        <v>318</v>
      </c>
      <c r="B230" t="s">
        <v>319</v>
      </c>
    </row>
    <row r="231" spans="1:3" ht="15" x14ac:dyDescent="0.25">
      <c r="A231" s="477" t="s">
        <v>320</v>
      </c>
      <c r="B231" t="s">
        <v>321</v>
      </c>
    </row>
    <row r="232" spans="1:3" ht="15" x14ac:dyDescent="0.25">
      <c r="A232" s="477" t="s">
        <v>322</v>
      </c>
      <c r="B232" t="s">
        <v>323</v>
      </c>
    </row>
    <row r="233" spans="1:3" ht="15" x14ac:dyDescent="0.25">
      <c r="A233" s="477" t="s">
        <v>324</v>
      </c>
      <c r="B233" t="s">
        <v>325</v>
      </c>
      <c r="C233" s="475">
        <v>300000</v>
      </c>
    </row>
    <row r="234" spans="1:3" ht="15" x14ac:dyDescent="0.25">
      <c r="A234" s="477" t="s">
        <v>326</v>
      </c>
      <c r="B234" t="s">
        <v>327</v>
      </c>
    </row>
    <row r="235" spans="1:3" ht="15" x14ac:dyDescent="0.25">
      <c r="A235" s="477" t="s">
        <v>328</v>
      </c>
      <c r="B235" t="s">
        <v>329</v>
      </c>
      <c r="C235" s="475">
        <v>100000</v>
      </c>
    </row>
    <row r="236" spans="1:3" ht="15" x14ac:dyDescent="0.25">
      <c r="A236" s="477" t="s">
        <v>330</v>
      </c>
      <c r="B236" t="s">
        <v>331</v>
      </c>
      <c r="C236" s="475">
        <v>150000</v>
      </c>
    </row>
    <row r="237" spans="1:3" ht="15" x14ac:dyDescent="0.25">
      <c r="A237" s="477" t="s">
        <v>332</v>
      </c>
      <c r="B237" t="s">
        <v>333</v>
      </c>
      <c r="C237" s="475">
        <v>100000</v>
      </c>
    </row>
    <row r="238" spans="1:3" ht="15" x14ac:dyDescent="0.25">
      <c r="A238" s="477" t="s">
        <v>927</v>
      </c>
      <c r="B238" t="s">
        <v>399</v>
      </c>
      <c r="C238" s="528">
        <v>757255.61</v>
      </c>
    </row>
    <row r="239" spans="1:3" ht="15" x14ac:dyDescent="0.25">
      <c r="A239" s="477" t="s">
        <v>928</v>
      </c>
      <c r="B239" t="s">
        <v>400</v>
      </c>
      <c r="C239" s="528">
        <v>35438.18</v>
      </c>
    </row>
    <row r="240" spans="1:3" ht="15" x14ac:dyDescent="0.25">
      <c r="A240" s="477" t="s">
        <v>929</v>
      </c>
      <c r="B240" t="s">
        <v>401</v>
      </c>
      <c r="C240" s="528">
        <v>84349.54</v>
      </c>
    </row>
    <row r="241" spans="1:3" ht="15" x14ac:dyDescent="0.25">
      <c r="A241" s="477" t="s">
        <v>930</v>
      </c>
      <c r="B241" t="s">
        <v>402</v>
      </c>
      <c r="C241" s="528"/>
    </row>
    <row r="242" spans="1:3" ht="15" x14ac:dyDescent="0.25">
      <c r="A242" s="477" t="s">
        <v>931</v>
      </c>
      <c r="B242" t="s">
        <v>403</v>
      </c>
      <c r="C242" s="528">
        <v>617861.6</v>
      </c>
    </row>
    <row r="243" spans="1:3" ht="15" x14ac:dyDescent="0.25">
      <c r="A243" s="477" t="s">
        <v>932</v>
      </c>
      <c r="B243" t="s">
        <v>404</v>
      </c>
      <c r="C243" s="528">
        <v>576511.63</v>
      </c>
    </row>
    <row r="244" spans="1:3" ht="15" x14ac:dyDescent="0.25">
      <c r="A244" s="477" t="s">
        <v>933</v>
      </c>
      <c r="B244" t="s">
        <v>409</v>
      </c>
      <c r="C244" s="528">
        <v>129329.67</v>
      </c>
    </row>
    <row r="245" spans="1:3" ht="15" x14ac:dyDescent="0.25">
      <c r="A245" s="477" t="s">
        <v>934</v>
      </c>
      <c r="B245" t="s">
        <v>410</v>
      </c>
      <c r="C245" s="528">
        <v>22262.73</v>
      </c>
    </row>
    <row r="246" spans="1:3" ht="15" x14ac:dyDescent="0.25">
      <c r="A246" s="477" t="s">
        <v>935</v>
      </c>
      <c r="B246" t="s">
        <v>411</v>
      </c>
      <c r="C246" s="528"/>
    </row>
    <row r="247" spans="1:3" ht="15" x14ac:dyDescent="0.25">
      <c r="A247" s="477" t="s">
        <v>334</v>
      </c>
      <c r="B247" t="s">
        <v>335</v>
      </c>
    </row>
    <row r="248" spans="1:3" ht="15" x14ac:dyDescent="0.25">
      <c r="A248" s="477" t="s">
        <v>336</v>
      </c>
      <c r="B248" t="s">
        <v>337</v>
      </c>
      <c r="C248" s="475">
        <v>3818.18</v>
      </c>
    </row>
    <row r="249" spans="1:3" ht="15" x14ac:dyDescent="0.25">
      <c r="A249" s="477" t="s">
        <v>338</v>
      </c>
      <c r="B249" t="s">
        <v>339</v>
      </c>
      <c r="C249" s="475">
        <v>140129.71</v>
      </c>
    </row>
    <row r="250" spans="1:3" ht="15" x14ac:dyDescent="0.25">
      <c r="A250" s="477" t="s">
        <v>340</v>
      </c>
      <c r="B250" t="s">
        <v>341</v>
      </c>
      <c r="C250" s="475">
        <v>236956.36</v>
      </c>
    </row>
    <row r="251" spans="1:3" ht="15" x14ac:dyDescent="0.25">
      <c r="A251" s="477" t="s">
        <v>342</v>
      </c>
      <c r="B251" t="s">
        <v>343</v>
      </c>
    </row>
    <row r="252" spans="1:3" ht="15" x14ac:dyDescent="0.25">
      <c r="A252" s="477" t="s">
        <v>344</v>
      </c>
      <c r="B252" t="s">
        <v>345</v>
      </c>
      <c r="C252" s="475">
        <v>500000</v>
      </c>
    </row>
    <row r="253" spans="1:3" ht="15" x14ac:dyDescent="0.25">
      <c r="A253" s="477" t="s">
        <v>346</v>
      </c>
      <c r="B253" t="s">
        <v>347</v>
      </c>
      <c r="C253" s="475">
        <v>20465.45</v>
      </c>
    </row>
    <row r="254" spans="1:3" ht="15" x14ac:dyDescent="0.25">
      <c r="A254" s="477" t="s">
        <v>348</v>
      </c>
      <c r="B254" t="s">
        <v>349</v>
      </c>
      <c r="C254" s="475">
        <v>41246.07</v>
      </c>
    </row>
    <row r="255" spans="1:3" ht="15" x14ac:dyDescent="0.25">
      <c r="A255" s="477" t="s">
        <v>350</v>
      </c>
      <c r="B255" t="s">
        <v>351</v>
      </c>
      <c r="C255" s="475">
        <v>72600</v>
      </c>
    </row>
    <row r="256" spans="1:3" ht="15" x14ac:dyDescent="0.25">
      <c r="A256" s="477" t="s">
        <v>352</v>
      </c>
      <c r="B256" t="s">
        <v>353</v>
      </c>
    </row>
    <row r="257" spans="1:3" ht="15" x14ac:dyDescent="0.25">
      <c r="A257" s="477" t="s">
        <v>354</v>
      </c>
      <c r="B257" t="s">
        <v>1193</v>
      </c>
    </row>
    <row r="258" spans="1:3" ht="15" x14ac:dyDescent="0.25">
      <c r="A258" s="477" t="s">
        <v>355</v>
      </c>
      <c r="B258" t="s">
        <v>356</v>
      </c>
      <c r="C258" s="475">
        <v>62456.07</v>
      </c>
    </row>
    <row r="259" spans="1:3" ht="15" x14ac:dyDescent="0.25">
      <c r="A259" s="477" t="s">
        <v>357</v>
      </c>
      <c r="B259" t="s">
        <v>358</v>
      </c>
    </row>
    <row r="260" spans="1:3" ht="15" x14ac:dyDescent="0.25">
      <c r="A260" s="477" t="s">
        <v>936</v>
      </c>
      <c r="B260" t="s">
        <v>937</v>
      </c>
      <c r="C260" s="475">
        <v>778236.76</v>
      </c>
    </row>
    <row r="261" spans="1:3" ht="15" x14ac:dyDescent="0.25">
      <c r="A261" s="477" t="s">
        <v>359</v>
      </c>
      <c r="B261" t="s">
        <v>360</v>
      </c>
    </row>
    <row r="262" spans="1:3" ht="15" x14ac:dyDescent="0.25">
      <c r="A262" s="477" t="s">
        <v>361</v>
      </c>
      <c r="B262" t="s">
        <v>362</v>
      </c>
    </row>
    <row r="263" spans="1:3" ht="15" x14ac:dyDescent="0.25">
      <c r="A263" s="477" t="s">
        <v>363</v>
      </c>
      <c r="B263" t="s">
        <v>364</v>
      </c>
    </row>
    <row r="264" spans="1:3" ht="15" x14ac:dyDescent="0.25">
      <c r="A264" s="477" t="s">
        <v>365</v>
      </c>
      <c r="B264" t="s">
        <v>366</v>
      </c>
    </row>
    <row r="265" spans="1:3" ht="15" x14ac:dyDescent="0.25">
      <c r="A265" s="477" t="s">
        <v>367</v>
      </c>
      <c r="B265" t="s">
        <v>368</v>
      </c>
    </row>
    <row r="266" spans="1:3" ht="15" x14ac:dyDescent="0.25">
      <c r="A266" s="477" t="s">
        <v>369</v>
      </c>
      <c r="B266" t="s">
        <v>370</v>
      </c>
      <c r="C266" s="475">
        <v>196874.18</v>
      </c>
    </row>
    <row r="267" spans="1:3" ht="15" x14ac:dyDescent="0.25">
      <c r="A267" s="477" t="s">
        <v>371</v>
      </c>
      <c r="B267" t="s">
        <v>1194</v>
      </c>
    </row>
    <row r="268" spans="1:3" ht="15" x14ac:dyDescent="0.25">
      <c r="A268" s="477" t="s">
        <v>373</v>
      </c>
      <c r="B268" t="s">
        <v>1195</v>
      </c>
      <c r="C268" s="475">
        <v>648018.01</v>
      </c>
    </row>
    <row r="269" spans="1:3" ht="15" x14ac:dyDescent="0.25">
      <c r="A269" s="477" t="s">
        <v>374</v>
      </c>
      <c r="B269" t="s">
        <v>375</v>
      </c>
      <c r="C269" s="475">
        <v>1183295.45</v>
      </c>
    </row>
    <row r="270" spans="1:3" ht="15" x14ac:dyDescent="0.25">
      <c r="A270" s="477" t="s">
        <v>376</v>
      </c>
      <c r="B270" t="s">
        <v>377</v>
      </c>
      <c r="C270" s="475">
        <v>1036189.09</v>
      </c>
    </row>
    <row r="271" spans="1:3" ht="15" x14ac:dyDescent="0.25">
      <c r="A271" s="477" t="s">
        <v>378</v>
      </c>
      <c r="B271" t="s">
        <v>379</v>
      </c>
    </row>
    <row r="272" spans="1:3" ht="15" x14ac:dyDescent="0.25">
      <c r="A272" s="477" t="s">
        <v>380</v>
      </c>
      <c r="B272" t="s">
        <v>381</v>
      </c>
      <c r="C272" s="475">
        <v>86.28</v>
      </c>
    </row>
    <row r="273" spans="1:3" ht="15" x14ac:dyDescent="0.25">
      <c r="A273" s="477" t="s">
        <v>390</v>
      </c>
      <c r="B273" t="s">
        <v>391</v>
      </c>
      <c r="C273" s="475">
        <v>3500000</v>
      </c>
    </row>
    <row r="274" spans="1:3" ht="15" x14ac:dyDescent="0.25">
      <c r="A274" s="477" t="s">
        <v>392</v>
      </c>
      <c r="B274" t="s">
        <v>1196</v>
      </c>
      <c r="C274" s="475">
        <v>550000</v>
      </c>
    </row>
    <row r="275" spans="1:3" ht="15" x14ac:dyDescent="0.25">
      <c r="A275" s="477" t="s">
        <v>393</v>
      </c>
      <c r="B275" t="s">
        <v>394</v>
      </c>
      <c r="C275" s="475">
        <v>140000</v>
      </c>
    </row>
    <row r="276" spans="1:3" ht="15" x14ac:dyDescent="0.25">
      <c r="A276" s="477" t="s">
        <v>395</v>
      </c>
      <c r="B276" t="s">
        <v>396</v>
      </c>
      <c r="C276" s="475">
        <v>180000</v>
      </c>
    </row>
    <row r="277" spans="1:3" ht="15" x14ac:dyDescent="0.25">
      <c r="A277" s="477" t="s">
        <v>397</v>
      </c>
      <c r="B277" t="s">
        <v>398</v>
      </c>
      <c r="C277" s="475">
        <v>16000</v>
      </c>
    </row>
    <row r="278" spans="1:3" ht="15" x14ac:dyDescent="0.25">
      <c r="A278" s="477" t="s">
        <v>382</v>
      </c>
      <c r="B278" t="s">
        <v>383</v>
      </c>
      <c r="C278" s="475">
        <v>36436.36</v>
      </c>
    </row>
    <row r="279" spans="1:3" ht="15" x14ac:dyDescent="0.25">
      <c r="A279" s="477" t="s">
        <v>384</v>
      </c>
      <c r="B279" t="s">
        <v>385</v>
      </c>
      <c r="C279" s="475">
        <v>108610.96</v>
      </c>
    </row>
    <row r="280" spans="1:3" ht="15" x14ac:dyDescent="0.25">
      <c r="A280" s="477" t="s">
        <v>220</v>
      </c>
      <c r="B280" t="s">
        <v>221</v>
      </c>
      <c r="C280" s="475">
        <v>11690671.938181818</v>
      </c>
    </row>
    <row r="281" spans="1:3" ht="15" x14ac:dyDescent="0.25">
      <c r="A281" s="477" t="s">
        <v>222</v>
      </c>
      <c r="B281" t="s">
        <v>1197</v>
      </c>
      <c r="C281" s="475">
        <v>10000</v>
      </c>
    </row>
    <row r="282" spans="1:3" ht="15" x14ac:dyDescent="0.25">
      <c r="A282" s="477" t="s">
        <v>224</v>
      </c>
      <c r="B282" t="s">
        <v>1198</v>
      </c>
      <c r="C282" s="475">
        <v>3000000</v>
      </c>
    </row>
    <row r="283" spans="1:3" ht="15" x14ac:dyDescent="0.25">
      <c r="A283" s="477" t="s">
        <v>227</v>
      </c>
      <c r="B283" t="s">
        <v>228</v>
      </c>
      <c r="C283" s="475">
        <v>4500000</v>
      </c>
    </row>
    <row r="284" spans="1:3" ht="15" x14ac:dyDescent="0.25">
      <c r="A284" s="477" t="s">
        <v>405</v>
      </c>
      <c r="B284" t="s">
        <v>406</v>
      </c>
      <c r="C284" s="475">
        <v>1017492</v>
      </c>
    </row>
    <row r="285" spans="1:3" ht="15" x14ac:dyDescent="0.25">
      <c r="A285" s="477" t="s">
        <v>407</v>
      </c>
      <c r="B285" t="s">
        <v>408</v>
      </c>
      <c r="C285" s="475">
        <v>367890</v>
      </c>
    </row>
    <row r="286" spans="1:3" ht="15" x14ac:dyDescent="0.25">
      <c r="A286" s="477" t="s">
        <v>225</v>
      </c>
      <c r="B286" t="s">
        <v>226</v>
      </c>
      <c r="C286" s="475">
        <v>621675.26181818184</v>
      </c>
    </row>
    <row r="287" spans="1:3" ht="15" x14ac:dyDescent="0.25">
      <c r="A287" s="477" t="s">
        <v>938</v>
      </c>
      <c r="B287" t="s">
        <v>939</v>
      </c>
    </row>
    <row r="288" spans="1:3" ht="15" x14ac:dyDescent="0.25">
      <c r="A288" s="477" t="s">
        <v>412</v>
      </c>
      <c r="B288" t="s">
        <v>1199</v>
      </c>
    </row>
    <row r="289" spans="1:3" ht="15" x14ac:dyDescent="0.25">
      <c r="A289" s="477" t="s">
        <v>386</v>
      </c>
      <c r="B289" t="s">
        <v>387</v>
      </c>
    </row>
    <row r="290" spans="1:3" ht="15" x14ac:dyDescent="0.25">
      <c r="A290" s="477" t="s">
        <v>388</v>
      </c>
      <c r="B290" t="s">
        <v>389</v>
      </c>
    </row>
    <row r="291" spans="1:3" ht="15" x14ac:dyDescent="0.25">
      <c r="A291" s="477" t="s">
        <v>503</v>
      </c>
      <c r="B291" t="s">
        <v>1200</v>
      </c>
    </row>
    <row r="292" spans="1:3" ht="15" x14ac:dyDescent="0.25">
      <c r="A292" s="477" t="s">
        <v>940</v>
      </c>
      <c r="B292" t="s">
        <v>941</v>
      </c>
    </row>
    <row r="293" spans="1:3" ht="15" x14ac:dyDescent="0.25">
      <c r="A293" s="477" t="s">
        <v>504</v>
      </c>
      <c r="B293" t="s">
        <v>505</v>
      </c>
    </row>
    <row r="294" spans="1:3" ht="15" x14ac:dyDescent="0.25">
      <c r="A294" s="477" t="s">
        <v>942</v>
      </c>
      <c r="B294" t="s">
        <v>943</v>
      </c>
    </row>
    <row r="295" spans="1:3" ht="15" x14ac:dyDescent="0.25">
      <c r="A295" s="477" t="s">
        <v>506</v>
      </c>
      <c r="B295" t="s">
        <v>507</v>
      </c>
    </row>
    <row r="296" spans="1:3" ht="15" x14ac:dyDescent="0.25">
      <c r="A296" s="477" t="s">
        <v>508</v>
      </c>
      <c r="B296" t="s">
        <v>509</v>
      </c>
    </row>
    <row r="297" spans="1:3" ht="15" x14ac:dyDescent="0.25">
      <c r="A297" s="477" t="s">
        <v>510</v>
      </c>
      <c r="B297" t="s">
        <v>511</v>
      </c>
    </row>
    <row r="298" spans="1:3" s="344" customFormat="1" ht="15" x14ac:dyDescent="0.25">
      <c r="A298" s="478" t="s">
        <v>512</v>
      </c>
      <c r="B298" s="344" t="s">
        <v>1201</v>
      </c>
      <c r="C298" s="475">
        <v>982370</v>
      </c>
    </row>
    <row r="299" spans="1:3" s="344" customFormat="1" ht="15" x14ac:dyDescent="0.25">
      <c r="A299" s="478" t="s">
        <v>513</v>
      </c>
      <c r="B299" s="344" t="s">
        <v>514</v>
      </c>
      <c r="C299" s="475">
        <f>3670295-982370</f>
        <v>2687925</v>
      </c>
    </row>
    <row r="300" spans="1:3" s="344" customFormat="1" ht="15" x14ac:dyDescent="0.25">
      <c r="A300" s="478" t="s">
        <v>944</v>
      </c>
      <c r="B300" s="344" t="s">
        <v>945</v>
      </c>
      <c r="C300" s="475"/>
    </row>
    <row r="301" spans="1:3" s="344" customFormat="1" ht="15" x14ac:dyDescent="0.25">
      <c r="A301" s="478" t="s">
        <v>515</v>
      </c>
      <c r="B301" s="344" t="s">
        <v>1202</v>
      </c>
      <c r="C301" s="475">
        <v>8500000</v>
      </c>
    </row>
    <row r="302" spans="1:3" s="344" customFormat="1" ht="15" x14ac:dyDescent="0.25">
      <c r="A302" s="478" t="s">
        <v>516</v>
      </c>
      <c r="B302" s="344" t="s">
        <v>1203</v>
      </c>
      <c r="C302" s="475">
        <v>3200000</v>
      </c>
    </row>
    <row r="303" spans="1:3" ht="15" x14ac:dyDescent="0.25">
      <c r="A303" s="477" t="s">
        <v>946</v>
      </c>
      <c r="B303" t="s">
        <v>947</v>
      </c>
    </row>
    <row r="304" spans="1:3" ht="15" x14ac:dyDescent="0.25">
      <c r="A304" s="477" t="s">
        <v>517</v>
      </c>
      <c r="B304" t="s">
        <v>518</v>
      </c>
    </row>
    <row r="305" spans="1:3" ht="15" x14ac:dyDescent="0.25">
      <c r="A305" s="477" t="s">
        <v>519</v>
      </c>
      <c r="B305" t="s">
        <v>520</v>
      </c>
    </row>
    <row r="306" spans="1:3" ht="15" x14ac:dyDescent="0.25">
      <c r="A306" s="477" t="s">
        <v>948</v>
      </c>
      <c r="B306" t="s">
        <v>949</v>
      </c>
      <c r="C306" s="475">
        <v>7200000</v>
      </c>
    </row>
    <row r="307" spans="1:3" ht="15" x14ac:dyDescent="0.25">
      <c r="A307" s="477" t="s">
        <v>950</v>
      </c>
      <c r="B307" t="s">
        <v>951</v>
      </c>
      <c r="C307" s="475">
        <v>750000</v>
      </c>
    </row>
    <row r="308" spans="1:3" ht="15" x14ac:dyDescent="0.25">
      <c r="A308" s="477" t="s">
        <v>952</v>
      </c>
      <c r="B308" t="s">
        <v>953</v>
      </c>
    </row>
    <row r="309" spans="1:3" ht="15" x14ac:dyDescent="0.25">
      <c r="A309" s="477" t="s">
        <v>954</v>
      </c>
      <c r="B309" t="s">
        <v>955</v>
      </c>
      <c r="C309" s="475">
        <v>45000</v>
      </c>
    </row>
    <row r="310" spans="1:3" ht="15" x14ac:dyDescent="0.25">
      <c r="A310" s="477" t="s">
        <v>956</v>
      </c>
      <c r="B310" t="s">
        <v>957</v>
      </c>
      <c r="C310" s="475">
        <v>60000</v>
      </c>
    </row>
    <row r="311" spans="1:3" ht="15" x14ac:dyDescent="0.25">
      <c r="A311" s="477" t="s">
        <v>958</v>
      </c>
      <c r="B311" t="s">
        <v>271</v>
      </c>
      <c r="C311" s="475">
        <v>840000</v>
      </c>
    </row>
    <row r="312" spans="1:3" ht="15" x14ac:dyDescent="0.25">
      <c r="A312" s="477" t="s">
        <v>959</v>
      </c>
      <c r="B312" t="s">
        <v>272</v>
      </c>
      <c r="C312" s="475">
        <v>120000</v>
      </c>
    </row>
    <row r="313" spans="1:3" ht="15" x14ac:dyDescent="0.25">
      <c r="A313" s="477" t="s">
        <v>960</v>
      </c>
      <c r="B313" t="s">
        <v>273</v>
      </c>
      <c r="C313" s="475">
        <v>240000</v>
      </c>
    </row>
    <row r="314" spans="1:3" ht="15" x14ac:dyDescent="0.25">
      <c r="A314" s="477" t="s">
        <v>961</v>
      </c>
      <c r="B314" t="s">
        <v>962</v>
      </c>
      <c r="C314" s="475">
        <v>150000</v>
      </c>
    </row>
    <row r="315" spans="1:3" ht="15" x14ac:dyDescent="0.25">
      <c r="A315" s="477" t="s">
        <v>963</v>
      </c>
      <c r="B315" t="s">
        <v>276</v>
      </c>
      <c r="C315" s="475">
        <v>2500000</v>
      </c>
    </row>
    <row r="316" spans="1:3" ht="15" x14ac:dyDescent="0.25">
      <c r="A316" s="477" t="s">
        <v>413</v>
      </c>
      <c r="B316" t="s">
        <v>414</v>
      </c>
      <c r="C316" s="475">
        <v>519371.99</v>
      </c>
    </row>
    <row r="317" spans="1:3" ht="15" x14ac:dyDescent="0.25">
      <c r="A317" s="477" t="s">
        <v>415</v>
      </c>
      <c r="B317" t="s">
        <v>416</v>
      </c>
    </row>
    <row r="318" spans="1:3" ht="15" x14ac:dyDescent="0.25">
      <c r="A318" s="477" t="s">
        <v>417</v>
      </c>
      <c r="B318" t="s">
        <v>418</v>
      </c>
      <c r="C318" s="475">
        <v>1891941.27</v>
      </c>
    </row>
    <row r="319" spans="1:3" ht="15" x14ac:dyDescent="0.25">
      <c r="A319" s="477" t="s">
        <v>419</v>
      </c>
      <c r="B319" t="s">
        <v>420</v>
      </c>
    </row>
    <row r="320" spans="1:3" ht="15" x14ac:dyDescent="0.25">
      <c r="A320" s="477" t="s">
        <v>421</v>
      </c>
      <c r="B320" t="s">
        <v>422</v>
      </c>
    </row>
    <row r="321" spans="1:2" ht="15" x14ac:dyDescent="0.25">
      <c r="A321" s="477" t="s">
        <v>423</v>
      </c>
      <c r="B321" t="s">
        <v>424</v>
      </c>
    </row>
    <row r="322" spans="1:2" ht="15" x14ac:dyDescent="0.25">
      <c r="A322" s="477" t="s">
        <v>425</v>
      </c>
      <c r="B322" t="s">
        <v>426</v>
      </c>
    </row>
    <row r="323" spans="1:2" ht="15" x14ac:dyDescent="0.25">
      <c r="A323" s="477" t="s">
        <v>427</v>
      </c>
      <c r="B323" t="s">
        <v>428</v>
      </c>
    </row>
    <row r="324" spans="1:2" ht="15" x14ac:dyDescent="0.25">
      <c r="A324" s="477" t="s">
        <v>429</v>
      </c>
      <c r="B324" t="s">
        <v>430</v>
      </c>
    </row>
    <row r="325" spans="1:2" ht="15" x14ac:dyDescent="0.25">
      <c r="A325" s="477" t="s">
        <v>431</v>
      </c>
      <c r="B325" t="s">
        <v>432</v>
      </c>
    </row>
    <row r="326" spans="1:2" ht="15" x14ac:dyDescent="0.25">
      <c r="A326" s="477" t="s">
        <v>433</v>
      </c>
      <c r="B326" t="s">
        <v>434</v>
      </c>
    </row>
    <row r="327" spans="1:2" ht="15" x14ac:dyDescent="0.25">
      <c r="A327" s="477" t="s">
        <v>435</v>
      </c>
      <c r="B327" t="s">
        <v>436</v>
      </c>
    </row>
    <row r="328" spans="1:2" ht="15" x14ac:dyDescent="0.25">
      <c r="A328" s="477" t="s">
        <v>437</v>
      </c>
      <c r="B328" t="s">
        <v>438</v>
      </c>
    </row>
    <row r="329" spans="1:2" ht="15" x14ac:dyDescent="0.25">
      <c r="A329" s="477" t="s">
        <v>439</v>
      </c>
      <c r="B329" t="s">
        <v>440</v>
      </c>
    </row>
    <row r="330" spans="1:2" ht="15" x14ac:dyDescent="0.25">
      <c r="A330" s="477" t="s">
        <v>441</v>
      </c>
      <c r="B330" t="s">
        <v>442</v>
      </c>
    </row>
    <row r="331" spans="1:2" ht="15" x14ac:dyDescent="0.25">
      <c r="A331" s="477" t="s">
        <v>443</v>
      </c>
      <c r="B331" t="s">
        <v>444</v>
      </c>
    </row>
    <row r="332" spans="1:2" ht="15" x14ac:dyDescent="0.25">
      <c r="A332" s="477" t="s">
        <v>445</v>
      </c>
      <c r="B332" t="s">
        <v>446</v>
      </c>
    </row>
    <row r="333" spans="1:2" ht="15" x14ac:dyDescent="0.25">
      <c r="A333" s="477" t="s">
        <v>964</v>
      </c>
      <c r="B333" t="s">
        <v>965</v>
      </c>
    </row>
    <row r="334" spans="1:2" ht="15" x14ac:dyDescent="0.25">
      <c r="A334" s="477" t="s">
        <v>447</v>
      </c>
      <c r="B334" t="s">
        <v>448</v>
      </c>
    </row>
    <row r="335" spans="1:2" ht="15" x14ac:dyDescent="0.25">
      <c r="A335" s="477" t="s">
        <v>966</v>
      </c>
      <c r="B335" t="s">
        <v>967</v>
      </c>
    </row>
    <row r="336" spans="1:2" ht="15" x14ac:dyDescent="0.25">
      <c r="A336" s="477" t="s">
        <v>968</v>
      </c>
      <c r="B336" t="s">
        <v>969</v>
      </c>
    </row>
    <row r="337" spans="1:3" ht="15" x14ac:dyDescent="0.25">
      <c r="A337" s="477" t="s">
        <v>970</v>
      </c>
      <c r="B337" t="s">
        <v>971</v>
      </c>
    </row>
    <row r="338" spans="1:3" ht="15" x14ac:dyDescent="0.25">
      <c r="A338" s="477" t="s">
        <v>449</v>
      </c>
      <c r="B338" t="s">
        <v>450</v>
      </c>
    </row>
    <row r="339" spans="1:3" ht="15" x14ac:dyDescent="0.25">
      <c r="A339" s="477" t="s">
        <v>451</v>
      </c>
      <c r="B339" t="s">
        <v>452</v>
      </c>
    </row>
    <row r="340" spans="1:3" ht="15" x14ac:dyDescent="0.25">
      <c r="A340" s="477" t="s">
        <v>453</v>
      </c>
      <c r="B340" t="s">
        <v>454</v>
      </c>
    </row>
    <row r="341" spans="1:3" ht="15" x14ac:dyDescent="0.25">
      <c r="A341" s="477" t="s">
        <v>455</v>
      </c>
      <c r="B341" t="s">
        <v>456</v>
      </c>
    </row>
    <row r="342" spans="1:3" ht="15" x14ac:dyDescent="0.25">
      <c r="A342" s="477" t="s">
        <v>457</v>
      </c>
      <c r="B342" t="s">
        <v>458</v>
      </c>
    </row>
    <row r="343" spans="1:3" ht="15" x14ac:dyDescent="0.25">
      <c r="A343" s="477" t="s">
        <v>459</v>
      </c>
      <c r="B343" t="s">
        <v>460</v>
      </c>
    </row>
    <row r="344" spans="1:3" ht="15" x14ac:dyDescent="0.25">
      <c r="A344" s="477" t="s">
        <v>461</v>
      </c>
      <c r="B344" t="s">
        <v>462</v>
      </c>
      <c r="C344" s="475">
        <v>83627.13</v>
      </c>
    </row>
    <row r="345" spans="1:3" ht="15" x14ac:dyDescent="0.25">
      <c r="A345" s="477" t="s">
        <v>463</v>
      </c>
      <c r="B345" t="s">
        <v>464</v>
      </c>
    </row>
    <row r="346" spans="1:3" ht="15" x14ac:dyDescent="0.25">
      <c r="A346" s="477" t="s">
        <v>465</v>
      </c>
      <c r="B346" t="s">
        <v>466</v>
      </c>
      <c r="C346" s="475">
        <v>13462.16</v>
      </c>
    </row>
    <row r="347" spans="1:3" ht="15" x14ac:dyDescent="0.25">
      <c r="A347" s="477" t="s">
        <v>467</v>
      </c>
      <c r="B347" t="s">
        <v>468</v>
      </c>
      <c r="C347" s="475">
        <v>26888.98</v>
      </c>
    </row>
    <row r="348" spans="1:3" ht="15" x14ac:dyDescent="0.25">
      <c r="A348" s="477" t="s">
        <v>469</v>
      </c>
      <c r="B348" t="s">
        <v>470</v>
      </c>
    </row>
    <row r="349" spans="1:3" ht="15" x14ac:dyDescent="0.25">
      <c r="A349" s="477" t="s">
        <v>471</v>
      </c>
      <c r="B349" t="s">
        <v>472</v>
      </c>
    </row>
    <row r="350" spans="1:3" ht="15" x14ac:dyDescent="0.25">
      <c r="A350" s="477" t="s">
        <v>473</v>
      </c>
      <c r="B350" t="s">
        <v>474</v>
      </c>
      <c r="C350" s="475">
        <v>42852.08</v>
      </c>
    </row>
    <row r="351" spans="1:3" ht="15" x14ac:dyDescent="0.25">
      <c r="A351" s="477" t="s">
        <v>475</v>
      </c>
      <c r="B351" t="s">
        <v>476</v>
      </c>
      <c r="C351" s="475">
        <v>311905.14</v>
      </c>
    </row>
    <row r="352" spans="1:3" ht="15" x14ac:dyDescent="0.25">
      <c r="A352" s="477" t="s">
        <v>477</v>
      </c>
      <c r="B352" t="s">
        <v>478</v>
      </c>
      <c r="C352" s="475">
        <v>957483.91</v>
      </c>
    </row>
    <row r="353" spans="1:3" ht="15" x14ac:dyDescent="0.25">
      <c r="A353" s="477" t="s">
        <v>479</v>
      </c>
      <c r="B353" t="s">
        <v>480</v>
      </c>
      <c r="C353" s="475">
        <v>9405.06</v>
      </c>
    </row>
    <row r="354" spans="1:3" ht="15" x14ac:dyDescent="0.25">
      <c r="A354" s="477" t="s">
        <v>481</v>
      </c>
      <c r="B354" t="s">
        <v>482</v>
      </c>
      <c r="C354" s="475">
        <v>20857.12</v>
      </c>
    </row>
    <row r="355" spans="1:3" ht="15" x14ac:dyDescent="0.25">
      <c r="A355" s="477" t="s">
        <v>483</v>
      </c>
      <c r="B355" t="s">
        <v>484</v>
      </c>
      <c r="C355" s="475">
        <v>1168.44</v>
      </c>
    </row>
    <row r="356" spans="1:3" ht="15" x14ac:dyDescent="0.25">
      <c r="A356" s="477" t="s">
        <v>485</v>
      </c>
      <c r="B356" t="s">
        <v>486</v>
      </c>
      <c r="C356" s="475">
        <v>2749.74</v>
      </c>
    </row>
    <row r="357" spans="1:3" ht="15" x14ac:dyDescent="0.25">
      <c r="A357" s="477" t="s">
        <v>487</v>
      </c>
      <c r="B357" t="s">
        <v>488</v>
      </c>
      <c r="C357" s="475">
        <v>4009068.28</v>
      </c>
    </row>
    <row r="358" spans="1:3" ht="15" x14ac:dyDescent="0.25">
      <c r="A358" s="477" t="s">
        <v>489</v>
      </c>
      <c r="B358" t="s">
        <v>490</v>
      </c>
      <c r="C358" s="475">
        <v>661169.26</v>
      </c>
    </row>
    <row r="359" spans="1:3" ht="15" x14ac:dyDescent="0.25">
      <c r="A359" s="477" t="s">
        <v>491</v>
      </c>
      <c r="B359" t="s">
        <v>492</v>
      </c>
      <c r="C359" s="475">
        <v>144126.47</v>
      </c>
    </row>
    <row r="360" spans="1:3" ht="15" x14ac:dyDescent="0.25">
      <c r="A360" s="477" t="s">
        <v>493</v>
      </c>
      <c r="B360" t="s">
        <v>494</v>
      </c>
      <c r="C360" s="475">
        <v>55.72</v>
      </c>
    </row>
    <row r="361" spans="1:3" ht="15" x14ac:dyDescent="0.25">
      <c r="A361" s="477" t="s">
        <v>495</v>
      </c>
      <c r="B361" t="s">
        <v>496</v>
      </c>
    </row>
    <row r="362" spans="1:3" ht="15" x14ac:dyDescent="0.25">
      <c r="A362" s="477" t="s">
        <v>497</v>
      </c>
      <c r="B362" t="s">
        <v>498</v>
      </c>
    </row>
    <row r="363" spans="1:3" ht="15" x14ac:dyDescent="0.25">
      <c r="A363" s="477" t="s">
        <v>499</v>
      </c>
      <c r="B363" t="s">
        <v>500</v>
      </c>
    </row>
    <row r="364" spans="1:3" ht="15" x14ac:dyDescent="0.25">
      <c r="A364" s="477" t="s">
        <v>501</v>
      </c>
      <c r="B364" t="s">
        <v>502</v>
      </c>
    </row>
    <row r="365" spans="1:3" ht="15" x14ac:dyDescent="0.25">
      <c r="A365" s="477" t="s">
        <v>521</v>
      </c>
      <c r="B365" t="s">
        <v>522</v>
      </c>
    </row>
    <row r="366" spans="1:3" ht="15" x14ac:dyDescent="0.25">
      <c r="A366" s="477" t="s">
        <v>523</v>
      </c>
      <c r="B366" t="s">
        <v>524</v>
      </c>
    </row>
    <row r="367" spans="1:3" ht="15" x14ac:dyDescent="0.25">
      <c r="A367" s="477" t="s">
        <v>972</v>
      </c>
      <c r="B367" t="s">
        <v>973</v>
      </c>
    </row>
    <row r="368" spans="1:3" ht="15" x14ac:dyDescent="0.25">
      <c r="A368" s="477" t="s">
        <v>525</v>
      </c>
      <c r="B368" t="s">
        <v>1204</v>
      </c>
    </row>
    <row r="369" spans="1:2" ht="15" x14ac:dyDescent="0.25">
      <c r="A369" s="477" t="s">
        <v>526</v>
      </c>
      <c r="B369" t="s">
        <v>527</v>
      </c>
    </row>
    <row r="370" spans="1:2" ht="15" x14ac:dyDescent="0.25">
      <c r="A370" s="477" t="s">
        <v>528</v>
      </c>
      <c r="B370" t="s">
        <v>529</v>
      </c>
    </row>
    <row r="371" spans="1:2" ht="15" x14ac:dyDescent="0.25">
      <c r="A371" s="477" t="s">
        <v>530</v>
      </c>
      <c r="B371" t="s">
        <v>1205</v>
      </c>
    </row>
    <row r="372" spans="1:2" ht="15" x14ac:dyDescent="0.25">
      <c r="A372" s="477" t="s">
        <v>531</v>
      </c>
      <c r="B372" t="s">
        <v>1206</v>
      </c>
    </row>
    <row r="373" spans="1:2" ht="15" x14ac:dyDescent="0.25">
      <c r="A373" s="477" t="s">
        <v>974</v>
      </c>
      <c r="B373" t="s">
        <v>975</v>
      </c>
    </row>
    <row r="374" spans="1:2" ht="15" x14ac:dyDescent="0.25">
      <c r="A374" s="477" t="s">
        <v>532</v>
      </c>
      <c r="B374" t="s">
        <v>1360</v>
      </c>
    </row>
    <row r="375" spans="1:2" ht="15" x14ac:dyDescent="0.25">
      <c r="A375" s="477" t="s">
        <v>533</v>
      </c>
      <c r="B375" t="s">
        <v>1208</v>
      </c>
    </row>
    <row r="376" spans="1:2" ht="15" x14ac:dyDescent="0.25">
      <c r="A376" s="477" t="s">
        <v>534</v>
      </c>
      <c r="B376" t="s">
        <v>1209</v>
      </c>
    </row>
    <row r="377" spans="1:2" ht="15" x14ac:dyDescent="0.25">
      <c r="A377" s="477" t="s">
        <v>535</v>
      </c>
      <c r="B377" t="s">
        <v>1210</v>
      </c>
    </row>
    <row r="378" spans="1:2" ht="15" x14ac:dyDescent="0.25">
      <c r="A378" s="477" t="s">
        <v>536</v>
      </c>
      <c r="B378" t="s">
        <v>1211</v>
      </c>
    </row>
    <row r="379" spans="1:2" ht="15" x14ac:dyDescent="0.25">
      <c r="A379" s="477" t="s">
        <v>537</v>
      </c>
      <c r="B379" t="s">
        <v>1212</v>
      </c>
    </row>
    <row r="380" spans="1:2" ht="15" x14ac:dyDescent="0.25">
      <c r="A380" s="477" t="s">
        <v>538</v>
      </c>
      <c r="B380" t="s">
        <v>1213</v>
      </c>
    </row>
    <row r="381" spans="1:2" ht="15" x14ac:dyDescent="0.25">
      <c r="A381" s="477" t="s">
        <v>539</v>
      </c>
      <c r="B381" t="s">
        <v>1214</v>
      </c>
    </row>
    <row r="382" spans="1:2" ht="15" x14ac:dyDescent="0.25">
      <c r="A382" s="477" t="s">
        <v>540</v>
      </c>
      <c r="B382" t="s">
        <v>1215</v>
      </c>
    </row>
    <row r="383" spans="1:2" ht="15" x14ac:dyDescent="0.25">
      <c r="A383" s="477" t="s">
        <v>541</v>
      </c>
      <c r="B383" t="s">
        <v>1216</v>
      </c>
    </row>
    <row r="384" spans="1:2" ht="15" x14ac:dyDescent="0.25">
      <c r="A384" s="477" t="s">
        <v>542</v>
      </c>
      <c r="B384" t="s">
        <v>543</v>
      </c>
    </row>
    <row r="385" spans="1:3" ht="15" x14ac:dyDescent="0.25">
      <c r="A385" s="477" t="s">
        <v>544</v>
      </c>
      <c r="B385" t="s">
        <v>545</v>
      </c>
    </row>
    <row r="386" spans="1:3" ht="15" x14ac:dyDescent="0.25">
      <c r="A386" s="477" t="s">
        <v>546</v>
      </c>
      <c r="B386" t="s">
        <v>1217</v>
      </c>
      <c r="C386" s="475">
        <v>500000</v>
      </c>
    </row>
    <row r="387" spans="1:3" ht="15" x14ac:dyDescent="0.25">
      <c r="A387" s="477" t="s">
        <v>547</v>
      </c>
      <c r="B387" t="s">
        <v>1218</v>
      </c>
      <c r="C387" s="475">
        <v>150000</v>
      </c>
    </row>
    <row r="388" spans="1:3" ht="15" x14ac:dyDescent="0.25">
      <c r="A388" s="477" t="s">
        <v>976</v>
      </c>
      <c r="B388" t="s">
        <v>977</v>
      </c>
    </row>
    <row r="389" spans="1:3" ht="15" x14ac:dyDescent="0.25">
      <c r="A389" s="477" t="s">
        <v>548</v>
      </c>
      <c r="B389" t="s">
        <v>1219</v>
      </c>
    </row>
    <row r="390" spans="1:3" ht="15" x14ac:dyDescent="0.25">
      <c r="A390" s="477" t="s">
        <v>549</v>
      </c>
      <c r="B390" t="s">
        <v>1220</v>
      </c>
    </row>
    <row r="391" spans="1:3" ht="15" x14ac:dyDescent="0.25">
      <c r="A391" s="477" t="s">
        <v>550</v>
      </c>
      <c r="B391" t="s">
        <v>1221</v>
      </c>
    </row>
    <row r="392" spans="1:3" ht="15" x14ac:dyDescent="0.25">
      <c r="A392" s="477" t="s">
        <v>551</v>
      </c>
      <c r="B392" t="s">
        <v>1222</v>
      </c>
    </row>
    <row r="393" spans="1:3" ht="15" x14ac:dyDescent="0.25">
      <c r="A393" s="477" t="s">
        <v>552</v>
      </c>
      <c r="B393" t="s">
        <v>1223</v>
      </c>
    </row>
    <row r="394" spans="1:3" ht="15" x14ac:dyDescent="0.25">
      <c r="A394" s="477" t="s">
        <v>553</v>
      </c>
      <c r="B394" t="s">
        <v>1224</v>
      </c>
    </row>
    <row r="395" spans="1:3" ht="15" x14ac:dyDescent="0.25">
      <c r="A395" s="477" t="s">
        <v>554</v>
      </c>
      <c r="B395" t="s">
        <v>555</v>
      </c>
    </row>
    <row r="396" spans="1:3" ht="15" x14ac:dyDescent="0.25">
      <c r="A396" s="477" t="s">
        <v>556</v>
      </c>
      <c r="B396" t="s">
        <v>557</v>
      </c>
    </row>
    <row r="397" spans="1:3" ht="15" x14ac:dyDescent="0.25">
      <c r="A397" s="477" t="s">
        <v>558</v>
      </c>
      <c r="B397" t="s">
        <v>559</v>
      </c>
    </row>
    <row r="398" spans="1:3" ht="15" x14ac:dyDescent="0.25">
      <c r="A398" s="477" t="s">
        <v>560</v>
      </c>
      <c r="B398" t="s">
        <v>561</v>
      </c>
    </row>
    <row r="399" spans="1:3" ht="15" x14ac:dyDescent="0.25">
      <c r="A399" s="477" t="s">
        <v>562</v>
      </c>
      <c r="B399" t="s">
        <v>563</v>
      </c>
    </row>
    <row r="400" spans="1:3" ht="15" x14ac:dyDescent="0.25">
      <c r="A400" s="477" t="s">
        <v>564</v>
      </c>
      <c r="B400" t="s">
        <v>565</v>
      </c>
    </row>
    <row r="401" spans="1:2" ht="15" x14ac:dyDescent="0.25">
      <c r="A401" s="477" t="s">
        <v>566</v>
      </c>
      <c r="B401" t="s">
        <v>567</v>
      </c>
    </row>
    <row r="402" spans="1:2" ht="15" x14ac:dyDescent="0.25">
      <c r="A402" s="477" t="s">
        <v>568</v>
      </c>
      <c r="B402" t="s">
        <v>569</v>
      </c>
    </row>
    <row r="403" spans="1:2" ht="15" x14ac:dyDescent="0.25">
      <c r="A403" s="477" t="s">
        <v>570</v>
      </c>
      <c r="B403" t="s">
        <v>571</v>
      </c>
    </row>
    <row r="404" spans="1:2" ht="15" x14ac:dyDescent="0.25">
      <c r="A404" s="477" t="s">
        <v>572</v>
      </c>
      <c r="B404" t="s">
        <v>573</v>
      </c>
    </row>
    <row r="405" spans="1:2" ht="15" x14ac:dyDescent="0.25">
      <c r="A405" s="477" t="s">
        <v>574</v>
      </c>
      <c r="B405" t="s">
        <v>575</v>
      </c>
    </row>
    <row r="406" spans="1:2" ht="15" x14ac:dyDescent="0.25">
      <c r="A406" s="477" t="s">
        <v>576</v>
      </c>
      <c r="B406" t="s">
        <v>577</v>
      </c>
    </row>
    <row r="407" spans="1:2" ht="15" x14ac:dyDescent="0.25">
      <c r="A407" s="477" t="s">
        <v>578</v>
      </c>
      <c r="B407" t="s">
        <v>579</v>
      </c>
    </row>
    <row r="408" spans="1:2" ht="15" x14ac:dyDescent="0.25">
      <c r="A408" s="477" t="s">
        <v>580</v>
      </c>
      <c r="B408" t="s">
        <v>581</v>
      </c>
    </row>
    <row r="409" spans="1:2" ht="15" x14ac:dyDescent="0.25">
      <c r="A409" s="477" t="s">
        <v>582</v>
      </c>
      <c r="B409" t="s">
        <v>583</v>
      </c>
    </row>
    <row r="410" spans="1:2" ht="15" x14ac:dyDescent="0.25">
      <c r="A410" s="477" t="s">
        <v>584</v>
      </c>
      <c r="B410" t="s">
        <v>585</v>
      </c>
    </row>
    <row r="411" spans="1:2" ht="15" x14ac:dyDescent="0.25">
      <c r="A411" s="477" t="s">
        <v>586</v>
      </c>
      <c r="B411" t="s">
        <v>587</v>
      </c>
    </row>
    <row r="412" spans="1:2" ht="15" x14ac:dyDescent="0.25">
      <c r="A412" s="477" t="s">
        <v>588</v>
      </c>
      <c r="B412" t="s">
        <v>589</v>
      </c>
    </row>
    <row r="413" spans="1:2" ht="15" x14ac:dyDescent="0.25">
      <c r="A413" s="477" t="s">
        <v>590</v>
      </c>
      <c r="B413" t="s">
        <v>591</v>
      </c>
    </row>
    <row r="414" spans="1:2" ht="15" x14ac:dyDescent="0.25">
      <c r="A414" s="477" t="s">
        <v>592</v>
      </c>
      <c r="B414" t="s">
        <v>593</v>
      </c>
    </row>
    <row r="415" spans="1:2" ht="15" x14ac:dyDescent="0.25">
      <c r="A415" s="477" t="s">
        <v>978</v>
      </c>
      <c r="B415" t="s">
        <v>979</v>
      </c>
    </row>
    <row r="416" spans="1:2" ht="15" x14ac:dyDescent="0.25">
      <c r="A416" s="477" t="s">
        <v>980</v>
      </c>
      <c r="B416" t="s">
        <v>981</v>
      </c>
    </row>
    <row r="417" spans="1:3" ht="15" x14ac:dyDescent="0.25">
      <c r="A417" s="477" t="s">
        <v>982</v>
      </c>
      <c r="B417" t="s">
        <v>983</v>
      </c>
    </row>
    <row r="418" spans="1:3" ht="15" x14ac:dyDescent="0.25">
      <c r="A418" s="477" t="s">
        <v>594</v>
      </c>
      <c r="B418" t="s">
        <v>1225</v>
      </c>
    </row>
    <row r="419" spans="1:3" ht="15" x14ac:dyDescent="0.25">
      <c r="A419" s="477" t="s">
        <v>984</v>
      </c>
      <c r="B419" t="s">
        <v>985</v>
      </c>
    </row>
    <row r="420" spans="1:3" ht="15" x14ac:dyDescent="0.25">
      <c r="A420" s="477" t="s">
        <v>986</v>
      </c>
      <c r="B420" t="s">
        <v>987</v>
      </c>
    </row>
    <row r="421" spans="1:3" ht="15" x14ac:dyDescent="0.25">
      <c r="A421" s="477" t="s">
        <v>595</v>
      </c>
      <c r="B421" t="s">
        <v>1226</v>
      </c>
    </row>
    <row r="422" spans="1:3" ht="15" x14ac:dyDescent="0.25">
      <c r="A422" s="477" t="s">
        <v>988</v>
      </c>
      <c r="B422" t="s">
        <v>596</v>
      </c>
    </row>
    <row r="423" spans="1:3" ht="15" x14ac:dyDescent="0.25">
      <c r="A423" s="477" t="s">
        <v>597</v>
      </c>
      <c r="B423" t="s">
        <v>598</v>
      </c>
    </row>
    <row r="424" spans="1:3" ht="15" x14ac:dyDescent="0.25">
      <c r="A424" s="477" t="s">
        <v>599</v>
      </c>
      <c r="B424" t="s">
        <v>600</v>
      </c>
      <c r="C424" s="475">
        <v>70000</v>
      </c>
    </row>
    <row r="425" spans="1:3" ht="15" x14ac:dyDescent="0.25">
      <c r="A425" s="477" t="s">
        <v>601</v>
      </c>
      <c r="B425" t="s">
        <v>602</v>
      </c>
    </row>
    <row r="426" spans="1:3" ht="15" x14ac:dyDescent="0.25">
      <c r="A426" s="477" t="s">
        <v>603</v>
      </c>
      <c r="B426" t="s">
        <v>604</v>
      </c>
      <c r="C426" s="475">
        <v>20000</v>
      </c>
    </row>
    <row r="427" spans="1:3" ht="15" x14ac:dyDescent="0.25">
      <c r="A427" s="477" t="s">
        <v>605</v>
      </c>
      <c r="B427" t="s">
        <v>1227</v>
      </c>
    </row>
    <row r="428" spans="1:3" ht="15" x14ac:dyDescent="0.25">
      <c r="A428" s="477" t="s">
        <v>606</v>
      </c>
      <c r="B428" t="s">
        <v>1228</v>
      </c>
    </row>
    <row r="429" spans="1:3" ht="15" x14ac:dyDescent="0.25">
      <c r="A429" s="477" t="s">
        <v>607</v>
      </c>
      <c r="B429" t="s">
        <v>608</v>
      </c>
    </row>
    <row r="430" spans="1:3" ht="15" x14ac:dyDescent="0.25">
      <c r="A430" s="477" t="s">
        <v>609</v>
      </c>
      <c r="B430" t="s">
        <v>610</v>
      </c>
    </row>
    <row r="431" spans="1:3" ht="15" x14ac:dyDescent="0.25">
      <c r="A431" s="477" t="s">
        <v>611</v>
      </c>
      <c r="B431" t="s">
        <v>612</v>
      </c>
    </row>
    <row r="432" spans="1:3" ht="15" x14ac:dyDescent="0.25">
      <c r="A432" s="477" t="s">
        <v>613</v>
      </c>
      <c r="B432" t="s">
        <v>614</v>
      </c>
    </row>
    <row r="433" spans="1:2" ht="15" x14ac:dyDescent="0.25">
      <c r="A433" s="477" t="s">
        <v>615</v>
      </c>
      <c r="B433" t="s">
        <v>616</v>
      </c>
    </row>
    <row r="434" spans="1:2" ht="15" x14ac:dyDescent="0.25">
      <c r="A434" s="477" t="s">
        <v>617</v>
      </c>
      <c r="B434" t="s">
        <v>618</v>
      </c>
    </row>
    <row r="435" spans="1:2" ht="15" x14ac:dyDescent="0.25">
      <c r="A435" s="477" t="s">
        <v>619</v>
      </c>
      <c r="B435" t="s">
        <v>620</v>
      </c>
    </row>
    <row r="436" spans="1:2" ht="15" x14ac:dyDescent="0.25">
      <c r="A436" s="477" t="s">
        <v>621</v>
      </c>
      <c r="B436" t="s">
        <v>622</v>
      </c>
    </row>
    <row r="437" spans="1:2" ht="15" x14ac:dyDescent="0.25">
      <c r="A437" s="477"/>
    </row>
    <row r="438" spans="1:2" ht="15" x14ac:dyDescent="0.25">
      <c r="A438" s="477"/>
    </row>
    <row r="439" spans="1:2" ht="15" x14ac:dyDescent="0.25">
      <c r="A439" s="477"/>
    </row>
    <row r="440" spans="1:2" ht="15" x14ac:dyDescent="0.25">
      <c r="A440" s="477"/>
    </row>
    <row r="441" spans="1:2" ht="15" x14ac:dyDescent="0.25">
      <c r="A441" s="477"/>
    </row>
    <row r="442" spans="1:2" ht="15" x14ac:dyDescent="0.25">
      <c r="A442" s="477"/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20</vt:i4>
      </vt:variant>
      <vt:variant>
        <vt:lpstr>ช่วงที่มีชื่อ</vt:lpstr>
      </vt:variant>
      <vt:variant>
        <vt:i4>3</vt:i4>
      </vt:variant>
    </vt:vector>
  </HeadingPairs>
  <TitlesOfParts>
    <vt:vector size="23" baseType="lpstr">
      <vt:lpstr>Sheet1</vt:lpstr>
      <vt:lpstr>Planfin2562</vt:lpstr>
      <vt:lpstr>Revenue</vt:lpstr>
      <vt:lpstr>Expense</vt:lpstr>
      <vt:lpstr>HGR2560</vt:lpstr>
      <vt:lpstr>การวิเคราะห์แผน 8 แบบ</vt:lpstr>
      <vt:lpstr>Mapping60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5.WS-แผน ลน.</vt:lpstr>
      <vt:lpstr>6.WS-แผนลงทุน</vt:lpstr>
      <vt:lpstr>6.1 รายละเอียดแผนลงทุน</vt:lpstr>
      <vt:lpstr>7.WS-แผน รพ.สต.</vt:lpstr>
      <vt:lpstr>7.1 รายละเอียด แผน รพ.สต.</vt:lpstr>
      <vt:lpstr>PlanFin Analysis</vt:lpstr>
      <vt:lpstr>WS2-9</vt:lpstr>
      <vt:lpstr>Sheet2</vt:lpstr>
      <vt:lpstr>'1.WS-Re-Exp'!Print_Titles</vt:lpstr>
      <vt:lpstr>'7.1 รายละเอียด แผน รพ.สต.'!Print_Titles</vt:lpstr>
      <vt:lpstr>Planfin2562!Print_Titles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2018-10-25T23:08:08Z</cp:lastPrinted>
  <dcterms:created xsi:type="dcterms:W3CDTF">2016-07-25T14:36:11Z</dcterms:created>
  <dcterms:modified xsi:type="dcterms:W3CDTF">2018-10-25T23:18:37Z</dcterms:modified>
</cp:coreProperties>
</file>