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7410" tabRatio="756" firstSheet="10" activeTab="16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6" hidden="1">Mapping60!$A$1:$K$438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Planfin2562!$1:$2</definedName>
  </definedNames>
  <calcPr calcId="144525"/>
</workbook>
</file>

<file path=xl/calcChain.xml><?xml version="1.0" encoding="utf-8"?>
<calcChain xmlns="http://schemas.openxmlformats.org/spreadsheetml/2006/main">
  <c r="C357" i="28" l="1"/>
  <c r="C316" i="28"/>
  <c r="C113" i="28" l="1"/>
  <c r="C268" i="28"/>
  <c r="D13" i="31" l="1"/>
  <c r="C16" i="8" l="1"/>
  <c r="C31" i="8"/>
  <c r="C32" i="8" l="1"/>
  <c r="C280" i="28" l="1"/>
  <c r="C298" i="28" l="1"/>
  <c r="C273" i="28"/>
  <c r="C306" i="28"/>
  <c r="C282" i="28"/>
  <c r="C167" i="28"/>
  <c r="C88" i="28"/>
  <c r="C89" i="28"/>
  <c r="C28" i="28"/>
  <c r="C27" i="28"/>
  <c r="C34" i="28"/>
  <c r="C33" i="28"/>
  <c r="C35" i="16"/>
  <c r="D10" i="23"/>
  <c r="H10" i="23" s="1"/>
  <c r="D9" i="23"/>
  <c r="E9" i="23" s="1"/>
  <c r="E8" i="23"/>
  <c r="H8" i="23" s="1"/>
  <c r="D8" i="23"/>
  <c r="D7" i="23"/>
  <c r="D6" i="23"/>
  <c r="D5" i="23"/>
  <c r="E5" i="23" s="1"/>
  <c r="H5" i="23" s="1"/>
  <c r="D4" i="23"/>
  <c r="F11" i="22"/>
  <c r="F10" i="22"/>
  <c r="F9" i="22"/>
  <c r="F8" i="22"/>
  <c r="F7" i="22"/>
  <c r="F6" i="22"/>
  <c r="F5" i="22"/>
  <c r="F4" i="22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E4" i="25"/>
  <c r="E5" i="25"/>
  <c r="E19" i="25" s="1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D4" i="25"/>
  <c r="D5" i="25"/>
  <c r="D19" i="25" s="1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G3" i="25"/>
  <c r="E3" i="25"/>
  <c r="T21" i="33"/>
  <c r="T20" i="33"/>
  <c r="T5" i="33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4" i="33"/>
  <c r="D3" i="25"/>
  <c r="C19" i="25"/>
  <c r="F19" i="25"/>
  <c r="C14" i="24"/>
  <c r="B14" i="24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H3" i="19"/>
  <c r="H4" i="19"/>
  <c r="H5" i="19"/>
  <c r="E11" i="20"/>
  <c r="D11" i="20"/>
  <c r="F11" i="20"/>
  <c r="C14" i="20"/>
  <c r="D14" i="20"/>
  <c r="E14" i="20"/>
  <c r="F14" i="20"/>
  <c r="B14" i="20"/>
  <c r="S20" i="33" l="1"/>
  <c r="S21" i="33" s="1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D21" i="33" s="1"/>
  <c r="R18" i="32"/>
  <c r="S17" i="32"/>
  <c r="S16" i="32"/>
  <c r="S15" i="32"/>
  <c r="S14" i="32"/>
  <c r="S18" i="32" s="1"/>
  <c r="S13" i="32"/>
  <c r="S12" i="32"/>
  <c r="S11" i="32"/>
  <c r="S10" i="32"/>
  <c r="S9" i="32"/>
  <c r="S8" i="32"/>
  <c r="S7" i="32"/>
  <c r="S6" i="32"/>
  <c r="M21" i="33" l="1"/>
  <c r="E21" i="33"/>
  <c r="J4" i="29"/>
  <c r="I4" i="29" l="1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J5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5" i="8" s="1"/>
  <c r="I13" i="31"/>
  <c r="I16" i="8" s="1"/>
  <c r="I14" i="31"/>
  <c r="I17" i="8" s="1"/>
  <c r="I15" i="31"/>
  <c r="I18" i="8" s="1"/>
  <c r="I16" i="31"/>
  <c r="I19" i="8" s="1"/>
  <c r="I17" i="31"/>
  <c r="I20" i="8" s="1"/>
  <c r="I18" i="31"/>
  <c r="I21" i="8" s="1"/>
  <c r="I19" i="31"/>
  <c r="I22" i="8" s="1"/>
  <c r="I20" i="31"/>
  <c r="I23" i="8" s="1"/>
  <c r="I21" i="31"/>
  <c r="I24" i="8" s="1"/>
  <c r="I22" i="31"/>
  <c r="I25" i="8" s="1"/>
  <c r="I23" i="31"/>
  <c r="I26" i="8" s="1"/>
  <c r="I24" i="31"/>
  <c r="I27" i="8" s="1"/>
  <c r="I25" i="31"/>
  <c r="I28" i="8" s="1"/>
  <c r="I26" i="31"/>
  <c r="I29" i="8" s="1"/>
  <c r="I27" i="31"/>
  <c r="I30" i="8" s="1"/>
  <c r="I28" i="31"/>
  <c r="I31" i="8" s="1"/>
  <c r="I2" i="31"/>
  <c r="I5" i="8" s="1"/>
  <c r="D94" i="8" l="1"/>
  <c r="D95" i="8"/>
  <c r="D7" i="24"/>
  <c r="F7" i="24"/>
  <c r="B7" i="24"/>
  <c r="D87" i="8"/>
  <c r="D88" i="8"/>
  <c r="G4" i="24"/>
  <c r="D82" i="8"/>
  <c r="D81" i="8"/>
  <c r="D80" i="8"/>
  <c r="D79" i="8"/>
  <c r="D78" i="8"/>
  <c r="D77" i="8"/>
  <c r="D76" i="8"/>
  <c r="C11" i="23"/>
  <c r="E11" i="23"/>
  <c r="F11" i="23"/>
  <c r="G11" i="23"/>
  <c r="B11" i="23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E88" i="8" l="1"/>
  <c r="D92" i="8"/>
  <c r="G19" i="25"/>
  <c r="G7" i="24"/>
  <c r="J6" i="19"/>
  <c r="D11" i="23"/>
  <c r="D45" i="8"/>
  <c r="H11" i="23"/>
  <c r="D44" i="8"/>
  <c r="D93" i="8"/>
  <c r="D96" i="8" s="1"/>
  <c r="G14" i="20"/>
  <c r="D86" i="8"/>
  <c r="F4" i="29" s="1"/>
  <c r="D83" i="8"/>
  <c r="D72" i="8"/>
  <c r="D60" i="8"/>
  <c r="D46" i="8" l="1"/>
  <c r="D89" i="8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C23" i="16"/>
  <c r="C24" i="16"/>
  <c r="G4" i="1" s="1"/>
  <c r="F4" i="1" s="1"/>
  <c r="C25" i="16"/>
  <c r="C26" i="16"/>
  <c r="C27" i="16"/>
  <c r="C28" i="16"/>
  <c r="C29" i="16"/>
  <c r="C30" i="16"/>
  <c r="C31" i="16"/>
  <c r="C32" i="16"/>
  <c r="C33" i="16"/>
  <c r="C34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E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G50" i="1"/>
  <c r="G22" i="1"/>
  <c r="G15" i="1"/>
  <c r="F15" i="1" s="1"/>
  <c r="G13" i="1"/>
  <c r="F13" i="1" s="1"/>
  <c r="G6" i="1"/>
  <c r="F6" i="1" s="1"/>
  <c r="F17" i="5"/>
  <c r="F23" i="5"/>
  <c r="F29" i="5"/>
  <c r="J12" i="22"/>
  <c r="I12" i="22"/>
  <c r="H12" i="22"/>
  <c r="G12" i="22"/>
  <c r="E12" i="22"/>
  <c r="C12" i="22"/>
  <c r="B12" i="22"/>
  <c r="E19" i="1"/>
  <c r="E10" i="1"/>
  <c r="G18" i="1" l="1"/>
  <c r="F18" i="1" s="1"/>
  <c r="D7" i="8"/>
  <c r="G45" i="1"/>
  <c r="G24" i="1"/>
  <c r="E21" i="5"/>
  <c r="E3" i="5"/>
  <c r="E25" i="5"/>
  <c r="G5" i="1"/>
  <c r="F5" i="1" s="1"/>
  <c r="G9" i="1"/>
  <c r="F9" i="1" s="1"/>
  <c r="G26" i="1"/>
  <c r="G43" i="1" s="1"/>
  <c r="D18" i="8"/>
  <c r="E18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D5" i="8"/>
  <c r="K5" i="8" s="1"/>
  <c r="E4" i="5"/>
  <c r="E9" i="5"/>
  <c r="E10" i="5"/>
  <c r="D12" i="8"/>
  <c r="E12" i="8" s="1"/>
  <c r="G46" i="1"/>
  <c r="G14" i="1"/>
  <c r="G38" i="1" s="1"/>
  <c r="G30" i="1"/>
  <c r="G3" i="1"/>
  <c r="F3" i="1" s="1"/>
  <c r="D21" i="8"/>
  <c r="L21" i="8" s="1"/>
  <c r="D11" i="8"/>
  <c r="K11" i="8" s="1"/>
  <c r="G23" i="1"/>
  <c r="G29" i="1"/>
  <c r="E28" i="5"/>
  <c r="D22" i="8"/>
  <c r="E22" i="8" s="1"/>
  <c r="E15" i="5"/>
  <c r="D25" i="8"/>
  <c r="E25" i="8" s="1"/>
  <c r="E34" i="5"/>
  <c r="D24" i="8"/>
  <c r="E24" i="8" s="1"/>
  <c r="E13" i="5"/>
  <c r="E14" i="5"/>
  <c r="D27" i="8"/>
  <c r="E27" i="8" s="1"/>
  <c r="G51" i="1"/>
  <c r="D8" i="8"/>
  <c r="K8" i="8" s="1"/>
  <c r="D9" i="8"/>
  <c r="L9" i="8" s="1"/>
  <c r="G25" i="1"/>
  <c r="E20" i="5"/>
  <c r="D19" i="8"/>
  <c r="K19" i="8" s="1"/>
  <c r="E27" i="5"/>
  <c r="D10" i="8"/>
  <c r="L10" i="8" s="1"/>
  <c r="E33" i="5"/>
  <c r="D28" i="8"/>
  <c r="K28" i="8" s="1"/>
  <c r="G33" i="1"/>
  <c r="G12" i="1"/>
  <c r="F12" i="1" s="1"/>
  <c r="G32" i="1"/>
  <c r="E24" i="5"/>
  <c r="D14" i="8"/>
  <c r="L14" i="8" s="1"/>
  <c r="D23" i="8"/>
  <c r="K23" i="8" s="1"/>
  <c r="D15" i="8"/>
  <c r="K15" i="8" s="1"/>
  <c r="E8" i="5"/>
  <c r="E19" i="5"/>
  <c r="D26" i="8"/>
  <c r="L26" i="8" s="1"/>
  <c r="F37" i="5"/>
  <c r="K7" i="8"/>
  <c r="L7" i="8"/>
  <c r="K17" i="8"/>
  <c r="L17" i="8"/>
  <c r="K13" i="8"/>
  <c r="L13" i="8"/>
  <c r="K21" i="8"/>
  <c r="K20" i="8"/>
  <c r="L20" i="8"/>
  <c r="L6" i="8"/>
  <c r="K6" i="8"/>
  <c r="E20" i="8"/>
  <c r="E6" i="8"/>
  <c r="E7" i="8"/>
  <c r="E11" i="8"/>
  <c r="E13" i="8"/>
  <c r="D29" i="8"/>
  <c r="E31" i="5"/>
  <c r="E32" i="5"/>
  <c r="E35" i="5"/>
  <c r="G39" i="1"/>
  <c r="D30" i="8"/>
  <c r="F14" i="1"/>
  <c r="G37" i="1"/>
  <c r="F12" i="22"/>
  <c r="D12" i="22"/>
  <c r="E21" i="8" l="1"/>
  <c r="K22" i="8"/>
  <c r="K24" i="8"/>
  <c r="L22" i="8"/>
  <c r="L11" i="8"/>
  <c r="K18" i="8"/>
  <c r="G41" i="1"/>
  <c r="L18" i="8"/>
  <c r="L5" i="8"/>
  <c r="E5" i="8"/>
  <c r="L25" i="8"/>
  <c r="G42" i="1"/>
  <c r="G10" i="1"/>
  <c r="F10" i="1" s="1"/>
  <c r="E23" i="5"/>
  <c r="E29" i="5" s="1"/>
  <c r="K25" i="8"/>
  <c r="L12" i="8"/>
  <c r="K9" i="8"/>
  <c r="L24" i="8"/>
  <c r="K12" i="8"/>
  <c r="G27" i="1"/>
  <c r="G40" i="1"/>
  <c r="E19" i="8"/>
  <c r="L19" i="8"/>
  <c r="E17" i="5"/>
  <c r="E9" i="8"/>
  <c r="E8" i="8"/>
  <c r="G36" i="1"/>
  <c r="G34" i="1"/>
  <c r="L8" i="8"/>
  <c r="G19" i="1"/>
  <c r="F19" i="1" s="1"/>
  <c r="L28" i="8"/>
  <c r="E28" i="8"/>
  <c r="L27" i="8"/>
  <c r="K27" i="8"/>
  <c r="E10" i="8"/>
  <c r="K10" i="8"/>
  <c r="D16" i="8"/>
  <c r="E26" i="8"/>
  <c r="K26" i="8"/>
  <c r="L15" i="8"/>
  <c r="E15" i="8"/>
  <c r="E14" i="8"/>
  <c r="L23" i="8"/>
  <c r="K14" i="8"/>
  <c r="E23" i="8"/>
  <c r="L30" i="8"/>
  <c r="K30" i="8"/>
  <c r="K29" i="8"/>
  <c r="L29" i="8"/>
  <c r="E29" i="8"/>
  <c r="E30" i="8"/>
  <c r="D31" i="8"/>
  <c r="L16" i="8" l="1"/>
  <c r="D32" i="8"/>
  <c r="A4" i="29"/>
  <c r="E37" i="5"/>
  <c r="E16" i="8"/>
  <c r="G44" i="1"/>
  <c r="G47" i="1" s="1"/>
  <c r="G52" i="1" s="1"/>
  <c r="K16" i="8"/>
  <c r="K31" i="8"/>
  <c r="L31" i="8"/>
  <c r="D33" i="8"/>
  <c r="C33" i="8" s="1"/>
  <c r="E31" i="8"/>
  <c r="B4" i="29"/>
  <c r="K4" i="29" s="1"/>
  <c r="L4" i="29" s="1"/>
  <c r="E38" i="5" l="1"/>
  <c r="E39" i="5"/>
  <c r="C4" i="29"/>
  <c r="G4" i="29" s="1"/>
  <c r="D36" i="8" l="1"/>
  <c r="D37" i="8" s="1"/>
  <c r="C37" i="8" s="1"/>
  <c r="O4" i="29"/>
  <c r="D4" i="29"/>
  <c r="E4" i="29"/>
  <c r="H4" i="29" s="1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6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<sst xmlns="http://schemas.openxmlformats.org/spreadsheetml/2006/main" count="7770" uniqueCount="1472">
  <si>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</si>
  <si>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</si>
  <si>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</si>
  <si>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</si>
  <si>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</si>
  <si>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</si>
  <si>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</si>
  <si>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</si>
  <si>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</si>
  <si>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</si>
  <si>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</si>
  <si>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</si>
  <si>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</si>
  <si>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</si>
  <si>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</si>
  <si>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</si>
  <si>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</si>
  <si>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</si>
  <si>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</si>
  <si>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</si>
  <si>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</si>
  <si>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</si>
  <si>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</si>
  <si>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</si>
  <si>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</si>
  <si>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</si>
  <si>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</si>
  <si>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</si>
  <si>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</si>
  <si>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</si>
  <si>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</si>
  <si>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</si>
  <si>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</si>
  <si>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</si>
  <si>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</si>
  <si>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</si>
  <si>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</si>
  <si>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</si>
  <si>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</si>
  <si>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</si>
  <si>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</si>
  <si>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</si>
  <si>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</si>
  <si>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</si>
  <si>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</si>
  <si>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</si>
  <si>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</si>
  <si>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</si>
  <si>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</si>
  <si>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</si>
  <si>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</si>
  <si>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</si>
  <si>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</si>
  <si>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</si>
  <si>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</si>
  <si>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</si>
  <si>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</si>
  <si>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</si>
  <si>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</si>
  <si>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</si>
  <si>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</si>
  <si>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</si>
  <si>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</si>
  <si>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</si>
  <si>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</si>
  <si>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</si>
  <si>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</si>
  <si>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</si>
  <si>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</si>
  <si>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</si>
  <si>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</si>
  <si>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</si>
  <si>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</si>
  <si>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</si>
  <si>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</si>
  <si>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</si>
  <si>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</si>
  <si>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</si>
  <si>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</si>
  <si>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</si>
  <si>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</si>
  <si>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</si>
  <si>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</si>
  <si>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</si>
  <si>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</si>
  <si>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</si>
  <si>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</si>
  <si>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</si>
  <si>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</si>
  <si>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</si>
  <si>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</si>
  <si>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</si>
  <si>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</si>
  <si>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</si>
  <si>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</si>
  <si>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</si>
  <si>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</si>
  <si>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</si>
  <si>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</si>
  <si>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</si>
  <si>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</si>
  <si>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</si>
  <si>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</si>
  <si>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</si>
  <si>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</si>
  <si>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</si>
  <si>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</si>
  <si>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</si>
  <si>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</si>
  <si>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</si>
  <si>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</si>
  <si>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</si>
  <si>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</si>
  <si>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</si>
  <si>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</si>
  <si>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</si>
  <si>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</si>
  <si>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</si>
  <si>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</si>
  <si>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</si>
  <si>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</si>
  <si>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</si>
  <si>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</si>
  <si>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</si>
  <si>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</si>
  <si>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</si>
  <si>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</si>
  <si>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</si>
  <si>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</si>
  <si>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</si>
  <si>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</si>
  <si>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</si>
  <si>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</si>
  <si>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</si>
  <si>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</si>
  <si>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</si>
  <si>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</si>
  <si>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</si>
  <si>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</si>
  <si>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</si>
  <si>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</si>
  <si>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</si>
  <si>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</si>
  <si>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</si>
  <si>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</si>
  <si>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</si>
  <si>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</si>
  <si>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</si>
  <si>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</si>
  <si>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</si>
  <si>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</si>
  <si>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</si>
  <si>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</si>
  <si>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</si>
  <si>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</si>
  <si>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</si>
  <si>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</si>
  <si>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</si>
  <si>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</si>
  <si>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</si>
  <si>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</si>
  <si>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</si>
  <si>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</si>
  <si>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</si>
  <si>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</si>
  <si>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</si>
  <si>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</si>
  <si>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</si>
  <si>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</si>
  <si>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</si>
  <si>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</si>
  <si>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</si>
  <si>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</si>
  <si>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</si>
  <si>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</si>
  <si>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</si>
  <si>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</si>
  <si>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</si>
  <si>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</si>
  <si>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</si>
  <si>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</si>
  <si>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</si>
  <si>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</si>
  <si>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</si>
  <si>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</si>
  <si>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</si>
  <si>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</si>
  <si>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</si>
  <si>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</si>
  <si>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</si>
  <si>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</si>
  <si>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</si>
  <si>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</si>
  <si>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</si>
  <si>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</si>
  <si>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</si>
  <si>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</si>
  <si>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</si>
  <si>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</si>
  <si>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</si>
  <si>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</si>
  <si>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</si>
  <si>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</si>
  <si>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</si>
  <si>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</si>
  <si>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</si>
  <si>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</si>
  <si>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</si>
  <si>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</si>
  <si>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</si>
  <si>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</si>
  <si>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</si>
  <si>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</si>
  <si>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</si>
  <si>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</si>
  <si>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</si>
  <si>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</si>
  <si>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</si>
  <si>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</si>
  <si>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</si>
  <si>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</si>
  <si>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</si>
  <si>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</si>
  <si>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</si>
  <si>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</si>
  <si>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</si>
  <si>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</si>
  <si>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</si>
  <si>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</si>
  <si>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</si>
  <si>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</si>
  <si>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</si>
  <si>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</si>
  <si>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</si>
  <si>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</si>
  <si>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</si>
  <si>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</si>
  <si>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</si>
  <si>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</si>
  <si>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</si>
  <si>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</si>
  <si>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</si>
  <si>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</si>
  <si>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</si>
  <si>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</si>
  <si>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</si>
  <si>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</si>
  <si>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</si>
  <si>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</si>
  <si>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</si>
  <si>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</si>
  <si>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</si>
  <si>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</si>
  <si>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</si>
  <si>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</si>
  <si>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</si>
  <si>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</si>
  <si>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</si>
  <si>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</si>
  <si>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</si>
  <si>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</si>
  <si>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</si>
  <si>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</si>
  <si>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</si>
  <si>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</si>
  <si>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</si>
  <si>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</si>
  <si>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</si>
  <si>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</si>
  <si>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</si>
  <si>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</si>
  <si>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</si>
  <si>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</si>
  <si>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</si>
  <si>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</si>
  <si>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</si>
  <si>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</si>
  <si>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</si>
  <si>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</si>
  <si>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</si>
  <si>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</si>
  <si>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</si>
  <si>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</si>
  <si>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</si>
  <si>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</si>
  <si>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</si>
  <si>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</si>
  <si>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</si>
  <si>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</si>
  <si>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</si>
  <si>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</si>
  <si>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</si>
  <si>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</si>
  <si>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</si>
  <si>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</si>
  <si>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</si>
  <si>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</si>
  <si>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</si>
  <si>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</si>
  <si>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</si>
  <si>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</si>
  <si>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</si>
  <si>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</si>
  <si>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</si>
  <si>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</si>
  <si>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</si>
  <si>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</si>
  <si>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</si>
  <si>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</si>
  <si>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</si>
  <si>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</si>
  <si>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</si>
  <si>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</si>
  <si>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</si>
  <si>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</si>
  <si>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</si>
  <si>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</si>
  <si>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</si>
  <si>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</si>
  <si>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</si>
  <si>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</si>
  <si>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</si>
  <si>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</si>
  <si>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</si>
  <si>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</si>
  <si>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</si>
  <si>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</si>
  <si>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</si>
  <si>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</si>
  <si>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</si>
  <si>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</si>
  <si>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</si>
  <si>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</si>
  <si>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</si>
  <si>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</si>
  <si>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</si>
  <si>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</si>
  <si>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</si>
  <si>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</si>
  <si>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</si>
  <si>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</si>
  <si>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</si>
  <si>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</si>
  <si>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</si>
  <si>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</si>
  <si>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</si>
  <si>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</si>
  <si>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</si>
  <si>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</si>
  <si>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</si>
  <si>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</si>
  <si>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</si>
  <si>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</si>
  <si>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</si>
  <si>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</si>
  <si>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</si>
  <si>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</si>
  <si>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</si>
  <si>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</si>
  <si>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</si>
  <si>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</si>
  <si>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</si>
  <si>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</si>
  <si>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</si>
  <si>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</si>
  <si>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</si>
  <si>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</si>
  <si>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</si>
  <si>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</si>
  <si>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</si>
  <si>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</si>
  <si>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</si>
  <si>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</si>
  <si>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</si>
  <si>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</si>
  <si>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</si>
  <si>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</si>
  <si>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</si>
  <si>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</si>
  <si>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</si>
  <si>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</si>
  <si>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</si>
  <si>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</si>
  <si>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</si>
  <si>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</si>
  <si>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</si>
  <si>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</si>
  <si>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</si>
  <si>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</si>
  <si>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</si>
  <si>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</si>
  <si>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</si>
  <si>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</si>
  <si>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</si>
  <si>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</si>
  <si>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</si>
  <si>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</si>
  <si>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</si>
  <si>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</si>
  <si>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</si>
  <si>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</si>
  <si>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</si>
  <si>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</si>
  <si>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</si>
  <si>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</si>
  <si>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</si>
  <si>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</si>
  <si>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</si>
  <si>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</si>
  <si>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</si>
  <si>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</si>
  <si>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</si>
  <si>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</si>
  <si>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</si>
  <si>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</si>
  <si>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</si>
  <si>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</si>
  <si>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</si>
  <si>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</si>
  <si>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</si>
  <si>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</si>
  <si>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</si>
  <si>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</si>
  <si>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</si>
  <si>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</si>
  <si>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</si>
  <si>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</si>
  <si>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</si>
  <si>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</si>
  <si>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</si>
  <si>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</si>
  <si>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</si>
  <si>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</si>
  <si>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</si>
  <si>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</si>
  <si>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</si>
  <si>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</si>
  <si>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</si>
  <si>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</si>
  <si>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</si>
  <si>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</si>
  <si>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</si>
  <si>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</si>
  <si>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</si>
  <si>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</si>
  <si>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</si>
  <si>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</si>
  <si>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</si>
  <si>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</si>
  <si>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</si>
  <si>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</si>
  <si>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</si>
  <si>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</si>
  <si>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</si>
  <si>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</si>
  <si>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</si>
  <si>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</si>
  <si>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</si>
  <si>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</si>
  <si>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</si>
  <si>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</si>
  <si>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</si>
  <si>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</si>
  <si>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</si>
  <si>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</si>
  <si>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</si>
  <si>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</si>
  <si>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</si>
  <si>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</si>
  <si>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</si>
  <si>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</si>
  <si>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</si>
  <si>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</si>
  <si>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</si>
  <si>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</si>
  <si>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</si>
  <si>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</si>
  <si>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</si>
  <si>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</si>
  <si>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</si>
  <si>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</si>
  <si>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</si>
  <si>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</si>
  <si>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</si>
  <si>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</si>
  <si>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</si>
  <si>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</si>
  <si>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</si>
  <si>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</si>
  <si>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</si>
  <si>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</si>
  <si>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</si>
  <si>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</si>
  <si>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</si>
  <si>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</si>
  <si>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</si>
  <si>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</si>
  <si>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</si>
  <si>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</si>
  <si>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</si>
  <si>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</si>
  <si>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</si>
  <si>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</si>
  <si>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</si>
  <si>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</si>
  <si>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</si>
  <si>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</si>
  <si>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</si>
  <si>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</si>
  <si>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</si>
  <si>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</si>
  <si>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</si>
  <si>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</si>
  <si>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</si>
  <si>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</si>
  <si>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</si>
  <si>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</si>
  <si>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</si>
  <si>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</si>
  <si>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</si>
  <si>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</si>
  <si>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</si>
  <si>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</si>
  <si>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</si>
  <si>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</si>
  <si>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</si>
  <si>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</si>
  <si>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</si>
  <si>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</si>
  <si>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</si>
  <si>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</si>
  <si>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</si>
  <si>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</si>
  <si>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</si>
  <si>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</si>
  <si>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</si>
  <si>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</si>
  <si>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</si>
  <si>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</si>
  <si>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</si>
  <si>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</si>
  <si>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</si>
  <si>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</si>
  <si>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</si>
  <si>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</si>
  <si>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</si>
  <si>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</si>
  <si>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</si>
  <si>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</si>
  <si>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</si>
  <si>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</si>
  <si>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</si>
  <si>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</si>
  <si>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</si>
  <si>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</si>
  <si>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</si>
  <si>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</si>
  <si>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</si>
  <si>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</si>
  <si>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</si>
  <si>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</si>
  <si>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</si>
  <si>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</si>
  <si>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</si>
  <si>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</si>
  <si>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</si>
  <si>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</si>
  <si>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</si>
  <si>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</si>
  <si>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</si>
  <si>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</si>
  <si>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</si>
  <si>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</si>
  <si>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</si>
  <si>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</si>
  <si>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</si>
  <si>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</si>
  <si>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</si>
  <si>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</si>
  <si>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</si>
  <si>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</si>
  <si>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</si>
  <si>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</si>
  <si>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</si>
  <si>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</si>
  <si>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</si>
  <si>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</si>
  <si>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</si>
  <si>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</si>
  <si>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</si>
  <si>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</si>
  <si>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</si>
  <si>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</si>
  <si>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</si>
  <si>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</si>
  <si>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</si>
  <si>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</si>
  <si>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</si>
  <si>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</si>
  <si>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</si>
  <si>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</si>
  <si>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</si>
  <si>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</si>
  <si>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</si>
  <si>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</si>
  <si>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</si>
  <si>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</si>
  <si>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</si>
  <si>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</si>
  <si>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</si>
  <si>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</si>
  <si>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</si>
  <si>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</si>
  <si>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</si>
  <si>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</si>
  <si>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</si>
  <si>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</si>
  <si>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</si>
  <si>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</si>
  <si>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</si>
  <si>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</si>
  <si>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</si>
  <si>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</si>
  <si>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</si>
  <si>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</si>
  <si>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</si>
  <si>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</si>
  <si>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</si>
  <si>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</si>
  <si>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</si>
  <si>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</si>
  <si>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</si>
  <si>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</si>
  <si>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</si>
  <si>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</si>
  <si>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</si>
  <si>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</si>
  <si>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</si>
  <si>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</si>
  <si>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</si>
  <si>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</si>
  <si>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</si>
  <si>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</si>
  <si>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</si>
  <si>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</si>
  <si>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</si>
  <si>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</si>
  <si>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</si>
  <si>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</si>
  <si>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</si>
  <si>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</si>
  <si>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</si>
  <si>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</si>
  <si>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</si>
  <si>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</si>
  <si>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</si>
  <si>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</si>
  <si>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</si>
  <si>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</si>
  <si>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</si>
  <si>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</si>
  <si>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</si>
  <si>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</si>
  <si>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</si>
  <si>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</si>
  <si>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</si>
  <si>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</si>
  <si>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</si>
  <si>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</si>
  <si>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</si>
  <si>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</si>
  <si>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</si>
  <si>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</si>
  <si>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</si>
  <si>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</si>
  <si>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</si>
  <si>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</si>
  <si>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</si>
  <si>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</si>
  <si>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</si>
  <si>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</si>
  <si>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</si>
  <si>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</si>
  <si>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</si>
  <si>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</si>
  <si>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</si>
  <si>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</si>
  <si>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</si>
  <si>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</si>
  <si>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</si>
  <si>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</si>
  <si>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</si>
  <si>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</si>
  <si>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</si>
  <si>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</si>
  <si>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</si>
  <si>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</si>
  <si>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</si>
  <si>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</si>
  <si>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</si>
  <si>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</si>
  <si>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</si>
  <si>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</si>
  <si>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</si>
  <si>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</si>
  <si>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</si>
  <si>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</si>
  <si>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</si>
  <si>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</si>
  <si>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</si>
  <si>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</si>
  <si>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</si>
  <si>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</si>
  <si>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</si>
  <si>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</si>
  <si>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</si>
  <si>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</si>
  <si>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</si>
  <si>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</si>
  <si>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</si>
  <si>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</si>
  <si>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</si>
  <si>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</si>
  <si>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</si>
  <si>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</si>
  <si>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</si>
  <si>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</si>
  <si>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</si>
  <si>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</si>
  <si>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</si>
  <si>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</si>
  <si>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</si>
  <si>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</si>
  <si>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</si>
  <si>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</si>
  <si>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</si>
  <si>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</si>
  <si>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</si>
  <si>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</si>
  <si>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</si>
  <si>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</si>
  <si>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</si>
  <si>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</si>
  <si>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</si>
  <si>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</si>
  <si>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</si>
  <si>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</si>
  <si>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</si>
  <si>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</si>
  <si>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</si>
  <si>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</si>
  <si>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</si>
  <si>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</si>
  <si>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</si>
  <si>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</si>
  <si>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</si>
  <si>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</si>
  <si>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</si>
  <si>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</si>
  <si>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</si>
  <si>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</si>
  <si>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</si>
  <si>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</si>
  <si>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</si>
  <si>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</si>
  <si>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</si>
  <si>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</si>
  <si>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</si>
  <si>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</si>
  <si>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</si>
  <si>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</si>
  <si>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</si>
  <si>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</si>
  <si>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</si>
  <si>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</si>
  <si>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</si>
  <si>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</si>
  <si>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</si>
  <si>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</si>
  <si>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</si>
  <si>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</si>
  <si>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</si>
  <si>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</si>
  <si>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</si>
  <si>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</si>
  <si>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</si>
  <si>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</si>
  <si>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</si>
  <si>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</si>
  <si>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</si>
  <si>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</si>
  <si>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</si>
  <si>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</si>
  <si>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</si>
  <si>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</si>
  <si>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</si>
  <si>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</si>
  <si>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</si>
  <si>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</si>
  <si>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</si>
  <si>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</si>
  <si>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</si>
  <si>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</si>
  <si>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</si>
  <si>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</si>
  <si>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</si>
  <si>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</si>
  <si>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</si>
  <si>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</si>
  <si>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</si>
  <si>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</si>
  <si>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</si>
  <si>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</si>
  <si>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</si>
  <si>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</si>
  <si>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</si>
  <si>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</si>
  <si>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</si>
  <si>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</si>
  <si>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</si>
  <si>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</si>
  <si>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</si>
  <si>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</si>
  <si>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</si>
  <si>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</si>
  <si>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</si>
  <si>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</si>
  <si>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</si>
  <si>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</si>
  <si>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</si>
  <si>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</si>
  <si>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</si>
  <si>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</si>
  <si>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</si>
  <si>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</si>
  <si>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</si>
  <si>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</si>
  <si>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</si>
  <si>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</si>
  <si>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</si>
  <si>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</si>
  <si>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</si>
  <si>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</si>
  <si>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</si>
  <si>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</si>
  <si>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</si>
  <si>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</si>
  <si>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</si>
  <si>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</si>
  <si>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</si>
  <si>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</si>
  <si>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</si>
  <si>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</si>
  <si>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</si>
  <si>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</si>
  <si>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</si>
  <si>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</si>
  <si>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</si>
  <si>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</si>
  <si>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</si>
  <si>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</si>
  <si>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</si>
  <si>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</si>
  <si>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</si>
  <si>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</si>
  <si>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</si>
  <si>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</si>
  <si>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</si>
  <si>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</si>
  <si>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</si>
  <si>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</si>
  <si>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</si>
  <si>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</si>
  <si>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</si>
  <si>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</si>
  <si>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</si>
  <si>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</si>
  <si>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</si>
  <si>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</si>
  <si>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</si>
  <si>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</si>
  <si>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</si>
  <si>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</si>
  <si>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</si>
  <si>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</si>
  <si>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</si>
  <si>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</si>
  <si>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</si>
  <si>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</si>
  <si>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</si>
  <si>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</si>
  <si>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</si>
  <si>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</si>
  <si>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</si>
  <si>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</si>
  <si>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</si>
  <si>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</si>
  <si>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</si>
  <si>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</si>
  <si>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</si>
  <si>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</si>
  <si>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</si>
  <si>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</si>
  <si>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</si>
  <si>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</si>
  <si>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</si>
  <si>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</si>
  <si>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</si>
  <si>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</si>
  <si>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</si>
  <si>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</si>
  <si>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</si>
  <si>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</si>
  <si>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</si>
  <si>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</si>
  <si>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</si>
  <si>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</si>
  <si>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</si>
  <si>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</si>
  <si>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</si>
  <si>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</si>
  <si>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</si>
  <si>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</si>
  <si>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</si>
  <si>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</si>
  <si>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</si>
  <si>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</si>
  <si>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</si>
  <si>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</si>
  <si>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</si>
  <si>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</si>
  <si>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</si>
  <si>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</si>
  <si>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</si>
  <si>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</si>
  <si>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</si>
  <si>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</si>
  <si>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</si>
  <si>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</si>
  <si>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</si>
  <si>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</si>
  <si>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</si>
  <si>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</si>
  <si>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</si>
  <si>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</si>
  <si>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</si>
  <si>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</si>
  <si>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</si>
  <si>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</si>
  <si>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</si>
  <si>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</si>
  <si>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</si>
  <si>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</si>
  <si>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</si>
  <si>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</si>
  <si>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</si>
  <si>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</si>
  <si>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</si>
  <si>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</si>
  <si>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</si>
  <si>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</si>
  <si>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</si>
  <si>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</si>
  <si>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</si>
  <si>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</si>
  <si>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</si>
  <si>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</si>
  <si>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</si>
  <si>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</si>
  <si>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</si>
  <si>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</si>
  <si>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</si>
  <si>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</si>
  <si>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</si>
  <si>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</si>
  <si>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</si>
  <si>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</si>
  <si>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</si>
  <si>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</si>
  <si>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</si>
  <si>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</si>
  <si>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</si>
  <si>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</si>
  <si>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</si>
  <si>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</si>
  <si>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</si>
  <si>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</si>
  <si>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</si>
  <si>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</si>
  <si>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</si>
  <si>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</si>
  <si>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</si>
  <si>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</si>
  <si>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</si>
  <si>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</si>
  <si>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</si>
  <si>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</si>
  <si>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</si>
  <si>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</si>
  <si>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</si>
  <si>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</si>
  <si>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</si>
  <si>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</si>
  <si>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</si>
  <si>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</si>
  <si>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</si>
  <si>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</si>
  <si>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</si>
  <si>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</si>
  <si>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</si>
  <si>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</si>
  <si>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</si>
  <si>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</si>
  <si>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</si>
  <si>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</si>
  <si>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</si>
  <si>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</si>
  <si>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</si>
  <si>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</si>
  <si>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</si>
  <si>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</si>
  <si>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</si>
  <si>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</si>
  <si>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</si>
  <si>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</si>
  <si>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</si>
  <si>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</si>
  <si>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</si>
  <si>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</si>
  <si>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</si>
  <si>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</si>
  <si>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</si>
  <si>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</si>
  <si>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</si>
  <si>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</si>
  <si>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</si>
  <si>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</si>
  <si>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</si>
  <si>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</si>
  <si>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</si>
  <si>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</si>
  <si>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</si>
  <si>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</si>
  <si>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</si>
  <si>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</si>
  <si>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</si>
  <si>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</si>
  <si>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</si>
  <si>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</si>
  <si>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</si>
  <si>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</si>
  <si>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</si>
  <si>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</si>
  <si>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</si>
  <si>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</si>
  <si>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</si>
  <si>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</si>
  <si>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</si>
  <si>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</si>
  <si>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</si>
  <si>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</si>
  <si>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</si>
  <si>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</si>
  <si>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</si>
  <si>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</si>
  <si>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</si>
  <si>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</si>
  <si>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</si>
  <si>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</si>
  <si>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</si>
  <si>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</si>
  <si>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</si>
  <si>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</si>
  <si>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</si>
  <si>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</si>
  <si>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</si>
  <si>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</si>
  <si>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</si>
  <si>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</si>
  <si>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</si>
  <si>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</si>
  <si>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</si>
  <si>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</si>
  <si>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</si>
  <si>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</si>
  <si>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</si>
  <si>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</si>
  <si>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</si>
  <si>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</si>
  <si>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</si>
  <si>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</si>
  <si>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</si>
  <si>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</si>
  <si>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</si>
  <si>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</si>
  <si>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</si>
  <si>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</si>
  <si>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</si>
  <si>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</si>
  <si>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</si>
  <si>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</si>
  <si>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</si>
  <si>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</si>
  <si>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</si>
  <si>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</si>
  <si>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</si>
  <si>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</si>
  <si>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</si>
  <si>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</si>
  <si>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</si>
  <si>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</si>
  <si>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</si>
  <si>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</si>
  <si>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</si>
  <si>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</si>
  <si>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</si>
  <si>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</si>
  <si>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</si>
  <si>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</si>
  <si>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</si>
  <si>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</si>
  <si>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</si>
  <si>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</si>
  <si>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</si>
  <si>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</si>
  <si>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</si>
  <si>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</si>
  <si>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</si>
  <si>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</si>
  <si>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</si>
  <si>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</si>
  <si>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</si>
  <si>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</si>
  <si>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</si>
  <si>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</si>
  <si>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</si>
  <si>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</si>
  <si>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</si>
  <si>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</si>
  <si>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</si>
  <si>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</si>
  <si>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</si>
  <si>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</si>
  <si>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</si>
  <si>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</si>
  <si>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</si>
  <si>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</si>
  <si>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</si>
  <si>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</si>
  <si>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</si>
  <si>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</si>
  <si>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</si>
  <si>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</si>
  <si>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</si>
  <si>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</si>
  <si>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</si>
  <si>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</si>
  <si>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</si>
  <si>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</si>
  <si>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</si>
  <si>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</si>
  <si>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</si>
  <si>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</si>
  <si>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</si>
  <si>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</si>
  <si>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</si>
  <si>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</si>
  <si>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</si>
  <si>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</si>
  <si>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</si>
  <si>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</si>
  <si>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</si>
  <si>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</si>
  <si>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</si>
  <si>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</si>
  <si>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</si>
  <si>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</si>
  <si>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</si>
  <si>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</si>
  <si>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</si>
  <si>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</si>
  <si>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</si>
  <si>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</si>
  <si>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</si>
  <si>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</si>
  <si>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</si>
  <si>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</si>
  <si>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</si>
  <si>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</si>
  <si>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</si>
  <si>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</si>
  <si>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</si>
  <si>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</si>
  <si>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</si>
  <si>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</si>
  <si>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</si>
  <si>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</si>
  <si>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</si>
  <si>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</si>
  <si>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</si>
  <si>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</si>
  <si>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</si>
  <si>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</si>
  <si>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</si>
  <si>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</si>
  <si>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</si>
  <si>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</si>
  <si>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</si>
  <si>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</si>
  <si>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</si>
  <si>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</si>
  <si>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</si>
  <si>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</si>
  <si>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</si>
  <si>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</si>
  <si>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</si>
  <si>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</si>
  <si>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</si>
  <si>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</si>
  <si>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</si>
  <si>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</si>
  <si>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</si>
  <si>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</si>
  <si>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</si>
  <si>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</si>
  <si>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</si>
  <si>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</si>
  <si>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</si>
  <si>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</si>
  <si>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</si>
  <si>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</si>
  <si>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</si>
  <si>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</si>
  <si>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</si>
  <si>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</si>
  <si>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</si>
  <si>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</si>
  <si>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</si>
  <si>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</si>
  <si>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</si>
  <si>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</si>
  <si>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</si>
  <si>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</si>
  <si>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</si>
  <si>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</si>
  <si>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</si>
  <si>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</si>
  <si>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</si>
  <si>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</si>
  <si>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</si>
  <si>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</si>
  <si>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</si>
  <si>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</si>
  <si>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</si>
  <si>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</si>
  <si>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</si>
  <si>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</si>
  <si>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</si>
  <si>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</si>
  <si>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</si>
  <si>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</si>
  <si>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</si>
  <si>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</si>
  <si>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</si>
  <si>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</si>
  <si>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</si>
  <si>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</si>
  <si>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</si>
  <si>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</si>
  <si>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</si>
  <si>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</si>
  <si>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</si>
  <si>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</si>
  <si>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</si>
  <si>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</si>
  <si>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</si>
  <si>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</si>
  <si>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</si>
  <si>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</si>
  <si>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</si>
  <si>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</si>
  <si>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</si>
  <si>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</si>
  <si>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</si>
  <si>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</si>
  <si>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</si>
  <si>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</si>
  <si>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</si>
  <si>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</si>
  <si>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</si>
  <si>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</si>
  <si>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</si>
  <si>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</si>
  <si>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</si>
  <si>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</si>
  <si>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</si>
  <si>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</si>
  <si>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</si>
  <si>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</si>
  <si>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</si>
  <si>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</si>
  <si>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</si>
  <si>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</si>
  <si>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</si>
  <si>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</si>
  <si>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</si>
  <si>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</si>
  <si>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</si>
  <si>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</si>
  <si>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</si>
  <si>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</si>
  <si>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</si>
  <si>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</si>
  <si>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</si>
  <si>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</si>
  <si>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</si>
  <si>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</si>
  <si>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</si>
  <si>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</si>
  <si>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</si>
  <si>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</si>
  <si>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</si>
  <si>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</si>
  <si>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</si>
  <si>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</si>
  <si>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</si>
  <si>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</si>
  <si>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</si>
  <si>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</si>
  <si>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</si>
  <si>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</si>
  <si>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</si>
  <si>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</si>
  <si>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</si>
  <si>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</si>
  <si>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</si>
  <si>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</si>
  <si>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</si>
  <si>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</si>
  <si>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</si>
  <si>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</si>
  <si>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</si>
  <si>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</si>
  <si>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</si>
  <si>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</si>
  <si>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</si>
  <si>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</si>
  <si>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</si>
  <si>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</si>
  <si>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</si>
  <si>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</si>
  <si>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</si>
  <si>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</si>
  <si>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</si>
  <si>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</si>
  <si>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</si>
  <si>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</si>
  <si>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</si>
  <si>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</si>
  <si>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</si>
  <si>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</si>
  <si>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</si>
  <si>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</si>
  <si>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</si>
  <si>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</si>
  <si>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</si>
  <si>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</si>
  <si>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</si>
  <si>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</si>
  <si>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</si>
  <si>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</si>
  <si>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</si>
  <si>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</si>
  <si>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</si>
  <si>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</si>
  <si>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</si>
  <si>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</si>
  <si>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</si>
  <si>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</si>
  <si>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</si>
  <si>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</si>
  <si>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</si>
  <si>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</si>
  <si>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</si>
  <si>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</si>
  <si>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</si>
  <si>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</si>
  <si>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</si>
  <si>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</si>
  <si>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</si>
  <si>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</si>
  <si>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</si>
  <si>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</si>
  <si>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</si>
  <si>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</si>
  <si>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</si>
  <si>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</si>
  <si>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ทุนสำรองสุทธิ (Networking Capital) ณ 31 สิงหาคม 2561</t>
  </si>
  <si>
    <t>เงินบำรุงคงเหลือ (หักหนี้สินและภาระผูกพัน) ณ 31 สิงหาคม 2561</t>
  </si>
  <si>
    <t>จัดซื้อ/จัดหาด้วยเงินบำรุงของ รพ. ปี 2561</t>
  </si>
  <si>
    <t>[2] มูลค่าจัดซื้อปี 2560</t>
  </si>
  <si>
    <t>[3] มูลค่าจัดซื้อปี 2561</t>
  </si>
  <si>
    <t>[1] มูลค่าจัดซื้อปี 2559</t>
  </si>
  <si>
    <t>[9] แผนจัดซื้อปี 2562 นำไปกรอกใน planfin</t>
  </si>
  <si>
    <t>[8] สินค้าคงคลัง (ยา เวชภัณฑ์ฯ วัสดุวิทย์ฯ) ณ 30 ก.ย. 2561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</si>
  <si>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</si>
  <si>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</si>
  <si>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</si>
  <si>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</si>
  <si>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</si>
  <si>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</si>
  <si>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</si>
  <si>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</si>
  <si>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</si>
  <si>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</si>
  <si>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</si>
  <si>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</si>
  <si>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</si>
  <si>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</si>
  <si>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</si>
  <si>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</si>
  <si>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</si>
  <si>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</si>
  <si>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</si>
  <si>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คอลั่ม C   ให้นำข้อมูลในเว็บไซด์  planfin.cfo.in.th  ข้อมูลกองเศรษฐกิจฯ (โดยใช้ข้อมูลงบการเงิน ณ 31 สิงหาคม 2561  หาร 11 เดือน คูณ 12 เดือน)  มาใส่เพื่อดูผลเปรียบเทียบ</t>
  </si>
  <si>
    <t>คอลั่ม F - I  link มาจาก HGR2560</t>
  </si>
  <si>
    <t>งานบ้านงานครัว</t>
  </si>
  <si>
    <t>หันทราย</t>
  </si>
  <si>
    <t>M</t>
  </si>
  <si>
    <t>ทับพริก</t>
  </si>
  <si>
    <t>S</t>
  </si>
  <si>
    <t>ท่าข้าม</t>
  </si>
  <si>
    <t>คลองน้ำใส</t>
  </si>
  <si>
    <t>ป่าไร่</t>
  </si>
  <si>
    <t>ผ่านศึก</t>
  </si>
  <si>
    <t>นิคมฯ</t>
  </si>
  <si>
    <t>เมืองไผ่</t>
  </si>
  <si>
    <t>หนองปรือ</t>
  </si>
  <si>
    <t>คลองทับจันทร์</t>
  </si>
  <si>
    <t>หนองสังข์</t>
  </si>
  <si>
    <t>บ้านใหม่หนองไทร</t>
  </si>
  <si>
    <t>L</t>
  </si>
  <si>
    <t>ฟากห้วย</t>
  </si>
  <si>
    <t>บ้านโรงเรียน</t>
  </si>
  <si>
    <t>ภูน้ำเกลี้ยง</t>
  </si>
  <si>
    <t>คลองหว้า</t>
  </si>
  <si>
    <t>รายการจัดหาด้วยเงินงบประมาณ</t>
  </si>
  <si>
    <t>(ที่ดินและสิ่งปลูกสร้าง)</t>
  </si>
  <si>
    <t>จำนวน</t>
  </si>
  <si>
    <t>ราคา</t>
  </si>
  <si>
    <t>อาคารพักพยาบาล 72 ยูนิต</t>
  </si>
  <si>
    <t>รวมสิ่งปลูกสร้าง</t>
  </si>
  <si>
    <t>(ครุภัณฑ์)</t>
  </si>
  <si>
    <t>เครื่องช่วยกระบวนการปั๊มและฟื้นคืนชีพผู้ป่วย</t>
  </si>
  <si>
    <t>เครื่องติดตามการทำงานของหัวใจและสัญญาณชีพแบบรวมศูนย์ 4 เตียง</t>
  </si>
  <si>
    <r>
      <rPr>
        <b/>
        <sz val="16"/>
        <color theme="1"/>
        <rFont val="TH SarabunPSK"/>
        <family val="2"/>
      </rPr>
      <t xml:space="preserve">รายการอื่น </t>
    </r>
    <r>
      <rPr>
        <sz val="16"/>
        <color theme="1"/>
        <rFont val="TH SarabunPSK"/>
        <family val="2"/>
      </rPr>
      <t xml:space="preserve">
</t>
    </r>
  </si>
  <si>
    <r>
      <rPr>
        <b/>
        <sz val="16"/>
        <color theme="1"/>
        <rFont val="TH SarabunPSK"/>
        <family val="2"/>
      </rPr>
      <t>ยา เวชภัณฑ์ วัสดุอื่นฯ</t>
    </r>
    <r>
      <rPr>
        <sz val="16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</si>
  <si>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6"/>
        <color theme="1"/>
        <rFont val="TH SarabunPSK"/>
        <family val="2"/>
      </rPr>
      <t>งบค่าเสื่อม UC</t>
    </r>
    <r>
      <rPr>
        <sz val="16"/>
        <color theme="1"/>
        <rFont val="TH SarabunPSK"/>
        <family val="2"/>
      </rPr>
      <t xml:space="preserve">  </t>
    </r>
  </si>
  <si>
    <t xml:space="preserve"> เดือนละ 3.75 ล้าน </t>
  </si>
  <si>
    <t xml:space="preserve"> เดือนละ 1.0 ล้าน </t>
  </si>
  <si>
    <t xml:space="preserve"> เดือนละ 1 ล้าน </t>
  </si>
  <si>
    <t>จ่ายหนี้ปี 60 ให้หมด แล้วจ่าย ของปี 61  แล้วเดือน ม.ค.61 เริ่มจ่าย เดือนต.ค.60  เป็นต้นไป</t>
  </si>
  <si>
    <t>OT เงินไม่ทำเวช จ่ายตามจริง ในเดือนถัดไป ส่วนฉ.11 ให้จ่าย อย่างน้อย 6 เดือนแล้วค้าง ไว้ 6 เดือน</t>
  </si>
  <si>
    <t>จ่ายของปี 60 ให้หมด แล้วจ่ายของปี 61 ให้ได้อย่างน้อยร้อยละ 70</t>
  </si>
  <si>
    <t xml:space="preserve">จ่ายเดือนละ1.2 ล้าน </t>
  </si>
  <si>
    <t>รพ.สต., จ.นค่าซ่อมแซม, จ.น. ค่าจ้างเหมา,ค่าสาธารณูปโภคค้างจ่าย</t>
  </si>
  <si>
    <t>รพ.สต., จ่ายให้หมดในปี (17 ล้านบาท)  ค่าสาธารณูปโภคค้างจ่ายให้จ่ายทุกเดือน  (800,000*12=9.6  ล้านบาท</t>
  </si>
  <si>
    <t xml:space="preserve">จ.นค่าซ่อมแซม, จ.น. ค่าจ้างเหมา, ให้จ่ายรวมกันทั้งหมดไม่เกินเดือนละ 3 ล้าน </t>
  </si>
  <si>
    <t>การเปรียบเทียบ HGR ปี 2560</t>
  </si>
  <si>
    <t>จ้างเหมาทำความสะอาดอาคารสนับสนุน</t>
  </si>
  <si>
    <t>จ้างเหมาสมทบโครงการอนุรักษ์พลังงาน(หลอดไฟ/แอร์)</t>
  </si>
  <si>
    <t>โรงพยาบาลอรัญประเทศ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</si>
</sst>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#,##0.00_ ;\-#,##0.00\ "/>
  </numFmts>
  <fonts count="6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8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color indexed="8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9" fillId="0" borderId="0"/>
  </cellStyleXfs>
  <cellXfs count="5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Fill="1" applyBorder="1"/>
    <xf numFmtId="0" fontId="25" fillId="0" borderId="0" xfId="0" applyFont="1"/>
    <xf numFmtId="0" fontId="12" fillId="0" borderId="2" xfId="0" applyFont="1" applyBorder="1"/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1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3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40" fillId="0" borderId="1" xfId="8" applyFont="1" applyFill="1" applyBorder="1" applyAlignment="1"/>
    <xf numFmtId="187" fontId="0" fillId="0" borderId="0" xfId="0" applyNumberFormat="1"/>
    <xf numFmtId="0" fontId="18" fillId="4" borderId="2" xfId="2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87" fontId="4" fillId="0" borderId="0" xfId="3" applyNumberFormat="1" applyFont="1" applyFill="1" applyBorder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4" fillId="0" borderId="13" xfId="0" applyFont="1" applyFill="1" applyBorder="1"/>
    <xf numFmtId="0" fontId="4" fillId="0" borderId="11" xfId="0" applyFont="1" applyFill="1" applyBorder="1"/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8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2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43" fillId="0" borderId="2" xfId="1" applyFont="1" applyFill="1" applyBorder="1" applyAlignment="1"/>
    <xf numFmtId="43" fontId="0" fillId="18" borderId="2" xfId="0" applyNumberFormat="1" applyFill="1" applyBorder="1"/>
    <xf numFmtId="0" fontId="4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7" fillId="0" borderId="0" xfId="3" applyFont="1" applyFill="1" applyBorder="1" applyAlignment="1">
      <alignment wrapText="1"/>
    </xf>
    <xf numFmtId="43" fontId="27" fillId="6" borderId="0" xfId="3" applyFont="1" applyFill="1" applyBorder="1" applyAlignment="1">
      <alignment wrapText="1"/>
    </xf>
    <xf numFmtId="43" fontId="27" fillId="0" borderId="0" xfId="3" applyFont="1" applyFill="1" applyBorder="1" applyAlignment="1">
      <alignment vertical="top" wrapText="1"/>
    </xf>
    <xf numFmtId="43" fontId="12" fillId="0" borderId="0" xfId="3" applyFont="1"/>
    <xf numFmtId="43" fontId="3" fillId="0" borderId="2" xfId="0" applyNumberFormat="1" applyFont="1" applyBorder="1"/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6" fillId="0" borderId="0" xfId="0" applyFont="1" applyAlignment="1">
      <alignment horizontal="center" vertical="top" wrapText="1"/>
    </xf>
    <xf numFmtId="0" fontId="45" fillId="0" borderId="0" xfId="0" applyFont="1" applyFill="1" applyAlignment="1">
      <alignment horizontal="center" vertical="top" wrapText="1"/>
    </xf>
    <xf numFmtId="0" fontId="46" fillId="0" borderId="0" xfId="0" applyFont="1" applyFill="1" applyAlignment="1">
      <alignment horizontal="center" vertical="top" wrapText="1"/>
    </xf>
    <xf numFmtId="0" fontId="41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187" fontId="4" fillId="0" borderId="13" xfId="3" applyNumberFormat="1" applyFont="1" applyFill="1" applyBorder="1"/>
    <xf numFmtId="43" fontId="3" fillId="0" borderId="2" xfId="3" applyFont="1" applyFill="1" applyBorder="1" applyAlignment="1">
      <alignment vertical="top" wrapText="1"/>
    </xf>
    <xf numFmtId="0" fontId="35" fillId="6" borderId="0" xfId="0" applyFont="1" applyFill="1" applyBorder="1" applyAlignment="1">
      <alignment horizontal="center"/>
    </xf>
    <xf numFmtId="0" fontId="47" fillId="23" borderId="39" xfId="0" applyFont="1" applyFill="1" applyBorder="1" applyAlignment="1">
      <alignment horizontal="center" vertical="center" wrapText="1" readingOrder="1"/>
    </xf>
    <xf numFmtId="0" fontId="47" fillId="23" borderId="40" xfId="0" applyFont="1" applyFill="1" applyBorder="1" applyAlignment="1">
      <alignment horizontal="center" vertical="center" wrapText="1" readingOrder="1"/>
    </xf>
    <xf numFmtId="0" fontId="47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8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7" fillId="23" borderId="41" xfId="0" applyFont="1" applyFill="1" applyBorder="1" applyAlignment="1">
      <alignment horizontal="left" vertical="center" wrapText="1" readingOrder="1"/>
    </xf>
    <xf numFmtId="0" fontId="49" fillId="24" borderId="42" xfId="0" applyFont="1" applyFill="1" applyBorder="1" applyAlignment="1">
      <alignment horizontal="center" vertical="center" wrapText="1" readingOrder="1"/>
    </xf>
    <xf numFmtId="0" fontId="49" fillId="25" borderId="43" xfId="0" applyFont="1" applyFill="1" applyBorder="1" applyAlignment="1">
      <alignment horizontal="center" vertical="center" wrapText="1" readingOrder="1"/>
    </xf>
    <xf numFmtId="0" fontId="35" fillId="25" borderId="43" xfId="0" applyFont="1" applyFill="1" applyBorder="1" applyAlignment="1">
      <alignment horizontal="center" vertical="center" wrapText="1" readingOrder="1"/>
    </xf>
    <xf numFmtId="0" fontId="49" fillId="24" borderId="43" xfId="0" applyFont="1" applyFill="1" applyBorder="1" applyAlignment="1">
      <alignment horizontal="center" vertical="center" wrapText="1" readingOrder="1"/>
    </xf>
    <xf numFmtId="0" fontId="35" fillId="24" borderId="43" xfId="0" applyFont="1" applyFill="1" applyBorder="1" applyAlignment="1">
      <alignment horizontal="center" vertical="center" wrapText="1" readingOrder="1"/>
    </xf>
    <xf numFmtId="0" fontId="49" fillId="24" borderId="39" xfId="0" applyFont="1" applyFill="1" applyBorder="1" applyAlignment="1">
      <alignment horizontal="center" vertical="center" wrapText="1" readingOrder="1"/>
    </xf>
    <xf numFmtId="0" fontId="49" fillId="25" borderId="39" xfId="0" applyFont="1" applyFill="1" applyBorder="1" applyAlignment="1">
      <alignment horizontal="center" vertical="center" wrapText="1" readingOrder="1"/>
    </xf>
    <xf numFmtId="0" fontId="35" fillId="25" borderId="39" xfId="0" applyFont="1" applyFill="1" applyBorder="1" applyAlignment="1">
      <alignment horizontal="center" vertical="center" wrapText="1" readingOrder="1"/>
    </xf>
    <xf numFmtId="0" fontId="35" fillId="24" borderId="39" xfId="0" applyFont="1" applyFill="1" applyBorder="1" applyAlignment="1">
      <alignment horizontal="center" vertical="center" wrapText="1" readingOrder="1"/>
    </xf>
    <xf numFmtId="0" fontId="49" fillId="24" borderId="42" xfId="0" applyFont="1" applyFill="1" applyBorder="1" applyAlignment="1">
      <alignment horizontal="left" vertical="center" readingOrder="1"/>
    </xf>
    <xf numFmtId="0" fontId="49" fillId="25" borderId="43" xfId="0" applyFont="1" applyFill="1" applyBorder="1" applyAlignment="1">
      <alignment horizontal="left" vertical="center" readingOrder="1"/>
    </xf>
    <xf numFmtId="0" fontId="49" fillId="24" borderId="39" xfId="0" applyFont="1" applyFill="1" applyBorder="1" applyAlignment="1">
      <alignment horizontal="left" vertical="center" readingOrder="1"/>
    </xf>
    <xf numFmtId="0" fontId="49" fillId="25" borderId="39" xfId="0" applyFont="1" applyFill="1" applyBorder="1" applyAlignment="1">
      <alignment horizontal="left" vertical="center" readingOrder="1"/>
    </xf>
    <xf numFmtId="0" fontId="49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7" fillId="6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187" fontId="3" fillId="0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29" fillId="0" borderId="0" xfId="0" applyFont="1" applyFill="1" applyAlignment="1">
      <alignment horizontal="center"/>
    </xf>
    <xf numFmtId="43" fontId="29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1" fillId="23" borderId="39" xfId="0" applyFont="1" applyFill="1" applyBorder="1" applyAlignment="1">
      <alignment horizontal="center" vertical="center" wrapText="1" readingOrder="1"/>
    </xf>
    <xf numFmtId="0" fontId="51" fillId="23" borderId="40" xfId="0" applyFont="1" applyFill="1" applyBorder="1" applyAlignment="1">
      <alignment horizontal="center" vertical="center" wrapText="1" readingOrder="1"/>
    </xf>
    <xf numFmtId="0" fontId="51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2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1" fillId="23" borderId="41" xfId="0" applyFont="1" applyFill="1" applyBorder="1" applyAlignment="1">
      <alignment horizontal="left" vertical="center" wrapText="1" readingOrder="1"/>
    </xf>
    <xf numFmtId="0" fontId="53" fillId="24" borderId="42" xfId="0" applyFont="1" applyFill="1" applyBorder="1" applyAlignment="1">
      <alignment horizontal="center" vertical="center" wrapText="1" readingOrder="1"/>
    </xf>
    <xf numFmtId="0" fontId="53" fillId="24" borderId="42" xfId="0" applyFont="1" applyFill="1" applyBorder="1" applyAlignment="1">
      <alignment horizontal="left" vertical="center" readingOrder="1"/>
    </xf>
    <xf numFmtId="0" fontId="53" fillId="25" borderId="43" xfId="0" applyFont="1" applyFill="1" applyBorder="1" applyAlignment="1">
      <alignment horizontal="center" vertical="center" wrapText="1" readingOrder="1"/>
    </xf>
    <xf numFmtId="0" fontId="54" fillId="25" borderId="43" xfId="0" applyFont="1" applyFill="1" applyBorder="1" applyAlignment="1">
      <alignment horizontal="center" vertical="center" wrapText="1" readingOrder="1"/>
    </xf>
    <xf numFmtId="0" fontId="53" fillId="25" borderId="43" xfId="0" applyFont="1" applyFill="1" applyBorder="1" applyAlignment="1">
      <alignment horizontal="left" vertical="center" readingOrder="1"/>
    </xf>
    <xf numFmtId="0" fontId="53" fillId="24" borderId="39" xfId="0" applyFont="1" applyFill="1" applyBorder="1" applyAlignment="1">
      <alignment horizontal="center" vertical="center" wrapText="1" readingOrder="1"/>
    </xf>
    <xf numFmtId="0" fontId="53" fillId="24" borderId="39" xfId="0" applyFont="1" applyFill="1" applyBorder="1" applyAlignment="1">
      <alignment horizontal="left" vertical="center" readingOrder="1"/>
    </xf>
    <xf numFmtId="0" fontId="53" fillId="25" borderId="39" xfId="0" applyFont="1" applyFill="1" applyBorder="1" applyAlignment="1">
      <alignment horizontal="center" vertical="center" wrapText="1" readingOrder="1"/>
    </xf>
    <xf numFmtId="0" fontId="54" fillId="25" borderId="39" xfId="0" applyFont="1" applyFill="1" applyBorder="1" applyAlignment="1">
      <alignment horizontal="center" vertical="center" wrapText="1" readingOrder="1"/>
    </xf>
    <xf numFmtId="0" fontId="53" fillId="25" borderId="39" xfId="0" applyFont="1" applyFill="1" applyBorder="1" applyAlignment="1">
      <alignment horizontal="left" vertical="center" readingOrder="1"/>
    </xf>
    <xf numFmtId="0" fontId="53" fillId="24" borderId="43" xfId="0" applyFont="1" applyFill="1" applyBorder="1" applyAlignment="1">
      <alignment horizontal="center" vertical="center" wrapText="1" readingOrder="1"/>
    </xf>
    <xf numFmtId="0" fontId="54" fillId="24" borderId="43" xfId="0" applyFont="1" applyFill="1" applyBorder="1" applyAlignment="1">
      <alignment horizontal="center" vertical="center" wrapText="1" readingOrder="1"/>
    </xf>
    <xf numFmtId="0" fontId="53" fillId="24" borderId="43" xfId="0" applyFont="1" applyFill="1" applyBorder="1" applyAlignment="1">
      <alignment horizontal="left" vertical="center" readingOrder="1"/>
    </xf>
    <xf numFmtId="0" fontId="54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5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1" fillId="0" borderId="0" xfId="0" applyNumberFormat="1" applyFont="1"/>
    <xf numFmtId="0" fontId="4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5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8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8" fillId="0" borderId="1" xfId="8" applyFont="1" applyFill="1" applyBorder="1" applyAlignment="1">
      <alignment horizontal="right" vertical="top"/>
    </xf>
    <xf numFmtId="0" fontId="38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50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50" fillId="7" borderId="12" xfId="0" applyFont="1" applyFill="1" applyBorder="1" applyAlignment="1">
      <alignment horizontal="centerContinuous" vertical="top"/>
    </xf>
    <xf numFmtId="0" fontId="50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57" fillId="0" borderId="1" xfId="9" applyFont="1" applyFill="1" applyBorder="1" applyAlignment="1"/>
    <xf numFmtId="0" fontId="19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0" fontId="4" fillId="0" borderId="0" xfId="0" applyFont="1" applyFill="1" applyBorder="1" applyAlignment="1"/>
    <xf numFmtId="0" fontId="33" fillId="0" borderId="0" xfId="0" applyFont="1" applyFill="1"/>
    <xf numFmtId="0" fontId="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15" fillId="0" borderId="2" xfId="10" applyFont="1" applyFill="1" applyBorder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0" fontId="4" fillId="0" borderId="45" xfId="0" applyFont="1" applyFill="1" applyBorder="1" applyAlignment="1">
      <alignment horizontal="center"/>
    </xf>
    <xf numFmtId="43" fontId="4" fillId="0" borderId="46" xfId="3" applyFont="1" applyFill="1" applyBorder="1"/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43" fontId="2" fillId="0" borderId="2" xfId="3" applyFont="1" applyFill="1" applyBorder="1" applyAlignment="1">
      <alignment horizontal="center"/>
    </xf>
    <xf numFmtId="0" fontId="43" fillId="18" borderId="2" xfId="1" applyFont="1" applyFill="1" applyBorder="1" applyAlignment="1"/>
    <xf numFmtId="4" fontId="27" fillId="18" borderId="2" xfId="1" applyNumberFormat="1" applyFont="1" applyFill="1" applyBorder="1" applyAlignment="1"/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Alignment="1">
      <alignment vertical="top"/>
    </xf>
    <xf numFmtId="43" fontId="15" fillId="0" borderId="2" xfId="3" applyFont="1" applyFill="1" applyBorder="1" applyAlignment="1">
      <alignment horizontal="left" shrinkToFit="1"/>
    </xf>
    <xf numFmtId="43" fontId="3" fillId="0" borderId="0" xfId="3" applyFont="1"/>
    <xf numFmtId="0" fontId="2" fillId="9" borderId="3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43" fontId="60" fillId="18" borderId="2" xfId="3" applyFont="1" applyFill="1" applyBorder="1"/>
    <xf numFmtId="0" fontId="2" fillId="13" borderId="2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43" fontId="2" fillId="13" borderId="2" xfId="3" applyFont="1" applyFill="1" applyBorder="1" applyAlignment="1">
      <alignment horizontal="center"/>
    </xf>
    <xf numFmtId="0" fontId="2" fillId="28" borderId="2" xfId="0" applyFont="1" applyFill="1" applyBorder="1" applyAlignment="1">
      <alignment horizontal="center"/>
    </xf>
    <xf numFmtId="0" fontId="2" fillId="28" borderId="3" xfId="0" applyFont="1" applyFill="1" applyBorder="1" applyAlignment="1">
      <alignment horizontal="center"/>
    </xf>
    <xf numFmtId="43" fontId="1" fillId="18" borderId="2" xfId="3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43" fontId="1" fillId="0" borderId="2" xfId="3" applyFont="1" applyBorder="1"/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3" fontId="1" fillId="0" borderId="48" xfId="3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43" fontId="3" fillId="0" borderId="2" xfId="3" applyNumberFormat="1" applyFont="1" applyBorder="1" applyAlignment="1">
      <alignment horizontal="center" vertical="center"/>
    </xf>
    <xf numFmtId="43" fontId="3" fillId="17" borderId="4" xfId="3" applyNumberFormat="1" applyFont="1" applyFill="1" applyBorder="1" applyAlignment="1">
      <alignment horizontal="center" vertical="center"/>
    </xf>
    <xf numFmtId="43" fontId="3" fillId="0" borderId="0" xfId="3" applyNumberFormat="1" applyFont="1"/>
    <xf numFmtId="189" fontId="3" fillId="0" borderId="2" xfId="3" applyNumberFormat="1" applyFont="1" applyBorder="1" applyAlignment="1">
      <alignment horizontal="center" vertical="center"/>
    </xf>
    <xf numFmtId="189" fontId="3" fillId="0" borderId="4" xfId="3" applyNumberFormat="1" applyFont="1" applyBorder="1" applyAlignment="1">
      <alignment horizontal="center" vertical="center"/>
    </xf>
    <xf numFmtId="189" fontId="3" fillId="17" borderId="4" xfId="3" applyNumberFormat="1" applyFont="1" applyFill="1" applyBorder="1" applyAlignment="1">
      <alignment horizontal="center" vertical="center"/>
    </xf>
    <xf numFmtId="189" fontId="3" fillId="17" borderId="4" xfId="0" applyNumberFormat="1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 wrapText="1"/>
    </xf>
    <xf numFmtId="43" fontId="3" fillId="17" borderId="13" xfId="3" applyNumberFormat="1" applyFont="1" applyFill="1" applyBorder="1" applyAlignment="1">
      <alignment horizontal="center" vertical="center"/>
    </xf>
    <xf numFmtId="43" fontId="3" fillId="17" borderId="2" xfId="3" applyNumberFormat="1" applyFont="1" applyFill="1" applyBorder="1" applyAlignment="1">
      <alignment horizontal="center" vertical="center"/>
    </xf>
    <xf numFmtId="43" fontId="1" fillId="0" borderId="2" xfId="3" applyFont="1" applyFill="1" applyBorder="1"/>
    <xf numFmtId="43" fontId="1" fillId="0" borderId="2" xfId="3" applyFont="1" applyFill="1" applyBorder="1" applyAlignment="1">
      <alignment wrapText="1"/>
    </xf>
    <xf numFmtId="43" fontId="61" fillId="0" borderId="2" xfId="3" applyFont="1" applyFill="1" applyBorder="1" applyAlignment="1">
      <alignment wrapText="1"/>
    </xf>
    <xf numFmtId="43" fontId="9" fillId="0" borderId="2" xfId="3" applyFont="1" applyFill="1" applyBorder="1" applyAlignment="1">
      <alignment wrapText="1"/>
    </xf>
    <xf numFmtId="190" fontId="1" fillId="9" borderId="2" xfId="3" applyNumberFormat="1" applyFont="1" applyFill="1" applyBorder="1"/>
    <xf numFmtId="43" fontId="1" fillId="4" borderId="2" xfId="3" applyFont="1" applyFill="1" applyBorder="1"/>
    <xf numFmtId="43" fontId="1" fillId="0" borderId="2" xfId="0" applyNumberFormat="1" applyFont="1" applyBorder="1"/>
    <xf numFmtId="187" fontId="4" fillId="0" borderId="2" xfId="0" applyNumberFormat="1" applyFont="1" applyFill="1" applyBorder="1" applyAlignment="1"/>
    <xf numFmtId="43" fontId="0" fillId="21" borderId="0" xfId="3" applyFont="1" applyFill="1"/>
    <xf numFmtId="43" fontId="0" fillId="29" borderId="0" xfId="3" applyFont="1" applyFill="1"/>
    <xf numFmtId="0" fontId="8" fillId="0" borderId="0" xfId="0" applyFont="1" applyFill="1" applyAlignment="1">
      <alignment horizontal="center"/>
    </xf>
    <xf numFmtId="43" fontId="4" fillId="0" borderId="2" xfId="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12" xfId="0" applyFont="1" applyFill="1" applyBorder="1" applyAlignment="1"/>
    <xf numFmtId="49" fontId="7" fillId="0" borderId="3" xfId="3" applyNumberFormat="1" applyFont="1" applyFill="1" applyBorder="1" applyAlignment="1">
      <alignment horizontal="center" vertical="center" wrapText="1"/>
    </xf>
    <xf numFmtId="49" fontId="7" fillId="5" borderId="3" xfId="3" applyNumberFormat="1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187" fontId="4" fillId="19" borderId="13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187" fontId="4" fillId="0" borderId="15" xfId="0" applyNumberFormat="1" applyFont="1" applyFill="1" applyBorder="1" applyAlignment="1">
      <alignment horizontal="right"/>
    </xf>
    <xf numFmtId="0" fontId="4" fillId="19" borderId="0" xfId="0" applyFont="1" applyFill="1"/>
    <xf numFmtId="0" fontId="3" fillId="0" borderId="8" xfId="0" applyFont="1" applyFill="1" applyBorder="1" applyAlignment="1">
      <alignment horizontal="center"/>
    </xf>
    <xf numFmtId="0" fontId="3" fillId="26" borderId="0" xfId="0" applyFont="1" applyFill="1"/>
    <xf numFmtId="0" fontId="37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18" borderId="0" xfId="0" applyFont="1" applyFill="1"/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43" fontId="4" fillId="0" borderId="2" xfId="3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7" fillId="23" borderId="39" xfId="0" applyFont="1" applyFill="1" applyBorder="1" applyAlignment="1">
      <alignment horizontal="center" vertical="center" wrapText="1" readingOrder="1"/>
    </xf>
    <xf numFmtId="0" fontId="47" fillId="23" borderId="40" xfId="0" applyFont="1" applyFill="1" applyBorder="1" applyAlignment="1">
      <alignment horizontal="center" vertical="center" wrapText="1" readingOrder="1"/>
    </xf>
    <xf numFmtId="0" fontId="47" fillId="23" borderId="41" xfId="0" applyFont="1" applyFill="1" applyBorder="1" applyAlignment="1">
      <alignment horizontal="center" vertical="center" wrapText="1" readingOrder="1"/>
    </xf>
    <xf numFmtId="0" fontId="45" fillId="18" borderId="0" xfId="0" applyFont="1" applyFill="1" applyAlignment="1">
      <alignment horizontal="center" vertical="top" wrapText="1"/>
    </xf>
    <xf numFmtId="0" fontId="45" fillId="18" borderId="12" xfId="0" applyFont="1" applyFill="1" applyBorder="1" applyAlignment="1">
      <alignment horizontal="center" vertical="top" wrapText="1"/>
    </xf>
    <xf numFmtId="0" fontId="45" fillId="19" borderId="0" xfId="0" applyFont="1" applyFill="1" applyAlignment="1">
      <alignment horizontal="center" vertical="top" wrapText="1"/>
    </xf>
    <xf numFmtId="0" fontId="45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43" fontId="4" fillId="18" borderId="9" xfId="3" applyFont="1" applyFill="1" applyBorder="1" applyAlignment="1">
      <alignment horizontal="center" vertical="center" wrapText="1"/>
    </xf>
    <xf numFmtId="43" fontId="4" fillId="18" borderId="11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28" borderId="3" xfId="0" applyFont="1" applyFill="1" applyBorder="1" applyAlignment="1">
      <alignment horizontal="center"/>
    </xf>
    <xf numFmtId="0" fontId="2" fillId="28" borderId="3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1" fillId="23" borderId="39" xfId="0" applyFont="1" applyFill="1" applyBorder="1" applyAlignment="1">
      <alignment horizontal="center" vertical="center" wrapText="1" readingOrder="1"/>
    </xf>
    <xf numFmtId="0" fontId="51" fillId="23" borderId="40" xfId="0" applyFont="1" applyFill="1" applyBorder="1" applyAlignment="1">
      <alignment horizontal="center" vertical="center" wrapText="1" readingOrder="1"/>
    </xf>
    <xf numFmtId="0" fontId="51" fillId="23" borderId="41" xfId="0" applyFont="1" applyFill="1" applyBorder="1" applyAlignment="1">
      <alignment horizontal="center" vertical="center" wrapText="1" readingOrder="1"/>
    </xf>
  </cellXfs>
  <cellStyles count="11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ปกติ 2" xfId="10"/>
    <cellStyle name="ปกติ_Sheet1" xfId="8"/>
    <cellStyle name="ปกติ_Sheet7" xfId="7"/>
    <cellStyle name="ปกติ_งบทดลอง รพ." xfId="9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B16" workbookViewId="0">
      <selection activeCell="F7" sqref="F7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87" t="s">
        <v>804</v>
      </c>
      <c r="B1" s="141" t="s">
        <v>1339</v>
      </c>
    </row>
    <row r="2" spans="1:2" ht="27.75" x14ac:dyDescent="0.65">
      <c r="A2" s="20" t="s">
        <v>1331</v>
      </c>
      <c r="B2" s="304" t="s">
        <v>1332</v>
      </c>
    </row>
    <row r="3" spans="1:2" s="26" customFormat="1" ht="24" x14ac:dyDescent="0.55000000000000004">
      <c r="A3" s="26" t="s">
        <v>815</v>
      </c>
      <c r="B3" s="26" t="s">
        <v>1340</v>
      </c>
    </row>
    <row r="4" spans="1:2" s="26" customFormat="1" ht="27.75" x14ac:dyDescent="0.65">
      <c r="B4" s="26" t="s">
        <v>1341</v>
      </c>
    </row>
    <row r="5" spans="1:2" s="26" customFormat="1" ht="24" x14ac:dyDescent="0.55000000000000004">
      <c r="B5" s="136" t="s">
        <v>808</v>
      </c>
    </row>
    <row r="6" spans="1:2" s="26" customFormat="1" ht="24" x14ac:dyDescent="0.55000000000000004">
      <c r="B6" s="137" t="s">
        <v>809</v>
      </c>
    </row>
    <row r="7" spans="1:2" s="26" customFormat="1" ht="24" x14ac:dyDescent="0.55000000000000004">
      <c r="B7" s="137" t="s">
        <v>1334</v>
      </c>
    </row>
    <row r="8" spans="1:2" s="26" customFormat="1" ht="24" x14ac:dyDescent="0.55000000000000004">
      <c r="B8" s="137" t="s">
        <v>810</v>
      </c>
    </row>
    <row r="9" spans="1:2" s="26" customFormat="1" ht="24" x14ac:dyDescent="0.55000000000000004">
      <c r="B9" s="137" t="s">
        <v>1335</v>
      </c>
    </row>
    <row r="10" spans="1:2" s="26" customFormat="1" ht="24" x14ac:dyDescent="0.55000000000000004">
      <c r="B10" s="137"/>
    </row>
    <row r="11" spans="1:2" s="26" customFormat="1" ht="24" x14ac:dyDescent="0.55000000000000004">
      <c r="B11" s="137" t="s">
        <v>1228</v>
      </c>
    </row>
    <row r="12" spans="1:2" s="26" customFormat="1" ht="24" x14ac:dyDescent="0.55000000000000004">
      <c r="B12" s="137" t="s">
        <v>1229</v>
      </c>
    </row>
    <row r="13" spans="1:2" s="26" customFormat="1" ht="24" x14ac:dyDescent="0.55000000000000004">
      <c r="B13" s="137"/>
    </row>
    <row r="14" spans="1:2" s="26" customFormat="1" ht="24" x14ac:dyDescent="0.55000000000000004">
      <c r="B14" s="137"/>
    </row>
    <row r="15" spans="1:2" s="26" customFormat="1" ht="21" x14ac:dyDescent="0.35">
      <c r="B15" s="137"/>
    </row>
    <row r="16" spans="1:2" s="26" customFormat="1" ht="21" x14ac:dyDescent="0.35">
      <c r="B16" s="137"/>
    </row>
    <row r="17" spans="1:2" s="26" customFormat="1" ht="21" x14ac:dyDescent="0.35">
      <c r="B17" s="137"/>
    </row>
    <row r="18" spans="1:2" s="26" customFormat="1" ht="21" x14ac:dyDescent="0.35">
      <c r="B18" s="137"/>
    </row>
    <row r="19" spans="1:2" s="26" customFormat="1" ht="21" x14ac:dyDescent="0.35">
      <c r="B19" s="137"/>
    </row>
    <row r="20" spans="1:2" s="26" customFormat="1" ht="21" x14ac:dyDescent="0.35">
      <c r="B20" s="137"/>
    </row>
    <row r="21" spans="1:2" s="26" customFormat="1" ht="21" x14ac:dyDescent="0.35">
      <c r="B21" s="137"/>
    </row>
    <row r="22" spans="1:2" s="26" customFormat="1" ht="24" x14ac:dyDescent="0.55000000000000004">
      <c r="A22" s="10" t="s">
        <v>742</v>
      </c>
      <c r="B22" s="26" t="s">
        <v>812</v>
      </c>
    </row>
    <row r="23" spans="1:2" s="26" customFormat="1" ht="24" x14ac:dyDescent="0.55000000000000004">
      <c r="A23" s="10"/>
      <c r="B23" s="26" t="s">
        <v>1342</v>
      </c>
    </row>
    <row r="24" spans="1:2" s="26" customFormat="1" ht="24" x14ac:dyDescent="0.55000000000000004">
      <c r="A24" s="10"/>
      <c r="B24" s="26" t="s">
        <v>813</v>
      </c>
    </row>
    <row r="25" spans="1:2" s="26" customFormat="1" ht="24" x14ac:dyDescent="0.55000000000000004">
      <c r="A25" s="10" t="s">
        <v>805</v>
      </c>
      <c r="B25" s="26" t="s">
        <v>814</v>
      </c>
    </row>
    <row r="26" spans="1:2" s="26" customFormat="1" ht="48" x14ac:dyDescent="0.55000000000000004">
      <c r="A26" s="306" t="s">
        <v>1336</v>
      </c>
      <c r="B26" s="305" t="s">
        <v>1424</v>
      </c>
    </row>
    <row r="27" spans="1:2" s="26" customFormat="1" ht="24" x14ac:dyDescent="0.55000000000000004">
      <c r="A27" s="10"/>
      <c r="B27" s="26" t="s">
        <v>806</v>
      </c>
    </row>
    <row r="28" spans="1:2" s="26" customFormat="1" ht="24" x14ac:dyDescent="0.55000000000000004">
      <c r="A28" s="10"/>
      <c r="B28" s="26" t="s">
        <v>807</v>
      </c>
    </row>
    <row r="29" spans="1:2" ht="24" x14ac:dyDescent="0.55000000000000004">
      <c r="A29" s="307"/>
      <c r="B29" s="26" t="s">
        <v>1425</v>
      </c>
    </row>
    <row r="30" spans="1:2" s="26" customFormat="1" ht="24" x14ac:dyDescent="0.55000000000000004">
      <c r="A30" s="306" t="s">
        <v>1337</v>
      </c>
      <c r="B30" s="305" t="s">
        <v>1343</v>
      </c>
    </row>
    <row r="31" spans="1:2" ht="24" x14ac:dyDescent="0.55000000000000004">
      <c r="B31" s="26" t="s">
        <v>1338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" defaultRowHeight="22.5" x14ac:dyDescent="0.3"/>
  <cols>
    <col min="1" max="1" width="24.375" style="82" customWidth="1"/>
    <col min="2" max="2" width="13.5" style="82" customWidth="1"/>
    <col min="3" max="3" width="14.875" style="82" customWidth="1"/>
    <col min="4" max="4" width="14.125" style="82" customWidth="1"/>
    <col min="5" max="5" width="15" style="82" customWidth="1"/>
    <col min="6" max="6" width="17.375" style="82" customWidth="1"/>
    <col min="7" max="7" width="11.625" style="82" customWidth="1"/>
    <col min="8" max="8" width="17.75" style="82" customWidth="1"/>
    <col min="9" max="9" width="18.625" style="82" customWidth="1"/>
    <col min="10" max="10" width="17.75" style="82" customWidth="1"/>
    <col min="11" max="11" width="11.125" style="82" customWidth="1"/>
    <col min="12" max="16384" width="9" style="82"/>
  </cols>
  <sheetData>
    <row r="1" spans="1:10" ht="27.75" x14ac:dyDescent="0.3">
      <c r="A1" s="457" t="s">
        <v>703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s="181" customFormat="1" ht="108.75" customHeight="1" x14ac:dyDescent="0.25">
      <c r="A2" s="22" t="s">
        <v>756</v>
      </c>
      <c r="B2" s="5" t="s">
        <v>1402</v>
      </c>
      <c r="C2" s="5" t="s">
        <v>1400</v>
      </c>
      <c r="D2" s="5" t="s">
        <v>1401</v>
      </c>
      <c r="E2" s="157" t="s">
        <v>1408</v>
      </c>
      <c r="F2" s="157" t="s">
        <v>1407</v>
      </c>
      <c r="G2" s="157" t="s">
        <v>1406</v>
      </c>
      <c r="H2" s="182" t="s">
        <v>1405</v>
      </c>
      <c r="I2" s="5" t="s">
        <v>1404</v>
      </c>
      <c r="J2" s="182" t="s">
        <v>1403</v>
      </c>
    </row>
    <row r="3" spans="1:10" s="133" customFormat="1" ht="24" x14ac:dyDescent="0.55000000000000004">
      <c r="A3" s="129" t="s">
        <v>623</v>
      </c>
      <c r="B3" s="130">
        <v>44878182.659999996</v>
      </c>
      <c r="C3" s="130">
        <v>33486694.269999996</v>
      </c>
      <c r="D3" s="131">
        <v>35803655.259999998</v>
      </c>
      <c r="E3" s="131">
        <v>39813310.579999998</v>
      </c>
      <c r="F3" s="131">
        <v>1539734.9</v>
      </c>
      <c r="G3" s="131"/>
      <c r="H3" s="183">
        <f>SUM(E3:G3)</f>
        <v>41353045.479999997</v>
      </c>
      <c r="I3" s="131">
        <v>4008699.47</v>
      </c>
      <c r="J3" s="183">
        <v>41782609.270000003</v>
      </c>
    </row>
    <row r="4" spans="1:10" s="133" customFormat="1" ht="24" x14ac:dyDescent="0.55000000000000004">
      <c r="A4" s="132" t="s">
        <v>757</v>
      </c>
      <c r="B4" s="130">
        <v>18786604.07</v>
      </c>
      <c r="C4" s="130">
        <v>15001752.710000001</v>
      </c>
      <c r="D4" s="131">
        <v>22294928.93</v>
      </c>
      <c r="E4" s="131">
        <v>12189086.859999999</v>
      </c>
      <c r="F4" s="131">
        <v>523815.39</v>
      </c>
      <c r="G4" s="131"/>
      <c r="H4" s="183">
        <f t="shared" ref="H4:H5" si="0">SUM(E4:G4)</f>
        <v>12712902.25</v>
      </c>
      <c r="I4" s="131">
        <v>1547051.01</v>
      </c>
      <c r="J4" s="183">
        <v>10523618.359999999</v>
      </c>
    </row>
    <row r="5" spans="1:10" s="133" customFormat="1" ht="24" x14ac:dyDescent="0.55000000000000004">
      <c r="A5" s="132" t="s">
        <v>758</v>
      </c>
      <c r="B5" s="130">
        <v>13865510.449999999</v>
      </c>
      <c r="C5" s="130">
        <v>13750581.880000001</v>
      </c>
      <c r="D5" s="131">
        <v>13190541.6</v>
      </c>
      <c r="E5" s="131">
        <v>13199810.119999999</v>
      </c>
      <c r="F5" s="131">
        <v>58810.45</v>
      </c>
      <c r="G5" s="131"/>
      <c r="H5" s="183">
        <f t="shared" si="0"/>
        <v>13258620.569999998</v>
      </c>
      <c r="I5" s="131">
        <v>169448.54</v>
      </c>
      <c r="J5" s="183">
        <v>15112297</v>
      </c>
    </row>
    <row r="6" spans="1:10" ht="26.25" x14ac:dyDescent="0.55000000000000004">
      <c r="A6" s="458" t="s">
        <v>666</v>
      </c>
      <c r="B6" s="458"/>
      <c r="C6" s="458"/>
      <c r="D6" s="458"/>
      <c r="E6" s="458"/>
      <c r="F6" s="458"/>
      <c r="G6" s="458"/>
      <c r="H6" s="458"/>
      <c r="I6" s="458"/>
      <c r="J6" s="193">
        <f>SUM(J3:J5)</f>
        <v>67418524.629999995</v>
      </c>
    </row>
  </sheetData>
  <mergeCells count="2">
    <mergeCell ref="A1:J1"/>
    <mergeCell ref="A6:I6"/>
  </mergeCells>
  <pageMargins left="0.28000000000000003" right="0.22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E24" sqref="E24"/>
    </sheetView>
  </sheetViews>
  <sheetFormatPr defaultRowHeight="14.25" x14ac:dyDescent="0.2"/>
  <cols>
    <col min="1" max="1" width="27.75" customWidth="1"/>
    <col min="2" max="2" width="18" customWidth="1"/>
    <col min="3" max="3" width="19.125" customWidth="1"/>
    <col min="4" max="4" width="18.125" customWidth="1"/>
    <col min="5" max="5" width="18.375" bestFit="1" customWidth="1"/>
    <col min="6" max="6" width="20.125" customWidth="1"/>
    <col min="7" max="7" width="22" customWidth="1"/>
  </cols>
  <sheetData>
    <row r="1" spans="1:7" ht="27.75" x14ac:dyDescent="0.2">
      <c r="A1" s="457" t="s">
        <v>759</v>
      </c>
      <c r="B1" s="457"/>
      <c r="C1" s="457"/>
      <c r="D1" s="457"/>
      <c r="E1" s="457"/>
      <c r="F1" s="457"/>
      <c r="G1" s="457"/>
    </row>
    <row r="2" spans="1:7" ht="83.25" x14ac:dyDescent="0.2">
      <c r="A2" s="188" t="s">
        <v>756</v>
      </c>
      <c r="B2" s="189" t="s">
        <v>1402</v>
      </c>
      <c r="C2" s="189" t="s">
        <v>1400</v>
      </c>
      <c r="D2" s="189" t="s">
        <v>1401</v>
      </c>
      <c r="E2" s="190" t="s">
        <v>1409</v>
      </c>
      <c r="F2" s="189" t="s">
        <v>1410</v>
      </c>
      <c r="G2" s="191" t="s">
        <v>1411</v>
      </c>
    </row>
    <row r="3" spans="1:7" ht="26.25" x14ac:dyDescent="0.55000000000000004">
      <c r="A3" s="186" t="s">
        <v>624</v>
      </c>
      <c r="B3" s="130">
        <v>1532674</v>
      </c>
      <c r="C3" s="130">
        <v>1141858.19</v>
      </c>
      <c r="D3" s="131">
        <v>906634.5</v>
      </c>
      <c r="E3" s="131">
        <v>569760.81999999995</v>
      </c>
      <c r="F3" s="131">
        <v>336873.68</v>
      </c>
      <c r="G3" s="183">
        <v>1307400</v>
      </c>
    </row>
    <row r="4" spans="1:7" ht="26.25" x14ac:dyDescent="0.55000000000000004">
      <c r="A4" s="186" t="s">
        <v>625</v>
      </c>
      <c r="B4" s="130">
        <v>108555</v>
      </c>
      <c r="C4" s="130">
        <v>78174</v>
      </c>
      <c r="D4" s="131">
        <v>5105</v>
      </c>
      <c r="E4" s="131">
        <v>5105</v>
      </c>
      <c r="F4" s="131"/>
      <c r="G4" s="183">
        <v>97100</v>
      </c>
    </row>
    <row r="5" spans="1:7" ht="26.25" x14ac:dyDescent="0.55000000000000004">
      <c r="A5" s="186" t="s">
        <v>626</v>
      </c>
      <c r="B5" s="130">
        <v>1289935</v>
      </c>
      <c r="C5" s="130">
        <v>1380548</v>
      </c>
      <c r="D5" s="131">
        <v>1373277</v>
      </c>
      <c r="E5" s="131">
        <v>1373277</v>
      </c>
      <c r="F5" s="131"/>
      <c r="G5" s="183">
        <v>1584680</v>
      </c>
    </row>
    <row r="6" spans="1:7" ht="26.25" x14ac:dyDescent="0.55000000000000004">
      <c r="A6" s="186" t="s">
        <v>627</v>
      </c>
      <c r="B6" s="207">
        <v>432501</v>
      </c>
      <c r="C6" s="207">
        <v>451412.4</v>
      </c>
      <c r="D6" s="207">
        <v>408786</v>
      </c>
      <c r="E6" s="207">
        <v>251178.92</v>
      </c>
      <c r="F6" s="207">
        <v>157607.07999999999</v>
      </c>
      <c r="G6" s="183">
        <v>1229962</v>
      </c>
    </row>
    <row r="7" spans="1:7" ht="26.25" x14ac:dyDescent="0.55000000000000004">
      <c r="A7" s="186" t="s">
        <v>628</v>
      </c>
      <c r="B7" s="207">
        <v>66794</v>
      </c>
      <c r="C7" s="207">
        <v>11625.94</v>
      </c>
      <c r="D7" s="207">
        <v>40369</v>
      </c>
      <c r="E7" s="207">
        <v>30174</v>
      </c>
      <c r="F7" s="207">
        <v>10195</v>
      </c>
      <c r="G7" s="183">
        <v>27950</v>
      </c>
    </row>
    <row r="8" spans="1:7" ht="26.25" x14ac:dyDescent="0.55000000000000004">
      <c r="A8" s="186" t="s">
        <v>629</v>
      </c>
      <c r="B8" s="207">
        <v>691400</v>
      </c>
      <c r="C8" s="207">
        <v>457560</v>
      </c>
      <c r="D8" s="207">
        <v>484300</v>
      </c>
      <c r="E8" s="207">
        <v>362770</v>
      </c>
      <c r="F8" s="207">
        <v>121530</v>
      </c>
      <c r="G8" s="183">
        <v>579980</v>
      </c>
    </row>
    <row r="9" spans="1:7" ht="26.25" x14ac:dyDescent="0.55000000000000004">
      <c r="A9" s="186" t="s">
        <v>630</v>
      </c>
      <c r="B9" s="207">
        <v>2502544.25</v>
      </c>
      <c r="C9" s="207">
        <v>1489828.8</v>
      </c>
      <c r="D9" s="207">
        <v>1123328.25</v>
      </c>
      <c r="E9" s="207">
        <v>881023.84</v>
      </c>
      <c r="F9" s="207">
        <v>242304.41</v>
      </c>
      <c r="G9" s="183">
        <v>1776794</v>
      </c>
    </row>
    <row r="10" spans="1:7" ht="26.25" x14ac:dyDescent="0.55000000000000004">
      <c r="A10" s="186" t="s">
        <v>631</v>
      </c>
      <c r="B10" s="207">
        <v>3899259</v>
      </c>
      <c r="C10" s="207">
        <v>3657727.8</v>
      </c>
      <c r="D10" s="207">
        <v>3410219</v>
      </c>
      <c r="E10" s="207">
        <v>3410219</v>
      </c>
      <c r="F10" s="29"/>
      <c r="G10" s="183">
        <v>3892653</v>
      </c>
    </row>
    <row r="11" spans="1:7" ht="26.25" x14ac:dyDescent="0.55000000000000004">
      <c r="A11" s="186" t="s">
        <v>632</v>
      </c>
      <c r="B11" s="207">
        <v>576356</v>
      </c>
      <c r="C11" s="207">
        <v>210840.58</v>
      </c>
      <c r="D11" s="207">
        <f>168040+156530</f>
        <v>324570</v>
      </c>
      <c r="E11" s="207">
        <f>155988.92+145699</f>
        <v>301687.92000000004</v>
      </c>
      <c r="F11" s="207">
        <f>1220.08+65389.48</f>
        <v>66609.56</v>
      </c>
      <c r="G11" s="183">
        <v>1328400</v>
      </c>
    </row>
    <row r="12" spans="1:7" ht="26.25" x14ac:dyDescent="0.55000000000000004">
      <c r="A12" s="186" t="s">
        <v>633</v>
      </c>
      <c r="B12" s="207">
        <v>633595.59</v>
      </c>
      <c r="C12" s="207">
        <v>412371.11</v>
      </c>
      <c r="D12" s="207">
        <v>321873.75</v>
      </c>
      <c r="E12" s="207">
        <v>321873.75</v>
      </c>
      <c r="F12" s="29"/>
      <c r="G12" s="183">
        <v>722295</v>
      </c>
    </row>
    <row r="13" spans="1:7" ht="26.25" x14ac:dyDescent="0.55000000000000004">
      <c r="A13" s="186" t="s">
        <v>634</v>
      </c>
      <c r="B13" s="207">
        <v>64980</v>
      </c>
      <c r="C13" s="207">
        <v>0</v>
      </c>
      <c r="D13" s="207">
        <v>238587</v>
      </c>
      <c r="E13" s="207">
        <v>238587</v>
      </c>
      <c r="F13" s="29"/>
      <c r="G13" s="183">
        <v>2554630</v>
      </c>
    </row>
    <row r="14" spans="1:7" ht="27.75" x14ac:dyDescent="0.65">
      <c r="A14" s="356" t="s">
        <v>666</v>
      </c>
      <c r="B14" s="357">
        <f>SUM(B3:B13)</f>
        <v>11798593.84</v>
      </c>
      <c r="C14" s="357">
        <f t="shared" ref="C14:F14" si="0">SUM(C3:C13)</f>
        <v>9291946.8199999984</v>
      </c>
      <c r="D14" s="357">
        <f t="shared" si="0"/>
        <v>8637049.5</v>
      </c>
      <c r="E14" s="357">
        <f t="shared" si="0"/>
        <v>7745657.25</v>
      </c>
      <c r="F14" s="357">
        <f t="shared" si="0"/>
        <v>935119.73</v>
      </c>
      <c r="G14" s="187">
        <f>SUM(G3:G13)</f>
        <v>15101844</v>
      </c>
    </row>
  </sheetData>
  <mergeCells count="1">
    <mergeCell ref="A1:G1"/>
  </mergeCells>
  <pageMargins left="0.33" right="0.2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B1" zoomScale="90" zoomScaleNormal="90" workbookViewId="0">
      <selection activeCell="F13" sqref="F13"/>
    </sheetView>
  </sheetViews>
  <sheetFormatPr defaultColWidth="9" defaultRowHeight="17.25" x14ac:dyDescent="0.4"/>
  <cols>
    <col min="1" max="1" width="26.875" style="21" customWidth="1"/>
    <col min="2" max="2" width="17.125" style="138" customWidth="1"/>
    <col min="3" max="3" width="16.125" style="138" customWidth="1"/>
    <col min="4" max="4" width="14.375" style="138" customWidth="1"/>
    <col min="5" max="5" width="16.75" style="138" customWidth="1"/>
    <col min="6" max="6" width="16.25" style="21" customWidth="1"/>
    <col min="7" max="10" width="6.625" style="21" bestFit="1" customWidth="1"/>
    <col min="11" max="11" width="22.25" style="21" bestFit="1" customWidth="1"/>
    <col min="12" max="16384" width="9" style="21"/>
  </cols>
  <sheetData>
    <row r="1" spans="1:12" ht="30.75" x14ac:dyDescent="0.4">
      <c r="A1" s="192" t="s">
        <v>752</v>
      </c>
      <c r="C1" s="194"/>
      <c r="D1" s="194"/>
      <c r="E1" s="194"/>
      <c r="F1" s="192"/>
      <c r="G1" s="192"/>
      <c r="H1" s="192"/>
      <c r="I1" s="192"/>
      <c r="J1" s="192"/>
    </row>
    <row r="2" spans="1:12" ht="24" x14ac:dyDescent="0.4">
      <c r="A2" s="459" t="s">
        <v>756</v>
      </c>
      <c r="B2" s="463" t="s">
        <v>1412</v>
      </c>
      <c r="C2" s="463" t="s">
        <v>1413</v>
      </c>
      <c r="D2" s="463" t="s">
        <v>1414</v>
      </c>
      <c r="E2" s="465" t="s">
        <v>1415</v>
      </c>
      <c r="F2" s="461" t="s">
        <v>1416</v>
      </c>
      <c r="G2" s="462" t="s">
        <v>760</v>
      </c>
      <c r="H2" s="462"/>
      <c r="I2" s="462"/>
      <c r="J2" s="462"/>
      <c r="K2" s="459" t="s">
        <v>756</v>
      </c>
    </row>
    <row r="3" spans="1:12" ht="56.25" customHeight="1" x14ac:dyDescent="0.4">
      <c r="A3" s="460"/>
      <c r="B3" s="464"/>
      <c r="C3" s="464"/>
      <c r="D3" s="464"/>
      <c r="E3" s="466"/>
      <c r="F3" s="461"/>
      <c r="G3" s="203" t="s">
        <v>761</v>
      </c>
      <c r="H3" s="203" t="s">
        <v>762</v>
      </c>
      <c r="I3" s="203" t="s">
        <v>763</v>
      </c>
      <c r="J3" s="203" t="s">
        <v>1417</v>
      </c>
      <c r="K3" s="460"/>
    </row>
    <row r="4" spans="1:12" ht="26.1" customHeight="1" x14ac:dyDescent="0.55000000000000004">
      <c r="A4" s="29" t="s">
        <v>764</v>
      </c>
      <c r="B4" s="396">
        <v>13127674.800000001</v>
      </c>
      <c r="C4" s="396">
        <v>41882609.270000003</v>
      </c>
      <c r="D4" s="396">
        <v>55010284.070000008</v>
      </c>
      <c r="E4" s="396">
        <v>45000000</v>
      </c>
      <c r="F4" s="398">
        <f>+D4-E4</f>
        <v>10010284.070000008</v>
      </c>
      <c r="G4" s="29"/>
      <c r="H4" s="29"/>
      <c r="I4" s="29"/>
      <c r="J4" s="29"/>
      <c r="K4" s="29" t="s">
        <v>764</v>
      </c>
      <c r="L4" s="1" t="s">
        <v>1458</v>
      </c>
    </row>
    <row r="5" spans="1:12" ht="26.1" customHeight="1" x14ac:dyDescent="0.55000000000000004">
      <c r="A5" s="29" t="s">
        <v>765</v>
      </c>
      <c r="B5" s="396">
        <v>5973071.4299999997</v>
      </c>
      <c r="C5" s="396">
        <v>9623618.3599999994</v>
      </c>
      <c r="D5" s="396">
        <v>15596689.789999999</v>
      </c>
      <c r="E5" s="396">
        <v>12000000</v>
      </c>
      <c r="F5" s="398">
        <f t="shared" ref="F5:F11" si="0">+D5-E5</f>
        <v>3596689.7899999991</v>
      </c>
      <c r="G5" s="29"/>
      <c r="H5" s="29"/>
      <c r="I5" s="29"/>
      <c r="J5" s="29"/>
      <c r="K5" s="29" t="s">
        <v>765</v>
      </c>
      <c r="L5" s="1" t="s">
        <v>1459</v>
      </c>
    </row>
    <row r="6" spans="1:12" ht="26.1" customHeight="1" x14ac:dyDescent="0.55000000000000004">
      <c r="A6" s="29" t="s">
        <v>766</v>
      </c>
      <c r="B6" s="396">
        <v>6010604.2599999998</v>
      </c>
      <c r="C6" s="396">
        <v>15112297</v>
      </c>
      <c r="D6" s="396">
        <v>21122901.259999998</v>
      </c>
      <c r="E6" s="396">
        <v>12000000</v>
      </c>
      <c r="F6" s="398">
        <f t="shared" si="0"/>
        <v>9122901.2599999979</v>
      </c>
      <c r="G6" s="29"/>
      <c r="H6" s="29"/>
      <c r="I6" s="29"/>
      <c r="J6" s="29"/>
      <c r="K6" s="29" t="s">
        <v>766</v>
      </c>
      <c r="L6" s="1" t="s">
        <v>1460</v>
      </c>
    </row>
    <row r="7" spans="1:12" ht="26.1" customHeight="1" x14ac:dyDescent="0.55000000000000004">
      <c r="A7" s="29" t="s">
        <v>767</v>
      </c>
      <c r="B7" s="397">
        <v>6106761.1600000001</v>
      </c>
      <c r="C7" s="396">
        <v>7172050.1699999999</v>
      </c>
      <c r="D7" s="396">
        <v>13278811.33</v>
      </c>
      <c r="E7" s="396">
        <v>9000000</v>
      </c>
      <c r="F7" s="398">
        <f t="shared" si="0"/>
        <v>4278811.33</v>
      </c>
      <c r="G7" s="29"/>
      <c r="H7" s="29"/>
      <c r="I7" s="29"/>
      <c r="J7" s="29"/>
      <c r="K7" s="29" t="s">
        <v>767</v>
      </c>
      <c r="L7" s="1" t="s">
        <v>1461</v>
      </c>
    </row>
    <row r="8" spans="1:12" ht="26.1" customHeight="1" x14ac:dyDescent="0.55000000000000004">
      <c r="A8" s="29" t="s">
        <v>768</v>
      </c>
      <c r="B8" s="396">
        <v>7829669</v>
      </c>
      <c r="C8" s="396">
        <v>44238139.200000003</v>
      </c>
      <c r="D8" s="396">
        <v>52067808.200000003</v>
      </c>
      <c r="E8" s="396">
        <v>40450040</v>
      </c>
      <c r="F8" s="398">
        <f t="shared" si="0"/>
        <v>11617768.200000003</v>
      </c>
      <c r="G8" s="29"/>
      <c r="H8" s="29"/>
      <c r="I8" s="29"/>
      <c r="J8" s="29"/>
      <c r="K8" s="29" t="s">
        <v>768</v>
      </c>
      <c r="L8" s="1" t="s">
        <v>1462</v>
      </c>
    </row>
    <row r="9" spans="1:12" ht="26.1" customHeight="1" x14ac:dyDescent="0.55000000000000004">
      <c r="A9" s="29" t="s">
        <v>769</v>
      </c>
      <c r="B9" s="396">
        <v>134200</v>
      </c>
      <c r="C9" s="396">
        <v>5507529.2999999998</v>
      </c>
      <c r="D9" s="395">
        <v>5641729.2999999998</v>
      </c>
      <c r="E9" s="396">
        <v>3949210.51</v>
      </c>
      <c r="F9" s="398">
        <f t="shared" si="0"/>
        <v>1692518.79</v>
      </c>
      <c r="G9" s="29"/>
      <c r="H9" s="29"/>
      <c r="I9" s="29"/>
      <c r="J9" s="29"/>
      <c r="K9" s="29" t="s">
        <v>769</v>
      </c>
      <c r="L9" s="1" t="s">
        <v>1463</v>
      </c>
    </row>
    <row r="10" spans="1:12" ht="26.1" customHeight="1" x14ac:dyDescent="0.55000000000000004">
      <c r="A10" s="39" t="s">
        <v>802</v>
      </c>
      <c r="B10" s="396">
        <v>1162611.75</v>
      </c>
      <c r="C10" s="396">
        <v>17601824</v>
      </c>
      <c r="D10" s="394">
        <v>18764435.75</v>
      </c>
      <c r="E10" s="396">
        <v>16000000</v>
      </c>
      <c r="F10" s="398">
        <f t="shared" si="0"/>
        <v>2764435.75</v>
      </c>
      <c r="G10" s="29"/>
      <c r="H10" s="29"/>
      <c r="I10" s="29"/>
      <c r="J10" s="29"/>
      <c r="K10" s="39" t="s">
        <v>802</v>
      </c>
      <c r="L10" s="1" t="s">
        <v>1464</v>
      </c>
    </row>
    <row r="11" spans="1:12" ht="26.1" customHeight="1" x14ac:dyDescent="0.55000000000000004">
      <c r="A11" s="29" t="s">
        <v>635</v>
      </c>
      <c r="B11" s="396">
        <v>10440199.939999999</v>
      </c>
      <c r="C11" s="396">
        <v>34127023.200000003</v>
      </c>
      <c r="D11" s="394">
        <v>44567223.140000001</v>
      </c>
      <c r="E11" s="396">
        <v>40000000</v>
      </c>
      <c r="F11" s="398">
        <f t="shared" si="0"/>
        <v>4567223.1400000006</v>
      </c>
      <c r="G11" s="29"/>
      <c r="H11" s="29"/>
      <c r="I11" s="29"/>
      <c r="J11" s="29"/>
      <c r="K11" s="29" t="s">
        <v>635</v>
      </c>
      <c r="L11" s="1" t="s">
        <v>1465</v>
      </c>
    </row>
    <row r="12" spans="1:12" ht="26.1" customHeight="1" x14ac:dyDescent="0.55000000000000004">
      <c r="A12" s="201" t="s">
        <v>770</v>
      </c>
      <c r="B12" s="202">
        <f>SUM(B4:B11)</f>
        <v>50784792.340000004</v>
      </c>
      <c r="C12" s="202">
        <f t="shared" ref="C12:J12" si="1">SUM(C4:C11)</f>
        <v>175265090.5</v>
      </c>
      <c r="D12" s="202">
        <f t="shared" si="1"/>
        <v>226049882.84000003</v>
      </c>
      <c r="E12" s="202">
        <f t="shared" si="1"/>
        <v>178399250.50999999</v>
      </c>
      <c r="F12" s="200">
        <f t="shared" si="1"/>
        <v>47650632.330000006</v>
      </c>
      <c r="G12" s="200">
        <f t="shared" si="1"/>
        <v>0</v>
      </c>
      <c r="H12" s="200">
        <f t="shared" si="1"/>
        <v>0</v>
      </c>
      <c r="I12" s="200">
        <f t="shared" si="1"/>
        <v>0</v>
      </c>
      <c r="J12" s="200">
        <f t="shared" si="1"/>
        <v>0</v>
      </c>
      <c r="K12" s="201" t="s">
        <v>770</v>
      </c>
      <c r="L12" s="1" t="s">
        <v>1466</v>
      </c>
    </row>
    <row r="13" spans="1:12" ht="26.1" customHeight="1" x14ac:dyDescent="0.65">
      <c r="A13" s="20"/>
      <c r="B13" s="195"/>
      <c r="C13" s="195"/>
      <c r="D13" s="195"/>
      <c r="E13" s="198"/>
      <c r="F13" s="20"/>
      <c r="G13" s="20"/>
      <c r="H13" s="20"/>
      <c r="I13" s="20"/>
      <c r="J13" s="20"/>
      <c r="L13" s="1" t="s">
        <v>1467</v>
      </c>
    </row>
    <row r="14" spans="1:12" ht="26.1" customHeight="1" x14ac:dyDescent="0.65">
      <c r="A14" s="20"/>
      <c r="B14" s="196"/>
      <c r="C14" s="196"/>
      <c r="D14" s="196"/>
      <c r="E14" s="198"/>
      <c r="F14" s="20"/>
      <c r="G14" s="20"/>
      <c r="H14" s="20"/>
      <c r="I14" s="20"/>
      <c r="J14" s="20"/>
      <c r="L14" s="1"/>
    </row>
    <row r="15" spans="1:12" ht="26.1" customHeight="1" x14ac:dyDescent="0.65">
      <c r="A15" s="20"/>
      <c r="B15" s="196"/>
      <c r="C15" s="196"/>
      <c r="D15" s="196"/>
      <c r="E15" s="198"/>
      <c r="F15" s="20"/>
      <c r="G15" s="20"/>
      <c r="H15" s="20"/>
      <c r="I15" s="20"/>
      <c r="J15" s="20"/>
    </row>
    <row r="16" spans="1:12" ht="26.1" customHeight="1" x14ac:dyDescent="0.65">
      <c r="A16" s="20"/>
      <c r="B16" s="197"/>
      <c r="C16" s="197"/>
      <c r="D16" s="197"/>
      <c r="E16" s="198"/>
      <c r="F16" s="20"/>
      <c r="G16" s="20"/>
      <c r="H16" s="20"/>
      <c r="I16" s="20"/>
      <c r="J16" s="20"/>
    </row>
    <row r="17" spans="1:10" ht="26.1" customHeight="1" x14ac:dyDescent="0.65">
      <c r="A17" s="20"/>
      <c r="B17" s="197"/>
      <c r="C17" s="197"/>
      <c r="D17" s="197"/>
      <c r="E17" s="198"/>
      <c r="F17" s="20"/>
      <c r="G17" s="20"/>
      <c r="H17" s="20"/>
      <c r="I17" s="20"/>
      <c r="J17" s="20"/>
    </row>
    <row r="18" spans="1:10" ht="26.1" customHeight="1" x14ac:dyDescent="0.65">
      <c r="A18" s="20"/>
      <c r="B18" s="195"/>
      <c r="C18" s="195"/>
      <c r="D18" s="195"/>
      <c r="E18" s="198"/>
      <c r="F18" s="20"/>
      <c r="G18" s="20"/>
      <c r="H18" s="20"/>
      <c r="I18" s="20"/>
      <c r="J18" s="20"/>
    </row>
    <row r="19" spans="1:10" ht="26.1" customHeight="1" x14ac:dyDescent="0.65">
      <c r="A19" s="20"/>
      <c r="B19" s="195"/>
      <c r="C19" s="195"/>
      <c r="D19" s="195"/>
      <c r="E19" s="198"/>
      <c r="F19" s="20"/>
      <c r="G19" s="20"/>
      <c r="H19" s="20"/>
      <c r="I19" s="20"/>
      <c r="J19" s="20"/>
    </row>
    <row r="20" spans="1:10" ht="26.1" customHeight="1" x14ac:dyDescent="0.65">
      <c r="A20" s="20"/>
      <c r="B20" s="195"/>
      <c r="C20" s="195"/>
      <c r="D20" s="195"/>
      <c r="E20" s="198"/>
      <c r="F20" s="20"/>
      <c r="G20" s="20"/>
      <c r="H20" s="20"/>
      <c r="I20" s="20"/>
      <c r="J20" s="20"/>
    </row>
    <row r="21" spans="1:10" ht="26.1" customHeight="1" x14ac:dyDescent="0.65">
      <c r="A21" s="20"/>
      <c r="B21" s="195"/>
      <c r="C21" s="195"/>
      <c r="D21" s="195"/>
      <c r="E21" s="198"/>
      <c r="F21" s="20"/>
      <c r="G21" s="20"/>
      <c r="H21" s="20"/>
      <c r="I21" s="20"/>
      <c r="J21" s="20"/>
    </row>
    <row r="22" spans="1:10" ht="26.1" customHeight="1" x14ac:dyDescent="0.65">
      <c r="A22" s="20"/>
      <c r="B22" s="195"/>
      <c r="C22" s="195"/>
      <c r="D22" s="195"/>
      <c r="E22" s="198"/>
      <c r="F22" s="20"/>
      <c r="G22" s="20"/>
      <c r="H22" s="20"/>
      <c r="I22" s="20"/>
      <c r="J22" s="20"/>
    </row>
    <row r="23" spans="1:10" ht="26.1" customHeight="1" x14ac:dyDescent="0.65">
      <c r="A23" s="20"/>
      <c r="B23" s="195"/>
      <c r="C23" s="195"/>
      <c r="D23" s="195"/>
      <c r="E23" s="198"/>
      <c r="F23" s="20"/>
      <c r="G23" s="20"/>
      <c r="H23" s="20"/>
      <c r="I23" s="20"/>
      <c r="J23" s="20"/>
    </row>
    <row r="24" spans="1:10" ht="26.1" customHeight="1" x14ac:dyDescent="0.65">
      <c r="A24" s="20"/>
      <c r="B24" s="195"/>
      <c r="C24" s="195"/>
      <c r="D24" s="195"/>
      <c r="E24" s="198"/>
      <c r="F24" s="20"/>
      <c r="G24" s="20"/>
      <c r="H24" s="20"/>
      <c r="I24" s="20"/>
      <c r="J24" s="20"/>
    </row>
    <row r="25" spans="1:10" ht="26.1" customHeight="1" x14ac:dyDescent="0.65">
      <c r="A25" s="20"/>
      <c r="B25" s="195"/>
      <c r="C25" s="195"/>
      <c r="D25" s="195"/>
      <c r="E25" s="198"/>
      <c r="F25" s="20"/>
      <c r="G25" s="20"/>
      <c r="H25" s="20"/>
      <c r="I25" s="20"/>
      <c r="J25" s="20"/>
    </row>
    <row r="26" spans="1:10" ht="26.1" customHeight="1" x14ac:dyDescent="0.65">
      <c r="A26" s="20"/>
      <c r="B26" s="195"/>
      <c r="C26" s="195"/>
      <c r="D26" s="195"/>
      <c r="E26" s="198"/>
      <c r="F26" s="20"/>
      <c r="G26" s="20"/>
      <c r="H26" s="20"/>
      <c r="I26" s="20"/>
      <c r="J26" s="20"/>
    </row>
    <row r="27" spans="1:10" ht="26.1" customHeight="1" x14ac:dyDescent="0.65">
      <c r="A27" s="20"/>
      <c r="B27" s="195"/>
      <c r="C27" s="195"/>
      <c r="D27" s="195"/>
      <c r="E27" s="198"/>
      <c r="F27" s="20"/>
      <c r="G27" s="20"/>
      <c r="H27" s="20"/>
      <c r="I27" s="20"/>
      <c r="J27" s="20"/>
    </row>
    <row r="28" spans="1:10" ht="26.1" customHeight="1" x14ac:dyDescent="0.65">
      <c r="A28" s="20"/>
      <c r="B28" s="195"/>
      <c r="C28" s="195"/>
      <c r="D28" s="195"/>
      <c r="E28" s="198"/>
      <c r="F28" s="20"/>
      <c r="G28" s="20"/>
      <c r="H28" s="20"/>
      <c r="I28" s="20"/>
      <c r="J28" s="20"/>
    </row>
    <row r="29" spans="1:10" ht="26.1" customHeight="1" x14ac:dyDescent="0.65">
      <c r="A29" s="20"/>
      <c r="B29" s="195"/>
      <c r="C29" s="195"/>
      <c r="D29" s="195"/>
      <c r="E29" s="198"/>
      <c r="F29" s="20"/>
      <c r="G29" s="20"/>
      <c r="H29" s="20"/>
      <c r="I29" s="20"/>
      <c r="J29" s="20"/>
    </row>
    <row r="30" spans="1:10" ht="26.1" customHeight="1" x14ac:dyDescent="0.65">
      <c r="A30" s="20"/>
      <c r="B30" s="195"/>
      <c r="C30" s="195"/>
      <c r="D30" s="195"/>
      <c r="E30" s="198"/>
      <c r="F30" s="20"/>
      <c r="G30" s="20"/>
      <c r="H30" s="20"/>
      <c r="I30" s="20"/>
      <c r="J30" s="20"/>
    </row>
    <row r="31" spans="1:10" ht="26.1" customHeight="1" x14ac:dyDescent="0.65">
      <c r="A31" s="20"/>
      <c r="B31" s="195"/>
      <c r="C31" s="195"/>
      <c r="D31" s="195"/>
      <c r="E31" s="198"/>
      <c r="F31" s="20"/>
      <c r="G31" s="20"/>
      <c r="H31" s="20"/>
      <c r="I31" s="20"/>
      <c r="J31" s="20"/>
    </row>
    <row r="32" spans="1:10" ht="26.1" customHeight="1" x14ac:dyDescent="0.65">
      <c r="A32" s="20"/>
      <c r="B32" s="195"/>
      <c r="C32" s="195"/>
      <c r="D32" s="195"/>
      <c r="E32" s="198"/>
      <c r="F32" s="20"/>
      <c r="G32" s="20"/>
      <c r="H32" s="20"/>
      <c r="I32" s="20"/>
      <c r="J32" s="20"/>
    </row>
    <row r="33" spans="1:10" ht="26.1" customHeight="1" x14ac:dyDescent="0.65">
      <c r="A33" s="20"/>
      <c r="B33" s="195"/>
      <c r="C33" s="195"/>
      <c r="D33" s="195"/>
      <c r="E33" s="198"/>
      <c r="F33" s="20"/>
      <c r="G33" s="20"/>
      <c r="H33" s="20"/>
      <c r="I33" s="20"/>
      <c r="J33" s="20"/>
    </row>
    <row r="34" spans="1:10" ht="27.75" x14ac:dyDescent="0.65">
      <c r="A34" s="20"/>
      <c r="B34" s="198"/>
      <c r="C34" s="198"/>
      <c r="D34" s="198"/>
      <c r="E34" s="198"/>
      <c r="F34" s="20"/>
      <c r="G34" s="20"/>
      <c r="H34" s="20"/>
      <c r="I34" s="20"/>
      <c r="J34" s="20"/>
    </row>
    <row r="35" spans="1:10" ht="27.75" x14ac:dyDescent="0.65">
      <c r="A35" s="20"/>
      <c r="B35" s="198"/>
      <c r="C35" s="198"/>
      <c r="D35" s="198"/>
      <c r="E35" s="198"/>
      <c r="F35" s="20"/>
      <c r="G35" s="20"/>
      <c r="H35" s="20"/>
      <c r="I35" s="20"/>
      <c r="J35" s="20"/>
    </row>
    <row r="36" spans="1:10" ht="27.75" x14ac:dyDescent="0.65">
      <c r="A36" s="20"/>
      <c r="B36" s="198"/>
      <c r="C36" s="198"/>
      <c r="D36" s="198"/>
      <c r="E36" s="198"/>
      <c r="F36" s="20"/>
      <c r="G36" s="20"/>
      <c r="H36" s="20"/>
      <c r="I36" s="20"/>
      <c r="J36" s="20"/>
    </row>
    <row r="37" spans="1:10" ht="27.75" x14ac:dyDescent="0.65">
      <c r="A37" s="20"/>
      <c r="B37" s="198"/>
      <c r="C37" s="198"/>
      <c r="D37" s="198"/>
      <c r="E37" s="198"/>
      <c r="F37" s="20"/>
      <c r="G37" s="20"/>
      <c r="H37" s="20"/>
      <c r="I37" s="20"/>
      <c r="J37" s="20"/>
    </row>
    <row r="38" spans="1:10" ht="27.75" x14ac:dyDescent="0.65">
      <c r="A38" s="20"/>
      <c r="B38" s="198"/>
      <c r="C38" s="198"/>
      <c r="D38" s="198"/>
      <c r="E38" s="198"/>
      <c r="F38" s="20"/>
      <c r="G38" s="20"/>
      <c r="H38" s="20"/>
      <c r="I38" s="20"/>
      <c r="J38" s="20"/>
    </row>
  </sheetData>
  <mergeCells count="8">
    <mergeCell ref="K2:K3"/>
    <mergeCell ref="F2:F3"/>
    <mergeCell ref="G2:J2"/>
    <mergeCell ref="A2:A3"/>
    <mergeCell ref="B2:B3"/>
    <mergeCell ref="C2:C3"/>
    <mergeCell ref="D2:D3"/>
    <mergeCell ref="E2:E3"/>
  </mergeCells>
  <pageMargins left="0.25" right="0.2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G3" sqref="G3"/>
    </sheetView>
  </sheetViews>
  <sheetFormatPr defaultRowHeight="14.25" x14ac:dyDescent="0.2"/>
  <cols>
    <col min="1" max="1" width="28" customWidth="1"/>
    <col min="2" max="2" width="16.125" customWidth="1"/>
    <col min="3" max="3" width="15" customWidth="1"/>
    <col min="4" max="4" width="14.625" customWidth="1"/>
    <col min="5" max="5" width="18.5" customWidth="1"/>
    <col min="6" max="6" width="16.25" style="205" customWidth="1"/>
    <col min="7" max="7" width="14.75" customWidth="1"/>
    <col min="8" max="8" width="13.875" customWidth="1"/>
    <col min="9" max="9" width="12.375" customWidth="1"/>
  </cols>
  <sheetData>
    <row r="1" spans="1:8" ht="30.75" x14ac:dyDescent="0.7">
      <c r="A1" s="467" t="s">
        <v>753</v>
      </c>
      <c r="B1" s="467"/>
      <c r="C1" s="467"/>
      <c r="D1" s="467"/>
      <c r="E1" s="467"/>
      <c r="F1" s="467"/>
      <c r="G1" s="467"/>
      <c r="H1" s="467"/>
    </row>
    <row r="2" spans="1:8" s="424" customFormat="1" ht="18" customHeight="1" x14ac:dyDescent="0.2">
      <c r="A2" s="468" t="s">
        <v>756</v>
      </c>
      <c r="B2" s="86" t="s">
        <v>1238</v>
      </c>
      <c r="C2" s="86" t="s">
        <v>1239</v>
      </c>
      <c r="D2" s="86" t="s">
        <v>1244</v>
      </c>
      <c r="E2" s="86" t="s">
        <v>1241</v>
      </c>
      <c r="F2" s="406" t="s">
        <v>1235</v>
      </c>
      <c r="G2" s="86" t="s">
        <v>1237</v>
      </c>
      <c r="H2" s="86" t="s">
        <v>1243</v>
      </c>
    </row>
    <row r="3" spans="1:8" ht="72" x14ac:dyDescent="0.2">
      <c r="A3" s="469"/>
      <c r="B3" s="180" t="s">
        <v>1418</v>
      </c>
      <c r="C3" s="180" t="s">
        <v>1419</v>
      </c>
      <c r="D3" s="180" t="s">
        <v>1420</v>
      </c>
      <c r="E3" s="206" t="s">
        <v>1421</v>
      </c>
      <c r="F3" s="180" t="s">
        <v>1236</v>
      </c>
      <c r="G3" s="180" t="s">
        <v>1242</v>
      </c>
      <c r="H3" s="180" t="s">
        <v>1422</v>
      </c>
    </row>
    <row r="4" spans="1:8" ht="24" x14ac:dyDescent="0.55000000000000004">
      <c r="A4" s="29" t="s">
        <v>771</v>
      </c>
      <c r="B4" s="399">
        <v>22397872.100000001</v>
      </c>
      <c r="C4" s="375">
        <v>109806780.36999999</v>
      </c>
      <c r="D4" s="375">
        <f>SUM(B4:C4)</f>
        <v>132204652.47</v>
      </c>
      <c r="E4" s="375">
        <v>85269165.090000004</v>
      </c>
      <c r="F4" s="394">
        <v>37507993.25</v>
      </c>
      <c r="G4" s="375"/>
      <c r="H4" s="400">
        <v>9427494.163333334</v>
      </c>
    </row>
    <row r="5" spans="1:8" ht="24" x14ac:dyDescent="0.55000000000000004">
      <c r="A5" s="29" t="s">
        <v>772</v>
      </c>
      <c r="B5" s="399">
        <v>6500224</v>
      </c>
      <c r="C5" s="375">
        <v>9105213.7800000012</v>
      </c>
      <c r="D5" s="375">
        <f t="shared" ref="D5:D10" si="0">SUM(B5:C5)</f>
        <v>15605437.780000001</v>
      </c>
      <c r="E5" s="375">
        <f>+D5/2</f>
        <v>7802718.8900000006</v>
      </c>
      <c r="F5" s="394">
        <v>0</v>
      </c>
      <c r="G5" s="375"/>
      <c r="H5" s="400">
        <f>+D5-E5</f>
        <v>7802718.8900000006</v>
      </c>
    </row>
    <row r="6" spans="1:8" ht="24" x14ac:dyDescent="0.55000000000000004">
      <c r="A6" s="29" t="s">
        <v>773</v>
      </c>
      <c r="B6" s="399">
        <v>3372564.57</v>
      </c>
      <c r="C6" s="375">
        <v>35111042.810000002</v>
      </c>
      <c r="D6" s="375">
        <f t="shared" si="0"/>
        <v>38483607.380000003</v>
      </c>
      <c r="E6" s="375">
        <v>30592563.870000001</v>
      </c>
      <c r="F6" s="394">
        <v>4965123.28</v>
      </c>
      <c r="G6" s="375">
        <v>0</v>
      </c>
      <c r="H6" s="400">
        <v>2925920.2341666669</v>
      </c>
    </row>
    <row r="7" spans="1:8" ht="24" x14ac:dyDescent="0.55000000000000004">
      <c r="A7" s="29" t="s">
        <v>774</v>
      </c>
      <c r="B7" s="399">
        <v>0</v>
      </c>
      <c r="C7" s="375">
        <v>2291819</v>
      </c>
      <c r="D7" s="375">
        <f t="shared" si="0"/>
        <v>2291819</v>
      </c>
      <c r="E7" s="375">
        <v>2291819</v>
      </c>
      <c r="F7" s="394"/>
      <c r="G7" s="375"/>
      <c r="H7" s="400">
        <v>0</v>
      </c>
    </row>
    <row r="8" spans="1:8" ht="24" x14ac:dyDescent="0.55000000000000004">
      <c r="A8" s="29" t="s">
        <v>775</v>
      </c>
      <c r="B8" s="399">
        <v>120243</v>
      </c>
      <c r="C8" s="375">
        <v>210773.05</v>
      </c>
      <c r="D8" s="375">
        <f t="shared" si="0"/>
        <v>331016.05</v>
      </c>
      <c r="E8" s="375">
        <f>+D8*0.8</f>
        <v>264812.84000000003</v>
      </c>
      <c r="F8" s="394"/>
      <c r="G8" s="375"/>
      <c r="H8" s="400">
        <f>+D8-E8</f>
        <v>66203.209999999963</v>
      </c>
    </row>
    <row r="9" spans="1:8" ht="24" x14ac:dyDescent="0.55000000000000004">
      <c r="A9" s="29" t="s">
        <v>776</v>
      </c>
      <c r="B9" s="399">
        <v>523323.14</v>
      </c>
      <c r="C9" s="375">
        <v>4239439.4800000004</v>
      </c>
      <c r="D9" s="375">
        <f t="shared" si="0"/>
        <v>4762762.62</v>
      </c>
      <c r="E9" s="375">
        <f>+D9-H9</f>
        <v>4365865.76</v>
      </c>
      <c r="F9" s="394"/>
      <c r="G9" s="375"/>
      <c r="H9" s="400">
        <v>396896.86</v>
      </c>
    </row>
    <row r="10" spans="1:8" ht="24" x14ac:dyDescent="0.55000000000000004">
      <c r="A10" s="29" t="s">
        <v>777</v>
      </c>
      <c r="B10" s="399">
        <v>926824</v>
      </c>
      <c r="C10" s="375">
        <v>4983084.58</v>
      </c>
      <c r="D10" s="375">
        <f t="shared" si="0"/>
        <v>5909908.5800000001</v>
      </c>
      <c r="E10" s="375">
        <v>2507420.16</v>
      </c>
      <c r="F10" s="394"/>
      <c r="G10" s="375">
        <v>1730874.98</v>
      </c>
      <c r="H10" s="400">
        <f>+D10-E10-G10</f>
        <v>1671613.4399999999</v>
      </c>
    </row>
    <row r="11" spans="1:8" ht="24" x14ac:dyDescent="0.55000000000000004">
      <c r="A11" s="208" t="s">
        <v>666</v>
      </c>
      <c r="B11" s="209">
        <f>SUM(B4:B10)</f>
        <v>33841050.810000002</v>
      </c>
      <c r="C11" s="209">
        <f t="shared" ref="C11:H11" si="1">SUM(C4:C10)</f>
        <v>165748153.06999999</v>
      </c>
      <c r="D11" s="209">
        <f t="shared" si="1"/>
        <v>199589203.88000003</v>
      </c>
      <c r="E11" s="209">
        <f t="shared" si="1"/>
        <v>133094365.61000001</v>
      </c>
      <c r="F11" s="209">
        <f t="shared" si="1"/>
        <v>42473116.530000001</v>
      </c>
      <c r="G11" s="209">
        <f t="shared" si="1"/>
        <v>1730874.98</v>
      </c>
      <c r="H11" s="209">
        <f t="shared" si="1"/>
        <v>22290846.797500003</v>
      </c>
    </row>
  </sheetData>
  <mergeCells count="2">
    <mergeCell ref="A1:H1"/>
    <mergeCell ref="A2:A3"/>
  </mergeCells>
  <pageMargins left="0.27" right="0.28000000000000003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="60" zoomScaleNormal="60" workbookViewId="0">
      <selection activeCell="M8" sqref="M8"/>
    </sheetView>
  </sheetViews>
  <sheetFormatPr defaultColWidth="9" defaultRowHeight="22.5" x14ac:dyDescent="0.3"/>
  <cols>
    <col min="1" max="1" width="47.875" style="82" customWidth="1"/>
    <col min="2" max="2" width="21.75" style="82" customWidth="1"/>
    <col min="3" max="3" width="17" style="82" customWidth="1"/>
    <col min="4" max="4" width="16.375" style="82" customWidth="1"/>
    <col min="5" max="5" width="15" style="82" customWidth="1"/>
    <col min="6" max="6" width="15.75" style="82" customWidth="1"/>
    <col min="7" max="7" width="16.25" style="82" customWidth="1"/>
    <col min="8" max="8" width="8.75" style="82" bestFit="1" customWidth="1"/>
    <col min="9" max="16384" width="9" style="82"/>
  </cols>
  <sheetData>
    <row r="1" spans="1:8" ht="30.75" x14ac:dyDescent="0.7">
      <c r="A1" s="211" t="s">
        <v>778</v>
      </c>
      <c r="B1" s="212"/>
      <c r="C1" s="212"/>
      <c r="D1" s="212"/>
      <c r="E1" s="212"/>
      <c r="F1" s="212"/>
      <c r="G1" s="212"/>
      <c r="H1" s="213"/>
    </row>
    <row r="2" spans="1:8" ht="26.25" x14ac:dyDescent="0.55000000000000004">
      <c r="A2" s="468" t="s">
        <v>756</v>
      </c>
      <c r="B2" s="214"/>
      <c r="C2" s="470" t="s">
        <v>779</v>
      </c>
      <c r="D2" s="471"/>
      <c r="E2" s="471"/>
      <c r="F2" s="472"/>
      <c r="G2" s="473" t="s">
        <v>1423</v>
      </c>
      <c r="H2" s="475" t="s">
        <v>780</v>
      </c>
    </row>
    <row r="3" spans="1:8" ht="72" x14ac:dyDescent="0.3">
      <c r="A3" s="469"/>
      <c r="B3" s="180" t="s">
        <v>1245</v>
      </c>
      <c r="C3" s="128" t="s">
        <v>1246</v>
      </c>
      <c r="D3" s="206" t="s">
        <v>1249</v>
      </c>
      <c r="E3" s="128" t="s">
        <v>1247</v>
      </c>
      <c r="F3" s="206" t="s">
        <v>1248</v>
      </c>
      <c r="G3" s="474"/>
      <c r="H3" s="476"/>
    </row>
    <row r="4" spans="1:8" s="85" customFormat="1" ht="27.75" x14ac:dyDescent="0.2">
      <c r="A4" s="134" t="s">
        <v>781</v>
      </c>
      <c r="B4" s="237"/>
      <c r="C4" s="134"/>
      <c r="D4" s="215"/>
      <c r="E4" s="134"/>
      <c r="F4" s="215"/>
      <c r="G4" s="215">
        <f>SUM(D4,F4)</f>
        <v>0</v>
      </c>
      <c r="H4" s="84"/>
    </row>
    <row r="5" spans="1:8" ht="27.75" x14ac:dyDescent="0.65">
      <c r="A5" s="135" t="s">
        <v>782</v>
      </c>
      <c r="B5" s="23">
        <v>5507529.2999999998</v>
      </c>
      <c r="C5" s="29">
        <v>30</v>
      </c>
      <c r="D5" s="178">
        <v>5507529.2999999998</v>
      </c>
      <c r="E5" s="29"/>
      <c r="F5" s="178"/>
      <c r="G5" s="215">
        <v>5507529.2999999998</v>
      </c>
      <c r="H5" s="83"/>
    </row>
    <row r="6" spans="1:8" ht="27.75" x14ac:dyDescent="0.65">
      <c r="A6" s="29" t="s">
        <v>783</v>
      </c>
      <c r="B6" s="23">
        <v>3000000</v>
      </c>
      <c r="C6" s="29">
        <v>2</v>
      </c>
      <c r="D6" s="178">
        <v>3000000</v>
      </c>
      <c r="E6" s="29">
        <v>1</v>
      </c>
      <c r="F6" s="178">
        <v>87551700</v>
      </c>
      <c r="G6" s="215">
        <v>90551700</v>
      </c>
      <c r="H6" s="83"/>
    </row>
    <row r="7" spans="1:8" ht="26.25" x14ac:dyDescent="0.55000000000000004">
      <c r="A7" s="216" t="s">
        <v>666</v>
      </c>
      <c r="B7" s="178">
        <f>SUM(B4:B6)</f>
        <v>8507529.3000000007</v>
      </c>
      <c r="C7" s="24"/>
      <c r="D7" s="178">
        <f t="shared" ref="D7:G7" si="0">SUM(D4:D6)</f>
        <v>8507529.3000000007</v>
      </c>
      <c r="E7" s="39"/>
      <c r="F7" s="178">
        <f t="shared" si="0"/>
        <v>87551700</v>
      </c>
      <c r="G7" s="178">
        <f t="shared" si="0"/>
        <v>96059229.299999997</v>
      </c>
      <c r="H7" s="39"/>
    </row>
    <row r="9" spans="1:8" ht="1.5" customHeight="1" x14ac:dyDescent="0.3"/>
    <row r="10" spans="1:8" ht="25.5" x14ac:dyDescent="0.5">
      <c r="A10" s="363" t="s">
        <v>1446</v>
      </c>
      <c r="B10" s="364"/>
      <c r="C10" s="365"/>
    </row>
    <row r="11" spans="1:8" ht="25.5" x14ac:dyDescent="0.5">
      <c r="A11" s="366" t="s">
        <v>1447</v>
      </c>
      <c r="B11" s="366" t="s">
        <v>1448</v>
      </c>
      <c r="C11" s="366" t="s">
        <v>1449</v>
      </c>
    </row>
    <row r="12" spans="1:8" ht="25.5" x14ac:dyDescent="0.5">
      <c r="A12" s="105" t="s">
        <v>1450</v>
      </c>
      <c r="B12" s="227">
        <v>1</v>
      </c>
      <c r="C12" s="367">
        <v>87551700</v>
      </c>
    </row>
    <row r="13" spans="1:8" ht="25.5" x14ac:dyDescent="0.5">
      <c r="A13" s="105"/>
      <c r="B13" s="227"/>
      <c r="C13" s="367"/>
    </row>
    <row r="14" spans="1:8" ht="25.5" x14ac:dyDescent="0.5">
      <c r="A14" s="368" t="s">
        <v>1451</v>
      </c>
      <c r="B14" s="369">
        <f>SUM(B12:B13)</f>
        <v>1</v>
      </c>
      <c r="C14" s="370">
        <f>SUM(C12:C13)</f>
        <v>87551700</v>
      </c>
    </row>
    <row r="16" spans="1:8" hidden="1" x14ac:dyDescent="0.3"/>
    <row r="17" spans="1:3" ht="25.5" x14ac:dyDescent="0.5">
      <c r="A17" s="477" t="s">
        <v>1446</v>
      </c>
      <c r="B17" s="478"/>
      <c r="C17" s="478"/>
    </row>
    <row r="18" spans="1:3" ht="25.5" x14ac:dyDescent="0.5">
      <c r="A18" s="371" t="s">
        <v>1452</v>
      </c>
      <c r="B18" s="371" t="s">
        <v>1448</v>
      </c>
      <c r="C18" s="372" t="s">
        <v>1449</v>
      </c>
    </row>
    <row r="19" spans="1:3" ht="25.5" x14ac:dyDescent="0.5">
      <c r="A19" s="105" t="s">
        <v>1453</v>
      </c>
      <c r="B19" s="227">
        <v>1</v>
      </c>
      <c r="C19" s="373">
        <v>1000000</v>
      </c>
    </row>
    <row r="20" spans="1:3" ht="25.5" x14ac:dyDescent="0.5">
      <c r="A20" s="374" t="s">
        <v>1454</v>
      </c>
      <c r="B20" s="227">
        <v>1</v>
      </c>
      <c r="C20" s="375">
        <v>2000000</v>
      </c>
    </row>
    <row r="21" spans="1:3" ht="26.25" thickBot="1" x14ac:dyDescent="0.55000000000000004">
      <c r="A21" s="376"/>
      <c r="B21" s="377"/>
      <c r="C21" s="378"/>
    </row>
    <row r="22" spans="1:3" ht="23.25" thickTop="1" x14ac:dyDescent="0.3"/>
  </sheetData>
  <mergeCells count="5">
    <mergeCell ref="A2:A3"/>
    <mergeCell ref="C2:F2"/>
    <mergeCell ref="G2:G3"/>
    <mergeCell ref="H2:H3"/>
    <mergeCell ref="A17:C17"/>
  </mergeCells>
  <pageMargins left="0.2" right="0.2" top="0.32" bottom="0.17" header="0.3" footer="0.17"/>
  <pageSetup paperSize="9" scale="8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opLeftCell="F1" zoomScale="80" zoomScaleNormal="80" workbookViewId="0">
      <selection activeCell="B4" sqref="B4:C4"/>
    </sheetView>
  </sheetViews>
  <sheetFormatPr defaultRowHeight="19.5" x14ac:dyDescent="0.25"/>
  <cols>
    <col min="1" max="1" width="29.625" style="334" customWidth="1"/>
    <col min="2" max="2" width="20.5" style="334" bestFit="1" customWidth="1"/>
    <col min="3" max="3" width="10.5" style="334" bestFit="1" customWidth="1"/>
    <col min="4" max="4" width="14.625" style="334" bestFit="1" customWidth="1"/>
    <col min="5" max="5" width="10.5" style="334" bestFit="1" customWidth="1"/>
    <col min="6" max="6" width="14.625" style="334" bestFit="1" customWidth="1"/>
    <col min="7" max="7" width="10.5" style="334" bestFit="1" customWidth="1"/>
    <col min="8" max="8" width="12" style="334" bestFit="1" customWidth="1"/>
    <col min="9" max="9" width="10.5" style="334" bestFit="1" customWidth="1"/>
    <col min="10" max="10" width="12" style="334" bestFit="1" customWidth="1"/>
    <col min="11" max="11" width="10.5" style="334" bestFit="1" customWidth="1"/>
    <col min="12" max="12" width="12" style="334" bestFit="1" customWidth="1"/>
    <col min="13" max="13" width="10.5" style="334" bestFit="1" customWidth="1"/>
    <col min="14" max="14" width="12" style="334" bestFit="1" customWidth="1"/>
    <col min="15" max="15" width="10.5" style="334" bestFit="1" customWidth="1"/>
    <col min="16" max="16" width="12" style="334" bestFit="1" customWidth="1"/>
    <col min="17" max="17" width="10.5" style="334" bestFit="1" customWidth="1"/>
    <col min="18" max="18" width="12" style="334" bestFit="1" customWidth="1"/>
    <col min="19" max="19" width="10.5" style="334" bestFit="1" customWidth="1"/>
    <col min="20" max="20" width="12.75" style="334" customWidth="1"/>
    <col min="21" max="21" width="15.875" style="334" customWidth="1"/>
    <col min="22" max="16384" width="9" style="334"/>
  </cols>
  <sheetData>
    <row r="1" spans="1:22" ht="24" x14ac:dyDescent="0.55000000000000004">
      <c r="A1" s="333" t="s">
        <v>1358</v>
      </c>
      <c r="B1" s="333"/>
      <c r="C1" s="333"/>
      <c r="D1" s="333"/>
      <c r="E1" s="333"/>
      <c r="F1" s="333"/>
      <c r="G1" s="333"/>
    </row>
    <row r="4" spans="1:22" ht="24" x14ac:dyDescent="0.55000000000000004">
      <c r="A4" s="481" t="s">
        <v>756</v>
      </c>
      <c r="B4" s="479" t="s">
        <v>1359</v>
      </c>
      <c r="C4" s="480"/>
      <c r="D4" s="479" t="s">
        <v>1360</v>
      </c>
      <c r="E4" s="480"/>
      <c r="F4" s="479" t="s">
        <v>1361</v>
      </c>
      <c r="G4" s="480"/>
      <c r="H4" s="479" t="s">
        <v>1362</v>
      </c>
      <c r="I4" s="480"/>
      <c r="J4" s="479" t="s">
        <v>1363</v>
      </c>
      <c r="K4" s="480"/>
      <c r="L4" s="479" t="s">
        <v>1364</v>
      </c>
      <c r="M4" s="480"/>
      <c r="N4" s="479" t="s">
        <v>1365</v>
      </c>
      <c r="O4" s="480"/>
      <c r="P4" s="479" t="s">
        <v>1366</v>
      </c>
      <c r="Q4" s="480"/>
      <c r="R4" s="479" t="s">
        <v>1367</v>
      </c>
      <c r="S4" s="480"/>
      <c r="T4" s="139"/>
      <c r="U4" s="139"/>
      <c r="V4" s="139"/>
    </row>
    <row r="5" spans="1:22" ht="72" x14ac:dyDescent="0.55000000000000004">
      <c r="A5" s="481"/>
      <c r="B5" s="180" t="s">
        <v>1368</v>
      </c>
      <c r="C5" s="180" t="s">
        <v>1369</v>
      </c>
      <c r="D5" s="180" t="s">
        <v>1368</v>
      </c>
      <c r="E5" s="180" t="s">
        <v>1369</v>
      </c>
      <c r="F5" s="180" t="s">
        <v>1368</v>
      </c>
      <c r="G5" s="180" t="s">
        <v>1369</v>
      </c>
      <c r="H5" s="180" t="s">
        <v>1368</v>
      </c>
      <c r="I5" s="180" t="s">
        <v>1369</v>
      </c>
      <c r="J5" s="180" t="s">
        <v>1368</v>
      </c>
      <c r="K5" s="180" t="s">
        <v>1369</v>
      </c>
      <c r="L5" s="180" t="s">
        <v>1368</v>
      </c>
      <c r="M5" s="180" t="s">
        <v>1369</v>
      </c>
      <c r="N5" s="180" t="s">
        <v>1368</v>
      </c>
      <c r="O5" s="180" t="s">
        <v>1369</v>
      </c>
      <c r="P5" s="180" t="s">
        <v>1368</v>
      </c>
      <c r="Q5" s="180" t="s">
        <v>1369</v>
      </c>
      <c r="R5" s="180" t="s">
        <v>1368</v>
      </c>
      <c r="S5" s="180" t="s">
        <v>1369</v>
      </c>
      <c r="T5" s="139"/>
      <c r="U5" s="139"/>
      <c r="V5" s="139"/>
    </row>
    <row r="6" spans="1:22" ht="21" x14ac:dyDescent="0.35">
      <c r="A6" s="335"/>
      <c r="B6" s="158"/>
      <c r="C6" s="23"/>
      <c r="D6" s="158"/>
      <c r="E6" s="23"/>
      <c r="F6" s="158"/>
      <c r="G6" s="39"/>
      <c r="H6" s="158"/>
      <c r="I6" s="39"/>
      <c r="J6" s="158"/>
      <c r="K6" s="39"/>
      <c r="L6" s="158"/>
      <c r="M6" s="39"/>
      <c r="N6" s="158"/>
      <c r="O6" s="23"/>
      <c r="P6" s="158"/>
      <c r="Q6" s="39"/>
      <c r="R6" s="158"/>
      <c r="S6" s="23">
        <f t="shared" ref="S6:S17" si="0">C6+E6+G6+I6+K6+M6+O6+Q6</f>
        <v>0</v>
      </c>
      <c r="T6" s="139"/>
      <c r="U6" s="27"/>
      <c r="V6" s="139"/>
    </row>
    <row r="7" spans="1:22" ht="21" x14ac:dyDescent="0.35">
      <c r="A7" s="336"/>
      <c r="B7" s="158"/>
      <c r="C7" s="23"/>
      <c r="D7" s="158"/>
      <c r="E7" s="23"/>
      <c r="F7" s="158"/>
      <c r="G7" s="39"/>
      <c r="H7" s="158"/>
      <c r="I7" s="39"/>
      <c r="J7" s="158"/>
      <c r="K7" s="39"/>
      <c r="L7" s="158"/>
      <c r="M7" s="39"/>
      <c r="N7" s="158"/>
      <c r="O7" s="23"/>
      <c r="P7" s="158"/>
      <c r="Q7" s="39"/>
      <c r="R7" s="158"/>
      <c r="S7" s="23">
        <f t="shared" si="0"/>
        <v>0</v>
      </c>
      <c r="T7" s="139"/>
      <c r="U7" s="27"/>
      <c r="V7" s="139"/>
    </row>
    <row r="8" spans="1:22" ht="21" x14ac:dyDescent="0.35">
      <c r="A8" s="337"/>
      <c r="B8" s="158"/>
      <c r="C8" s="23"/>
      <c r="D8" s="158"/>
      <c r="E8" s="23"/>
      <c r="F8" s="158"/>
      <c r="G8" s="23"/>
      <c r="H8" s="158"/>
      <c r="I8" s="23"/>
      <c r="J8" s="158"/>
      <c r="K8" s="39"/>
      <c r="L8" s="158"/>
      <c r="M8" s="23"/>
      <c r="N8" s="158"/>
      <c r="O8" s="23"/>
      <c r="P8" s="158"/>
      <c r="Q8" s="39"/>
      <c r="R8" s="158"/>
      <c r="S8" s="23">
        <f t="shared" si="0"/>
        <v>0</v>
      </c>
      <c r="T8" s="139"/>
      <c r="U8" s="27"/>
      <c r="V8" s="139"/>
    </row>
    <row r="9" spans="1:22" ht="21" x14ac:dyDescent="0.35">
      <c r="A9" s="337"/>
      <c r="B9" s="158"/>
      <c r="C9" s="23"/>
      <c r="D9" s="158"/>
      <c r="E9" s="23"/>
      <c r="F9" s="158"/>
      <c r="G9" s="23"/>
      <c r="H9" s="158"/>
      <c r="I9" s="23"/>
      <c r="J9" s="158"/>
      <c r="K9" s="23"/>
      <c r="L9" s="158"/>
      <c r="M9" s="23"/>
      <c r="N9" s="158"/>
      <c r="O9" s="23"/>
      <c r="P9" s="158"/>
      <c r="Q9" s="23"/>
      <c r="R9" s="158"/>
      <c r="S9" s="23">
        <f t="shared" si="0"/>
        <v>0</v>
      </c>
      <c r="T9" s="139"/>
      <c r="U9" s="27"/>
      <c r="V9" s="139"/>
    </row>
    <row r="10" spans="1:22" ht="21" x14ac:dyDescent="0.35">
      <c r="A10" s="337"/>
      <c r="B10" s="158"/>
      <c r="C10" s="23"/>
      <c r="D10" s="158"/>
      <c r="E10" s="23"/>
      <c r="F10" s="158"/>
      <c r="G10" s="23"/>
      <c r="H10" s="158"/>
      <c r="I10" s="23"/>
      <c r="J10" s="158"/>
      <c r="K10" s="23"/>
      <c r="L10" s="158"/>
      <c r="M10" s="23"/>
      <c r="N10" s="158"/>
      <c r="O10" s="23"/>
      <c r="P10" s="158"/>
      <c r="Q10" s="23"/>
      <c r="R10" s="158"/>
      <c r="S10" s="23">
        <f t="shared" si="0"/>
        <v>0</v>
      </c>
      <c r="T10" s="139"/>
      <c r="U10" s="27"/>
      <c r="V10" s="139"/>
    </row>
    <row r="11" spans="1:22" ht="21" x14ac:dyDescent="0.35">
      <c r="A11" s="337"/>
      <c r="B11" s="158"/>
      <c r="C11" s="23"/>
      <c r="D11" s="158"/>
      <c r="E11" s="23"/>
      <c r="F11" s="158"/>
      <c r="G11" s="39"/>
      <c r="H11" s="158"/>
      <c r="I11" s="39"/>
      <c r="J11" s="158"/>
      <c r="K11" s="23"/>
      <c r="L11" s="158"/>
      <c r="M11" s="39"/>
      <c r="N11" s="158"/>
      <c r="O11" s="23"/>
      <c r="P11" s="158"/>
      <c r="Q11" s="23"/>
      <c r="R11" s="158"/>
      <c r="S11" s="23">
        <f t="shared" si="0"/>
        <v>0</v>
      </c>
      <c r="T11" s="27"/>
      <c r="U11" s="27"/>
      <c r="V11" s="139"/>
    </row>
    <row r="12" spans="1:22" ht="21" x14ac:dyDescent="0.35">
      <c r="A12" s="39"/>
      <c r="B12" s="158"/>
      <c r="C12" s="23"/>
      <c r="D12" s="158"/>
      <c r="E12" s="23"/>
      <c r="F12" s="158"/>
      <c r="G12" s="39"/>
      <c r="H12" s="158"/>
      <c r="I12" s="39"/>
      <c r="J12" s="158"/>
      <c r="K12" s="39"/>
      <c r="L12" s="158"/>
      <c r="M12" s="39"/>
      <c r="N12" s="158"/>
      <c r="O12" s="23"/>
      <c r="P12" s="158"/>
      <c r="Q12" s="23"/>
      <c r="R12" s="158"/>
      <c r="S12" s="23">
        <f t="shared" si="0"/>
        <v>0</v>
      </c>
      <c r="T12" s="139"/>
      <c r="U12" s="27"/>
      <c r="V12" s="139"/>
    </row>
    <row r="13" spans="1:22" ht="21" x14ac:dyDescent="0.35">
      <c r="A13" s="39"/>
      <c r="B13" s="158"/>
      <c r="C13" s="39"/>
      <c r="D13" s="158"/>
      <c r="E13" s="23"/>
      <c r="F13" s="158"/>
      <c r="G13" s="39"/>
      <c r="H13" s="158"/>
      <c r="I13" s="23"/>
      <c r="J13" s="158"/>
      <c r="K13" s="23"/>
      <c r="L13" s="158"/>
      <c r="M13" s="39"/>
      <c r="N13" s="158"/>
      <c r="O13" s="23"/>
      <c r="P13" s="158"/>
      <c r="Q13" s="23"/>
      <c r="R13" s="158"/>
      <c r="S13" s="23">
        <f t="shared" si="0"/>
        <v>0</v>
      </c>
      <c r="T13" s="139"/>
      <c r="U13" s="27"/>
      <c r="V13" s="139"/>
    </row>
    <row r="14" spans="1:22" ht="21" x14ac:dyDescent="0.35">
      <c r="A14" s="338"/>
      <c r="B14" s="158"/>
      <c r="C14" s="23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158"/>
      <c r="S14" s="23">
        <f t="shared" si="0"/>
        <v>0</v>
      </c>
      <c r="T14" s="139"/>
      <c r="U14" s="27"/>
      <c r="V14" s="139"/>
    </row>
    <row r="15" spans="1:22" ht="21" x14ac:dyDescent="0.35">
      <c r="A15" s="39"/>
      <c r="B15" s="158"/>
      <c r="C15" s="2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158"/>
      <c r="S15" s="23">
        <f t="shared" si="0"/>
        <v>0</v>
      </c>
      <c r="T15" s="139"/>
      <c r="U15" s="27"/>
      <c r="V15" s="139"/>
    </row>
    <row r="16" spans="1:22" ht="21" x14ac:dyDescent="0.35">
      <c r="A16" s="39"/>
      <c r="B16" s="158"/>
      <c r="C16" s="23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58"/>
      <c r="S16" s="23">
        <f t="shared" si="0"/>
        <v>0</v>
      </c>
      <c r="T16" s="139"/>
      <c r="U16" s="27"/>
      <c r="V16" s="139"/>
    </row>
    <row r="17" spans="1:22" ht="21.75" thickBot="1" x14ac:dyDescent="0.4">
      <c r="A17" s="3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158"/>
      <c r="O17" s="23"/>
      <c r="P17" s="39"/>
      <c r="Q17" s="39"/>
      <c r="R17" s="158"/>
      <c r="S17" s="23">
        <f t="shared" si="0"/>
        <v>0</v>
      </c>
      <c r="T17" s="139"/>
      <c r="U17" s="27"/>
      <c r="V17" s="139"/>
    </row>
    <row r="18" spans="1:22" ht="24.75" thickBot="1" x14ac:dyDescent="0.6">
      <c r="A18" s="139"/>
      <c r="B18" s="340"/>
      <c r="C18" s="341">
        <f t="shared" ref="C18:S18" si="1">SUM(C14:C17)</f>
        <v>0</v>
      </c>
      <c r="D18" s="341">
        <f t="shared" si="1"/>
        <v>0</v>
      </c>
      <c r="E18" s="341">
        <f t="shared" si="1"/>
        <v>0</v>
      </c>
      <c r="F18" s="341">
        <f t="shared" si="1"/>
        <v>0</v>
      </c>
      <c r="G18" s="341">
        <f t="shared" si="1"/>
        <v>0</v>
      </c>
      <c r="H18" s="341">
        <f t="shared" si="1"/>
        <v>0</v>
      </c>
      <c r="I18" s="341">
        <f t="shared" si="1"/>
        <v>0</v>
      </c>
      <c r="J18" s="341">
        <f t="shared" si="1"/>
        <v>0</v>
      </c>
      <c r="K18" s="341">
        <f t="shared" si="1"/>
        <v>0</v>
      </c>
      <c r="L18" s="341">
        <f t="shared" si="1"/>
        <v>0</v>
      </c>
      <c r="M18" s="341">
        <f t="shared" si="1"/>
        <v>0</v>
      </c>
      <c r="N18" s="341">
        <f t="shared" si="1"/>
        <v>0</v>
      </c>
      <c r="O18" s="341">
        <f t="shared" si="1"/>
        <v>0</v>
      </c>
      <c r="P18" s="341">
        <f t="shared" si="1"/>
        <v>0</v>
      </c>
      <c r="Q18" s="341">
        <f t="shared" si="1"/>
        <v>0</v>
      </c>
      <c r="R18" s="342">
        <f t="shared" si="1"/>
        <v>0</v>
      </c>
      <c r="S18" s="343">
        <f t="shared" si="1"/>
        <v>0</v>
      </c>
      <c r="T18" s="139"/>
      <c r="U18" s="139"/>
      <c r="V18" s="139"/>
    </row>
    <row r="19" spans="1:22" ht="24" x14ac:dyDescent="0.55000000000000004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75" bottom="0.75" header="0.3" footer="0.3"/>
  <pageSetup paperSize="9" scale="5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L15" sqref="L15"/>
    </sheetView>
  </sheetViews>
  <sheetFormatPr defaultRowHeight="24" x14ac:dyDescent="0.55000000000000004"/>
  <cols>
    <col min="1" max="1" width="9.125" style="26" customWidth="1"/>
    <col min="2" max="2" width="23.125" style="26" customWidth="1"/>
    <col min="3" max="3" width="22.5" style="26" customWidth="1"/>
    <col min="4" max="4" width="17.25" style="386" customWidth="1"/>
    <col min="5" max="5" width="20.125" style="26" customWidth="1"/>
    <col min="6" max="6" width="15.875" style="26" customWidth="1"/>
    <col min="7" max="7" width="24.375" style="386" customWidth="1"/>
    <col min="8" max="16384" width="9" style="26"/>
  </cols>
  <sheetData>
    <row r="1" spans="1:7" x14ac:dyDescent="0.55000000000000004">
      <c r="A1" s="29"/>
      <c r="B1" s="484" t="s">
        <v>784</v>
      </c>
      <c r="C1" s="485"/>
      <c r="D1" s="485"/>
      <c r="E1" s="485"/>
      <c r="F1" s="485"/>
      <c r="G1" s="485"/>
    </row>
    <row r="2" spans="1:7" ht="72" x14ac:dyDescent="0.55000000000000004">
      <c r="A2" s="86" t="s">
        <v>786</v>
      </c>
      <c r="B2" s="128" t="s">
        <v>787</v>
      </c>
      <c r="C2" s="380" t="s">
        <v>793</v>
      </c>
      <c r="D2" s="384" t="s">
        <v>790</v>
      </c>
      <c r="E2" s="128" t="s">
        <v>788</v>
      </c>
      <c r="F2" s="128" t="s">
        <v>789</v>
      </c>
      <c r="G2" s="392" t="s">
        <v>785</v>
      </c>
    </row>
    <row r="3" spans="1:7" x14ac:dyDescent="0.55000000000000004">
      <c r="A3" s="86">
        <v>1</v>
      </c>
      <c r="B3" s="128" t="s">
        <v>1427</v>
      </c>
      <c r="C3" s="387">
        <v>330000</v>
      </c>
      <c r="D3" s="384">
        <f>+'7.1 รายละเอียด แผน รพ.สต.'!E4+'7.1 รายละเอียด แผน รพ.สต.'!F4+'7.1 รายละเอียด แผน รพ.สต.'!G4+'7.1 รายละเอียด แผน รพ.สต.'!H4+'7.1 รายละเอียด แผน รพ.สต.'!I4+'7.1 รายละเอียด แผน รพ.สต.'!J4+'7.1 รายละเอียด แผน รพ.สต.'!K4+'7.1 รายละเอียด แผน รพ.สต.'!L4</f>
        <v>712092</v>
      </c>
      <c r="E3" s="391">
        <f>++'7.1 รายละเอียด แผน รพ.สต.'!M4+'7.1 รายละเอียด แผน รพ.สต.'!N4+'7.1 รายละเอียด แผน รพ.สต.'!O4+'7.1 รายละเอียด แผน รพ.สต.'!P4+'7.1 รายละเอียด แผน รพ.สต.'!Q4+'7.1 รายละเอียด แผน รพ.สต.'!R4</f>
        <v>198471.52</v>
      </c>
      <c r="F3" s="128"/>
      <c r="G3" s="393">
        <f>SUM(C3:F3)</f>
        <v>1240563.52</v>
      </c>
    </row>
    <row r="4" spans="1:7" x14ac:dyDescent="0.55000000000000004">
      <c r="A4" s="86">
        <v>2</v>
      </c>
      <c r="B4" s="128" t="s">
        <v>1429</v>
      </c>
      <c r="C4" s="387">
        <v>300000</v>
      </c>
      <c r="D4" s="384">
        <f>+'7.1 รายละเอียด แผน รพ.สต.'!E5+'7.1 รายละเอียด แผน รพ.สต.'!F5+'7.1 รายละเอียด แผน รพ.สต.'!G5+'7.1 รายละเอียด แผน รพ.สต.'!H5+'7.1 รายละเอียด แผน รพ.สต.'!I5+'7.1 รายละเอียด แผน รพ.สต.'!J5+'7.1 รายละเอียด แผน รพ.สต.'!K5+'7.1 รายละเอียด แผน รพ.สต.'!L5</f>
        <v>772427</v>
      </c>
      <c r="E4" s="391">
        <f>++'7.1 รายละเอียด แผน รพ.สต.'!M5+'7.1 รายละเอียด แผน รพ.สต.'!N5+'7.1 รายละเอียด แผน รพ.สต.'!O5+'7.1 รายละเอียด แผน รพ.สต.'!P5+'7.1 รายละเอียด แผน รพ.สต.'!Q5+'7.1 รายละเอียด แผน รพ.สต.'!R5</f>
        <v>133772.25</v>
      </c>
      <c r="F4" s="128"/>
      <c r="G4" s="393">
        <f t="shared" ref="G4:G18" si="0">SUM(C4:F4)</f>
        <v>1206199.25</v>
      </c>
    </row>
    <row r="5" spans="1:7" x14ac:dyDescent="0.55000000000000004">
      <c r="A5" s="86">
        <v>3</v>
      </c>
      <c r="B5" s="128" t="s">
        <v>1431</v>
      </c>
      <c r="C5" s="387">
        <v>330000</v>
      </c>
      <c r="D5" s="384">
        <f>+'7.1 รายละเอียด แผน รพ.สต.'!E6+'7.1 รายละเอียด แผน รพ.สต.'!F6+'7.1 รายละเอียด แผน รพ.สต.'!G6+'7.1 รายละเอียด แผน รพ.สต.'!H6+'7.1 รายละเอียด แผน รพ.สต.'!I6+'7.1 รายละเอียด แผน รพ.สต.'!J6+'7.1 รายละเอียด แผน รพ.สต.'!K6+'7.1 รายละเอียด แผน รพ.สต.'!L6</f>
        <v>619893</v>
      </c>
      <c r="E5" s="391">
        <f>++'7.1 รายละเอียด แผน รพ.สต.'!M6+'7.1 รายละเอียด แผน รพ.สต.'!N6+'7.1 รายละเอียด แผน รพ.สต.'!O6+'7.1 รายละเอียด แผน รพ.สต.'!P6+'7.1 รายละเอียด แผน รพ.สต.'!Q6+'7.1 รายละเอียด แผน รพ.สต.'!R6</f>
        <v>150582.01999999999</v>
      </c>
      <c r="F5" s="128"/>
      <c r="G5" s="393">
        <f t="shared" si="0"/>
        <v>1100475.02</v>
      </c>
    </row>
    <row r="6" spans="1:7" x14ac:dyDescent="0.55000000000000004">
      <c r="A6" s="86">
        <v>4</v>
      </c>
      <c r="B6" s="128" t="s">
        <v>1432</v>
      </c>
      <c r="C6" s="387">
        <v>330000</v>
      </c>
      <c r="D6" s="384">
        <f>+'7.1 รายละเอียด แผน รพ.สต.'!E7+'7.1 รายละเอียด แผน รพ.สต.'!F7+'7.1 รายละเอียด แผน รพ.สต.'!G7+'7.1 รายละเอียด แผน รพ.สต.'!H7+'7.1 รายละเอียด แผน รพ.สต.'!I7+'7.1 รายละเอียด แผน รพ.สต.'!J7+'7.1 รายละเอียด แผน รพ.สต.'!K7+'7.1 รายละเอียด แผน รพ.สต.'!L7</f>
        <v>871195</v>
      </c>
      <c r="E6" s="391">
        <f>++'7.1 รายละเอียด แผน รพ.สต.'!M7+'7.1 รายละเอียด แผน รพ.สต.'!N7+'7.1 รายละเอียด แผน รพ.สต.'!O7+'7.1 รายละเอียด แผน รพ.สต.'!P7+'7.1 รายละเอียด แผน รพ.สต.'!Q7+'7.1 รายละเอียด แผน รพ.สต.'!R7</f>
        <v>261423.37</v>
      </c>
      <c r="F6" s="128"/>
      <c r="G6" s="393">
        <f t="shared" si="0"/>
        <v>1462618.37</v>
      </c>
    </row>
    <row r="7" spans="1:7" x14ac:dyDescent="0.55000000000000004">
      <c r="A7" s="86">
        <v>5</v>
      </c>
      <c r="B7" s="128" t="s">
        <v>1433</v>
      </c>
      <c r="C7" s="387">
        <v>330000</v>
      </c>
      <c r="D7" s="384">
        <f>+'7.1 รายละเอียด แผน รพ.สต.'!E8+'7.1 รายละเอียด แผน รพ.สต.'!F8+'7.1 รายละเอียด แผน รพ.สต.'!G8+'7.1 รายละเอียด แผน รพ.สต.'!H8+'7.1 รายละเอียด แผน รพ.สต.'!I8+'7.1 รายละเอียด แผน รพ.สต.'!J8+'7.1 รายละเอียด แผน รพ.สต.'!K8+'7.1 รายละเอียด แผน รพ.สต.'!L8</f>
        <v>985163</v>
      </c>
      <c r="E7" s="391">
        <f>++'7.1 รายละเอียด แผน รพ.สต.'!M8+'7.1 รายละเอียด แผน รพ.สต.'!N8+'7.1 รายละเอียด แผน รพ.สต.'!O8+'7.1 รายละเอียด แผน รพ.สต.'!P8+'7.1 รายละเอียด แผน รพ.สต.'!Q8+'7.1 รายละเอียด แผน รพ.สต.'!R8</f>
        <v>116503.74999999999</v>
      </c>
      <c r="F7" s="128"/>
      <c r="G7" s="393">
        <f t="shared" si="0"/>
        <v>1431666.75</v>
      </c>
    </row>
    <row r="8" spans="1:7" x14ac:dyDescent="0.55000000000000004">
      <c r="A8" s="86">
        <v>6</v>
      </c>
      <c r="B8" s="128" t="s">
        <v>1434</v>
      </c>
      <c r="C8" s="387">
        <v>330000</v>
      </c>
      <c r="D8" s="384">
        <f>+'7.1 รายละเอียด แผน รพ.สต.'!E9+'7.1 รายละเอียด แผน รพ.สต.'!F9+'7.1 รายละเอียด แผน รพ.สต.'!G9+'7.1 รายละเอียด แผน รพ.สต.'!H9+'7.1 รายละเอียด แผน รพ.สต.'!I9+'7.1 รายละเอียด แผน รพ.สต.'!J9+'7.1 รายละเอียด แผน รพ.สต.'!K9+'7.1 รายละเอียด แผน รพ.สต.'!L9</f>
        <v>565072</v>
      </c>
      <c r="E8" s="391">
        <f>++'7.1 รายละเอียด แผน รพ.สต.'!M9+'7.1 รายละเอียด แผน รพ.สต.'!N9+'7.1 รายละเอียด แผน รพ.สต.'!O9+'7.1 รายละเอียด แผน รพ.สต.'!P9+'7.1 รายละเอียด แผน รพ.สต.'!Q9+'7.1 รายละเอียด แผน รพ.สต.'!R9</f>
        <v>179470.24</v>
      </c>
      <c r="F8" s="128"/>
      <c r="G8" s="393">
        <f t="shared" si="0"/>
        <v>1074542.24</v>
      </c>
    </row>
    <row r="9" spans="1:7" x14ac:dyDescent="0.55000000000000004">
      <c r="A9" s="86">
        <v>7</v>
      </c>
      <c r="B9" s="128" t="s">
        <v>1435</v>
      </c>
      <c r="C9" s="387">
        <v>300000</v>
      </c>
      <c r="D9" s="384">
        <f>+'7.1 รายละเอียด แผน รพ.สต.'!E10+'7.1 รายละเอียด แผน รพ.สต.'!F10+'7.1 รายละเอียด แผน รพ.สต.'!G10+'7.1 รายละเอียด แผน รพ.สต.'!H10+'7.1 รายละเอียด แผน รพ.สต.'!I10+'7.1 รายละเอียด แผน รพ.สต.'!J10+'7.1 รายละเอียด แผน รพ.สต.'!K10+'7.1 รายละเอียด แผน รพ.สต.'!L10</f>
        <v>533063</v>
      </c>
      <c r="E9" s="391">
        <f>++'7.1 รายละเอียด แผน รพ.สต.'!M10+'7.1 รายละเอียด แผน รพ.สต.'!N10+'7.1 รายละเอียด แผน รพ.สต.'!O10+'7.1 รายละเอียด แผน รพ.สต.'!P10+'7.1 รายละเอียด แผน รพ.สต.'!Q10+'7.1 รายละเอียด แผน รพ.สต.'!R10</f>
        <v>53149</v>
      </c>
      <c r="F9" s="128"/>
      <c r="G9" s="393">
        <f t="shared" si="0"/>
        <v>886212</v>
      </c>
    </row>
    <row r="10" spans="1:7" x14ac:dyDescent="0.55000000000000004">
      <c r="A10" s="86">
        <v>8</v>
      </c>
      <c r="B10" s="128" t="s">
        <v>1436</v>
      </c>
      <c r="C10" s="387">
        <v>300000</v>
      </c>
      <c r="D10" s="384">
        <f>+'7.1 รายละเอียด แผน รพ.สต.'!E11+'7.1 รายละเอียด แผน รพ.สต.'!F11+'7.1 รายละเอียด แผน รพ.สต.'!G11+'7.1 รายละเอียด แผน รพ.สต.'!H11+'7.1 รายละเอียด แผน รพ.สต.'!I11+'7.1 รายละเอียด แผน รพ.สต.'!J11+'7.1 รายละเอียด แผน รพ.สต.'!K11+'7.1 รายละเอียด แผน รพ.สต.'!L11</f>
        <v>729311</v>
      </c>
      <c r="E10" s="391">
        <f>++'7.1 รายละเอียด แผน รพ.สต.'!M11+'7.1 รายละเอียด แผน รพ.สต.'!N11+'7.1 รายละเอียด แผน รพ.สต.'!O11+'7.1 รายละเอียด แผน รพ.สต.'!P11+'7.1 รายละเอียด แผน รพ.สต.'!Q11+'7.1 รายละเอียด แผน รพ.สต.'!R11</f>
        <v>91189</v>
      </c>
      <c r="F10" s="128"/>
      <c r="G10" s="393">
        <f t="shared" si="0"/>
        <v>1120500</v>
      </c>
    </row>
    <row r="11" spans="1:7" x14ac:dyDescent="0.55000000000000004">
      <c r="A11" s="86">
        <v>9</v>
      </c>
      <c r="B11" s="91" t="s">
        <v>1437</v>
      </c>
      <c r="C11" s="387">
        <v>300000</v>
      </c>
      <c r="D11" s="384">
        <f>+'7.1 รายละเอียด แผน รพ.สต.'!E12+'7.1 รายละเอียด แผน รพ.สต.'!F12+'7.1 รายละเอียด แผน รพ.สต.'!G12+'7.1 รายละเอียด แผน รพ.สต.'!H12+'7.1 รายละเอียด แผน รพ.สต.'!I12+'7.1 รายละเอียด แผน รพ.สต.'!J12+'7.1 รายละเอียด แผน รพ.สต.'!K12+'7.1 รายละเอียด แผน รพ.สต.'!L12</f>
        <v>489266</v>
      </c>
      <c r="E11" s="391">
        <f>++'7.1 รายละเอียด แผน รพ.สต.'!M12+'7.1 รายละเอียด แผน รพ.สต.'!N12+'7.1 รายละเอียด แผน รพ.สต.'!O12+'7.1 รายละเอียด แผน รพ.สต.'!P12+'7.1 รายละเอียด แผน รพ.สต.'!Q12+'7.1 รายละเอียด แผน รพ.สต.'!R12</f>
        <v>111574.63999999998</v>
      </c>
      <c r="F11" s="29"/>
      <c r="G11" s="393">
        <f t="shared" si="0"/>
        <v>900840.64</v>
      </c>
    </row>
    <row r="12" spans="1:7" x14ac:dyDescent="0.55000000000000004">
      <c r="A12" s="86">
        <v>10</v>
      </c>
      <c r="B12" s="91" t="s">
        <v>1438</v>
      </c>
      <c r="C12" s="387">
        <v>330000</v>
      </c>
      <c r="D12" s="384">
        <f>+'7.1 รายละเอียด แผน รพ.สต.'!E13+'7.1 รายละเอียด แผน รพ.สต.'!F13+'7.1 รายละเอียด แผน รพ.สต.'!G13+'7.1 รายละเอียด แผน รพ.สต.'!H13+'7.1 รายละเอียด แผน รพ.สต.'!I13+'7.1 รายละเอียด แผน รพ.สต.'!J13+'7.1 รายละเอียด แผน รพ.สต.'!K13+'7.1 รายละเอียด แผน รพ.สต.'!L13</f>
        <v>792830</v>
      </c>
      <c r="E12" s="391">
        <f>++'7.1 รายละเอียด แผน รพ.สต.'!M13+'7.1 รายละเอียด แผน รพ.สต.'!N13+'7.1 รายละเอียด แผน รพ.สต.'!O13+'7.1 รายละเอียด แผน รพ.สต.'!P13+'7.1 รายละเอียด แผน รพ.สต.'!Q13+'7.1 รายละเอียด แผน รพ.สต.'!R13</f>
        <v>92102.99</v>
      </c>
      <c r="F12" s="29"/>
      <c r="G12" s="393">
        <f t="shared" si="0"/>
        <v>1214932.99</v>
      </c>
    </row>
    <row r="13" spans="1:7" ht="27" customHeight="1" x14ac:dyDescent="0.55000000000000004">
      <c r="A13" s="86">
        <v>11</v>
      </c>
      <c r="B13" s="91" t="s">
        <v>1439</v>
      </c>
      <c r="C13" s="387">
        <v>330000</v>
      </c>
      <c r="D13" s="384">
        <f>+'7.1 รายละเอียด แผน รพ.สต.'!E14+'7.1 รายละเอียด แผน รพ.สต.'!F14+'7.1 รายละเอียด แผน รพ.สต.'!G14+'7.1 รายละเอียด แผน รพ.สต.'!H14+'7.1 รายละเอียด แผน รพ.สต.'!I14+'7.1 รายละเอียด แผน รพ.สต.'!J14+'7.1 รายละเอียด แผน รพ.สต.'!K14+'7.1 รายละเอียด แผน รพ.สต.'!L14</f>
        <v>712314</v>
      </c>
      <c r="E13" s="391">
        <f>++'7.1 รายละเอียด แผน รพ.สต.'!M14+'7.1 รายละเอียด แผน รพ.สต.'!N14+'7.1 รายละเอียด แผน รพ.สต.'!O14+'7.1 รายละเอียด แผน รพ.สต.'!P14+'7.1 รายละเอียด แผน รพ.สต.'!Q14+'7.1 รายละเอียด แผน รพ.สต.'!R14</f>
        <v>183037.08</v>
      </c>
      <c r="F13" s="29"/>
      <c r="G13" s="393">
        <f t="shared" si="0"/>
        <v>1225351.08</v>
      </c>
    </row>
    <row r="14" spans="1:7" ht="24" customHeight="1" x14ac:dyDescent="0.55000000000000004">
      <c r="A14" s="86">
        <v>12</v>
      </c>
      <c r="B14" s="91" t="s">
        <v>1440</v>
      </c>
      <c r="C14" s="387">
        <v>360000</v>
      </c>
      <c r="D14" s="384">
        <f>+'7.1 รายละเอียด แผน รพ.สต.'!E15+'7.1 รายละเอียด แผน รพ.สต.'!F15+'7.1 รายละเอียด แผน รพ.สต.'!G15+'7.1 รายละเอียด แผน รพ.สต.'!H15+'7.1 รายละเอียด แผน รพ.สต.'!I15+'7.1 รายละเอียด แผน รพ.สต.'!J15+'7.1 รายละเอียด แผน รพ.สต.'!K15+'7.1 รายละเอียด แผน รพ.สต.'!L15</f>
        <v>1063585</v>
      </c>
      <c r="E14" s="391">
        <f>++'7.1 รายละเอียด แผน รพ.สต.'!M15+'7.1 รายละเอียด แผน รพ.สต.'!N15+'7.1 รายละเอียด แผน รพ.สต.'!O15+'7.1 รายละเอียด แผน รพ.สต.'!P15+'7.1 รายละเอียด แผน รพ.สต.'!Q15+'7.1 รายละเอียด แผน รพ.สต.'!R15</f>
        <v>104400.01999999999</v>
      </c>
      <c r="F14" s="29"/>
      <c r="G14" s="393">
        <f t="shared" si="0"/>
        <v>1527985.02</v>
      </c>
    </row>
    <row r="15" spans="1:7" ht="24" customHeight="1" x14ac:dyDescent="0.55000000000000004">
      <c r="A15" s="383">
        <v>13</v>
      </c>
      <c r="B15" s="382" t="s">
        <v>1442</v>
      </c>
      <c r="C15" s="388">
        <v>330000</v>
      </c>
      <c r="D15" s="384">
        <f>+'7.1 รายละเอียด แผน รพ.สต.'!E16+'7.1 รายละเอียด แผน รพ.สต.'!F16+'7.1 รายละเอียด แผน รพ.สต.'!G16+'7.1 รายละเอียด แผน รพ.สต.'!H16+'7.1 รายละเอียด แผน รพ.สต.'!I16+'7.1 รายละเอียด แผน รพ.สต.'!J16+'7.1 รายละเอียด แผน รพ.สต.'!K16+'7.1 รายละเอียด แผน รพ.สต.'!L16</f>
        <v>601438</v>
      </c>
      <c r="E15" s="391">
        <f>++'7.1 รายละเอียด แผน รพ.สต.'!M16+'7.1 รายละเอียด แผน รพ.สต.'!N16+'7.1 รายละเอียด แผน รพ.สต.'!O16+'7.1 รายละเอียด แผน รพ.สต.'!P16+'7.1 รายละเอียด แผน รพ.สต.'!Q16+'7.1 รายละเอียด แผน รพ.สต.'!R16</f>
        <v>96761.36</v>
      </c>
      <c r="F15" s="379"/>
      <c r="G15" s="393">
        <f t="shared" si="0"/>
        <v>1028199.36</v>
      </c>
    </row>
    <row r="16" spans="1:7" ht="24" customHeight="1" x14ac:dyDescent="0.55000000000000004">
      <c r="A16" s="383">
        <v>14</v>
      </c>
      <c r="B16" s="382" t="s">
        <v>1443</v>
      </c>
      <c r="C16" s="388">
        <v>330000</v>
      </c>
      <c r="D16" s="384">
        <f>+'7.1 รายละเอียด แผน รพ.สต.'!E17+'7.1 รายละเอียด แผน รพ.สต.'!F17+'7.1 รายละเอียด แผน รพ.สต.'!G17+'7.1 รายละเอียด แผน รพ.สต.'!H17+'7.1 รายละเอียด แผน รพ.สต.'!I17+'7.1 รายละเอียด แผน รพ.สต.'!J17+'7.1 รายละเอียด แผน รพ.สต.'!K17+'7.1 รายละเอียด แผน รพ.สต.'!L17</f>
        <v>495747</v>
      </c>
      <c r="E16" s="391">
        <f>++'7.1 รายละเอียด แผน รพ.สต.'!M17+'7.1 รายละเอียด แผน รพ.สต.'!N17+'7.1 รายละเอียด แผน รพ.สต.'!O17+'7.1 รายละเอียด แผน รพ.สต.'!P17+'7.1 รายละเอียด แผน รพ.สต.'!Q17+'7.1 รายละเอียด แผน รพ.สต.'!R17</f>
        <v>261306</v>
      </c>
      <c r="F16" s="379"/>
      <c r="G16" s="393">
        <f t="shared" si="0"/>
        <v>1087053</v>
      </c>
    </row>
    <row r="17" spans="1:9" ht="24" customHeight="1" x14ac:dyDescent="0.55000000000000004">
      <c r="A17" s="383">
        <v>15</v>
      </c>
      <c r="B17" s="382" t="s">
        <v>1444</v>
      </c>
      <c r="C17" s="388">
        <v>300000</v>
      </c>
      <c r="D17" s="384">
        <f>+'7.1 รายละเอียด แผน รพ.สต.'!E18+'7.1 รายละเอียด แผน รพ.สต.'!F18+'7.1 รายละเอียด แผน รพ.สต.'!G18+'7.1 รายละเอียด แผน รพ.สต.'!H18+'7.1 รายละเอียด แผน รพ.สต.'!I18+'7.1 รายละเอียด แผน รพ.สต.'!J18+'7.1 รายละเอียด แผน รพ.สต.'!K18+'7.1 รายละเอียด แผน รพ.สต.'!L18</f>
        <v>350597</v>
      </c>
      <c r="E17" s="391">
        <f>++'7.1 รายละเอียด แผน รพ.สต.'!M18+'7.1 รายละเอียด แผน รพ.สต.'!N18+'7.1 รายละเอียด แผน รพ.สต.'!O18+'7.1 รายละเอียด แผน รพ.สต.'!P18+'7.1 รายละเอียด แผน รพ.สต.'!Q18+'7.1 รายละเอียด แผน รพ.สต.'!R18</f>
        <v>135846</v>
      </c>
      <c r="F17" s="379"/>
      <c r="G17" s="393">
        <f t="shared" si="0"/>
        <v>786443</v>
      </c>
    </row>
    <row r="18" spans="1:9" ht="24" customHeight="1" x14ac:dyDescent="0.55000000000000004">
      <c r="A18" s="383">
        <v>16</v>
      </c>
      <c r="B18" s="382" t="s">
        <v>1445</v>
      </c>
      <c r="C18" s="388">
        <v>300000</v>
      </c>
      <c r="D18" s="384">
        <f>+'7.1 รายละเอียด แผน รพ.สต.'!E19+'7.1 รายละเอียด แผน รพ.สต.'!F19+'7.1 รายละเอียด แผน รพ.สต.'!G19+'7.1 รายละเอียด แผน รพ.สต.'!H19+'7.1 รายละเอียด แผน รพ.สต.'!I19+'7.1 รายละเอียด แผน รพ.สต.'!J19+'7.1 รายละเอียด แผน รพ.สต.'!K19+'7.1 รายละเอียด แผน รพ.สต.'!L19</f>
        <v>636557</v>
      </c>
      <c r="E18" s="391">
        <f>++'7.1 รายละเอียด แผน รพ.สต.'!M19+'7.1 รายละเอียด แผน รพ.สต.'!N19+'7.1 รายละเอียด แผน รพ.สต.'!O19+'7.1 รายละเอียด แผน รพ.สต.'!P19+'7.1 รายละเอียด แผน รพ.สต.'!Q19+'7.1 รายละเอียด แผน รพ.สต.'!R19</f>
        <v>111460</v>
      </c>
      <c r="F18" s="379"/>
      <c r="G18" s="393">
        <f t="shared" si="0"/>
        <v>1048017</v>
      </c>
    </row>
    <row r="19" spans="1:9" ht="24.75" customHeight="1" x14ac:dyDescent="0.55000000000000004">
      <c r="A19" s="486" t="s">
        <v>666</v>
      </c>
      <c r="B19" s="487"/>
      <c r="C19" s="390">
        <f>SUM(C3:C18)</f>
        <v>5130000</v>
      </c>
      <c r="D19" s="385">
        <f>SUM(D3:D18)</f>
        <v>10930550</v>
      </c>
      <c r="E19" s="385">
        <f t="shared" ref="E19:G19" si="1">SUM(E3:E18)</f>
        <v>2281049.2400000002</v>
      </c>
      <c r="F19" s="389">
        <f t="shared" si="1"/>
        <v>0</v>
      </c>
      <c r="G19" s="385">
        <f t="shared" si="1"/>
        <v>18341599.240000002</v>
      </c>
    </row>
    <row r="21" spans="1:9" x14ac:dyDescent="0.55000000000000004">
      <c r="B21" s="10" t="s">
        <v>794</v>
      </c>
      <c r="C21" s="26" t="s">
        <v>795</v>
      </c>
    </row>
    <row r="22" spans="1:9" x14ac:dyDescent="0.55000000000000004">
      <c r="B22" s="10"/>
      <c r="C22" s="26" t="s">
        <v>796</v>
      </c>
    </row>
    <row r="23" spans="1:9" ht="32.25" customHeight="1" x14ac:dyDescent="0.55000000000000004">
      <c r="B23" s="305" t="s">
        <v>1455</v>
      </c>
      <c r="C23" s="483" t="s">
        <v>797</v>
      </c>
      <c r="D23" s="483"/>
      <c r="E23" s="483"/>
      <c r="F23" s="483"/>
      <c r="G23" s="483"/>
    </row>
    <row r="24" spans="1:9" x14ac:dyDescent="0.55000000000000004">
      <c r="B24" s="482" t="s">
        <v>1456</v>
      </c>
      <c r="C24" s="482"/>
      <c r="D24" s="482"/>
      <c r="E24" s="482"/>
      <c r="F24" s="482"/>
      <c r="G24" s="482"/>
      <c r="H24" s="381"/>
      <c r="I24" s="381"/>
    </row>
    <row r="25" spans="1:9" ht="31.5" customHeight="1" x14ac:dyDescent="0.55000000000000004">
      <c r="B25" s="26" t="s">
        <v>1457</v>
      </c>
      <c r="C25" s="26" t="s">
        <v>798</v>
      </c>
    </row>
  </sheetData>
  <mergeCells count="4">
    <mergeCell ref="B24:G24"/>
    <mergeCell ref="C23:G23"/>
    <mergeCell ref="B1:G1"/>
    <mergeCell ref="A19:B19"/>
  </mergeCells>
  <pageMargins left="0.22" right="0.2" top="0.3" bottom="0.17" header="0.3" footer="0.17"/>
  <pageSetup paperSize="9" scale="8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D1" zoomScale="90" zoomScaleNormal="90" workbookViewId="0">
      <selection activeCell="U3" sqref="U3"/>
    </sheetView>
  </sheetViews>
  <sheetFormatPr defaultRowHeight="24.95" customHeight="1" x14ac:dyDescent="0.55000000000000004"/>
  <cols>
    <col min="1" max="1" width="6" style="26" customWidth="1"/>
    <col min="2" max="2" width="13.75" style="26" customWidth="1"/>
    <col min="3" max="3" width="11.75" style="26" customWidth="1"/>
    <col min="4" max="4" width="16.5" style="26" customWidth="1"/>
    <col min="5" max="5" width="13.25" style="26" customWidth="1"/>
    <col min="6" max="6" width="14.25" style="26" customWidth="1"/>
    <col min="7" max="7" width="11.5" style="26" customWidth="1"/>
    <col min="8" max="8" width="12.625" style="26" hidden="1" customWidth="1"/>
    <col min="9" max="9" width="16.5" style="26" hidden="1" customWidth="1"/>
    <col min="10" max="10" width="13.625" style="26" hidden="1" customWidth="1"/>
    <col min="11" max="11" width="15.75" style="26" hidden="1" customWidth="1"/>
    <col min="12" max="12" width="10.625" style="139" customWidth="1"/>
    <col min="13" max="13" width="12.75" style="26" customWidth="1"/>
    <col min="14" max="14" width="12" style="26" customWidth="1"/>
    <col min="15" max="15" width="11.125" style="362" bestFit="1" customWidth="1"/>
    <col min="16" max="16" width="11.125" style="26" bestFit="1" customWidth="1"/>
    <col min="17" max="17" width="11.75" style="26" customWidth="1"/>
    <col min="18" max="18" width="11.125" style="26" customWidth="1"/>
    <col min="19" max="19" width="8" style="26" customWidth="1"/>
    <col min="20" max="20" width="14.125" style="26" customWidth="1"/>
    <col min="21" max="16384" width="9" style="26"/>
  </cols>
  <sheetData>
    <row r="1" spans="1:20" s="359" customFormat="1" ht="24.95" customHeight="1" x14ac:dyDescent="0.55000000000000004">
      <c r="A1" s="358" t="s">
        <v>1370</v>
      </c>
      <c r="C1" s="358"/>
      <c r="D1" s="358"/>
      <c r="E1" s="358"/>
      <c r="F1" s="358"/>
      <c r="G1" s="358"/>
      <c r="L1" s="25"/>
    </row>
    <row r="2" spans="1:20" s="360" customFormat="1" ht="95.25" customHeight="1" x14ac:dyDescent="0.2">
      <c r="A2" s="498" t="s">
        <v>786</v>
      </c>
      <c r="B2" s="499" t="s">
        <v>787</v>
      </c>
      <c r="C2" s="499" t="s">
        <v>1371</v>
      </c>
      <c r="D2" s="354" t="s">
        <v>793</v>
      </c>
      <c r="E2" s="498" t="s">
        <v>790</v>
      </c>
      <c r="F2" s="498"/>
      <c r="G2" s="498"/>
      <c r="H2" s="498"/>
      <c r="I2" s="498"/>
      <c r="J2" s="498"/>
      <c r="K2" s="498"/>
      <c r="L2" s="498"/>
      <c r="M2" s="499" t="s">
        <v>788</v>
      </c>
      <c r="N2" s="499"/>
      <c r="O2" s="499"/>
      <c r="P2" s="499"/>
      <c r="Q2" s="499"/>
      <c r="R2" s="499"/>
      <c r="S2" s="500" t="s">
        <v>789</v>
      </c>
      <c r="T2" s="488" t="s">
        <v>1372</v>
      </c>
    </row>
    <row r="3" spans="1:20" s="139" customFormat="1" ht="67.5" customHeight="1" x14ac:dyDescent="0.55000000000000004">
      <c r="A3" s="498"/>
      <c r="B3" s="499"/>
      <c r="C3" s="499"/>
      <c r="D3" s="353" t="s">
        <v>1373</v>
      </c>
      <c r="E3" s="425" t="s">
        <v>1374</v>
      </c>
      <c r="F3" s="425" t="s">
        <v>1375</v>
      </c>
      <c r="G3" s="425" t="s">
        <v>1376</v>
      </c>
      <c r="H3" s="425" t="s">
        <v>1377</v>
      </c>
      <c r="I3" s="425" t="s">
        <v>1378</v>
      </c>
      <c r="J3" s="425" t="s">
        <v>1379</v>
      </c>
      <c r="K3" s="425" t="s">
        <v>1380</v>
      </c>
      <c r="L3" s="425" t="s">
        <v>1381</v>
      </c>
      <c r="M3" s="426" t="s">
        <v>1382</v>
      </c>
      <c r="N3" s="426" t="s">
        <v>1383</v>
      </c>
      <c r="O3" s="426" t="s">
        <v>1384</v>
      </c>
      <c r="P3" s="425" t="s">
        <v>1385</v>
      </c>
      <c r="Q3" s="425" t="s">
        <v>758</v>
      </c>
      <c r="R3" s="426" t="s">
        <v>1386</v>
      </c>
      <c r="S3" s="501"/>
      <c r="T3" s="489"/>
    </row>
    <row r="4" spans="1:20" ht="24.95" customHeight="1" x14ac:dyDescent="0.55000000000000004">
      <c r="A4" s="91">
        <v>1</v>
      </c>
      <c r="B4" s="361" t="s">
        <v>1427</v>
      </c>
      <c r="C4" s="344" t="s">
        <v>1428</v>
      </c>
      <c r="D4" s="345">
        <v>330000</v>
      </c>
      <c r="E4" s="345">
        <v>146400</v>
      </c>
      <c r="F4" s="345">
        <v>268563</v>
      </c>
      <c r="G4" s="345">
        <v>13429</v>
      </c>
      <c r="H4" s="345"/>
      <c r="I4" s="207"/>
      <c r="J4" s="207"/>
      <c r="K4" s="207"/>
      <c r="L4" s="23">
        <v>283700</v>
      </c>
      <c r="M4" s="207">
        <v>112179.3</v>
      </c>
      <c r="N4" s="207"/>
      <c r="O4" s="207">
        <v>25099.74</v>
      </c>
      <c r="P4" s="207">
        <v>50392.65</v>
      </c>
      <c r="Q4" s="207">
        <v>5488.83</v>
      </c>
      <c r="R4" s="207">
        <v>5311</v>
      </c>
      <c r="S4" s="207"/>
      <c r="T4" s="346">
        <f>SUM(D4:R4)</f>
        <v>1240563.52</v>
      </c>
    </row>
    <row r="5" spans="1:20" ht="24.95" customHeight="1" x14ac:dyDescent="0.55000000000000004">
      <c r="A5" s="91">
        <v>2</v>
      </c>
      <c r="B5" s="361" t="s">
        <v>1429</v>
      </c>
      <c r="C5" s="91" t="s">
        <v>1430</v>
      </c>
      <c r="D5" s="346">
        <v>300000</v>
      </c>
      <c r="E5" s="346">
        <v>144000</v>
      </c>
      <c r="F5" s="346">
        <v>503175</v>
      </c>
      <c r="G5" s="346">
        <v>23702</v>
      </c>
      <c r="H5" s="346"/>
      <c r="I5" s="207"/>
      <c r="J5" s="207"/>
      <c r="K5" s="207"/>
      <c r="L5" s="23">
        <v>101550</v>
      </c>
      <c r="M5" s="207">
        <v>88688.25</v>
      </c>
      <c r="N5" s="207"/>
      <c r="O5" s="207">
        <v>16217.25</v>
      </c>
      <c r="P5" s="207">
        <v>20954.849999999999</v>
      </c>
      <c r="Q5" s="207">
        <v>3533.4</v>
      </c>
      <c r="R5" s="207">
        <v>4378.5</v>
      </c>
      <c r="S5" s="207"/>
      <c r="T5" s="346">
        <f t="shared" ref="T5:T19" si="0">SUM(D5:R5)</f>
        <v>1206199.25</v>
      </c>
    </row>
    <row r="6" spans="1:20" ht="24.95" customHeight="1" x14ac:dyDescent="0.55000000000000004">
      <c r="A6" s="91">
        <v>3</v>
      </c>
      <c r="B6" s="361" t="s">
        <v>1431</v>
      </c>
      <c r="C6" s="344" t="s">
        <v>1428</v>
      </c>
      <c r="D6" s="346">
        <v>330000</v>
      </c>
      <c r="E6" s="346">
        <v>146400</v>
      </c>
      <c r="F6" s="346">
        <v>211232</v>
      </c>
      <c r="G6" s="346">
        <v>10561</v>
      </c>
      <c r="H6" s="346"/>
      <c r="I6" s="207"/>
      <c r="J6" s="207"/>
      <c r="K6" s="207"/>
      <c r="L6" s="23">
        <v>251700</v>
      </c>
      <c r="M6" s="207">
        <v>104814.37</v>
      </c>
      <c r="N6" s="207">
        <v>3875</v>
      </c>
      <c r="O6" s="207">
        <v>17993.89</v>
      </c>
      <c r="P6" s="207">
        <v>20565.36</v>
      </c>
      <c r="Q6" s="207">
        <v>3333.4</v>
      </c>
      <c r="R6" s="207"/>
      <c r="S6" s="207"/>
      <c r="T6" s="346">
        <f t="shared" si="0"/>
        <v>1100475.02</v>
      </c>
    </row>
    <row r="7" spans="1:20" ht="24.95" customHeight="1" x14ac:dyDescent="0.55000000000000004">
      <c r="A7" s="91">
        <v>4</v>
      </c>
      <c r="B7" s="361" t="s">
        <v>1432</v>
      </c>
      <c r="C7" s="344" t="s">
        <v>1428</v>
      </c>
      <c r="D7" s="346">
        <v>330000</v>
      </c>
      <c r="E7" s="346">
        <v>146400</v>
      </c>
      <c r="F7" s="346">
        <v>426172</v>
      </c>
      <c r="G7" s="346">
        <v>20123</v>
      </c>
      <c r="H7" s="346"/>
      <c r="I7" s="207"/>
      <c r="J7" s="207"/>
      <c r="K7" s="207"/>
      <c r="L7" s="23">
        <v>278500</v>
      </c>
      <c r="M7" s="207">
        <v>182252.97</v>
      </c>
      <c r="N7" s="207">
        <v>3921</v>
      </c>
      <c r="O7" s="207">
        <v>35144</v>
      </c>
      <c r="P7" s="207">
        <v>20550</v>
      </c>
      <c r="Q7" s="207">
        <v>7555.4</v>
      </c>
      <c r="R7" s="207">
        <v>12000</v>
      </c>
      <c r="S7" s="207"/>
      <c r="T7" s="346">
        <f t="shared" si="0"/>
        <v>1462618.3699999999</v>
      </c>
    </row>
    <row r="8" spans="1:20" ht="24.95" customHeight="1" x14ac:dyDescent="0.55000000000000004">
      <c r="A8" s="91">
        <v>5</v>
      </c>
      <c r="B8" s="361" t="s">
        <v>1433</v>
      </c>
      <c r="C8" s="344" t="s">
        <v>1428</v>
      </c>
      <c r="D8" s="346">
        <v>330000</v>
      </c>
      <c r="E8" s="346">
        <v>146400</v>
      </c>
      <c r="F8" s="346">
        <v>593156</v>
      </c>
      <c r="G8" s="346">
        <v>22107</v>
      </c>
      <c r="H8" s="346"/>
      <c r="I8" s="207"/>
      <c r="J8" s="207"/>
      <c r="K8" s="207"/>
      <c r="L8" s="23">
        <v>223500</v>
      </c>
      <c r="M8" s="207">
        <v>82319.759999999995</v>
      </c>
      <c r="N8" s="207">
        <v>270</v>
      </c>
      <c r="O8" s="207">
        <v>9361</v>
      </c>
      <c r="P8" s="207">
        <v>11226.29</v>
      </c>
      <c r="Q8" s="207">
        <v>3955.7</v>
      </c>
      <c r="R8" s="207">
        <v>9371</v>
      </c>
      <c r="S8" s="207"/>
      <c r="T8" s="346">
        <f t="shared" si="0"/>
        <v>1431666.75</v>
      </c>
    </row>
    <row r="9" spans="1:20" ht="24.95" customHeight="1" x14ac:dyDescent="0.55000000000000004">
      <c r="A9" s="91">
        <v>6</v>
      </c>
      <c r="B9" s="361" t="s">
        <v>1434</v>
      </c>
      <c r="C9" s="344" t="s">
        <v>1428</v>
      </c>
      <c r="D9" s="346">
        <v>330000</v>
      </c>
      <c r="E9" s="346">
        <v>146400</v>
      </c>
      <c r="F9" s="346">
        <v>222974</v>
      </c>
      <c r="G9" s="346">
        <v>11148</v>
      </c>
      <c r="H9" s="346"/>
      <c r="I9" s="207"/>
      <c r="J9" s="207"/>
      <c r="K9" s="207"/>
      <c r="L9" s="23">
        <v>184550</v>
      </c>
      <c r="M9" s="207">
        <v>113930</v>
      </c>
      <c r="N9" s="207">
        <v>12500</v>
      </c>
      <c r="O9" s="207">
        <v>6945.71</v>
      </c>
      <c r="P9" s="207">
        <v>22261.53</v>
      </c>
      <c r="Q9" s="207">
        <v>4560</v>
      </c>
      <c r="R9" s="207">
        <v>19273</v>
      </c>
      <c r="S9" s="207"/>
      <c r="T9" s="346">
        <f t="shared" si="0"/>
        <v>1074542.24</v>
      </c>
    </row>
    <row r="10" spans="1:20" ht="24.95" customHeight="1" x14ac:dyDescent="0.55000000000000004">
      <c r="A10" s="91">
        <v>7</v>
      </c>
      <c r="B10" s="29" t="s">
        <v>1435</v>
      </c>
      <c r="C10" s="91" t="s">
        <v>1430</v>
      </c>
      <c r="D10" s="346">
        <v>300000</v>
      </c>
      <c r="E10" s="346">
        <v>144000</v>
      </c>
      <c r="F10" s="346">
        <v>267346</v>
      </c>
      <c r="G10" s="346">
        <v>13367</v>
      </c>
      <c r="H10" s="346"/>
      <c r="I10" s="207"/>
      <c r="J10" s="207"/>
      <c r="K10" s="207"/>
      <c r="L10" s="23">
        <v>108350</v>
      </c>
      <c r="M10" s="207">
        <v>43124</v>
      </c>
      <c r="N10" s="207"/>
      <c r="O10" s="207">
        <v>3145</v>
      </c>
      <c r="P10" s="207">
        <v>4500</v>
      </c>
      <c r="Q10" s="207">
        <v>2380</v>
      </c>
      <c r="R10" s="207"/>
      <c r="S10" s="207"/>
      <c r="T10" s="346">
        <f t="shared" si="0"/>
        <v>886212</v>
      </c>
    </row>
    <row r="11" spans="1:20" ht="24.95" customHeight="1" x14ac:dyDescent="0.55000000000000004">
      <c r="A11" s="91">
        <v>8</v>
      </c>
      <c r="B11" s="29" t="s">
        <v>1436</v>
      </c>
      <c r="C11" s="91" t="s">
        <v>1430</v>
      </c>
      <c r="D11" s="346">
        <v>300000</v>
      </c>
      <c r="E11" s="346">
        <v>144000</v>
      </c>
      <c r="F11" s="346">
        <v>454600</v>
      </c>
      <c r="G11" s="346">
        <v>17711</v>
      </c>
      <c r="H11" s="346"/>
      <c r="I11" s="207"/>
      <c r="J11" s="207"/>
      <c r="K11" s="207"/>
      <c r="L11" s="23">
        <v>113000</v>
      </c>
      <c r="M11" s="207">
        <v>51111</v>
      </c>
      <c r="N11" s="207"/>
      <c r="O11" s="207">
        <v>7147</v>
      </c>
      <c r="P11" s="207">
        <v>29990</v>
      </c>
      <c r="Q11" s="207">
        <v>2941</v>
      </c>
      <c r="R11" s="207"/>
      <c r="S11" s="207"/>
      <c r="T11" s="346">
        <f t="shared" si="0"/>
        <v>1120500</v>
      </c>
    </row>
    <row r="12" spans="1:20" ht="24.95" customHeight="1" x14ac:dyDescent="0.55000000000000004">
      <c r="A12" s="91">
        <v>9</v>
      </c>
      <c r="B12" s="29" t="s">
        <v>1437</v>
      </c>
      <c r="C12" s="91" t="s">
        <v>1430</v>
      </c>
      <c r="D12" s="346">
        <v>300000</v>
      </c>
      <c r="E12" s="346">
        <v>144000</v>
      </c>
      <c r="F12" s="346">
        <v>131016</v>
      </c>
      <c r="G12" s="346">
        <v>65550</v>
      </c>
      <c r="H12" s="346"/>
      <c r="I12" s="207"/>
      <c r="J12" s="207"/>
      <c r="K12" s="207"/>
      <c r="L12" s="23">
        <v>148700</v>
      </c>
      <c r="M12" s="207">
        <v>89400.28</v>
      </c>
      <c r="N12" s="207">
        <v>12569.68</v>
      </c>
      <c r="O12" s="207">
        <v>3016.5</v>
      </c>
      <c r="P12" s="207">
        <v>2568.06</v>
      </c>
      <c r="Q12" s="207">
        <v>2520.12</v>
      </c>
      <c r="R12" s="207">
        <v>1500</v>
      </c>
      <c r="S12" s="207"/>
      <c r="T12" s="346">
        <f t="shared" si="0"/>
        <v>900840.64000000013</v>
      </c>
    </row>
    <row r="13" spans="1:20" ht="24.95" customHeight="1" x14ac:dyDescent="0.55000000000000004">
      <c r="A13" s="91">
        <v>10</v>
      </c>
      <c r="B13" s="29" t="s">
        <v>1438</v>
      </c>
      <c r="C13" s="91" t="s">
        <v>1428</v>
      </c>
      <c r="D13" s="346">
        <v>330000</v>
      </c>
      <c r="E13" s="346">
        <v>146400</v>
      </c>
      <c r="F13" s="346">
        <v>384890</v>
      </c>
      <c r="G13" s="346">
        <v>22690</v>
      </c>
      <c r="H13" s="346"/>
      <c r="I13" s="207"/>
      <c r="J13" s="207"/>
      <c r="K13" s="207"/>
      <c r="L13" s="23">
        <v>238850</v>
      </c>
      <c r="M13" s="207">
        <v>47159.65</v>
      </c>
      <c r="N13" s="207">
        <v>8084.29</v>
      </c>
      <c r="O13" s="207">
        <v>1514.8</v>
      </c>
      <c r="P13" s="207">
        <v>19500.25</v>
      </c>
      <c r="Q13" s="207">
        <v>2150</v>
      </c>
      <c r="R13" s="207">
        <v>13694</v>
      </c>
      <c r="S13" s="207"/>
      <c r="T13" s="346">
        <f t="shared" si="0"/>
        <v>1214932.99</v>
      </c>
    </row>
    <row r="14" spans="1:20" ht="24.95" customHeight="1" x14ac:dyDescent="0.55000000000000004">
      <c r="A14" s="91">
        <v>11</v>
      </c>
      <c r="B14" s="29" t="s">
        <v>1439</v>
      </c>
      <c r="C14" s="91" t="s">
        <v>1428</v>
      </c>
      <c r="D14" s="346">
        <v>330000</v>
      </c>
      <c r="E14" s="346">
        <v>146400</v>
      </c>
      <c r="F14" s="346">
        <v>187324</v>
      </c>
      <c r="G14" s="346">
        <v>13690</v>
      </c>
      <c r="H14" s="346"/>
      <c r="I14" s="207"/>
      <c r="J14" s="207"/>
      <c r="K14" s="207"/>
      <c r="L14" s="23">
        <v>364900</v>
      </c>
      <c r="M14" s="207">
        <v>134737.38</v>
      </c>
      <c r="N14" s="207">
        <v>5728.8</v>
      </c>
      <c r="O14" s="207">
        <v>31734.22</v>
      </c>
      <c r="P14" s="207"/>
      <c r="Q14" s="207">
        <v>4227.68</v>
      </c>
      <c r="R14" s="207">
        <v>6609</v>
      </c>
      <c r="S14" s="207"/>
      <c r="T14" s="346">
        <f t="shared" si="0"/>
        <v>1225351.0799999998</v>
      </c>
    </row>
    <row r="15" spans="1:20" ht="24.95" customHeight="1" x14ac:dyDescent="0.55000000000000004">
      <c r="A15" s="91">
        <v>12</v>
      </c>
      <c r="B15" s="29" t="s">
        <v>1440</v>
      </c>
      <c r="C15" s="91" t="s">
        <v>1441</v>
      </c>
      <c r="D15" s="346">
        <v>360000</v>
      </c>
      <c r="E15" s="346">
        <v>151200</v>
      </c>
      <c r="F15" s="346">
        <v>407385</v>
      </c>
      <c r="G15" s="346">
        <v>18000</v>
      </c>
      <c r="H15" s="346"/>
      <c r="I15" s="207"/>
      <c r="J15" s="207"/>
      <c r="K15" s="207"/>
      <c r="L15" s="23">
        <v>487000</v>
      </c>
      <c r="M15" s="207">
        <v>68206.78</v>
      </c>
      <c r="N15" s="207">
        <v>670.4</v>
      </c>
      <c r="O15" s="207">
        <v>26670.44</v>
      </c>
      <c r="P15" s="207"/>
      <c r="Q15" s="207">
        <v>1982.4</v>
      </c>
      <c r="R15" s="207">
        <v>6870</v>
      </c>
      <c r="S15" s="207"/>
      <c r="T15" s="346">
        <f t="shared" si="0"/>
        <v>1527985.0199999998</v>
      </c>
    </row>
    <row r="16" spans="1:20" ht="24.95" customHeight="1" x14ac:dyDescent="0.55000000000000004">
      <c r="A16" s="91">
        <v>13</v>
      </c>
      <c r="B16" s="29" t="s">
        <v>1442</v>
      </c>
      <c r="C16" s="91" t="s">
        <v>1428</v>
      </c>
      <c r="D16" s="346">
        <v>330000</v>
      </c>
      <c r="E16" s="346">
        <v>146400</v>
      </c>
      <c r="F16" s="346">
        <v>96037</v>
      </c>
      <c r="G16" s="346">
        <v>4801</v>
      </c>
      <c r="H16" s="346"/>
      <c r="I16" s="207"/>
      <c r="J16" s="207"/>
      <c r="K16" s="207"/>
      <c r="L16" s="23">
        <v>354200</v>
      </c>
      <c r="M16" s="207">
        <v>46198.94</v>
      </c>
      <c r="N16" s="207">
        <v>1412.6</v>
      </c>
      <c r="O16" s="207">
        <v>20194.580000000002</v>
      </c>
      <c r="P16" s="207">
        <v>19592.240000000002</v>
      </c>
      <c r="Q16" s="207">
        <v>3278</v>
      </c>
      <c r="R16" s="207">
        <v>6085</v>
      </c>
      <c r="S16" s="207"/>
      <c r="T16" s="346">
        <f t="shared" si="0"/>
        <v>1028199.3599999999</v>
      </c>
    </row>
    <row r="17" spans="1:20" ht="24.95" customHeight="1" x14ac:dyDescent="0.55000000000000004">
      <c r="A17" s="91">
        <v>14</v>
      </c>
      <c r="B17" s="29" t="s">
        <v>1443</v>
      </c>
      <c r="C17" s="91" t="s">
        <v>1428</v>
      </c>
      <c r="D17" s="346">
        <v>330000</v>
      </c>
      <c r="E17" s="346">
        <v>146400</v>
      </c>
      <c r="F17" s="346">
        <v>96902</v>
      </c>
      <c r="G17" s="346">
        <v>4845</v>
      </c>
      <c r="H17" s="346"/>
      <c r="I17" s="207"/>
      <c r="J17" s="207"/>
      <c r="K17" s="207"/>
      <c r="L17" s="23">
        <v>247600</v>
      </c>
      <c r="M17" s="207">
        <v>165300</v>
      </c>
      <c r="N17" s="207">
        <v>8802</v>
      </c>
      <c r="O17" s="207">
        <v>10614</v>
      </c>
      <c r="P17" s="207">
        <v>37743</v>
      </c>
      <c r="Q17" s="207">
        <v>5670</v>
      </c>
      <c r="R17" s="207">
        <v>33177</v>
      </c>
      <c r="S17" s="207"/>
      <c r="T17" s="346">
        <f t="shared" si="0"/>
        <v>1087053</v>
      </c>
    </row>
    <row r="18" spans="1:20" ht="24.95" customHeight="1" x14ac:dyDescent="0.55000000000000004">
      <c r="A18" s="91">
        <v>15</v>
      </c>
      <c r="B18" s="29" t="s">
        <v>1444</v>
      </c>
      <c r="C18" s="91" t="s">
        <v>1430</v>
      </c>
      <c r="D18" s="346">
        <v>300000</v>
      </c>
      <c r="E18" s="346">
        <v>144000</v>
      </c>
      <c r="F18" s="346">
        <v>96902</v>
      </c>
      <c r="G18" s="346">
        <v>4845</v>
      </c>
      <c r="H18" s="346"/>
      <c r="I18" s="207"/>
      <c r="J18" s="207"/>
      <c r="K18" s="207"/>
      <c r="L18" s="23">
        <v>104850</v>
      </c>
      <c r="M18" s="207">
        <v>94888</v>
      </c>
      <c r="N18" s="207"/>
      <c r="O18" s="207">
        <v>9752</v>
      </c>
      <c r="P18" s="207">
        <v>12762</v>
      </c>
      <c r="Q18" s="207">
        <v>18444</v>
      </c>
      <c r="R18" s="207"/>
      <c r="S18" s="207"/>
      <c r="T18" s="346">
        <f t="shared" si="0"/>
        <v>786443</v>
      </c>
    </row>
    <row r="19" spans="1:20" ht="24.95" customHeight="1" x14ac:dyDescent="0.55000000000000004">
      <c r="A19" s="91">
        <v>16</v>
      </c>
      <c r="B19" s="29" t="s">
        <v>1445</v>
      </c>
      <c r="C19" s="91" t="s">
        <v>1430</v>
      </c>
      <c r="D19" s="346">
        <v>300000</v>
      </c>
      <c r="E19" s="346">
        <v>144000</v>
      </c>
      <c r="F19" s="346">
        <v>394531</v>
      </c>
      <c r="G19" s="346">
        <v>14376</v>
      </c>
      <c r="H19" s="346"/>
      <c r="I19" s="207"/>
      <c r="J19" s="207"/>
      <c r="K19" s="207"/>
      <c r="L19" s="23">
        <v>83650</v>
      </c>
      <c r="M19" s="207">
        <v>88791</v>
      </c>
      <c r="N19" s="207"/>
      <c r="O19" s="207">
        <v>4451</v>
      </c>
      <c r="P19" s="207">
        <v>14752</v>
      </c>
      <c r="Q19" s="207">
        <v>3466</v>
      </c>
      <c r="R19" s="207"/>
      <c r="S19" s="207"/>
      <c r="T19" s="346">
        <f t="shared" si="0"/>
        <v>1048017</v>
      </c>
    </row>
    <row r="20" spans="1:20" ht="24.95" customHeight="1" x14ac:dyDescent="0.55000000000000004">
      <c r="A20" s="490" t="s">
        <v>666</v>
      </c>
      <c r="B20" s="491"/>
      <c r="C20" s="492"/>
      <c r="D20" s="347">
        <f t="shared" ref="D20:S20" si="1">SUM(D4:D19)</f>
        <v>5130000</v>
      </c>
      <c r="E20" s="347">
        <f t="shared" si="1"/>
        <v>2332800</v>
      </c>
      <c r="F20" s="347">
        <f t="shared" si="1"/>
        <v>4742205</v>
      </c>
      <c r="G20" s="347">
        <f t="shared" si="1"/>
        <v>280945</v>
      </c>
      <c r="H20" s="347">
        <f t="shared" si="1"/>
        <v>0</v>
      </c>
      <c r="I20" s="347">
        <f t="shared" si="1"/>
        <v>0</v>
      </c>
      <c r="J20" s="347">
        <f t="shared" si="1"/>
        <v>0</v>
      </c>
      <c r="K20" s="347">
        <f t="shared" si="1"/>
        <v>0</v>
      </c>
      <c r="L20" s="348">
        <f t="shared" si="1"/>
        <v>3574600</v>
      </c>
      <c r="M20" s="349">
        <f t="shared" si="1"/>
        <v>1513101.68</v>
      </c>
      <c r="N20" s="349">
        <f t="shared" si="1"/>
        <v>57833.770000000004</v>
      </c>
      <c r="O20" s="349">
        <f t="shared" si="1"/>
        <v>229001.13</v>
      </c>
      <c r="P20" s="349">
        <f t="shared" si="1"/>
        <v>287358.23</v>
      </c>
      <c r="Q20" s="349">
        <f t="shared" si="1"/>
        <v>75485.929999999993</v>
      </c>
      <c r="R20" s="349">
        <f t="shared" si="1"/>
        <v>118268.5</v>
      </c>
      <c r="S20" s="347">
        <f t="shared" si="1"/>
        <v>0</v>
      </c>
      <c r="T20" s="350">
        <f>SUM(D20:S20)</f>
        <v>18341599.239999998</v>
      </c>
    </row>
    <row r="21" spans="1:20" ht="24.95" customHeight="1" x14ac:dyDescent="0.55000000000000004">
      <c r="A21" s="490" t="s">
        <v>666</v>
      </c>
      <c r="B21" s="491"/>
      <c r="C21" s="492"/>
      <c r="D21" s="351">
        <f>D20</f>
        <v>5130000</v>
      </c>
      <c r="E21" s="493">
        <f>SUM(E20:L20)</f>
        <v>10930550</v>
      </c>
      <c r="F21" s="493"/>
      <c r="G21" s="493"/>
      <c r="H21" s="493"/>
      <c r="I21" s="493"/>
      <c r="J21" s="493"/>
      <c r="K21" s="493"/>
      <c r="L21" s="494"/>
      <c r="M21" s="495">
        <f>SUM(M20:R20)</f>
        <v>2281049.2400000002</v>
      </c>
      <c r="N21" s="496"/>
      <c r="O21" s="496"/>
      <c r="P21" s="496"/>
      <c r="Q21" s="496"/>
      <c r="R21" s="497"/>
      <c r="S21" s="347">
        <f>S20</f>
        <v>0</v>
      </c>
      <c r="T21" s="352">
        <f>D21+E21+M21+S21</f>
        <v>18341599.240000002</v>
      </c>
    </row>
  </sheetData>
  <mergeCells count="11">
    <mergeCell ref="T2:T3"/>
    <mergeCell ref="A20:C20"/>
    <mergeCell ref="A21:C21"/>
    <mergeCell ref="E21:L21"/>
    <mergeCell ref="M21:R21"/>
    <mergeCell ref="A2:A3"/>
    <mergeCell ref="B2:B3"/>
    <mergeCell ref="C2:C3"/>
    <mergeCell ref="E2:L2"/>
    <mergeCell ref="M2:R2"/>
    <mergeCell ref="S2:S3"/>
  </mergeCells>
  <pageMargins left="0.25" right="0.2" top="0.31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A7" sqref="A7:XFD7"/>
    </sheetView>
  </sheetViews>
  <sheetFormatPr defaultColWidth="16.875" defaultRowHeight="24" x14ac:dyDescent="0.55000000000000004"/>
  <cols>
    <col min="1" max="1" width="10.25" style="26" customWidth="1"/>
    <col min="2" max="2" width="20.375" style="26" bestFit="1" customWidth="1"/>
    <col min="3" max="3" width="17.875" style="26" bestFit="1" customWidth="1"/>
    <col min="4" max="4" width="25.75" style="26" bestFit="1" customWidth="1"/>
    <col min="5" max="5" width="91.625" style="26" customWidth="1"/>
    <col min="6" max="16384" width="16.875" style="26"/>
  </cols>
  <sheetData>
    <row r="1" spans="1:7" s="217" customFormat="1" ht="24.75" thickBot="1" x14ac:dyDescent="0.6">
      <c r="A1" s="26"/>
      <c r="B1" s="261" t="s">
        <v>1277</v>
      </c>
      <c r="C1" s="261" t="s">
        <v>1278</v>
      </c>
      <c r="D1" s="261" t="s">
        <v>1279</v>
      </c>
      <c r="E1" s="262"/>
    </row>
    <row r="2" spans="1:7" ht="83.25" x14ac:dyDescent="0.55000000000000004">
      <c r="A2" s="276" t="s">
        <v>1280</v>
      </c>
      <c r="B2" s="276" t="s">
        <v>1281</v>
      </c>
      <c r="C2" s="276" t="s">
        <v>1282</v>
      </c>
      <c r="D2" s="276" t="s">
        <v>1283</v>
      </c>
      <c r="E2" s="502" t="s">
        <v>1276</v>
      </c>
    </row>
    <row r="3" spans="1:7" ht="27.75" x14ac:dyDescent="0.55000000000000004">
      <c r="A3" s="277" t="s">
        <v>1284</v>
      </c>
      <c r="B3" s="278" t="s">
        <v>1285</v>
      </c>
      <c r="C3" s="277" t="s">
        <v>1286</v>
      </c>
      <c r="D3" s="278" t="s">
        <v>1287</v>
      </c>
      <c r="E3" s="503"/>
    </row>
    <row r="4" spans="1:7" ht="27.75" x14ac:dyDescent="0.55000000000000004">
      <c r="A4" s="279"/>
      <c r="B4" s="278" t="s">
        <v>1288</v>
      </c>
      <c r="C4" s="280" t="s">
        <v>1323</v>
      </c>
      <c r="D4" s="280" t="s">
        <v>1324</v>
      </c>
      <c r="E4" s="503"/>
    </row>
    <row r="5" spans="1:7" ht="21" customHeight="1" thickBot="1" x14ac:dyDescent="0.6">
      <c r="A5" s="281"/>
      <c r="B5" s="281"/>
      <c r="C5" s="282" t="s">
        <v>1289</v>
      </c>
      <c r="D5" s="281"/>
      <c r="E5" s="504"/>
    </row>
    <row r="6" spans="1:7" ht="32.25" thickTop="1" thickBot="1" x14ac:dyDescent="0.75">
      <c r="A6" s="283">
        <v>1</v>
      </c>
      <c r="B6" s="283" t="s">
        <v>1290</v>
      </c>
      <c r="C6" s="283" t="s">
        <v>1291</v>
      </c>
      <c r="D6" s="283" t="s">
        <v>1259</v>
      </c>
      <c r="E6" s="284" t="s">
        <v>1306</v>
      </c>
      <c r="F6" s="275"/>
      <c r="G6" s="300" t="s">
        <v>1259</v>
      </c>
    </row>
    <row r="7" spans="1:7" ht="31.5" thickBot="1" x14ac:dyDescent="0.75">
      <c r="A7" s="285">
        <v>2</v>
      </c>
      <c r="B7" s="285" t="s">
        <v>1290</v>
      </c>
      <c r="C7" s="285" t="s">
        <v>1291</v>
      </c>
      <c r="D7" s="286" t="s">
        <v>1260</v>
      </c>
      <c r="E7" s="287" t="s">
        <v>1293</v>
      </c>
      <c r="F7" s="297"/>
      <c r="G7" s="300" t="s">
        <v>1327</v>
      </c>
    </row>
    <row r="8" spans="1:7" ht="20.45" customHeight="1" thickBot="1" x14ac:dyDescent="0.75">
      <c r="A8" s="288">
        <v>3</v>
      </c>
      <c r="B8" s="288" t="s">
        <v>1290</v>
      </c>
      <c r="C8" s="288" t="s">
        <v>1325</v>
      </c>
      <c r="D8" s="288" t="s">
        <v>1259</v>
      </c>
      <c r="E8" s="289" t="s">
        <v>1300</v>
      </c>
      <c r="F8" s="297"/>
      <c r="G8" s="300" t="s">
        <v>1327</v>
      </c>
    </row>
    <row r="9" spans="1:7" ht="20.45" customHeight="1" thickBot="1" x14ac:dyDescent="0.75">
      <c r="A9" s="290">
        <v>4</v>
      </c>
      <c r="B9" s="290" t="s">
        <v>1290</v>
      </c>
      <c r="C9" s="290" t="s">
        <v>1325</v>
      </c>
      <c r="D9" s="291" t="s">
        <v>1260</v>
      </c>
      <c r="E9" s="292" t="s">
        <v>1305</v>
      </c>
      <c r="F9" s="298"/>
      <c r="G9" s="300" t="s">
        <v>1328</v>
      </c>
    </row>
    <row r="10" spans="1:7" ht="20.45" customHeight="1" thickBot="1" x14ac:dyDescent="0.75">
      <c r="A10" s="293">
        <v>5</v>
      </c>
      <c r="B10" s="294" t="s">
        <v>1260</v>
      </c>
      <c r="C10" s="294" t="s">
        <v>1326</v>
      </c>
      <c r="D10" s="293" t="s">
        <v>1259</v>
      </c>
      <c r="E10" s="295" t="s">
        <v>1294</v>
      </c>
      <c r="F10" s="297"/>
      <c r="G10" s="300" t="s">
        <v>1327</v>
      </c>
    </row>
    <row r="11" spans="1:7" ht="20.45" customHeight="1" thickBot="1" x14ac:dyDescent="0.75">
      <c r="A11" s="290">
        <v>6</v>
      </c>
      <c r="B11" s="291" t="s">
        <v>1260</v>
      </c>
      <c r="C11" s="291" t="s">
        <v>1326</v>
      </c>
      <c r="D11" s="291" t="s">
        <v>1295</v>
      </c>
      <c r="E11" s="292" t="s">
        <v>1303</v>
      </c>
      <c r="F11" s="298"/>
      <c r="G11" s="300" t="s">
        <v>1328</v>
      </c>
    </row>
    <row r="12" spans="1:7" ht="20.45" customHeight="1" thickBot="1" x14ac:dyDescent="0.75">
      <c r="A12" s="288">
        <v>7</v>
      </c>
      <c r="B12" s="296" t="s">
        <v>1260</v>
      </c>
      <c r="C12" s="296" t="s">
        <v>1295</v>
      </c>
      <c r="D12" s="288" t="s">
        <v>1259</v>
      </c>
      <c r="E12" s="289" t="s">
        <v>1301</v>
      </c>
      <c r="F12" s="298"/>
      <c r="G12" s="300" t="s">
        <v>1328</v>
      </c>
    </row>
    <row r="13" spans="1:7" ht="20.45" customHeight="1" x14ac:dyDescent="0.7">
      <c r="A13" s="290">
        <v>8</v>
      </c>
      <c r="B13" s="291" t="s">
        <v>1260</v>
      </c>
      <c r="C13" s="291" t="s">
        <v>1295</v>
      </c>
      <c r="D13" s="291" t="s">
        <v>1260</v>
      </c>
      <c r="E13" s="292" t="s">
        <v>1302</v>
      </c>
      <c r="F13" s="299"/>
      <c r="G13" s="300" t="s">
        <v>1329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1" sqref="A1:XFD104857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96"/>
  <sheetViews>
    <sheetView zoomScale="70" zoomScaleNormal="70" workbookViewId="0">
      <pane xSplit="2" ySplit="4" topLeftCell="C29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ColWidth="9" defaultRowHeight="24" x14ac:dyDescent="0.55000000000000004"/>
  <cols>
    <col min="1" max="1" width="7.25" style="422" customWidth="1"/>
    <col min="2" max="2" width="42.5" style="139" customWidth="1"/>
    <col min="3" max="3" width="24.25" style="139" customWidth="1"/>
    <col min="4" max="4" width="24.5" style="27" customWidth="1"/>
    <col min="5" max="5" width="20.375" style="139" customWidth="1"/>
    <col min="6" max="6" width="28.375" style="139" customWidth="1"/>
    <col min="7" max="7" width="16.875" style="139" bestFit="1" customWidth="1"/>
    <col min="8" max="8" width="15.25" style="139" bestFit="1" customWidth="1"/>
    <col min="9" max="9" width="16.375" style="139" customWidth="1"/>
    <col min="10" max="10" width="10.875" style="139" customWidth="1"/>
    <col min="11" max="11" width="13.375" style="139" customWidth="1"/>
    <col min="12" max="12" width="31.25" style="139" customWidth="1"/>
    <col min="13" max="13" width="18.875" style="139" customWidth="1"/>
    <col min="14" max="16384" width="9" style="139"/>
  </cols>
  <sheetData>
    <row r="1" spans="1:13" s="152" customFormat="1" ht="27.75" x14ac:dyDescent="0.65">
      <c r="A1" s="408" t="s">
        <v>1387</v>
      </c>
      <c r="B1" s="408"/>
      <c r="C1" s="408"/>
      <c r="D1" s="408"/>
      <c r="E1" s="408"/>
      <c r="F1" s="408"/>
      <c r="G1" s="404"/>
    </row>
    <row r="2" spans="1:13" s="152" customFormat="1" ht="27.75" x14ac:dyDescent="0.65">
      <c r="A2" s="408" t="s">
        <v>1471</v>
      </c>
      <c r="B2" s="408"/>
      <c r="C2" s="408"/>
      <c r="D2" s="408"/>
      <c r="E2" s="408"/>
      <c r="F2" s="408"/>
      <c r="G2" s="404"/>
    </row>
    <row r="3" spans="1:13" s="152" customFormat="1" ht="27.75" x14ac:dyDescent="0.65">
      <c r="A3" s="409" t="s">
        <v>1388</v>
      </c>
      <c r="B3" s="409"/>
      <c r="C3" s="409"/>
      <c r="D3" s="409"/>
      <c r="E3" s="409"/>
      <c r="F3" s="409"/>
      <c r="G3" s="427" t="s">
        <v>1468</v>
      </c>
      <c r="H3" s="427"/>
      <c r="I3" s="427"/>
      <c r="J3" s="427"/>
      <c r="K3" s="427"/>
      <c r="L3" s="428"/>
    </row>
    <row r="4" spans="1:13" ht="48" x14ac:dyDescent="0.55000000000000004">
      <c r="A4" s="353" t="s">
        <v>693</v>
      </c>
      <c r="B4" s="149" t="s">
        <v>694</v>
      </c>
      <c r="C4" s="353" t="s">
        <v>1307</v>
      </c>
      <c r="D4" s="405" t="s">
        <v>1389</v>
      </c>
      <c r="E4" s="410" t="s">
        <v>695</v>
      </c>
      <c r="F4" s="149" t="s">
        <v>694</v>
      </c>
      <c r="G4" s="411" t="s">
        <v>665</v>
      </c>
      <c r="H4" s="274" t="s">
        <v>1315</v>
      </c>
      <c r="I4" s="274" t="s">
        <v>1319</v>
      </c>
      <c r="J4" s="274" t="s">
        <v>1308</v>
      </c>
      <c r="K4" s="274" t="s">
        <v>1309</v>
      </c>
      <c r="L4" s="274" t="s">
        <v>1320</v>
      </c>
      <c r="M4" s="263"/>
    </row>
    <row r="5" spans="1:13" x14ac:dyDescent="0.55000000000000004">
      <c r="A5" s="158" t="s">
        <v>0</v>
      </c>
      <c r="B5" s="39" t="s">
        <v>1</v>
      </c>
      <c r="C5" s="81">
        <v>114458974.49454546</v>
      </c>
      <c r="D5" s="23">
        <f>SUMIF('1.WS-Re-Exp'!$F$3:$F$439,Planfin2562!A5,'1.WS-Re-Exp'!$C$3:$C$439)</f>
        <v>109806780.37</v>
      </c>
      <c r="E5" s="264">
        <f>((D5-C5)/D5)*100</f>
        <v>-4.2367093442405199</v>
      </c>
      <c r="F5" s="39" t="s">
        <v>1</v>
      </c>
      <c r="G5" s="266">
        <f>VLOOKUP($A5,'HGR2560'!$B$2:$I$28,3,0)</f>
        <v>104490379.13</v>
      </c>
      <c r="H5" s="266">
        <f>VLOOKUP($A5,'HGR2560'!$B$2:$I$28,5,0)</f>
        <v>141122848.78999999</v>
      </c>
      <c r="I5" s="266">
        <f>VLOOKUP($A5,'HGR2560'!$B$2:$I$28,8,0)</f>
        <v>188926824.84</v>
      </c>
      <c r="J5" s="266">
        <f>VLOOKUP($A5,'HGR2560'!$B$2:$I$28,4,0)</f>
        <v>9.33</v>
      </c>
      <c r="K5" s="266">
        <f>D5-H5</f>
        <v>-31316068.419999987</v>
      </c>
      <c r="L5" s="266">
        <f>D5-I5</f>
        <v>-79120044.469999999</v>
      </c>
    </row>
    <row r="6" spans="1:13" x14ac:dyDescent="0.55000000000000004">
      <c r="A6" s="158" t="s">
        <v>2</v>
      </c>
      <c r="B6" s="39" t="s">
        <v>3</v>
      </c>
      <c r="C6" s="81">
        <v>234600</v>
      </c>
      <c r="D6" s="23">
        <f>SUMIF('1.WS-Re-Exp'!$F$3:$F$439,Planfin2562!A6,'1.WS-Re-Exp'!$C$3:$C$439)</f>
        <v>240000</v>
      </c>
      <c r="E6" s="264">
        <f t="shared" ref="E6:E31" si="0">((D6-C6)/D6)*100</f>
        <v>2.25</v>
      </c>
      <c r="F6" s="39" t="s">
        <v>3</v>
      </c>
      <c r="G6" s="266">
        <f>VLOOKUP($A6,'HGR2560'!$B$2:$I$28,3,0)</f>
        <v>177550</v>
      </c>
      <c r="H6" s="266">
        <f>VLOOKUP($A6,'HGR2560'!$B$2:$I$28,5,0)</f>
        <v>291887.33</v>
      </c>
      <c r="I6" s="266">
        <f>VLOOKUP($A6,'HGR2560'!$B$2:$I$28,8,0)</f>
        <v>601624.92000000004</v>
      </c>
      <c r="J6" s="266">
        <f>VLOOKUP($A6,'HGR2560'!$B$2:$I$28,4,0)</f>
        <v>-35.26</v>
      </c>
      <c r="K6" s="266">
        <f t="shared" ref="K6:K31" si="1">D6-H6</f>
        <v>-51887.330000000016</v>
      </c>
      <c r="L6" s="266">
        <f t="shared" ref="L6:L31" si="2">D6-I6</f>
        <v>-361624.92000000004</v>
      </c>
    </row>
    <row r="7" spans="1:13" x14ac:dyDescent="0.55000000000000004">
      <c r="A7" s="158" t="s">
        <v>4</v>
      </c>
      <c r="B7" s="39" t="s">
        <v>5</v>
      </c>
      <c r="C7" s="81">
        <v>500866.90909090906</v>
      </c>
      <c r="D7" s="23">
        <f>SUMIF('1.WS-Re-Exp'!$F$3:$F$439,Planfin2562!A7,'1.WS-Re-Exp'!$C$3:$C$439)</f>
        <v>485202</v>
      </c>
      <c r="E7" s="264">
        <f t="shared" si="0"/>
        <v>-3.2285334955150762</v>
      </c>
      <c r="F7" s="39" t="s">
        <v>5</v>
      </c>
      <c r="G7" s="266">
        <f>VLOOKUP($A7,'HGR2560'!$B$2:$I$28,3,0)</f>
        <v>723580</v>
      </c>
      <c r="H7" s="266">
        <f>VLOOKUP($A7,'HGR2560'!$B$2:$I$28,5,0)</f>
        <v>1225314.3</v>
      </c>
      <c r="I7" s="266">
        <f>VLOOKUP($A7,'HGR2560'!$B$2:$I$28,8,0)</f>
        <v>1861876.07</v>
      </c>
      <c r="J7" s="266">
        <f>VLOOKUP($A7,'HGR2560'!$B$2:$I$28,4,0)</f>
        <v>-44.54</v>
      </c>
      <c r="K7" s="266">
        <f t="shared" si="1"/>
        <v>-740112.3</v>
      </c>
      <c r="L7" s="266">
        <f t="shared" si="2"/>
        <v>-1376674.07</v>
      </c>
    </row>
    <row r="8" spans="1:13" x14ac:dyDescent="0.55000000000000004">
      <c r="A8" s="158" t="s">
        <v>1001</v>
      </c>
      <c r="B8" s="39" t="s">
        <v>731</v>
      </c>
      <c r="C8" s="81">
        <v>4032415.8872727277</v>
      </c>
      <c r="D8" s="23">
        <f>SUMIF('1.WS-Re-Exp'!$F$3:$F$439,Planfin2562!A8,'1.WS-Re-Exp'!$C$3:$C$439)</f>
        <v>3539439.48</v>
      </c>
      <c r="E8" s="264">
        <f t="shared" si="0"/>
        <v>-13.92809257110755</v>
      </c>
      <c r="F8" s="39" t="s">
        <v>731</v>
      </c>
      <c r="G8" s="266">
        <f>VLOOKUP($A8,'HGR2560'!$B$2:$I$28,3,0)</f>
        <v>3799619.19</v>
      </c>
      <c r="H8" s="266">
        <f>VLOOKUP($A8,'HGR2560'!$B$2:$I$28,5,0)</f>
        <v>0</v>
      </c>
      <c r="I8" s="266">
        <f>VLOOKUP($A8,'HGR2560'!$B$2:$I$28,8,0)</f>
        <v>0</v>
      </c>
      <c r="J8" s="266">
        <f>VLOOKUP($A8,'HGR2560'!$B$2:$I$28,4,0)</f>
        <v>-100</v>
      </c>
      <c r="K8" s="266">
        <f t="shared" si="1"/>
        <v>3539439.48</v>
      </c>
      <c r="L8" s="266">
        <f t="shared" si="2"/>
        <v>3539439.48</v>
      </c>
    </row>
    <row r="9" spans="1:13" x14ac:dyDescent="0.55000000000000004">
      <c r="A9" s="158" t="s">
        <v>6</v>
      </c>
      <c r="B9" s="39" t="s">
        <v>7</v>
      </c>
      <c r="C9" s="81">
        <v>34744676.825454548</v>
      </c>
      <c r="D9" s="23">
        <f>SUMIF('1.WS-Re-Exp'!$F$3:$F$439,Planfin2562!A9,'1.WS-Re-Exp'!$C$3:$C$439)</f>
        <v>33111042.810000002</v>
      </c>
      <c r="E9" s="264">
        <f t="shared" si="0"/>
        <v>-4.9338041837847681</v>
      </c>
      <c r="F9" s="39" t="s">
        <v>7</v>
      </c>
      <c r="G9" s="266">
        <f>VLOOKUP($A9,'HGR2560'!$B$2:$I$28,3,0)</f>
        <v>30104576.960000001</v>
      </c>
      <c r="H9" s="266">
        <f>VLOOKUP($A9,'HGR2560'!$B$2:$I$28,5,0)</f>
        <v>39562600.960000001</v>
      </c>
      <c r="I9" s="266">
        <f>VLOOKUP($A9,'HGR2560'!$B$2:$I$28,8,0)</f>
        <v>56344895.57</v>
      </c>
      <c r="J9" s="266">
        <f>VLOOKUP($A9,'HGR2560'!$B$2:$I$28,4,0)</f>
        <v>11.4</v>
      </c>
      <c r="K9" s="266">
        <f t="shared" si="1"/>
        <v>-6451558.1499999985</v>
      </c>
      <c r="L9" s="266">
        <f t="shared" si="2"/>
        <v>-23233852.759999998</v>
      </c>
    </row>
    <row r="10" spans="1:13" x14ac:dyDescent="0.55000000000000004">
      <c r="A10" s="158" t="s">
        <v>8</v>
      </c>
      <c r="B10" s="39" t="s">
        <v>9</v>
      </c>
      <c r="C10" s="81">
        <v>9069141.7636363637</v>
      </c>
      <c r="D10" s="23">
        <f>SUMIF('1.WS-Re-Exp'!$F$3:$F$439,Planfin2562!A10,'1.WS-Re-Exp'!$C$3:$C$439)</f>
        <v>6677881.7200000007</v>
      </c>
      <c r="E10" s="264">
        <f t="shared" si="0"/>
        <v>-35.808661247692221</v>
      </c>
      <c r="F10" s="39" t="s">
        <v>9</v>
      </c>
      <c r="G10" s="266">
        <f>VLOOKUP($A10,'HGR2560'!$B$2:$I$28,3,0)</f>
        <v>6291579.1900000004</v>
      </c>
      <c r="H10" s="266">
        <f>VLOOKUP($A10,'HGR2560'!$B$2:$I$28,5,0)</f>
        <v>22788008.960000001</v>
      </c>
      <c r="I10" s="266">
        <f>VLOOKUP($A10,'HGR2560'!$B$2:$I$28,8,0)</f>
        <v>39385594.259999998</v>
      </c>
      <c r="J10" s="266">
        <f>VLOOKUP($A10,'HGR2560'!$B$2:$I$28,4,0)</f>
        <v>-24.7</v>
      </c>
      <c r="K10" s="266">
        <f t="shared" si="1"/>
        <v>-16110127.24</v>
      </c>
      <c r="L10" s="266">
        <f t="shared" si="2"/>
        <v>-32707712.539999999</v>
      </c>
    </row>
    <row r="11" spans="1:13" x14ac:dyDescent="0.55000000000000004">
      <c r="A11" s="158" t="s">
        <v>10</v>
      </c>
      <c r="B11" s="39" t="s">
        <v>11</v>
      </c>
      <c r="C11" s="81">
        <v>6883719.163636364</v>
      </c>
      <c r="D11" s="23">
        <f>SUMIF('1.WS-Re-Exp'!$F$3:$F$439,Planfin2562!A11,'1.WS-Re-Exp'!$C$3:$C$439)</f>
        <v>7205363</v>
      </c>
      <c r="E11" s="264">
        <f t="shared" si="0"/>
        <v>4.4639504819345799</v>
      </c>
      <c r="F11" s="39" t="s">
        <v>11</v>
      </c>
      <c r="G11" s="266">
        <f>VLOOKUP($A11,'HGR2560'!$B$2:$I$28,3,0)</f>
        <v>3745808.05</v>
      </c>
      <c r="H11" s="266">
        <f>VLOOKUP($A11,'HGR2560'!$B$2:$I$28,5,0)</f>
        <v>7208439.21</v>
      </c>
      <c r="I11" s="266">
        <f>VLOOKUP($A11,'HGR2560'!$B$2:$I$28,8,0)</f>
        <v>17934598.050000001</v>
      </c>
      <c r="J11" s="266">
        <f>VLOOKUP($A11,'HGR2560'!$B$2:$I$28,4,0)</f>
        <v>52.63</v>
      </c>
      <c r="K11" s="266">
        <f t="shared" si="1"/>
        <v>-3076.2099999999627</v>
      </c>
      <c r="L11" s="266">
        <f t="shared" si="2"/>
        <v>-10729235.050000001</v>
      </c>
    </row>
    <row r="12" spans="1:13" x14ac:dyDescent="0.55000000000000004">
      <c r="A12" s="158" t="s">
        <v>12</v>
      </c>
      <c r="B12" s="39" t="s">
        <v>13</v>
      </c>
      <c r="C12" s="81">
        <v>40689201.272727273</v>
      </c>
      <c r="D12" s="23">
        <f>SUMIF('1.WS-Re-Exp'!$F$3:$F$439,Planfin2562!A12,'1.WS-Re-Exp'!$C$3:$C$439)</f>
        <v>38388300.25</v>
      </c>
      <c r="E12" s="264">
        <f t="shared" si="0"/>
        <v>-5.9937559301737338</v>
      </c>
      <c r="F12" s="39" t="s">
        <v>13</v>
      </c>
      <c r="G12" s="266">
        <f>VLOOKUP($A12,'HGR2560'!$B$2:$I$28,3,0)</f>
        <v>39391790.829999998</v>
      </c>
      <c r="H12" s="266">
        <f>VLOOKUP($A12,'HGR2560'!$B$2:$I$28,5,0)</f>
        <v>48995849.450000003</v>
      </c>
      <c r="I12" s="266">
        <f>VLOOKUP($A12,'HGR2560'!$B$2:$I$28,8,0)</f>
        <v>74948332.849999994</v>
      </c>
      <c r="J12" s="266">
        <f>VLOOKUP($A12,'HGR2560'!$B$2:$I$28,4,0)</f>
        <v>8.84</v>
      </c>
      <c r="K12" s="266">
        <f t="shared" si="1"/>
        <v>-10607549.200000003</v>
      </c>
      <c r="L12" s="266">
        <f t="shared" si="2"/>
        <v>-36560032.599999994</v>
      </c>
    </row>
    <row r="13" spans="1:13" x14ac:dyDescent="0.55000000000000004">
      <c r="A13" s="158" t="s">
        <v>14</v>
      </c>
      <c r="B13" s="39" t="s">
        <v>15</v>
      </c>
      <c r="C13" s="81">
        <v>77434733.934545457</v>
      </c>
      <c r="D13" s="23">
        <f>SUMIF('1.WS-Re-Exp'!$F$3:$F$439,Planfin2562!A13,'1.WS-Re-Exp'!$C$3:$C$439)</f>
        <v>78217554.730000004</v>
      </c>
      <c r="E13" s="264">
        <f t="shared" si="0"/>
        <v>1.0008249403305616</v>
      </c>
      <c r="F13" s="39" t="s">
        <v>15</v>
      </c>
      <c r="G13" s="266">
        <f>VLOOKUP($A13,'HGR2560'!$B$2:$I$28,3,0)</f>
        <v>75287499.030000001</v>
      </c>
      <c r="H13" s="266">
        <f>VLOOKUP($A13,'HGR2560'!$B$2:$I$28,5,0)</f>
        <v>96374609.939999998</v>
      </c>
      <c r="I13" s="266">
        <f>VLOOKUP($A13,'HGR2560'!$B$2:$I$28,8,0)</f>
        <v>120921169.12</v>
      </c>
      <c r="J13" s="266">
        <f>VLOOKUP($A13,'HGR2560'!$B$2:$I$28,4,0)</f>
        <v>-1.1399999999999999</v>
      </c>
      <c r="K13" s="266">
        <f t="shared" si="1"/>
        <v>-18157055.209999993</v>
      </c>
      <c r="L13" s="266">
        <f t="shared" si="2"/>
        <v>-42703614.390000001</v>
      </c>
    </row>
    <row r="14" spans="1:13" x14ac:dyDescent="0.55000000000000004">
      <c r="A14" s="158" t="s">
        <v>16</v>
      </c>
      <c r="B14" s="39" t="s">
        <v>17</v>
      </c>
      <c r="C14" s="81">
        <v>20406295.254545454</v>
      </c>
      <c r="D14" s="23">
        <f>SUMIF('1.WS-Re-Exp'!$F$3:$F$439,Planfin2562!A14,'1.WS-Re-Exp'!$C$3:$C$439)</f>
        <v>10426906.859999999</v>
      </c>
      <c r="E14" s="264">
        <f t="shared" si="0"/>
        <v>-95.708041977709343</v>
      </c>
      <c r="F14" s="39" t="s">
        <v>17</v>
      </c>
      <c r="G14" s="266">
        <f>VLOOKUP($A14,'HGR2560'!$B$2:$I$28,3,0)</f>
        <v>14107187.83</v>
      </c>
      <c r="H14" s="266">
        <f>VLOOKUP($A14,'HGR2560'!$B$2:$I$28,5,0)</f>
        <v>28449059.620000001</v>
      </c>
      <c r="I14" s="266">
        <f>VLOOKUP($A14,'HGR2560'!$B$2:$I$28,8,0)</f>
        <v>43056788.890000001</v>
      </c>
      <c r="J14" s="266">
        <f>VLOOKUP($A14,'HGR2560'!$B$2:$I$28,4,0)</f>
        <v>12.1</v>
      </c>
      <c r="K14" s="266">
        <f t="shared" si="1"/>
        <v>-18022152.760000002</v>
      </c>
      <c r="L14" s="266">
        <f t="shared" si="2"/>
        <v>-32629882.030000001</v>
      </c>
    </row>
    <row r="15" spans="1:13" x14ac:dyDescent="0.55000000000000004">
      <c r="A15" s="158" t="s">
        <v>18</v>
      </c>
      <c r="B15" s="39" t="s">
        <v>690</v>
      </c>
      <c r="C15" s="81">
        <v>6797632.8872727286</v>
      </c>
      <c r="D15" s="23">
        <f>SUMIF('1.WS-Re-Exp'!$F$3:$F$439,Planfin2562!A15,'1.WS-Re-Exp'!$C$3:$C$439)</f>
        <v>96059229.299999997</v>
      </c>
      <c r="E15" s="264">
        <f t="shared" si="0"/>
        <v>92.923498411544386</v>
      </c>
      <c r="F15" s="39" t="s">
        <v>690</v>
      </c>
      <c r="G15" s="266">
        <f>VLOOKUP($A15,'HGR2560'!$B$2:$I$28,3,0)</f>
        <v>8556569.0700000003</v>
      </c>
      <c r="H15" s="266">
        <f>VLOOKUP($A15,'HGR2560'!$B$2:$I$28,5,0)</f>
        <v>25671074.07</v>
      </c>
      <c r="I15" s="266">
        <f>VLOOKUP($A15,'HGR2560'!$B$2:$I$28,8,0)</f>
        <v>49024813.25</v>
      </c>
      <c r="J15" s="266">
        <f>VLOOKUP($A15,'HGR2560'!$B$2:$I$28,4,0)</f>
        <v>-62.89</v>
      </c>
      <c r="K15" s="266">
        <f t="shared" si="1"/>
        <v>70388155.229999989</v>
      </c>
      <c r="L15" s="266">
        <f t="shared" si="2"/>
        <v>47034416.049999997</v>
      </c>
    </row>
    <row r="16" spans="1:13" x14ac:dyDescent="0.55000000000000004">
      <c r="A16" s="160" t="s">
        <v>696</v>
      </c>
      <c r="B16" s="412" t="s">
        <v>676</v>
      </c>
      <c r="C16" s="161">
        <f>SUM(C5:C15)</f>
        <v>315252258.39272726</v>
      </c>
      <c r="D16" s="161">
        <f>SUM(D5:D15)</f>
        <v>384157700.52000004</v>
      </c>
      <c r="E16" s="265">
        <f t="shared" si="0"/>
        <v>17.936759313688526</v>
      </c>
      <c r="F16" s="412" t="s">
        <v>676</v>
      </c>
      <c r="G16" s="267">
        <f>VLOOKUP($A16,'HGR2560'!$B$2:$I$28,3,0)</f>
        <v>286676139.28000003</v>
      </c>
      <c r="H16" s="267">
        <f>VLOOKUP($A16,'HGR2560'!$B$2:$I$28,5,0)</f>
        <v>415529101.48000002</v>
      </c>
      <c r="I16" s="267">
        <f>VLOOKUP($A16,'HGR2560'!$B$2:$I$28,8,0)</f>
        <v>501540743.88999999</v>
      </c>
      <c r="J16" s="267">
        <f>VLOOKUP($A16,'HGR2560'!$B$2:$I$28,4,0)</f>
        <v>0.08</v>
      </c>
      <c r="K16" s="266">
        <f t="shared" si="1"/>
        <v>-31371400.959999979</v>
      </c>
      <c r="L16" s="266">
        <f t="shared" si="2"/>
        <v>-117383043.36999995</v>
      </c>
    </row>
    <row r="17" spans="1:12" x14ac:dyDescent="0.55000000000000004">
      <c r="A17" s="158" t="s">
        <v>19</v>
      </c>
      <c r="B17" s="39" t="s">
        <v>20</v>
      </c>
      <c r="C17" s="234">
        <v>43432702.450909086</v>
      </c>
      <c r="D17" s="23">
        <f>SUMIF('1.WS-Re-Exp'!$F$3:$F$439,Planfin2562!A17,'1.WS-Re-Exp'!$C$3:$C$439)</f>
        <v>39100000</v>
      </c>
      <c r="E17" s="264">
        <f t="shared" si="0"/>
        <v>-11.081080437107635</v>
      </c>
      <c r="F17" s="39" t="s">
        <v>20</v>
      </c>
      <c r="G17" s="266">
        <f>VLOOKUP($A17,'HGR2560'!$B$2:$I$28,3,0)</f>
        <v>32588893.309999999</v>
      </c>
      <c r="H17" s="266">
        <f>VLOOKUP($A17,'HGR2560'!$B$2:$I$28,5,0)</f>
        <v>50943121.109999999</v>
      </c>
      <c r="I17" s="266">
        <f>VLOOKUP($A17,'HGR2560'!$B$2:$I$28,8,0)</f>
        <v>71209858.069999993</v>
      </c>
      <c r="J17" s="266">
        <f>VLOOKUP($A17,'HGR2560'!$B$2:$I$28,4,0)</f>
        <v>-4.5</v>
      </c>
      <c r="K17" s="266">
        <f t="shared" si="1"/>
        <v>-11843121.109999999</v>
      </c>
      <c r="L17" s="266">
        <f t="shared" si="2"/>
        <v>-32109858.069999993</v>
      </c>
    </row>
    <row r="18" spans="1:12" x14ac:dyDescent="0.55000000000000004">
      <c r="A18" s="158" t="s">
        <v>21</v>
      </c>
      <c r="B18" s="39" t="s">
        <v>22</v>
      </c>
      <c r="C18" s="235">
        <v>15576775.876363639</v>
      </c>
      <c r="D18" s="23">
        <f>SUMIF('1.WS-Re-Exp'!$F$3:$F$439,Planfin2562!A18,'1.WS-Re-Exp'!$C$3:$C$439)</f>
        <v>11700000</v>
      </c>
      <c r="E18" s="264">
        <f t="shared" si="0"/>
        <v>-33.134836550116567</v>
      </c>
      <c r="F18" s="39" t="s">
        <v>22</v>
      </c>
      <c r="G18" s="266">
        <f>VLOOKUP($A18,'HGR2560'!$B$2:$I$28,3,0)</f>
        <v>14345244.949999999</v>
      </c>
      <c r="H18" s="266">
        <f>VLOOKUP($A18,'HGR2560'!$B$2:$I$28,5,0)</f>
        <v>23907389.289999999</v>
      </c>
      <c r="I18" s="266">
        <f>VLOOKUP($A18,'HGR2560'!$B$2:$I$28,8,0)</f>
        <v>32346016.469999999</v>
      </c>
      <c r="J18" s="266">
        <f>VLOOKUP($A18,'HGR2560'!$B$2:$I$28,4,0)</f>
        <v>-14.83</v>
      </c>
      <c r="K18" s="266">
        <f t="shared" si="1"/>
        <v>-12207389.289999999</v>
      </c>
      <c r="L18" s="266">
        <f t="shared" si="2"/>
        <v>-20646016.469999999</v>
      </c>
    </row>
    <row r="19" spans="1:12" x14ac:dyDescent="0.55000000000000004">
      <c r="A19" s="158" t="s">
        <v>732</v>
      </c>
      <c r="B19" s="39" t="s">
        <v>733</v>
      </c>
      <c r="C19" s="235">
        <v>509741.45454545453</v>
      </c>
      <c r="D19" s="23">
        <f>SUMIF('1.WS-Re-Exp'!$F$3:$F$439,Planfin2562!A19,'1.WS-Re-Exp'!$C$3:$C$439)</f>
        <v>500000</v>
      </c>
      <c r="E19" s="264">
        <f t="shared" si="0"/>
        <v>-1.9482909090909057</v>
      </c>
      <c r="F19" s="39" t="s">
        <v>733</v>
      </c>
      <c r="G19" s="266">
        <f>VLOOKUP($A19,'HGR2560'!$B$2:$I$28,3,0)</f>
        <v>516334</v>
      </c>
      <c r="H19" s="266">
        <f>VLOOKUP($A19,'HGR2560'!$B$2:$I$28,5,0)</f>
        <v>1287614.67</v>
      </c>
      <c r="I19" s="266">
        <f>VLOOKUP($A19,'HGR2560'!$B$2:$I$28,8,0)</f>
        <v>1772654.96</v>
      </c>
      <c r="J19" s="266">
        <f>VLOOKUP($A19,'HGR2560'!$B$2:$I$28,4,0)</f>
        <v>-28.09</v>
      </c>
      <c r="K19" s="266">
        <f t="shared" si="1"/>
        <v>-787614.66999999993</v>
      </c>
      <c r="L19" s="266">
        <f t="shared" si="2"/>
        <v>-1272654.96</v>
      </c>
    </row>
    <row r="20" spans="1:12" x14ac:dyDescent="0.55000000000000004">
      <c r="A20" s="158" t="s">
        <v>23</v>
      </c>
      <c r="B20" s="39" t="s">
        <v>24</v>
      </c>
      <c r="C20" s="235">
        <v>14337131.465454545</v>
      </c>
      <c r="D20" s="23">
        <f>SUMIF('1.WS-Re-Exp'!$F$3:$F$439,Planfin2562!A20,'1.WS-Re-Exp'!$C$3:$C$439)</f>
        <v>14900000</v>
      </c>
      <c r="E20" s="264">
        <f t="shared" si="0"/>
        <v>3.7776411714460076</v>
      </c>
      <c r="F20" s="39" t="s">
        <v>24</v>
      </c>
      <c r="G20" s="266">
        <f>VLOOKUP($A20,'HGR2560'!$B$2:$I$28,3,0)</f>
        <v>14529861.609999999</v>
      </c>
      <c r="H20" s="266">
        <f>VLOOKUP($A20,'HGR2560'!$B$2:$I$28,5,0)</f>
        <v>15325977.439999999</v>
      </c>
      <c r="I20" s="266">
        <f>VLOOKUP($A20,'HGR2560'!$B$2:$I$28,8,0)</f>
        <v>21209244.469999999</v>
      </c>
      <c r="J20" s="266">
        <f>VLOOKUP($A20,'HGR2560'!$B$2:$I$28,4,0)</f>
        <v>51.76</v>
      </c>
      <c r="K20" s="266">
        <f t="shared" si="1"/>
        <v>-425977.43999999948</v>
      </c>
      <c r="L20" s="266">
        <f t="shared" si="2"/>
        <v>-6309244.4699999988</v>
      </c>
    </row>
    <row r="21" spans="1:12" x14ac:dyDescent="0.55000000000000004">
      <c r="A21" s="158" t="s">
        <v>25</v>
      </c>
      <c r="B21" s="39" t="s">
        <v>26</v>
      </c>
      <c r="C21" s="235">
        <v>77445628.952727273</v>
      </c>
      <c r="D21" s="23">
        <f>SUMIF('1.WS-Re-Exp'!$F$3:$F$439,Planfin2562!A21,'1.WS-Re-Exp'!$C$3:$C$439)</f>
        <v>78217554.730000019</v>
      </c>
      <c r="E21" s="264">
        <f t="shared" si="0"/>
        <v>0.98689581889559763</v>
      </c>
      <c r="F21" s="39" t="s">
        <v>26</v>
      </c>
      <c r="G21" s="266">
        <f>VLOOKUP($A21,'HGR2560'!$B$2:$I$28,3,0)</f>
        <v>75291790.230000004</v>
      </c>
      <c r="H21" s="266">
        <f>VLOOKUP($A21,'HGR2560'!$B$2:$I$28,5,0)</f>
        <v>95903641.079999998</v>
      </c>
      <c r="I21" s="266">
        <f>VLOOKUP($A21,'HGR2560'!$B$2:$I$28,8,0)</f>
        <v>119516230.23</v>
      </c>
      <c r="J21" s="266">
        <f>VLOOKUP($A21,'HGR2560'!$B$2:$I$28,4,0)</f>
        <v>-137</v>
      </c>
      <c r="K21" s="266">
        <f t="shared" si="1"/>
        <v>-17686086.349999979</v>
      </c>
      <c r="L21" s="266">
        <f t="shared" si="2"/>
        <v>-41298675.499999985</v>
      </c>
    </row>
    <row r="22" spans="1:12" x14ac:dyDescent="0.55000000000000004">
      <c r="A22" s="158" t="s">
        <v>27</v>
      </c>
      <c r="B22" s="40" t="s">
        <v>724</v>
      </c>
      <c r="C22" s="235">
        <v>25607993.454545453</v>
      </c>
      <c r="D22" s="23">
        <f>SUMIF('1.WS-Re-Exp'!$F$3:$F$439,Planfin2562!A22,'1.WS-Re-Exp'!$C$3:$C$439)</f>
        <v>26750000</v>
      </c>
      <c r="E22" s="264">
        <f t="shared" si="0"/>
        <v>4.2691833474936329</v>
      </c>
      <c r="F22" s="40" t="s">
        <v>724</v>
      </c>
      <c r="G22" s="266">
        <f>VLOOKUP($A22,'HGR2560'!$B$2:$I$28,3,0)</f>
        <v>23241146.34</v>
      </c>
      <c r="H22" s="266">
        <f>VLOOKUP($A22,'HGR2560'!$B$2:$I$28,5,0)</f>
        <v>33547431.760000002</v>
      </c>
      <c r="I22" s="266">
        <f>VLOOKUP($A22,'HGR2560'!$B$2:$I$28,8,0)</f>
        <v>44169405.969999999</v>
      </c>
      <c r="J22" s="266">
        <f>VLOOKUP($A22,'HGR2560'!$B$2:$I$28,4,0)</f>
        <v>5.47</v>
      </c>
      <c r="K22" s="266">
        <f t="shared" si="1"/>
        <v>-6797431.7600000016</v>
      </c>
      <c r="L22" s="266">
        <f t="shared" si="2"/>
        <v>-17419405.969999999</v>
      </c>
    </row>
    <row r="23" spans="1:12" x14ac:dyDescent="0.55000000000000004">
      <c r="A23" s="158" t="s">
        <v>29</v>
      </c>
      <c r="B23" s="39" t="s">
        <v>30</v>
      </c>
      <c r="C23" s="235">
        <v>42708843.174545452</v>
      </c>
      <c r="D23" s="23">
        <f>SUMIF('1.WS-Re-Exp'!$F$3:$F$439,Planfin2562!A23,'1.WS-Re-Exp'!$C$3:$C$439)</f>
        <v>46238139.200000003</v>
      </c>
      <c r="E23" s="264">
        <f t="shared" si="0"/>
        <v>7.6328677721843761</v>
      </c>
      <c r="F23" s="39" t="s">
        <v>30</v>
      </c>
      <c r="G23" s="266">
        <f>VLOOKUP($A23,'HGR2560'!$B$2:$I$28,3,0)</f>
        <v>42856890</v>
      </c>
      <c r="H23" s="266">
        <f>VLOOKUP($A23,'HGR2560'!$B$2:$I$28,5,0)</f>
        <v>66771996.640000001</v>
      </c>
      <c r="I23" s="266">
        <f>VLOOKUP($A23,'HGR2560'!$B$2:$I$28,8,0)</f>
        <v>80468718.560000002</v>
      </c>
      <c r="J23" s="266">
        <f>VLOOKUP($A23,'HGR2560'!$B$2:$I$28,4,0)</f>
        <v>45.8</v>
      </c>
      <c r="K23" s="266">
        <f t="shared" si="1"/>
        <v>-20533857.439999998</v>
      </c>
      <c r="L23" s="266">
        <f t="shared" si="2"/>
        <v>-34230579.359999999</v>
      </c>
    </row>
    <row r="24" spans="1:12" x14ac:dyDescent="0.55000000000000004">
      <c r="A24" s="158" t="s">
        <v>31</v>
      </c>
      <c r="B24" s="39" t="s">
        <v>32</v>
      </c>
      <c r="C24" s="32">
        <v>5325317.0509090908</v>
      </c>
      <c r="D24" s="23">
        <f>SUMIF('1.WS-Re-Exp'!$F$3:$F$439,Planfin2562!A24,'1.WS-Re-Exp'!$C$3:$C$439)</f>
        <v>6346697.9100000001</v>
      </c>
      <c r="E24" s="264">
        <f t="shared" si="0"/>
        <v>16.093106581953407</v>
      </c>
      <c r="F24" s="39" t="s">
        <v>32</v>
      </c>
      <c r="G24" s="266">
        <f>VLOOKUP($A24,'HGR2560'!$B$2:$I$28,3,0)</f>
        <v>4519105.18</v>
      </c>
      <c r="H24" s="266">
        <f>VLOOKUP($A24,'HGR2560'!$B$2:$I$28,5,0)</f>
        <v>8228126.0099999998</v>
      </c>
      <c r="I24" s="266">
        <f>VLOOKUP($A24,'HGR2560'!$B$2:$I$28,8,0)</f>
        <v>10738703.939999999</v>
      </c>
      <c r="J24" s="266">
        <f>VLOOKUP($A24,'HGR2560'!$B$2:$I$28,4,0)</f>
        <v>-21.29</v>
      </c>
      <c r="K24" s="266">
        <f t="shared" si="1"/>
        <v>-1881428.0999999996</v>
      </c>
      <c r="L24" s="266">
        <f t="shared" si="2"/>
        <v>-4392006.0299999993</v>
      </c>
    </row>
    <row r="25" spans="1:12" x14ac:dyDescent="0.55000000000000004">
      <c r="A25" s="158" t="s">
        <v>33</v>
      </c>
      <c r="B25" s="39" t="s">
        <v>34</v>
      </c>
      <c r="C25" s="32">
        <v>22989160.265454546</v>
      </c>
      <c r="D25" s="23">
        <f>SUMIF('1.WS-Re-Exp'!$F$3:$F$439,Planfin2562!A25,'1.WS-Re-Exp'!$C$3:$C$439)</f>
        <v>26671688.699999999</v>
      </c>
      <c r="E25" s="264">
        <f t="shared" si="0"/>
        <v>13.806881431341292</v>
      </c>
      <c r="F25" s="39" t="s">
        <v>34</v>
      </c>
      <c r="G25" s="266">
        <f>VLOOKUP($A25,'HGR2560'!$B$2:$I$28,3,0)</f>
        <v>27218458.23</v>
      </c>
      <c r="H25" s="266">
        <f>VLOOKUP($A25,'HGR2560'!$B$2:$I$28,5,0)</f>
        <v>30625806.370000001</v>
      </c>
      <c r="I25" s="266">
        <f>VLOOKUP($A25,'HGR2560'!$B$2:$I$28,8,0)</f>
        <v>41987529.159999996</v>
      </c>
      <c r="J25" s="266">
        <f>VLOOKUP($A25,'HGR2560'!$B$2:$I$28,4,0)</f>
        <v>7.04</v>
      </c>
      <c r="K25" s="266">
        <f t="shared" si="1"/>
        <v>-3954117.6700000018</v>
      </c>
      <c r="L25" s="266">
        <f t="shared" si="2"/>
        <v>-15315840.459999997</v>
      </c>
    </row>
    <row r="26" spans="1:12" x14ac:dyDescent="0.55000000000000004">
      <c r="A26" s="158" t="s">
        <v>35</v>
      </c>
      <c r="B26" s="39" t="s">
        <v>36</v>
      </c>
      <c r="C26" s="235">
        <v>8978142.3272727262</v>
      </c>
      <c r="D26" s="23">
        <f>SUMIF('1.WS-Re-Exp'!$F$3:$F$439,Planfin2562!A26,'1.WS-Re-Exp'!$C$3:$C$439)</f>
        <v>8634007.3900000006</v>
      </c>
      <c r="E26" s="264">
        <f t="shared" si="0"/>
        <v>-3.9858077683753943</v>
      </c>
      <c r="F26" s="39" t="s">
        <v>36</v>
      </c>
      <c r="G26" s="266">
        <f>VLOOKUP($A26,'HGR2560'!$B$2:$I$28,3,0)</f>
        <v>8504348.3900000006</v>
      </c>
      <c r="H26" s="266">
        <f>VLOOKUP($A26,'HGR2560'!$B$2:$I$28,5,0)</f>
        <v>10951228.49</v>
      </c>
      <c r="I26" s="266">
        <f>VLOOKUP($A26,'HGR2560'!$B$2:$I$28,8,0)</f>
        <v>13780427.5</v>
      </c>
      <c r="J26" s="266">
        <f>VLOOKUP($A26,'HGR2560'!$B$2:$I$28,4,0)</f>
        <v>-13.96</v>
      </c>
      <c r="K26" s="266">
        <f t="shared" si="1"/>
        <v>-2317221.0999999996</v>
      </c>
      <c r="L26" s="266">
        <f t="shared" si="2"/>
        <v>-5146420.1099999994</v>
      </c>
    </row>
    <row r="27" spans="1:12" x14ac:dyDescent="0.55000000000000004">
      <c r="A27" s="158" t="s">
        <v>37</v>
      </c>
      <c r="B27" s="39" t="s">
        <v>38</v>
      </c>
      <c r="C27" s="235">
        <v>8251423.8218181822</v>
      </c>
      <c r="D27" s="23">
        <f>SUMIF('1.WS-Re-Exp'!$F$3:$F$439,Planfin2562!A27,'1.WS-Re-Exp'!$C$3:$C$439)</f>
        <v>11865000</v>
      </c>
      <c r="E27" s="264">
        <f t="shared" si="0"/>
        <v>30.455762142282495</v>
      </c>
      <c r="F27" s="39" t="s">
        <v>38</v>
      </c>
      <c r="G27" s="266">
        <f>VLOOKUP($A27,'HGR2560'!$B$2:$I$28,3,0)</f>
        <v>9314932.8200000003</v>
      </c>
      <c r="H27" s="266">
        <f>VLOOKUP($A27,'HGR2560'!$B$2:$I$28,5,0)</f>
        <v>13076904.310000001</v>
      </c>
      <c r="I27" s="266">
        <f>VLOOKUP($A27,'HGR2560'!$B$2:$I$28,8,0)</f>
        <v>16553454.789999999</v>
      </c>
      <c r="J27" s="266">
        <f>VLOOKUP($A27,'HGR2560'!$B$2:$I$28,4,0)</f>
        <v>-17.11</v>
      </c>
      <c r="K27" s="266">
        <f t="shared" si="1"/>
        <v>-1211904.3100000005</v>
      </c>
      <c r="L27" s="266">
        <f t="shared" si="2"/>
        <v>-4688454.7899999991</v>
      </c>
    </row>
    <row r="28" spans="1:12" x14ac:dyDescent="0.55000000000000004">
      <c r="A28" s="158" t="s">
        <v>39</v>
      </c>
      <c r="B28" s="39" t="s">
        <v>40</v>
      </c>
      <c r="C28" s="235">
        <v>4691785.8</v>
      </c>
      <c r="D28" s="23">
        <f>SUMIF('1.WS-Re-Exp'!$F$3:$F$439,Planfin2562!A28,'1.WS-Re-Exp'!$C$3:$C$439)</f>
        <v>22601735.159999996</v>
      </c>
      <c r="E28" s="264">
        <f t="shared" si="0"/>
        <v>79.241479617443673</v>
      </c>
      <c r="F28" s="39" t="s">
        <v>40</v>
      </c>
      <c r="G28" s="266">
        <f>VLOOKUP($A28,'HGR2560'!$B$2:$I$28,3,0)</f>
        <v>29919469.390000001</v>
      </c>
      <c r="H28" s="266">
        <f>VLOOKUP($A28,'HGR2560'!$B$2:$I$28,5,0)</f>
        <v>36215675.189999998</v>
      </c>
      <c r="I28" s="266">
        <f>VLOOKUP($A28,'HGR2560'!$B$2:$I$28,8,0)</f>
        <v>50226822.119999997</v>
      </c>
      <c r="J28" s="266">
        <f>VLOOKUP($A28,'HGR2560'!$B$2:$I$28,4,0)</f>
        <v>-9.9700000000000006</v>
      </c>
      <c r="K28" s="266">
        <f t="shared" si="1"/>
        <v>-13613940.030000001</v>
      </c>
      <c r="L28" s="266">
        <f t="shared" si="2"/>
        <v>-27625086.960000001</v>
      </c>
    </row>
    <row r="29" spans="1:12" x14ac:dyDescent="0.55000000000000004">
      <c r="A29" s="158" t="s">
        <v>734</v>
      </c>
      <c r="B29" s="39" t="s">
        <v>735</v>
      </c>
      <c r="C29" s="235">
        <v>3076446.163636364</v>
      </c>
      <c r="D29" s="23">
        <f>SUMIF('1.WS-Re-Exp'!$F$3:$F$439,Planfin2562!A29,'1.WS-Re-Exp'!$C$3:$C$439)</f>
        <v>3245494.5</v>
      </c>
      <c r="E29" s="264">
        <f t="shared" si="0"/>
        <v>5.2087081448955148</v>
      </c>
      <c r="F29" s="39" t="s">
        <v>735</v>
      </c>
      <c r="G29" s="266">
        <f>VLOOKUP($A29,'HGR2560'!$B$2:$I$28,3,0)</f>
        <v>3209913.17</v>
      </c>
      <c r="H29" s="266">
        <f>VLOOKUP($A29,'HGR2560'!$B$2:$I$28,5,0)</f>
        <v>4836552.1399999997</v>
      </c>
      <c r="I29" s="266">
        <f>VLOOKUP($A29,'HGR2560'!$B$2:$I$28,8,0)</f>
        <v>9421503.3300000001</v>
      </c>
      <c r="J29" s="266">
        <f>VLOOKUP($A29,'HGR2560'!$B$2:$I$28,4,0)</f>
        <v>34.81</v>
      </c>
      <c r="K29" s="266">
        <f t="shared" si="1"/>
        <v>-1591057.6399999997</v>
      </c>
      <c r="L29" s="266">
        <f t="shared" si="2"/>
        <v>-6176008.8300000001</v>
      </c>
    </row>
    <row r="30" spans="1:12" x14ac:dyDescent="0.55000000000000004">
      <c r="A30" s="158" t="s">
        <v>41</v>
      </c>
      <c r="B30" s="39" t="s">
        <v>42</v>
      </c>
      <c r="C30" s="32">
        <v>9038871.0545454547</v>
      </c>
      <c r="D30" s="23">
        <f>SUMIF('1.WS-Re-Exp'!$F$3:$F$439,Planfin2562!A30,'1.WS-Re-Exp'!$C$3:$C$439)</f>
        <v>10472050.17</v>
      </c>
      <c r="E30" s="264">
        <f t="shared" si="0"/>
        <v>13.685754863553573</v>
      </c>
      <c r="F30" s="39" t="s">
        <v>42</v>
      </c>
      <c r="G30" s="266">
        <f>VLOOKUP($A30,'HGR2560'!$B$2:$I$28,3,0)</f>
        <v>11596214.35</v>
      </c>
      <c r="H30" s="266">
        <f>VLOOKUP($A30,'HGR2560'!$B$2:$I$28,5,0)</f>
        <v>13366153.65</v>
      </c>
      <c r="I30" s="266">
        <f>VLOOKUP($A30,'HGR2560'!$B$2:$I$28,8,0)</f>
        <v>20100015.789999999</v>
      </c>
      <c r="J30" s="266">
        <f>VLOOKUP($A30,'HGR2560'!$B$2:$I$28,4,0)</f>
        <v>84.92</v>
      </c>
      <c r="K30" s="266">
        <f t="shared" si="1"/>
        <v>-2894103.4800000004</v>
      </c>
      <c r="L30" s="266">
        <f t="shared" si="2"/>
        <v>-9627965.6199999992</v>
      </c>
    </row>
    <row r="31" spans="1:12" s="30" customFormat="1" x14ac:dyDescent="0.55000000000000004">
      <c r="A31" s="160" t="s">
        <v>697</v>
      </c>
      <c r="B31" s="160" t="s">
        <v>698</v>
      </c>
      <c r="C31" s="161">
        <f>SUM(C17:C30)</f>
        <v>281969963.31272727</v>
      </c>
      <c r="D31" s="161">
        <f>SUM(D17:D30)</f>
        <v>307242367.76000005</v>
      </c>
      <c r="E31" s="265">
        <f t="shared" si="0"/>
        <v>8.2255597206613498</v>
      </c>
      <c r="F31" s="160" t="s">
        <v>698</v>
      </c>
      <c r="G31" s="267">
        <f>VLOOKUP($A31,'HGR2560'!$B$2:$I$28,3,0)</f>
        <v>297652601.97000003</v>
      </c>
      <c r="H31" s="267">
        <f>VLOOKUP($A31,'HGR2560'!$B$2:$I$28,5,0)</f>
        <v>404987618.17000002</v>
      </c>
      <c r="I31" s="267">
        <f>VLOOKUP($A31,'HGR2560'!$B$2:$I$28,8,0)</f>
        <v>482226219.38</v>
      </c>
      <c r="J31" s="267">
        <f>VLOOKUP($A31,'HGR2560'!$B$2:$I$28,4,0)</f>
        <v>5.0999999999999996</v>
      </c>
      <c r="K31" s="266">
        <f t="shared" si="1"/>
        <v>-97745250.409999967</v>
      </c>
      <c r="L31" s="266">
        <f t="shared" si="2"/>
        <v>-174983851.61999995</v>
      </c>
    </row>
    <row r="32" spans="1:12" s="30" customFormat="1" x14ac:dyDescent="0.55000000000000004">
      <c r="A32" s="160" t="s">
        <v>699</v>
      </c>
      <c r="B32" s="162" t="s">
        <v>700</v>
      </c>
      <c r="C32" s="163">
        <f>C16-C31</f>
        <v>33282295.079999983</v>
      </c>
      <c r="D32" s="163">
        <f>D16-D31</f>
        <v>76915332.75999999</v>
      </c>
      <c r="E32" s="150"/>
      <c r="F32" s="150"/>
      <c r="G32" s="150"/>
    </row>
    <row r="33" spans="1:13" s="30" customFormat="1" x14ac:dyDescent="0.55000000000000004">
      <c r="A33" s="413" t="s">
        <v>729</v>
      </c>
      <c r="B33" s="164" t="s">
        <v>730</v>
      </c>
      <c r="C33" s="414" t="str">
        <f>IF(D33&gt;0,"เกินดุล",IF(D33=0,"สมดุล","ขาดดุล"))</f>
        <v>เกินดุล</v>
      </c>
      <c r="D33" s="236">
        <f>D32-D15+D28</f>
        <v>3457838.6199999899</v>
      </c>
      <c r="E33" s="150"/>
      <c r="F33" s="150"/>
      <c r="G33" s="150"/>
      <c r="K33" s="30" t="s">
        <v>1321</v>
      </c>
    </row>
    <row r="34" spans="1:13" s="30" customFormat="1" x14ac:dyDescent="0.55000000000000004">
      <c r="A34" s="415"/>
      <c r="B34" s="165"/>
      <c r="C34" s="416"/>
      <c r="D34" s="150"/>
      <c r="E34" s="150"/>
      <c r="F34" s="150"/>
      <c r="G34" s="150"/>
      <c r="K34" s="417"/>
      <c r="L34" s="429" t="s">
        <v>1322</v>
      </c>
      <c r="M34" s="429"/>
    </row>
    <row r="35" spans="1:13" x14ac:dyDescent="0.55000000000000004">
      <c r="A35" s="418"/>
      <c r="B35" s="166" t="s">
        <v>701</v>
      </c>
      <c r="C35" s="167"/>
      <c r="D35" s="140"/>
      <c r="E35" s="140"/>
      <c r="F35" s="140"/>
      <c r="G35" s="140"/>
      <c r="K35" s="419"/>
      <c r="L35" s="429" t="s">
        <v>1344</v>
      </c>
      <c r="M35" s="429"/>
    </row>
    <row r="36" spans="1:13" x14ac:dyDescent="0.55000000000000004">
      <c r="A36" s="175" t="s">
        <v>738</v>
      </c>
      <c r="B36" s="168" t="s">
        <v>728</v>
      </c>
      <c r="C36" s="169">
        <v>0</v>
      </c>
      <c r="D36" s="401">
        <f>Expense!E39</f>
        <v>3457838.61999992</v>
      </c>
      <c r="E36" s="140"/>
      <c r="F36" s="140"/>
      <c r="G36" s="140"/>
      <c r="J36" s="27"/>
      <c r="K36" s="27"/>
    </row>
    <row r="37" spans="1:13" x14ac:dyDescent="0.55000000000000004">
      <c r="A37" s="175"/>
      <c r="B37" s="170" t="s">
        <v>811</v>
      </c>
      <c r="C37" s="176" t="str">
        <f>IF(D37&gt;=0,"ไม่เกิน","เกิน")</f>
        <v>ไม่เกิน</v>
      </c>
      <c r="D37" s="401">
        <f>IF(D36&lt;0,0-D86,((D36*20%)-D86))</f>
        <v>691567.7239999841</v>
      </c>
      <c r="E37" s="140"/>
      <c r="F37" s="140"/>
      <c r="G37" s="140"/>
      <c r="J37" s="420"/>
      <c r="K37" s="420"/>
    </row>
    <row r="38" spans="1:13" x14ac:dyDescent="0.55000000000000004">
      <c r="A38" s="177" t="s">
        <v>43</v>
      </c>
      <c r="B38" s="171" t="s">
        <v>986</v>
      </c>
      <c r="C38" s="172">
        <v>34099832.618181817</v>
      </c>
      <c r="D38" s="81">
        <v>8058381.5800000001</v>
      </c>
      <c r="E38" s="151"/>
      <c r="F38" s="151"/>
      <c r="G38" s="151"/>
    </row>
    <row r="39" spans="1:13" x14ac:dyDescent="0.55000000000000004">
      <c r="A39" s="177" t="s">
        <v>44</v>
      </c>
      <c r="B39" s="174" t="s">
        <v>987</v>
      </c>
      <c r="C39" s="173">
        <v>59953481.683636367</v>
      </c>
      <c r="D39" s="81">
        <v>27689070.73</v>
      </c>
      <c r="E39" s="151"/>
      <c r="F39" s="151"/>
      <c r="G39" s="151"/>
    </row>
    <row r="40" spans="1:13" x14ac:dyDescent="0.55000000000000004">
      <c r="A40" s="177" t="s">
        <v>702</v>
      </c>
      <c r="B40" s="174" t="s">
        <v>988</v>
      </c>
      <c r="C40" s="173">
        <v>-85999960.527272731</v>
      </c>
      <c r="D40" s="81">
        <v>60406261.689999998</v>
      </c>
      <c r="E40" s="151"/>
      <c r="F40" s="151"/>
      <c r="G40" s="151"/>
    </row>
    <row r="41" spans="1:13" x14ac:dyDescent="0.55000000000000004">
      <c r="A41" s="421"/>
      <c r="B41" s="25"/>
      <c r="C41" s="151"/>
      <c r="D41" s="28"/>
      <c r="E41" s="151"/>
      <c r="F41" s="151"/>
      <c r="G41" s="151"/>
    </row>
    <row r="42" spans="1:13" x14ac:dyDescent="0.55000000000000004">
      <c r="A42" s="431" t="s">
        <v>703</v>
      </c>
      <c r="B42" s="431"/>
      <c r="C42" s="432"/>
      <c r="D42" s="185" t="s">
        <v>1390</v>
      </c>
      <c r="E42" s="153"/>
      <c r="F42" s="153"/>
      <c r="G42" s="153"/>
    </row>
    <row r="43" spans="1:13" x14ac:dyDescent="0.55000000000000004">
      <c r="B43" s="433" t="s">
        <v>704</v>
      </c>
      <c r="C43" s="433"/>
      <c r="D43" s="178">
        <f>SUM('2.WS-ยา วชภฯ'!J3)</f>
        <v>41782609.270000003</v>
      </c>
    </row>
    <row r="44" spans="1:13" x14ac:dyDescent="0.55000000000000004">
      <c r="B44" s="434" t="s">
        <v>705</v>
      </c>
      <c r="C44" s="434"/>
      <c r="D44" s="178">
        <f>SUM('2.WS-ยา วชภฯ'!J4)</f>
        <v>10523618.359999999</v>
      </c>
    </row>
    <row r="45" spans="1:13" x14ac:dyDescent="0.55000000000000004">
      <c r="B45" s="434" t="s">
        <v>706</v>
      </c>
      <c r="C45" s="434"/>
      <c r="D45" s="178">
        <f>SUM('2.WS-ยา วชภฯ'!J5)</f>
        <v>15112297</v>
      </c>
    </row>
    <row r="46" spans="1:13" x14ac:dyDescent="0.55000000000000004">
      <c r="B46" s="435" t="s">
        <v>666</v>
      </c>
      <c r="C46" s="436"/>
      <c r="D46" s="178">
        <f>SUM(D43:D45)</f>
        <v>67418524.629999995</v>
      </c>
    </row>
    <row r="48" spans="1:13" x14ac:dyDescent="0.55000000000000004">
      <c r="A48" s="179" t="s">
        <v>743</v>
      </c>
      <c r="B48" s="423"/>
      <c r="C48" s="179"/>
      <c r="D48" s="185" t="s">
        <v>1390</v>
      </c>
      <c r="E48" s="153"/>
      <c r="F48" s="153"/>
      <c r="G48" s="153"/>
    </row>
    <row r="49" spans="1:9" x14ac:dyDescent="0.55000000000000004">
      <c r="B49" s="430" t="s">
        <v>624</v>
      </c>
      <c r="C49" s="430"/>
      <c r="D49" s="159">
        <f>SUM('3.WS-วัสดุอื่น'!G3)</f>
        <v>1307400</v>
      </c>
    </row>
    <row r="50" spans="1:9" x14ac:dyDescent="0.55000000000000004">
      <c r="B50" s="430" t="s">
        <v>625</v>
      </c>
      <c r="C50" s="430"/>
      <c r="D50" s="159">
        <f>SUM('3.WS-วัสดุอื่น'!G4)</f>
        <v>97100</v>
      </c>
    </row>
    <row r="51" spans="1:9" x14ac:dyDescent="0.55000000000000004">
      <c r="B51" s="430" t="s">
        <v>626</v>
      </c>
      <c r="C51" s="430"/>
      <c r="D51" s="159">
        <f>SUM('3.WS-วัสดุอื่น'!G5)</f>
        <v>1584680</v>
      </c>
      <c r="H51" s="25"/>
      <c r="I51" s="25"/>
    </row>
    <row r="52" spans="1:9" x14ac:dyDescent="0.55000000000000004">
      <c r="B52" s="430" t="s">
        <v>627</v>
      </c>
      <c r="C52" s="430"/>
      <c r="D52" s="159">
        <f>SUM('3.WS-วัสดุอื่น'!G6)</f>
        <v>1229962</v>
      </c>
      <c r="H52" s="25"/>
      <c r="I52" s="25"/>
    </row>
    <row r="53" spans="1:9" x14ac:dyDescent="0.55000000000000004">
      <c r="B53" s="430" t="s">
        <v>628</v>
      </c>
      <c r="C53" s="430"/>
      <c r="D53" s="159">
        <f>SUM('3.WS-วัสดุอื่น'!G7)</f>
        <v>27950</v>
      </c>
      <c r="H53" s="25"/>
      <c r="I53" s="25"/>
    </row>
    <row r="54" spans="1:9" x14ac:dyDescent="0.55000000000000004">
      <c r="B54" s="430" t="s">
        <v>629</v>
      </c>
      <c r="C54" s="430"/>
      <c r="D54" s="159">
        <f>SUM('3.WS-วัสดุอื่น'!G8)</f>
        <v>579980</v>
      </c>
      <c r="H54" s="25"/>
      <c r="I54" s="25"/>
    </row>
    <row r="55" spans="1:9" x14ac:dyDescent="0.55000000000000004">
      <c r="B55" s="430" t="s">
        <v>630</v>
      </c>
      <c r="C55" s="430"/>
      <c r="D55" s="159">
        <f>SUM('3.WS-วัสดุอื่น'!G9)</f>
        <v>1776794</v>
      </c>
      <c r="H55" s="25"/>
      <c r="I55" s="25"/>
    </row>
    <row r="56" spans="1:9" x14ac:dyDescent="0.55000000000000004">
      <c r="B56" s="430" t="s">
        <v>631</v>
      </c>
      <c r="C56" s="430"/>
      <c r="D56" s="159">
        <f>SUM('3.WS-วัสดุอื่น'!G10)</f>
        <v>3892653</v>
      </c>
      <c r="H56" s="25"/>
      <c r="I56" s="25"/>
    </row>
    <row r="57" spans="1:9" x14ac:dyDescent="0.55000000000000004">
      <c r="B57" s="430" t="s">
        <v>632</v>
      </c>
      <c r="C57" s="430"/>
      <c r="D57" s="159">
        <f>SUM('3.WS-วัสดุอื่น'!G11)</f>
        <v>1328400</v>
      </c>
      <c r="H57" s="25"/>
      <c r="I57" s="25"/>
    </row>
    <row r="58" spans="1:9" x14ac:dyDescent="0.55000000000000004">
      <c r="B58" s="430" t="s">
        <v>633</v>
      </c>
      <c r="C58" s="430"/>
      <c r="D58" s="159">
        <f>SUM('3.WS-วัสดุอื่น'!G12)</f>
        <v>722295</v>
      </c>
      <c r="H58" s="25"/>
      <c r="I58" s="25"/>
    </row>
    <row r="59" spans="1:9" x14ac:dyDescent="0.55000000000000004">
      <c r="B59" s="430" t="s">
        <v>634</v>
      </c>
      <c r="C59" s="430"/>
      <c r="D59" s="159">
        <f>SUM('3.WS-วัสดุอื่น'!G13)</f>
        <v>2554630</v>
      </c>
      <c r="H59" s="25"/>
      <c r="I59" s="25"/>
    </row>
    <row r="60" spans="1:9" x14ac:dyDescent="0.55000000000000004">
      <c r="B60" s="439" t="s">
        <v>666</v>
      </c>
      <c r="C60" s="439"/>
      <c r="D60" s="178">
        <f>SUM(D49:D59)</f>
        <v>15101844</v>
      </c>
      <c r="H60" s="25"/>
      <c r="I60" s="25"/>
    </row>
    <row r="61" spans="1:9" x14ac:dyDescent="0.55000000000000004">
      <c r="B61" s="154"/>
      <c r="D61" s="28"/>
      <c r="E61" s="25"/>
      <c r="F61" s="25"/>
      <c r="G61" s="25"/>
      <c r="H61" s="25"/>
      <c r="I61" s="25"/>
    </row>
    <row r="62" spans="1:9" x14ac:dyDescent="0.55000000000000004">
      <c r="A62" s="431" t="s">
        <v>752</v>
      </c>
      <c r="B62" s="431"/>
      <c r="C62" s="431"/>
      <c r="D62" s="431"/>
      <c r="E62" s="153"/>
      <c r="F62" s="153"/>
      <c r="G62" s="153"/>
      <c r="H62" s="25"/>
      <c r="I62" s="25"/>
    </row>
    <row r="63" spans="1:9" x14ac:dyDescent="0.55000000000000004">
      <c r="B63" s="437" t="s">
        <v>1391</v>
      </c>
      <c r="C63" s="438"/>
      <c r="D63" s="185" t="s">
        <v>707</v>
      </c>
      <c r="E63" s="155"/>
      <c r="F63" s="155"/>
      <c r="G63" s="155"/>
      <c r="H63" s="25"/>
      <c r="I63" s="25"/>
    </row>
    <row r="64" spans="1:9" x14ac:dyDescent="0.55000000000000004">
      <c r="B64" s="440" t="s">
        <v>708</v>
      </c>
      <c r="C64" s="440"/>
      <c r="D64" s="159">
        <f>SUM('4.WS-แผน จน.'!E4)</f>
        <v>45000000</v>
      </c>
      <c r="E64" s="25"/>
      <c r="F64" s="25"/>
      <c r="G64" s="25"/>
      <c r="H64" s="25"/>
      <c r="I64" s="25"/>
    </row>
    <row r="65" spans="1:11" x14ac:dyDescent="0.55000000000000004">
      <c r="B65" s="440" t="s">
        <v>709</v>
      </c>
      <c r="C65" s="440"/>
      <c r="D65" s="159">
        <f>SUM('4.WS-แผน จน.'!E5)</f>
        <v>12000000</v>
      </c>
      <c r="E65" s="25"/>
      <c r="F65" s="25"/>
      <c r="G65" s="25"/>
      <c r="H65" s="25"/>
      <c r="I65" s="25"/>
    </row>
    <row r="66" spans="1:11" x14ac:dyDescent="0.55000000000000004">
      <c r="B66" s="440" t="s">
        <v>710</v>
      </c>
      <c r="C66" s="440"/>
      <c r="D66" s="159">
        <f>SUM('4.WS-แผน จน.'!E6)</f>
        <v>12000000</v>
      </c>
      <c r="E66" s="25"/>
      <c r="F66" s="25"/>
      <c r="G66" s="25"/>
      <c r="H66" s="25"/>
      <c r="I66" s="25"/>
    </row>
    <row r="67" spans="1:11" x14ac:dyDescent="0.55000000000000004">
      <c r="B67" s="440" t="s">
        <v>711</v>
      </c>
      <c r="C67" s="440"/>
      <c r="D67" s="159">
        <f>SUM('4.WS-แผน จน.'!E7)</f>
        <v>9000000</v>
      </c>
      <c r="E67" s="25"/>
      <c r="F67" s="25"/>
      <c r="G67" s="25"/>
      <c r="H67" s="25"/>
      <c r="I67" s="25"/>
    </row>
    <row r="68" spans="1:11" x14ac:dyDescent="0.55000000000000004">
      <c r="B68" s="440" t="s">
        <v>712</v>
      </c>
      <c r="C68" s="440"/>
      <c r="D68" s="159">
        <f>SUM('4.WS-แผน จน.'!E8)</f>
        <v>40450040</v>
      </c>
      <c r="E68" s="25"/>
      <c r="F68" s="25"/>
      <c r="G68" s="25"/>
      <c r="H68" s="25"/>
      <c r="I68" s="25"/>
    </row>
    <row r="69" spans="1:11" x14ac:dyDescent="0.55000000000000004">
      <c r="B69" s="440" t="s">
        <v>713</v>
      </c>
      <c r="C69" s="440"/>
      <c r="D69" s="159">
        <f>SUM('4.WS-แผน จน.'!E9)</f>
        <v>3949210.51</v>
      </c>
      <c r="E69" s="25"/>
      <c r="F69" s="25"/>
      <c r="G69" s="25"/>
      <c r="H69" s="25"/>
      <c r="I69" s="25"/>
    </row>
    <row r="70" spans="1:11" x14ac:dyDescent="0.55000000000000004">
      <c r="B70" s="440" t="s">
        <v>803</v>
      </c>
      <c r="C70" s="440"/>
      <c r="D70" s="159">
        <f>SUM('4.WS-แผน จน.'!E10)</f>
        <v>16000000</v>
      </c>
      <c r="E70" s="25"/>
      <c r="F70" s="25"/>
      <c r="G70" s="25"/>
      <c r="H70" s="25"/>
      <c r="I70" s="25"/>
      <c r="J70" s="420"/>
      <c r="K70" s="420"/>
    </row>
    <row r="71" spans="1:11" x14ac:dyDescent="0.55000000000000004">
      <c r="B71" s="440" t="s">
        <v>714</v>
      </c>
      <c r="C71" s="440"/>
      <c r="D71" s="159">
        <f>SUM('4.WS-แผน จน.'!E11)</f>
        <v>40000000</v>
      </c>
      <c r="E71" s="25"/>
      <c r="F71" s="25"/>
      <c r="G71" s="25"/>
      <c r="H71" s="25"/>
      <c r="I71" s="25"/>
    </row>
    <row r="72" spans="1:11" x14ac:dyDescent="0.55000000000000004">
      <c r="B72" s="439" t="s">
        <v>666</v>
      </c>
      <c r="C72" s="439"/>
      <c r="D72" s="178">
        <f>SUM(D64:D71)</f>
        <v>178399250.50999999</v>
      </c>
      <c r="E72" s="25"/>
      <c r="F72" s="25"/>
      <c r="G72" s="25"/>
      <c r="H72" s="25"/>
      <c r="I72" s="25"/>
    </row>
    <row r="73" spans="1:11" x14ac:dyDescent="0.55000000000000004">
      <c r="B73" s="25"/>
      <c r="D73" s="28"/>
      <c r="E73" s="25"/>
      <c r="F73" s="25"/>
      <c r="G73" s="25"/>
      <c r="H73" s="25"/>
      <c r="I73" s="25"/>
    </row>
    <row r="74" spans="1:11" x14ac:dyDescent="0.55000000000000004">
      <c r="A74" s="156" t="s">
        <v>753</v>
      </c>
      <c r="C74" s="156"/>
      <c r="D74" s="139"/>
      <c r="E74" s="156"/>
      <c r="F74" s="156"/>
      <c r="G74" s="156"/>
      <c r="H74" s="25"/>
      <c r="I74" s="25"/>
    </row>
    <row r="75" spans="1:11" x14ac:dyDescent="0.55000000000000004">
      <c r="B75" s="442" t="s">
        <v>1392</v>
      </c>
      <c r="C75" s="442"/>
      <c r="D75" s="204" t="s">
        <v>707</v>
      </c>
      <c r="E75" s="25"/>
      <c r="F75" s="25"/>
      <c r="G75" s="25"/>
      <c r="H75" s="25"/>
      <c r="I75" s="25"/>
    </row>
    <row r="76" spans="1:11" x14ac:dyDescent="0.55000000000000004">
      <c r="B76" s="441" t="s">
        <v>715</v>
      </c>
      <c r="C76" s="441"/>
      <c r="D76" s="159">
        <f>SUM('5.WS-แผน ลน.'!E4)</f>
        <v>85269165.090000004</v>
      </c>
      <c r="E76" s="25"/>
      <c r="F76" s="25"/>
      <c r="G76" s="25"/>
    </row>
    <row r="77" spans="1:11" x14ac:dyDescent="0.55000000000000004">
      <c r="B77" s="441" t="s">
        <v>716</v>
      </c>
      <c r="C77" s="441"/>
      <c r="D77" s="159">
        <f>SUM('5.WS-แผน ลน.'!E5)</f>
        <v>7802718.8900000006</v>
      </c>
      <c r="E77" s="25"/>
      <c r="F77" s="25"/>
      <c r="G77" s="25"/>
    </row>
    <row r="78" spans="1:11" x14ac:dyDescent="0.55000000000000004">
      <c r="B78" s="441" t="s">
        <v>717</v>
      </c>
      <c r="C78" s="441"/>
      <c r="D78" s="159">
        <f>SUM('5.WS-แผน ลน.'!E6)</f>
        <v>30592563.870000001</v>
      </c>
      <c r="E78" s="25"/>
      <c r="F78" s="25"/>
      <c r="G78" s="25"/>
    </row>
    <row r="79" spans="1:11" x14ac:dyDescent="0.55000000000000004">
      <c r="B79" s="441" t="s">
        <v>718</v>
      </c>
      <c r="C79" s="441"/>
      <c r="D79" s="159">
        <f>SUM('5.WS-แผน ลน.'!E7)</f>
        <v>2291819</v>
      </c>
      <c r="E79" s="25"/>
      <c r="F79" s="25"/>
      <c r="G79" s="25"/>
    </row>
    <row r="80" spans="1:11" x14ac:dyDescent="0.55000000000000004">
      <c r="B80" s="441" t="s">
        <v>719</v>
      </c>
      <c r="C80" s="441"/>
      <c r="D80" s="159">
        <f>SUM('5.WS-แผน ลน.'!E8)</f>
        <v>264812.84000000003</v>
      </c>
      <c r="E80" s="25"/>
      <c r="F80" s="25"/>
      <c r="G80" s="25"/>
    </row>
    <row r="81" spans="1:14" x14ac:dyDescent="0.55000000000000004">
      <c r="B81" s="441" t="s">
        <v>720</v>
      </c>
      <c r="C81" s="441"/>
      <c r="D81" s="159">
        <f>SUM('5.WS-แผน ลน.'!E9)</f>
        <v>4365865.76</v>
      </c>
      <c r="E81" s="25"/>
      <c r="F81" s="25"/>
      <c r="G81" s="25"/>
    </row>
    <row r="82" spans="1:14" x14ac:dyDescent="0.55000000000000004">
      <c r="B82" s="441" t="s">
        <v>721</v>
      </c>
      <c r="C82" s="441"/>
      <c r="D82" s="159">
        <f>SUM('5.WS-แผน ลน.'!E10)</f>
        <v>2507420.16</v>
      </c>
    </row>
    <row r="83" spans="1:14" x14ac:dyDescent="0.55000000000000004">
      <c r="B83" s="439" t="s">
        <v>666</v>
      </c>
      <c r="C83" s="439"/>
      <c r="D83" s="178">
        <f>SUM(D76:D82)</f>
        <v>133094365.61000001</v>
      </c>
      <c r="E83" s="25"/>
      <c r="F83" s="25"/>
      <c r="G83" s="25"/>
      <c r="H83" s="25"/>
      <c r="I83" s="25"/>
    </row>
    <row r="84" spans="1:14" x14ac:dyDescent="0.55000000000000004">
      <c r="B84" s="25"/>
      <c r="D84" s="28"/>
    </row>
    <row r="85" spans="1:14" x14ac:dyDescent="0.55000000000000004">
      <c r="A85" s="156" t="s">
        <v>754</v>
      </c>
      <c r="C85" s="156"/>
      <c r="D85" s="210" t="s">
        <v>707</v>
      </c>
      <c r="E85" s="156"/>
      <c r="F85" s="156"/>
      <c r="G85" s="156"/>
    </row>
    <row r="86" spans="1:14" x14ac:dyDescent="0.55000000000000004">
      <c r="A86" s="421"/>
      <c r="B86" s="441" t="s">
        <v>1393</v>
      </c>
      <c r="C86" s="441"/>
      <c r="D86" s="184">
        <f>SUM('6.WS-แผนลงทุน'!G4)</f>
        <v>0</v>
      </c>
      <c r="E86" s="151"/>
      <c r="F86" s="151"/>
      <c r="G86" s="151"/>
    </row>
    <row r="87" spans="1:14" x14ac:dyDescent="0.55000000000000004">
      <c r="A87" s="421"/>
      <c r="B87" s="441" t="s">
        <v>1394</v>
      </c>
      <c r="C87" s="441"/>
      <c r="D87" s="184">
        <f>SUM('6.WS-แผนลงทุน'!G5)</f>
        <v>5507529.2999999998</v>
      </c>
      <c r="E87" s="151"/>
      <c r="F87" s="151"/>
      <c r="G87" s="151"/>
      <c r="J87" s="25"/>
      <c r="K87" s="25"/>
      <c r="L87" s="25"/>
      <c r="M87" s="25"/>
      <c r="N87" s="25"/>
    </row>
    <row r="88" spans="1:14" x14ac:dyDescent="0.55000000000000004">
      <c r="A88" s="421"/>
      <c r="B88" s="441" t="s">
        <v>1395</v>
      </c>
      <c r="C88" s="441"/>
      <c r="D88" s="184">
        <f>SUM('6.WS-แผนลงทุน'!G6)</f>
        <v>90551700</v>
      </c>
      <c r="E88" s="151">
        <f>SUM(D87:D88)</f>
        <v>96059229.299999997</v>
      </c>
      <c r="F88" s="151"/>
      <c r="G88" s="151"/>
      <c r="J88" s="25"/>
      <c r="K88" s="25"/>
      <c r="L88" s="25"/>
      <c r="M88" s="25"/>
      <c r="N88" s="25"/>
    </row>
    <row r="89" spans="1:14" x14ac:dyDescent="0.55000000000000004">
      <c r="B89" s="439" t="s">
        <v>666</v>
      </c>
      <c r="C89" s="439"/>
      <c r="D89" s="178">
        <f>SUM(D86:D88)</f>
        <v>96059229.299999997</v>
      </c>
      <c r="J89" s="25"/>
      <c r="K89" s="25"/>
      <c r="L89" s="25"/>
      <c r="M89" s="25"/>
      <c r="N89" s="25"/>
    </row>
    <row r="90" spans="1:14" x14ac:dyDescent="0.55000000000000004">
      <c r="J90" s="25"/>
      <c r="K90" s="25"/>
      <c r="L90" s="25"/>
      <c r="M90" s="25"/>
      <c r="N90" s="25"/>
    </row>
    <row r="91" spans="1:14" x14ac:dyDescent="0.55000000000000004">
      <c r="B91" s="156" t="s">
        <v>755</v>
      </c>
      <c r="C91" s="156"/>
      <c r="D91" s="407" t="s">
        <v>707</v>
      </c>
      <c r="E91" s="156"/>
      <c r="F91" s="156"/>
      <c r="G91" s="156"/>
    </row>
    <row r="92" spans="1:14" x14ac:dyDescent="0.55000000000000004">
      <c r="A92" s="421"/>
      <c r="B92" s="434" t="s">
        <v>793</v>
      </c>
      <c r="C92" s="434"/>
      <c r="D92" s="23">
        <f>SUM('7.WS-แผน รพ.สต.'!C19)</f>
        <v>5130000</v>
      </c>
      <c r="E92" s="25"/>
      <c r="F92" s="25"/>
      <c r="G92" s="25"/>
    </row>
    <row r="93" spans="1:14" x14ac:dyDescent="0.55000000000000004">
      <c r="A93" s="421"/>
      <c r="B93" s="441" t="s">
        <v>790</v>
      </c>
      <c r="C93" s="441"/>
      <c r="D93" s="23">
        <f>SUM('7.WS-แผน รพ.สต.'!D19)</f>
        <v>10930550</v>
      </c>
      <c r="E93" s="25"/>
      <c r="F93" s="25"/>
      <c r="G93" s="25"/>
    </row>
    <row r="94" spans="1:14" x14ac:dyDescent="0.55000000000000004">
      <c r="A94" s="421"/>
      <c r="B94" s="443" t="s">
        <v>788</v>
      </c>
      <c r="C94" s="443"/>
      <c r="D94" s="23">
        <f>SUM('7.WS-แผน รพ.สต.'!E19)</f>
        <v>2281049.2400000002</v>
      </c>
      <c r="E94" s="25"/>
      <c r="F94" s="25"/>
      <c r="G94" s="25"/>
    </row>
    <row r="95" spans="1:14" x14ac:dyDescent="0.55000000000000004">
      <c r="B95" s="443" t="s">
        <v>789</v>
      </c>
      <c r="C95" s="443"/>
      <c r="D95" s="23">
        <f>SUM('7.WS-แผน รพ.สต.'!F19)</f>
        <v>0</v>
      </c>
    </row>
    <row r="96" spans="1:14" x14ac:dyDescent="0.55000000000000004">
      <c r="B96" s="439" t="s">
        <v>666</v>
      </c>
      <c r="C96" s="439"/>
      <c r="D96" s="178">
        <f>SUM(D92:D95)</f>
        <v>18341599.240000002</v>
      </c>
    </row>
  </sheetData>
  <mergeCells count="49"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54:C54"/>
    <mergeCell ref="B55:C55"/>
    <mergeCell ref="B56:C56"/>
    <mergeCell ref="B57:C57"/>
    <mergeCell ref="B58:C58"/>
    <mergeCell ref="B59:C59"/>
    <mergeCell ref="B63:C63"/>
    <mergeCell ref="B60:C60"/>
    <mergeCell ref="B64:C64"/>
    <mergeCell ref="B65:C65"/>
    <mergeCell ref="G3:L3"/>
    <mergeCell ref="L34:M34"/>
    <mergeCell ref="L35:M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17" right="0.23622047244094491" top="0.63" bottom="0.68" header="0.6" footer="0.2"/>
  <pageSetup paperSize="9" scale="70" fitToWidth="0" fitToHeight="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topLeftCell="A4" zoomScale="90" zoomScaleNormal="90" workbookViewId="0">
      <selection activeCell="G15" sqref="G15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1" customWidth="1"/>
    <col min="11" max="11" width="11.75" style="1" bestFit="1" customWidth="1"/>
    <col min="12" max="16384" width="9" style="1"/>
  </cols>
  <sheetData>
    <row r="1" spans="3:10" ht="30.75" x14ac:dyDescent="0.7">
      <c r="C1" s="44"/>
      <c r="D1" s="89" t="s">
        <v>742</v>
      </c>
      <c r="E1" s="444">
        <v>2562</v>
      </c>
      <c r="F1" s="445"/>
      <c r="G1" s="446"/>
    </row>
    <row r="2" spans="3:10" s="4" customFormat="1" ht="53.25" customHeight="1" x14ac:dyDescent="0.55000000000000004">
      <c r="C2" s="45">
        <v>1</v>
      </c>
      <c r="D2" s="46" t="s">
        <v>637</v>
      </c>
      <c r="E2" s="5" t="s">
        <v>641</v>
      </c>
      <c r="F2" s="36" t="s">
        <v>643</v>
      </c>
      <c r="G2" s="51" t="s">
        <v>642</v>
      </c>
      <c r="J2" s="42"/>
    </row>
    <row r="3" spans="3:10" x14ac:dyDescent="0.55000000000000004">
      <c r="C3" s="52">
        <v>41010</v>
      </c>
      <c r="D3" s="53" t="s">
        <v>1</v>
      </c>
      <c r="E3" s="33">
        <v>197200</v>
      </c>
      <c r="F3" s="6">
        <f>G3/E3</f>
        <v>425.75235020283975</v>
      </c>
      <c r="G3" s="54">
        <f>SUMIF('1.WS-Re-Exp'!$E$3:$E$439,Revenue!C3,'1.WS-Re-Exp'!$C$3:$C$439)</f>
        <v>83958363.459999993</v>
      </c>
      <c r="J3" s="41">
        <v>75086453.569999993</v>
      </c>
    </row>
    <row r="4" spans="3:10" x14ac:dyDescent="0.55000000000000004">
      <c r="C4" s="52">
        <v>41020</v>
      </c>
      <c r="D4" s="53" t="s">
        <v>5</v>
      </c>
      <c r="E4" s="34">
        <v>0</v>
      </c>
      <c r="F4" s="7" t="e">
        <f t="shared" ref="F4:F10" si="0">G4/E4</f>
        <v>#DIV/0!</v>
      </c>
      <c r="G4" s="55">
        <f>SUMIF('1.WS-Re-Exp'!$E$3:$E$439,Revenue!C4,'1.WS-Re-Exp'!$C$3:$C$439)</f>
        <v>0</v>
      </c>
      <c r="H4" s="1">
        <v>1</v>
      </c>
      <c r="J4" s="41">
        <v>0</v>
      </c>
    </row>
    <row r="5" spans="3:10" x14ac:dyDescent="0.55000000000000004">
      <c r="C5" s="52">
        <v>41030</v>
      </c>
      <c r="D5" s="53" t="s">
        <v>679</v>
      </c>
      <c r="E5" s="34">
        <v>2508</v>
      </c>
      <c r="F5" s="7">
        <f t="shared" si="0"/>
        <v>969.18190191387555</v>
      </c>
      <c r="G5" s="55">
        <f>SUMIF('1.WS-Re-Exp'!$E$3:$E$439,Revenue!C5,'1.WS-Re-Exp'!$C$3:$C$439)</f>
        <v>2430708.21</v>
      </c>
      <c r="J5" s="41">
        <v>913563</v>
      </c>
    </row>
    <row r="6" spans="3:10" x14ac:dyDescent="0.55000000000000004">
      <c r="C6" s="52">
        <v>41040</v>
      </c>
      <c r="D6" s="53" t="s">
        <v>7</v>
      </c>
      <c r="E6" s="34">
        <v>25900</v>
      </c>
      <c r="F6" s="7">
        <f t="shared" si="0"/>
        <v>793.89390965250971</v>
      </c>
      <c r="G6" s="55">
        <f>SUMIF('1.WS-Re-Exp'!$E$3:$E$439,Revenue!C6,'1.WS-Re-Exp'!$C$3:$C$439)</f>
        <v>20561852.260000002</v>
      </c>
      <c r="J6" s="41">
        <v>8865300</v>
      </c>
    </row>
    <row r="7" spans="3:10" x14ac:dyDescent="0.55000000000000004">
      <c r="C7" s="52">
        <v>41050</v>
      </c>
      <c r="D7" s="53" t="s">
        <v>9</v>
      </c>
      <c r="E7" s="34">
        <v>14935</v>
      </c>
      <c r="F7" s="7">
        <f t="shared" si="0"/>
        <v>292.51858988952131</v>
      </c>
      <c r="G7" s="55">
        <f>SUMIF('1.WS-Re-Exp'!$E$3:$E$439,Revenue!C7,'1.WS-Re-Exp'!$C$3:$C$439)</f>
        <v>4368765.1400000006</v>
      </c>
      <c r="J7" s="41">
        <v>2829899</v>
      </c>
    </row>
    <row r="8" spans="3:10" x14ac:dyDescent="0.55000000000000004">
      <c r="C8" s="52">
        <v>41060</v>
      </c>
      <c r="D8" s="53" t="s">
        <v>11</v>
      </c>
      <c r="E8" s="34">
        <v>4281</v>
      </c>
      <c r="F8" s="7">
        <f t="shared" si="0"/>
        <v>366.59959355290823</v>
      </c>
      <c r="G8" s="55">
        <f>SUMIF('1.WS-Re-Exp'!$E$3:$E$439,Revenue!C8,'1.WS-Re-Exp'!$C$3:$C$439)</f>
        <v>1569412.86</v>
      </c>
      <c r="J8" s="41">
        <v>233409</v>
      </c>
    </row>
    <row r="9" spans="3:10" x14ac:dyDescent="0.55000000000000004">
      <c r="C9" s="52">
        <v>41070</v>
      </c>
      <c r="D9" s="53" t="s">
        <v>13</v>
      </c>
      <c r="E9" s="34">
        <v>25934</v>
      </c>
      <c r="F9" s="7">
        <f t="shared" si="0"/>
        <v>586.80695766175677</v>
      </c>
      <c r="G9" s="55">
        <f>SUMIF('1.WS-Re-Exp'!$E$3:$E$439,Revenue!C9,'1.WS-Re-Exp'!$C$3:$C$439)</f>
        <v>15218251.640000001</v>
      </c>
      <c r="J9" s="41">
        <v>4380916</v>
      </c>
    </row>
    <row r="10" spans="3:10" x14ac:dyDescent="0.55000000000000004">
      <c r="C10" s="52">
        <v>41111</v>
      </c>
      <c r="D10" s="18" t="s">
        <v>677</v>
      </c>
      <c r="E10" s="37">
        <f>SUM(E3:E9)</f>
        <v>270758</v>
      </c>
      <c r="F10" s="7">
        <f t="shared" si="0"/>
        <v>473.14337367686272</v>
      </c>
      <c r="G10" s="56">
        <f>SUM(G3:G9)</f>
        <v>128107353.56999999</v>
      </c>
      <c r="J10" s="41">
        <v>92309540.569999993</v>
      </c>
    </row>
    <row r="11" spans="3:10" x14ac:dyDescent="0.55000000000000004">
      <c r="C11" s="47">
        <v>2</v>
      </c>
      <c r="D11" s="48" t="s">
        <v>740</v>
      </c>
      <c r="E11" s="15" t="s">
        <v>791</v>
      </c>
      <c r="F11" s="38" t="s">
        <v>640</v>
      </c>
      <c r="G11" s="57" t="s">
        <v>741</v>
      </c>
    </row>
    <row r="12" spans="3:10" x14ac:dyDescent="0.55000000000000004">
      <c r="C12" s="52">
        <v>42010</v>
      </c>
      <c r="D12" s="53" t="s">
        <v>1</v>
      </c>
      <c r="E12" s="35">
        <v>8660.7530000000006</v>
      </c>
      <c r="F12" s="8">
        <f t="shared" ref="F12:F19" si="1">G12/E12</f>
        <v>8848.6701953051888</v>
      </c>
      <c r="G12" s="55">
        <f>SUMIF('1.WS-Re-Exp'!$E$3:$E$439,Revenue!C12,'1.WS-Re-Exp'!$C$3:$C$439)</f>
        <v>76636146.939999998</v>
      </c>
      <c r="J12" s="41">
        <v>24899794.550000001</v>
      </c>
    </row>
    <row r="13" spans="3:10" x14ac:dyDescent="0.55000000000000004">
      <c r="C13" s="52">
        <v>42020</v>
      </c>
      <c r="D13" s="53" t="s">
        <v>5</v>
      </c>
      <c r="E13" s="35">
        <v>30</v>
      </c>
      <c r="F13" s="8">
        <f t="shared" si="1"/>
        <v>16173.4</v>
      </c>
      <c r="G13" s="55">
        <f>SUMIF('1.WS-Re-Exp'!$E$3:$E$439,Revenue!C13,'1.WS-Re-Exp'!$C$3:$C$439)</f>
        <v>485202</v>
      </c>
      <c r="H13" s="1">
        <v>2</v>
      </c>
      <c r="J13" s="41">
        <v>122547</v>
      </c>
    </row>
    <row r="14" spans="3:10" x14ac:dyDescent="0.55000000000000004">
      <c r="C14" s="52">
        <v>42030</v>
      </c>
      <c r="D14" s="53" t="s">
        <v>679</v>
      </c>
      <c r="E14" s="35">
        <v>123.15</v>
      </c>
      <c r="F14" s="8">
        <f t="shared" si="1"/>
        <v>9003.0959805115708</v>
      </c>
      <c r="G14" s="55">
        <f>SUMIF('1.WS-Re-Exp'!$E$3:$E$439,Revenue!C14,'1.WS-Re-Exp'!$C$3:$C$439)</f>
        <v>1108731.27</v>
      </c>
      <c r="J14" s="41">
        <v>223629</v>
      </c>
    </row>
    <row r="15" spans="3:10" x14ac:dyDescent="0.55000000000000004">
      <c r="C15" s="52">
        <v>42040</v>
      </c>
      <c r="D15" s="53" t="s">
        <v>7</v>
      </c>
      <c r="E15" s="35">
        <v>889.7</v>
      </c>
      <c r="F15" s="8">
        <f t="shared" si="1"/>
        <v>14104.968584916263</v>
      </c>
      <c r="G15" s="55">
        <f>SUMIF('1.WS-Re-Exp'!$E$3:$E$439,Revenue!C15,'1.WS-Re-Exp'!$C$3:$C$439)</f>
        <v>12549190.550000001</v>
      </c>
      <c r="J15" s="41">
        <v>1992824</v>
      </c>
    </row>
    <row r="16" spans="3:10" x14ac:dyDescent="0.55000000000000004">
      <c r="C16" s="52">
        <v>42050</v>
      </c>
      <c r="D16" s="53" t="s">
        <v>9</v>
      </c>
      <c r="E16" s="35">
        <v>586.03</v>
      </c>
      <c r="F16" s="8">
        <f t="shared" si="1"/>
        <v>4887.9982253468261</v>
      </c>
      <c r="G16" s="55">
        <f>SUMIF('1.WS-Re-Exp'!$E$3:$E$439,Revenue!C16,'1.WS-Re-Exp'!$C$3:$C$439)</f>
        <v>2864513.6</v>
      </c>
      <c r="J16" s="41">
        <v>1003615.45</v>
      </c>
    </row>
    <row r="17" spans="3:11" x14ac:dyDescent="0.55000000000000004">
      <c r="C17" s="52">
        <v>42060</v>
      </c>
      <c r="D17" s="53" t="s">
        <v>11</v>
      </c>
      <c r="E17" s="35">
        <v>90.36</v>
      </c>
      <c r="F17" s="8">
        <f t="shared" si="1"/>
        <v>7994.7558654271807</v>
      </c>
      <c r="G17" s="55">
        <f>SUMIF('1.WS-Re-Exp'!$E$3:$E$439,Revenue!C17,'1.WS-Re-Exp'!$C$3:$C$439)</f>
        <v>722406.14</v>
      </c>
      <c r="J17" s="41">
        <v>197878</v>
      </c>
    </row>
    <row r="18" spans="3:11" x14ac:dyDescent="0.55000000000000004">
      <c r="C18" s="52">
        <v>42070</v>
      </c>
      <c r="D18" s="53" t="s">
        <v>13</v>
      </c>
      <c r="E18" s="35">
        <v>1670.74</v>
      </c>
      <c r="F18" s="8">
        <f t="shared" si="1"/>
        <v>13680.639237703053</v>
      </c>
      <c r="G18" s="55">
        <f>SUMIF('1.WS-Re-Exp'!$E$3:$E$439,Revenue!C18,'1.WS-Re-Exp'!$C$3:$C$439)</f>
        <v>22856791.199999999</v>
      </c>
      <c r="J18" s="41">
        <v>1064848</v>
      </c>
    </row>
    <row r="19" spans="3:11" x14ac:dyDescent="0.55000000000000004">
      <c r="C19" s="52">
        <v>42222</v>
      </c>
      <c r="D19" s="18" t="s">
        <v>678</v>
      </c>
      <c r="E19" s="14">
        <f>SUM(E12:E18)</f>
        <v>12050.733000000002</v>
      </c>
      <c r="F19" s="8">
        <f t="shared" si="1"/>
        <v>9727.4565538876323</v>
      </c>
      <c r="G19" s="56">
        <f>SUM(G12:G18)</f>
        <v>117222981.69999999</v>
      </c>
      <c r="J19" s="41">
        <v>29505136</v>
      </c>
    </row>
    <row r="20" spans="3:11" x14ac:dyDescent="0.55000000000000004">
      <c r="C20" s="47">
        <v>3</v>
      </c>
      <c r="D20" s="48" t="s">
        <v>664</v>
      </c>
      <c r="E20" s="9"/>
      <c r="F20" s="8"/>
      <c r="G20" s="55"/>
    </row>
    <row r="21" spans="3:11" x14ac:dyDescent="0.55000000000000004">
      <c r="C21" s="52">
        <v>43010</v>
      </c>
      <c r="D21" s="53" t="s">
        <v>1</v>
      </c>
      <c r="E21" s="9"/>
      <c r="F21" s="8"/>
      <c r="G21" s="55">
        <f>SUMIF('1.WS-Re-Exp'!$E$3:$E$439,Revenue!C21,'1.WS-Re-Exp'!$C$3:$C$439)</f>
        <v>22600181.350000001</v>
      </c>
      <c r="J21" s="41">
        <v>36546594.560000002</v>
      </c>
    </row>
    <row r="22" spans="3:11" x14ac:dyDescent="0.55000000000000004">
      <c r="C22" s="52">
        <v>43020</v>
      </c>
      <c r="D22" s="58" t="s">
        <v>7</v>
      </c>
      <c r="E22" s="9"/>
      <c r="F22" s="8"/>
      <c r="G22" s="55">
        <f>SUMIF('1.WS-Re-Exp'!$E$3:$E$439,Revenue!C22,'1.WS-Re-Exp'!$C$3:$C$439)</f>
        <v>0</v>
      </c>
      <c r="H22" s="1">
        <v>3</v>
      </c>
      <c r="J22" s="41">
        <v>247500</v>
      </c>
    </row>
    <row r="23" spans="3:11" x14ac:dyDescent="0.55000000000000004">
      <c r="C23" s="52">
        <v>43030</v>
      </c>
      <c r="D23" s="53" t="s">
        <v>9</v>
      </c>
      <c r="E23" s="9"/>
      <c r="F23" s="8"/>
      <c r="G23" s="55">
        <f>SUMIF('1.WS-Re-Exp'!$E$3:$E$439,Revenue!C23,'1.WS-Re-Exp'!$C$3:$C$439)</f>
        <v>338492.05</v>
      </c>
      <c r="J23" s="41">
        <v>160252.09999999998</v>
      </c>
    </row>
    <row r="24" spans="3:11" x14ac:dyDescent="0.55000000000000004">
      <c r="C24" s="52">
        <v>43040</v>
      </c>
      <c r="D24" s="53" t="s">
        <v>11</v>
      </c>
      <c r="E24" s="9"/>
      <c r="F24" s="8"/>
      <c r="G24" s="55">
        <f>SUMIF('1.WS-Re-Exp'!$E$3:$E$439,Revenue!C24,'1.WS-Re-Exp'!$C$3:$C$439)</f>
        <v>4913544</v>
      </c>
      <c r="J24" s="41">
        <v>159328</v>
      </c>
    </row>
    <row r="25" spans="3:11" x14ac:dyDescent="0.55000000000000004">
      <c r="C25" s="52">
        <v>43050</v>
      </c>
      <c r="D25" s="53" t="s">
        <v>13</v>
      </c>
      <c r="E25" s="9"/>
      <c r="F25" s="8"/>
      <c r="G25" s="55">
        <f>SUMIF('1.WS-Re-Exp'!$E$3:$E$439,Revenue!C25,'1.WS-Re-Exp'!$C$3:$C$439)</f>
        <v>313257.41000000003</v>
      </c>
      <c r="J25" s="41">
        <v>251411.5</v>
      </c>
    </row>
    <row r="26" spans="3:11" ht="18" customHeight="1" x14ac:dyDescent="0.55000000000000004">
      <c r="C26" s="52">
        <v>43060</v>
      </c>
      <c r="D26" s="53" t="s">
        <v>3</v>
      </c>
      <c r="E26" s="9"/>
      <c r="F26" s="8"/>
      <c r="G26" s="55">
        <f>SUMIF('1.WS-Re-Exp'!$E$3:$E$439,Revenue!C26,'1.WS-Re-Exp'!$C$3:$C$439)</f>
        <v>240000</v>
      </c>
      <c r="J26" s="41">
        <v>28350</v>
      </c>
    </row>
    <row r="27" spans="3:11" s="10" customFormat="1" x14ac:dyDescent="0.55000000000000004">
      <c r="C27" s="59">
        <v>43333</v>
      </c>
      <c r="D27" s="60" t="s">
        <v>682</v>
      </c>
      <c r="E27" s="12"/>
      <c r="F27" s="13"/>
      <c r="G27" s="56">
        <f>SUM(G21:G26)</f>
        <v>28405474.810000002</v>
      </c>
      <c r="J27" s="11">
        <v>37393436.160000004</v>
      </c>
    </row>
    <row r="28" spans="3:11" x14ac:dyDescent="0.55000000000000004">
      <c r="C28" s="47">
        <v>4</v>
      </c>
      <c r="D28" s="48" t="s">
        <v>749</v>
      </c>
      <c r="E28" s="8"/>
      <c r="F28" s="8"/>
      <c r="G28" s="61"/>
    </row>
    <row r="29" spans="3:11" x14ac:dyDescent="0.55000000000000004">
      <c r="C29" s="52">
        <v>44010</v>
      </c>
      <c r="D29" s="96" t="s">
        <v>668</v>
      </c>
      <c r="E29" s="97"/>
      <c r="F29" s="98"/>
      <c r="G29" s="99">
        <f>SUMIF('1.WS-Re-Exp'!$E$3:$E$439,Revenue!C29,'1.WS-Re-Exp'!$C$3:$C$439)</f>
        <v>-73387911.38000001</v>
      </c>
      <c r="J29" s="41">
        <v>-51604719.980000004</v>
      </c>
      <c r="K29" s="43"/>
    </row>
    <row r="30" spans="3:11" x14ac:dyDescent="0.55000000000000004">
      <c r="C30" s="52">
        <v>44020</v>
      </c>
      <c r="D30" s="96" t="s">
        <v>669</v>
      </c>
      <c r="E30" s="97"/>
      <c r="F30" s="98"/>
      <c r="G30" s="99">
        <f>SUMIF('1.WS-Re-Exp'!$E$3:$E$439,Revenue!C30,'1.WS-Re-Exp'!$C$3:$C$439)</f>
        <v>0</v>
      </c>
      <c r="J30" s="41">
        <v>187931.55</v>
      </c>
      <c r="K30" s="43"/>
    </row>
    <row r="31" spans="3:11" x14ac:dyDescent="0.55000000000000004">
      <c r="C31" s="52">
        <v>44030</v>
      </c>
      <c r="D31" s="96" t="s">
        <v>670</v>
      </c>
      <c r="E31" s="97"/>
      <c r="F31" s="98"/>
      <c r="G31" s="99">
        <f>SUMIF('1.WS-Re-Exp'!$E$3:$E$439,Revenue!C31,'1.WS-Re-Exp'!$C$3:$C$439)</f>
        <v>0</v>
      </c>
      <c r="J31" s="41">
        <v>30061.17</v>
      </c>
      <c r="K31" s="43"/>
    </row>
    <row r="32" spans="3:11" x14ac:dyDescent="0.55000000000000004">
      <c r="C32" s="52">
        <v>44040</v>
      </c>
      <c r="D32" s="96" t="s">
        <v>671</v>
      </c>
      <c r="E32" s="97"/>
      <c r="F32" s="98"/>
      <c r="G32" s="99">
        <f>SUMIF('1.WS-Re-Exp'!$E$3:$E$439,Revenue!C32,'1.WS-Re-Exp'!$C$3:$C$439)</f>
        <v>-893889.07000000007</v>
      </c>
      <c r="J32" s="41">
        <v>-371407.65</v>
      </c>
      <c r="K32" s="43"/>
    </row>
    <row r="33" spans="3:11" x14ac:dyDescent="0.55000000000000004">
      <c r="C33" s="52">
        <v>44050</v>
      </c>
      <c r="D33" s="96" t="s">
        <v>672</v>
      </c>
      <c r="E33" s="97"/>
      <c r="F33" s="98"/>
      <c r="G33" s="99">
        <f>SUMIF('1.WS-Re-Exp'!$E$3:$E$439,Revenue!C33,'1.WS-Re-Exp'!$C$3:$C$439)</f>
        <v>0</v>
      </c>
      <c r="J33" s="41">
        <v>-139301</v>
      </c>
      <c r="K33" s="43"/>
    </row>
    <row r="34" spans="3:11" x14ac:dyDescent="0.55000000000000004">
      <c r="C34" s="52">
        <v>44444</v>
      </c>
      <c r="D34" s="100" t="s">
        <v>723</v>
      </c>
      <c r="E34" s="97"/>
      <c r="F34" s="98"/>
      <c r="G34" s="101">
        <f>SUM(G29:G33)</f>
        <v>-74281800.450000003</v>
      </c>
      <c r="J34" s="41">
        <v>-51897435.910000004</v>
      </c>
    </row>
    <row r="35" spans="3:11" x14ac:dyDescent="0.55000000000000004">
      <c r="C35" s="49">
        <v>5</v>
      </c>
      <c r="D35" s="48" t="s">
        <v>744</v>
      </c>
      <c r="E35" s="9"/>
      <c r="F35" s="8"/>
      <c r="G35" s="55"/>
    </row>
    <row r="36" spans="3:11" x14ac:dyDescent="0.55000000000000004">
      <c r="C36" s="52">
        <v>45010</v>
      </c>
      <c r="D36" s="98" t="s">
        <v>683</v>
      </c>
      <c r="E36" s="97"/>
      <c r="F36" s="98"/>
      <c r="G36" s="99">
        <f>SUM(G3,G12,G21,G29)</f>
        <v>109806780.36999996</v>
      </c>
      <c r="H36" s="1">
        <v>5</v>
      </c>
      <c r="J36" s="41">
        <v>84928122.700000003</v>
      </c>
    </row>
    <row r="37" spans="3:11" x14ac:dyDescent="0.55000000000000004">
      <c r="C37" s="52">
        <v>45020</v>
      </c>
      <c r="D37" s="98" t="s">
        <v>684</v>
      </c>
      <c r="E37" s="97"/>
      <c r="F37" s="98"/>
      <c r="G37" s="99">
        <f>SUM(G4,G13)</f>
        <v>485202</v>
      </c>
      <c r="J37" s="41">
        <v>122547</v>
      </c>
    </row>
    <row r="38" spans="3:11" x14ac:dyDescent="0.55000000000000004">
      <c r="C38" s="52">
        <v>45030</v>
      </c>
      <c r="D38" s="98" t="s">
        <v>679</v>
      </c>
      <c r="E38" s="97"/>
      <c r="F38" s="98"/>
      <c r="G38" s="99">
        <f>SUM(G5,G14,G31)</f>
        <v>3539439.48</v>
      </c>
      <c r="J38" s="41">
        <v>1167253.17</v>
      </c>
    </row>
    <row r="39" spans="3:11" x14ac:dyDescent="0.55000000000000004">
      <c r="C39" s="52">
        <v>45040</v>
      </c>
      <c r="D39" s="98" t="s">
        <v>685</v>
      </c>
      <c r="E39" s="97"/>
      <c r="F39" s="98"/>
      <c r="G39" s="99">
        <f>SUM(G6,G15,G22,G30)</f>
        <v>33111042.810000002</v>
      </c>
      <c r="J39" s="41">
        <v>11293555.550000001</v>
      </c>
    </row>
    <row r="40" spans="3:11" x14ac:dyDescent="0.55000000000000004">
      <c r="C40" s="52">
        <v>45050</v>
      </c>
      <c r="D40" s="98" t="s">
        <v>686</v>
      </c>
      <c r="E40" s="97"/>
      <c r="F40" s="98"/>
      <c r="G40" s="99">
        <f>SUM(G7,G16,G23,G32)</f>
        <v>6677881.7199999997</v>
      </c>
      <c r="J40" s="41">
        <v>3622358.9000000004</v>
      </c>
    </row>
    <row r="41" spans="3:11" x14ac:dyDescent="0.55000000000000004">
      <c r="C41" s="52">
        <v>45060</v>
      </c>
      <c r="D41" s="98" t="s">
        <v>687</v>
      </c>
      <c r="E41" s="97"/>
      <c r="F41" s="98"/>
      <c r="G41" s="99">
        <f>SUM(G8,G17,G24,G33)</f>
        <v>7205363</v>
      </c>
      <c r="J41" s="41">
        <v>451314</v>
      </c>
    </row>
    <row r="42" spans="3:11" x14ac:dyDescent="0.55000000000000004">
      <c r="C42" s="52">
        <v>45070</v>
      </c>
      <c r="D42" s="62" t="s">
        <v>13</v>
      </c>
      <c r="E42" s="9"/>
      <c r="F42" s="8"/>
      <c r="G42" s="55">
        <f>SUM(G9,G18,G25)</f>
        <v>38388300.25</v>
      </c>
      <c r="J42" s="41">
        <v>5697175.5</v>
      </c>
    </row>
    <row r="43" spans="3:11" x14ac:dyDescent="0.55000000000000004">
      <c r="C43" s="52">
        <v>45080</v>
      </c>
      <c r="D43" s="63" t="s">
        <v>3</v>
      </c>
      <c r="E43" s="9"/>
      <c r="F43" s="8"/>
      <c r="G43" s="55">
        <f>G26</f>
        <v>240000</v>
      </c>
      <c r="J43" s="41">
        <v>28350</v>
      </c>
    </row>
    <row r="44" spans="3:11" x14ac:dyDescent="0.55000000000000004">
      <c r="C44" s="52">
        <v>45090</v>
      </c>
      <c r="D44" s="60" t="s">
        <v>688</v>
      </c>
      <c r="E44" s="9"/>
      <c r="F44" s="8"/>
      <c r="G44" s="56">
        <f>SUM(G36:G43)</f>
        <v>199454009.62999997</v>
      </c>
      <c r="J44" s="41">
        <v>107310676.82000001</v>
      </c>
    </row>
    <row r="45" spans="3:11" s="2" customFormat="1" x14ac:dyDescent="0.55000000000000004">
      <c r="C45" s="52">
        <v>45100</v>
      </c>
      <c r="D45" s="53" t="s">
        <v>15</v>
      </c>
      <c r="E45" s="17"/>
      <c r="F45" s="18"/>
      <c r="G45" s="64">
        <f>SUMIF('1.WS-Re-Exp'!$E$3:$E$439,Revenue!C45,'1.WS-Re-Exp'!$C$3:$C$439)</f>
        <v>78217554.730000004</v>
      </c>
      <c r="J45" s="11">
        <v>81343411.739999995</v>
      </c>
    </row>
    <row r="46" spans="3:11" x14ac:dyDescent="0.55000000000000004">
      <c r="C46" s="52">
        <v>45110</v>
      </c>
      <c r="D46" s="8" t="s">
        <v>17</v>
      </c>
      <c r="E46" s="9"/>
      <c r="F46" s="8"/>
      <c r="G46" s="55">
        <f>SUMIF('1.WS-Re-Exp'!$E$3:$E$439,Revenue!C46,'1.WS-Re-Exp'!$C$3:$C$439)</f>
        <v>10426906.859999999</v>
      </c>
      <c r="J46" s="41">
        <v>30397073.029999997</v>
      </c>
    </row>
    <row r="47" spans="3:11" x14ac:dyDescent="0.55000000000000004">
      <c r="C47" s="52">
        <v>45555</v>
      </c>
      <c r="D47" s="18" t="s">
        <v>689</v>
      </c>
      <c r="E47" s="9"/>
      <c r="F47" s="8"/>
      <c r="G47" s="56">
        <f>SUM(G44:G46)</f>
        <v>288098471.21999997</v>
      </c>
      <c r="J47" s="41">
        <v>219051161.59</v>
      </c>
    </row>
    <row r="48" spans="3:11" x14ac:dyDescent="0.55000000000000004">
      <c r="C48" s="49">
        <v>6</v>
      </c>
      <c r="D48" s="50" t="s">
        <v>690</v>
      </c>
      <c r="E48" s="9"/>
      <c r="F48" s="8"/>
      <c r="G48" s="55"/>
    </row>
    <row r="49" spans="3:10" x14ac:dyDescent="0.55000000000000004">
      <c r="C49" s="52">
        <v>46010</v>
      </c>
      <c r="D49" s="8" t="s">
        <v>673</v>
      </c>
      <c r="E49" s="9"/>
      <c r="F49" s="8"/>
      <c r="G49" s="55">
        <f>SUMIF('1.WS-Re-Exp'!$E$3:$E$439,Revenue!C49,'1.WS-Re-Exp'!$C$3:$C$439)</f>
        <v>0</v>
      </c>
      <c r="J49" s="41">
        <v>0</v>
      </c>
    </row>
    <row r="50" spans="3:10" x14ac:dyDescent="0.55000000000000004">
      <c r="C50" s="52">
        <v>46020</v>
      </c>
      <c r="D50" s="8" t="s">
        <v>674</v>
      </c>
      <c r="E50" s="9"/>
      <c r="F50" s="8"/>
      <c r="G50" s="55">
        <f>SUMIF('1.WS-Re-Exp'!$E$3:$E$439,Revenue!C50,'1.WS-Re-Exp'!$C$3:$C$439)</f>
        <v>96059229.299999997</v>
      </c>
      <c r="J50" s="41">
        <v>5142316.33</v>
      </c>
    </row>
    <row r="51" spans="3:10" x14ac:dyDescent="0.55000000000000004">
      <c r="C51" s="52">
        <v>46030</v>
      </c>
      <c r="D51" s="8" t="s">
        <v>675</v>
      </c>
      <c r="E51" s="9"/>
      <c r="F51" s="8"/>
      <c r="G51" s="55">
        <f>SUMIF('1.WS-Re-Exp'!$E$3:$E$439,Revenue!C51,'1.WS-Re-Exp'!$C$3:$C$439)</f>
        <v>0</v>
      </c>
      <c r="J51" s="41">
        <v>0</v>
      </c>
    </row>
    <row r="52" spans="3:10" ht="24.75" thickBot="1" x14ac:dyDescent="0.6">
      <c r="C52" s="65" t="s">
        <v>725</v>
      </c>
      <c r="D52" s="13" t="s">
        <v>676</v>
      </c>
      <c r="E52" s="8"/>
      <c r="F52" s="8"/>
      <c r="G52" s="66">
        <f>SUM(G47,G49:G51)</f>
        <v>384157700.51999998</v>
      </c>
      <c r="J52" s="41">
        <v>224193477.92000002</v>
      </c>
    </row>
    <row r="53" spans="3:10" ht="24.75" thickBot="1" x14ac:dyDescent="0.6">
      <c r="C53" s="67"/>
      <c r="D53" s="68"/>
      <c r="E53" s="68"/>
      <c r="F53" s="68"/>
      <c r="G53" s="69"/>
    </row>
    <row r="55" spans="3:10" x14ac:dyDescent="0.55000000000000004">
      <c r="E55" s="10" t="s">
        <v>750</v>
      </c>
    </row>
    <row r="56" spans="3:10" x14ac:dyDescent="0.55000000000000004">
      <c r="E56" s="21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topLeftCell="A13" zoomScaleNormal="100" workbookViewId="0">
      <selection activeCell="E12" sqref="E12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447" t="s">
        <v>801</v>
      </c>
      <c r="D1" s="448"/>
      <c r="E1" s="110" t="s">
        <v>1396</v>
      </c>
      <c r="F1" s="71"/>
    </row>
    <row r="2" spans="3:7" s="16" customFormat="1" ht="24" x14ac:dyDescent="0.2">
      <c r="C2" s="111">
        <v>1</v>
      </c>
      <c r="D2" s="104" t="s">
        <v>639</v>
      </c>
      <c r="E2" s="112" t="s">
        <v>665</v>
      </c>
      <c r="F2" s="103" t="s">
        <v>739</v>
      </c>
    </row>
    <row r="3" spans="3:7" x14ac:dyDescent="0.5">
      <c r="C3" s="113">
        <v>51010</v>
      </c>
      <c r="D3" s="105" t="s">
        <v>221</v>
      </c>
      <c r="E3" s="114">
        <f>SUMIF('1.WS-Re-Exp'!$E$3:$E$439,Expense!C3,'1.WS-Re-Exp'!$C$3:$C$439)</f>
        <v>39100000</v>
      </c>
      <c r="F3" s="72"/>
      <c r="G3" s="331"/>
    </row>
    <row r="4" spans="3:7" x14ac:dyDescent="0.5">
      <c r="C4" s="113">
        <v>51020</v>
      </c>
      <c r="D4" s="105" t="s">
        <v>223</v>
      </c>
      <c r="E4" s="114">
        <f>SUMIF('1.WS-Re-Exp'!$E$3:$E$439,Expense!C4,'1.WS-Re-Exp'!$C$3:$C$439)</f>
        <v>600000</v>
      </c>
      <c r="F4" s="72"/>
      <c r="G4" s="331"/>
    </row>
    <row r="5" spans="3:7" x14ac:dyDescent="0.5">
      <c r="C5" s="113">
        <v>51030</v>
      </c>
      <c r="D5" s="105" t="s">
        <v>644</v>
      </c>
      <c r="E5" s="114">
        <f>SUMIF('1.WS-Re-Exp'!$E$3:$E$439,Expense!C5,'1.WS-Re-Exp'!$C$3:$C$439)</f>
        <v>11100000</v>
      </c>
      <c r="F5" s="72"/>
      <c r="G5" s="331"/>
    </row>
    <row r="6" spans="3:7" x14ac:dyDescent="0.5">
      <c r="C6" s="113">
        <v>51040</v>
      </c>
      <c r="D6" s="105" t="s">
        <v>645</v>
      </c>
      <c r="E6" s="114">
        <f>SUMIF('1.WS-Re-Exp'!$E$3:$E$439,Expense!C6,'1.WS-Re-Exp'!$C$3:$C$439)</f>
        <v>14900000</v>
      </c>
      <c r="F6" s="72"/>
      <c r="G6" s="331"/>
    </row>
    <row r="7" spans="3:7" x14ac:dyDescent="0.5">
      <c r="C7" s="113">
        <v>51050</v>
      </c>
      <c r="D7" s="105" t="s">
        <v>226</v>
      </c>
      <c r="E7" s="114">
        <f>SUMIF('1.WS-Re-Exp'!$E$3:$E$439,Expense!C7,'1.WS-Re-Exp'!$C$3:$C$439)</f>
        <v>500000</v>
      </c>
      <c r="F7" s="72"/>
      <c r="G7" s="331"/>
    </row>
    <row r="8" spans="3:7" x14ac:dyDescent="0.5">
      <c r="C8" s="113">
        <v>51060</v>
      </c>
      <c r="D8" s="105" t="s">
        <v>646</v>
      </c>
      <c r="E8" s="114">
        <f>SUMIF('1.WS-Re-Exp'!$E$3:$E$439,Expense!C8,'1.WS-Re-Exp'!$C$3:$C$439)</f>
        <v>11865000</v>
      </c>
      <c r="F8" s="72"/>
      <c r="G8" s="331"/>
    </row>
    <row r="9" spans="3:7" x14ac:dyDescent="0.5">
      <c r="C9" s="113">
        <v>51070</v>
      </c>
      <c r="D9" s="105" t="s">
        <v>647</v>
      </c>
      <c r="E9" s="114">
        <f>SUMIF('1.WS-Re-Exp'!$E$3:$E$439,Expense!C9,'1.WS-Re-Exp'!$C$3:$C$439)</f>
        <v>31598139.199999999</v>
      </c>
      <c r="F9" s="72"/>
      <c r="G9" s="331"/>
    </row>
    <row r="10" spans="3:7" x14ac:dyDescent="0.5">
      <c r="C10" s="113">
        <v>51080</v>
      </c>
      <c r="D10" s="105" t="s">
        <v>648</v>
      </c>
      <c r="E10" s="114">
        <f>SUMIF('1.WS-Re-Exp'!$E$3:$E$439,Expense!C10,'1.WS-Re-Exp'!$C$3:$C$439)</f>
        <v>8634007.3900000006</v>
      </c>
      <c r="F10" s="72"/>
      <c r="G10" s="331"/>
    </row>
    <row r="11" spans="3:7" x14ac:dyDescent="0.5">
      <c r="C11" s="113">
        <v>51090</v>
      </c>
      <c r="D11" s="105" t="s">
        <v>372</v>
      </c>
      <c r="E11" s="115">
        <f>SUMIF('1.WS-Re-Exp'!$E$3:$E$439,Expense!C11,'1.WS-Re-Exp'!$C$3:$C$439)</f>
        <v>17821023.199999999</v>
      </c>
      <c r="F11" s="64"/>
      <c r="G11" s="331"/>
    </row>
    <row r="12" spans="3:7" x14ac:dyDescent="0.5">
      <c r="C12" s="113">
        <v>51100</v>
      </c>
      <c r="D12" s="105" t="s">
        <v>649</v>
      </c>
      <c r="E12" s="115">
        <f>SUMIF('1.WS-Re-Exp'!$E$3:$E$439,Expense!C12,'1.WS-Re-Exp'!$C$3:$C$439)</f>
        <v>3000000</v>
      </c>
      <c r="F12" s="64"/>
      <c r="G12" s="331"/>
    </row>
    <row r="13" spans="3:7" x14ac:dyDescent="0.5">
      <c r="C13" s="113">
        <v>51110</v>
      </c>
      <c r="D13" s="105" t="s">
        <v>650</v>
      </c>
      <c r="E13" s="115">
        <f>SUMIF('1.WS-Re-Exp'!$E$3:$E$439,Expense!C13,'1.WS-Re-Exp'!$C$3:$C$439)</f>
        <v>2349665.5</v>
      </c>
      <c r="F13" s="64"/>
      <c r="G13" s="331"/>
    </row>
    <row r="14" spans="3:7" x14ac:dyDescent="0.5">
      <c r="C14" s="113">
        <v>51120</v>
      </c>
      <c r="D14" s="105" t="s">
        <v>651</v>
      </c>
      <c r="E14" s="115">
        <f>SUMIF('1.WS-Re-Exp'!$E$3:$E$439,Expense!C14,'1.WS-Re-Exp'!$C$3:$C$439)</f>
        <v>2760000</v>
      </c>
      <c r="F14" s="64"/>
      <c r="G14" s="331"/>
    </row>
    <row r="15" spans="3:7" x14ac:dyDescent="0.5">
      <c r="C15" s="113">
        <v>51130</v>
      </c>
      <c r="D15" s="105" t="s">
        <v>652</v>
      </c>
      <c r="E15" s="115">
        <f>SUMIF('1.WS-Re-Exp'!$E$3:$E$439,Expense!C15,'1.WS-Re-Exp'!$C$3:$C$439)</f>
        <v>741000</v>
      </c>
      <c r="F15" s="64"/>
      <c r="G15" s="331"/>
    </row>
    <row r="16" spans="3:7" x14ac:dyDescent="0.5">
      <c r="C16" s="113">
        <v>51140</v>
      </c>
      <c r="D16" s="105" t="s">
        <v>653</v>
      </c>
      <c r="E16" s="115">
        <f>SUMIF('1.WS-Re-Exp'!$E$3:$E$439,Expense!C16,'1.WS-Re-Exp'!$C$3:$C$439)</f>
        <v>303554.43</v>
      </c>
      <c r="F16" s="64"/>
      <c r="G16" s="331"/>
    </row>
    <row r="17" spans="2:7" ht="28.5" thickBot="1" x14ac:dyDescent="0.7">
      <c r="C17" s="116">
        <v>51111</v>
      </c>
      <c r="D17" s="102" t="s">
        <v>666</v>
      </c>
      <c r="E17" s="117">
        <f>SUM(E3:E16)</f>
        <v>145272389.72</v>
      </c>
      <c r="F17" s="73">
        <f>SUM(F3:F16)</f>
        <v>0</v>
      </c>
      <c r="G17" s="331"/>
    </row>
    <row r="18" spans="2:7" ht="21" x14ac:dyDescent="0.35">
      <c r="C18" s="118">
        <v>2</v>
      </c>
      <c r="D18" s="106" t="s">
        <v>638</v>
      </c>
      <c r="E18" s="117"/>
      <c r="F18" s="74"/>
    </row>
    <row r="19" spans="2:7" ht="24" x14ac:dyDescent="0.55000000000000004">
      <c r="B19" s="30"/>
      <c r="C19" s="113">
        <v>52010</v>
      </c>
      <c r="D19" s="105" t="s">
        <v>26</v>
      </c>
      <c r="E19" s="115">
        <f>SUMIF('1.WS-Re-Exp'!$E$3:$E$439,Expense!C19,'1.WS-Re-Exp'!$C$3:$C$439)</f>
        <v>78217554.730000019</v>
      </c>
      <c r="F19" s="75"/>
      <c r="G19" s="331"/>
    </row>
    <row r="20" spans="2:7" x14ac:dyDescent="0.5">
      <c r="C20" s="113">
        <v>52020</v>
      </c>
      <c r="D20" s="105" t="s">
        <v>654</v>
      </c>
      <c r="E20" s="115">
        <f>SUMIF('1.WS-Re-Exp'!$E$3:$E$439,Expense!C20,'1.WS-Re-Exp'!$C$3:$C$439)</f>
        <v>12000000</v>
      </c>
      <c r="F20" s="75"/>
      <c r="G20" s="331"/>
    </row>
    <row r="21" spans="2:7" x14ac:dyDescent="0.5">
      <c r="C21" s="113">
        <v>52030</v>
      </c>
      <c r="D21" s="105" t="s">
        <v>28</v>
      </c>
      <c r="E21" s="115">
        <f>SUMIF('1.WS-Re-Exp'!$E$3:$E$439,Expense!C21,'1.WS-Re-Exp'!$C$3:$C$439)</f>
        <v>14750000</v>
      </c>
      <c r="F21" s="75"/>
      <c r="G21" s="331"/>
    </row>
    <row r="22" spans="2:7" x14ac:dyDescent="0.5">
      <c r="C22" s="113">
        <v>52040</v>
      </c>
      <c r="D22" s="105" t="s">
        <v>655</v>
      </c>
      <c r="E22" s="115">
        <f>SUMIF('1.WS-Re-Exp'!$E$3:$E$439,Expense!C22,'1.WS-Re-Exp'!$C$3:$C$439)</f>
        <v>0</v>
      </c>
      <c r="F22" s="75"/>
      <c r="G22" s="331"/>
    </row>
    <row r="23" spans="2:7" x14ac:dyDescent="0.5">
      <c r="C23" s="119">
        <v>52050</v>
      </c>
      <c r="D23" s="107" t="s">
        <v>656</v>
      </c>
      <c r="E23" s="117">
        <f>SUM(E19:E22)</f>
        <v>104967554.73000002</v>
      </c>
      <c r="F23" s="74">
        <f>SUM(F19:F22)</f>
        <v>0</v>
      </c>
      <c r="G23" s="331"/>
    </row>
    <row r="24" spans="2:7" x14ac:dyDescent="0.5">
      <c r="C24" s="113">
        <v>52060</v>
      </c>
      <c r="D24" s="105" t="s">
        <v>657</v>
      </c>
      <c r="E24" s="115">
        <f>SUMIF('1.WS-Re-Exp'!$E$3:$E$439,Expense!C24,'1.WS-Re-Exp'!$C$3:$C$439)</f>
        <v>6346697.9100000001</v>
      </c>
      <c r="F24" s="75"/>
      <c r="G24" s="331"/>
    </row>
    <row r="25" spans="2:7" ht="24" x14ac:dyDescent="0.55000000000000004">
      <c r="C25" s="113">
        <v>52070</v>
      </c>
      <c r="D25" s="105" t="s">
        <v>658</v>
      </c>
      <c r="E25" s="120">
        <f>SUMIF('1.WS-Re-Exp'!$E$3:$E$439,Expense!C25,'1.WS-Re-Exp'!$C$3:$C$439)</f>
        <v>4990000</v>
      </c>
      <c r="F25" s="76"/>
      <c r="G25" s="331"/>
    </row>
    <row r="26" spans="2:7" x14ac:dyDescent="0.5">
      <c r="C26" s="113">
        <v>52080</v>
      </c>
      <c r="D26" s="105" t="s">
        <v>691</v>
      </c>
      <c r="E26" s="115">
        <f>SUMIF('1.WS-Re-Exp'!$E$3:$E$439,Expense!C26,'1.WS-Re-Exp'!$C$3:$C$439)</f>
        <v>9650000</v>
      </c>
      <c r="F26" s="75"/>
      <c r="G26" s="331"/>
    </row>
    <row r="27" spans="2:7" x14ac:dyDescent="0.5">
      <c r="C27" s="113">
        <v>52090</v>
      </c>
      <c r="D27" s="105" t="s">
        <v>692</v>
      </c>
      <c r="E27" s="115">
        <f>SUMIF('1.WS-Re-Exp'!$E$3:$E$439,Expense!C27,'1.WS-Re-Exp'!$C$3:$C$439)</f>
        <v>0</v>
      </c>
      <c r="F27" s="75"/>
      <c r="G27" s="331"/>
    </row>
    <row r="28" spans="2:7" x14ac:dyDescent="0.5">
      <c r="C28" s="113">
        <v>52100</v>
      </c>
      <c r="D28" s="105" t="s">
        <v>663</v>
      </c>
      <c r="E28" s="121">
        <f>SUMIF('1.WS-Re-Exp'!$E$3:$E$439,Expense!C28,'1.WS-Re-Exp'!$C$3:$C$439)</f>
        <v>2996445.5700000003</v>
      </c>
      <c r="F28" s="77"/>
      <c r="G28" s="331"/>
    </row>
    <row r="29" spans="2:7" s="10" customFormat="1" ht="24" x14ac:dyDescent="0.55000000000000004">
      <c r="C29" s="122">
        <v>52222</v>
      </c>
      <c r="D29" s="108" t="s">
        <v>667</v>
      </c>
      <c r="E29" s="123">
        <f>SUM(E23,E24,E25,E26,E27,E28)</f>
        <v>128950698.21000001</v>
      </c>
      <c r="F29" s="76">
        <f>SUM(F23,F24,F25,F26,F27,F28)</f>
        <v>0</v>
      </c>
      <c r="G29" s="332"/>
    </row>
    <row r="30" spans="2:7" s="10" customFormat="1" ht="24" x14ac:dyDescent="0.55000000000000004">
      <c r="C30" s="118">
        <v>3</v>
      </c>
      <c r="D30" s="106" t="s">
        <v>664</v>
      </c>
      <c r="E30" s="123"/>
      <c r="F30" s="76"/>
    </row>
    <row r="31" spans="2:7" x14ac:dyDescent="0.5">
      <c r="C31" s="113">
        <v>53010</v>
      </c>
      <c r="D31" s="105" t="s">
        <v>662</v>
      </c>
      <c r="E31" s="115">
        <f>SUMIF('1.WS-Re-Exp'!$E$3:$E$439,Expense!C31,'1.WS-Re-Exp'!$C$3:$C$439)</f>
        <v>3245494.5</v>
      </c>
      <c r="F31" s="77"/>
      <c r="G31" s="331"/>
    </row>
    <row r="32" spans="2:7" ht="24" x14ac:dyDescent="0.55000000000000004">
      <c r="C32" s="113">
        <v>53020</v>
      </c>
      <c r="D32" s="105" t="s">
        <v>659</v>
      </c>
      <c r="E32" s="115">
        <f>SUMIF('1.WS-Re-Exp'!$E$3:$E$439,Expense!C32,'1.WS-Re-Exp'!$C$3:$C$439)</f>
        <v>17708441.030000001</v>
      </c>
      <c r="F32" s="76"/>
      <c r="G32" s="331"/>
    </row>
    <row r="33" spans="3:7" x14ac:dyDescent="0.5">
      <c r="C33" s="113">
        <v>53030</v>
      </c>
      <c r="D33" s="105" t="s">
        <v>660</v>
      </c>
      <c r="E33" s="115">
        <f>SUMIF('1.WS-Re-Exp'!$E$3:$E$439,Expense!C33,'1.WS-Re-Exp'!$C$3:$C$439)</f>
        <v>4893294.13</v>
      </c>
      <c r="F33" s="77"/>
      <c r="G33" s="331"/>
    </row>
    <row r="34" spans="3:7" x14ac:dyDescent="0.5">
      <c r="C34" s="113">
        <v>53040</v>
      </c>
      <c r="D34" s="105" t="s">
        <v>680</v>
      </c>
      <c r="E34" s="115">
        <f>SUMIF('1.WS-Re-Exp'!$E$3:$E$439,Expense!C34,'1.WS-Re-Exp'!$C$3:$C$439)</f>
        <v>7172050.1699999999</v>
      </c>
      <c r="F34" s="77"/>
      <c r="G34" s="331"/>
    </row>
    <row r="35" spans="3:7" x14ac:dyDescent="0.5">
      <c r="C35" s="113">
        <v>53050</v>
      </c>
      <c r="D35" s="109" t="s">
        <v>681</v>
      </c>
      <c r="E35" s="115">
        <f>SUMIF('1.WS-Re-Exp'!$E$3:$E$439,Expense!C35,'1.WS-Re-Exp'!$C$3:$C$439)</f>
        <v>0</v>
      </c>
      <c r="F35" s="77"/>
      <c r="G35" s="331"/>
    </row>
    <row r="36" spans="3:7" x14ac:dyDescent="0.5">
      <c r="C36" s="113">
        <v>53060</v>
      </c>
      <c r="D36" s="105" t="s">
        <v>661</v>
      </c>
      <c r="E36" s="115">
        <f>SUMIF('1.WS-Re-Exp'!$E$3:$E$439,Expense!C36,'1.WS-Re-Exp'!$C$3:$C$439)</f>
        <v>0</v>
      </c>
      <c r="F36" s="77"/>
      <c r="G36" s="331"/>
    </row>
    <row r="37" spans="3:7" ht="24" x14ac:dyDescent="0.55000000000000004">
      <c r="C37" s="113" t="s">
        <v>726</v>
      </c>
      <c r="D37" s="107" t="s">
        <v>722</v>
      </c>
      <c r="E37" s="123">
        <f>SUM(E17,E29,E31:E36)</f>
        <v>307242367.76000005</v>
      </c>
      <c r="F37" s="78">
        <f>SUM(F17,F29,F31:F36)</f>
        <v>0</v>
      </c>
      <c r="G37" s="331"/>
    </row>
    <row r="38" spans="3:7" s="10" customFormat="1" ht="24" x14ac:dyDescent="0.55000000000000004">
      <c r="C38" s="122">
        <v>61000</v>
      </c>
      <c r="D38" s="108" t="s">
        <v>727</v>
      </c>
      <c r="E38" s="124">
        <f>Revenue!G52-Expense!E37</f>
        <v>76915332.759999931</v>
      </c>
      <c r="F38" s="79"/>
      <c r="G38" s="332"/>
    </row>
    <row r="39" spans="3:7" s="10" customFormat="1" ht="24" x14ac:dyDescent="0.55000000000000004">
      <c r="C39" s="122">
        <v>62000</v>
      </c>
      <c r="D39" s="108" t="s">
        <v>792</v>
      </c>
      <c r="E39" s="124">
        <f>Revenue!G47-Expense!E37+E32+E33+E36</f>
        <v>3457838.61999992</v>
      </c>
      <c r="F39" s="80"/>
      <c r="G39" s="332"/>
    </row>
    <row r="40" spans="3:7" ht="22.5" thickBot="1" x14ac:dyDescent="0.55000000000000004">
      <c r="C40" s="125"/>
      <c r="D40" s="126"/>
      <c r="E40" s="127"/>
      <c r="F40" s="69"/>
    </row>
    <row r="41" spans="3:7" x14ac:dyDescent="0.5">
      <c r="D41" s="2"/>
    </row>
    <row r="42" spans="3:7" ht="24" x14ac:dyDescent="0.55000000000000004">
      <c r="D42" s="70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H35" sqref="H35"/>
    </sheetView>
  </sheetViews>
  <sheetFormatPr defaultRowHeight="14.25" x14ac:dyDescent="0.2"/>
  <cols>
    <col min="3" max="3" width="39.75" bestFit="1" customWidth="1"/>
    <col min="4" max="4" width="14.5" style="90" bestFit="1" customWidth="1"/>
    <col min="5" max="5" width="14.875" style="90" customWidth="1"/>
    <col min="6" max="6" width="17.375" style="90" customWidth="1"/>
    <col min="7" max="7" width="15.25" style="268" bestFit="1" customWidth="1"/>
    <col min="8" max="8" width="16.375" customWidth="1"/>
    <col min="9" max="9" width="14.25" bestFit="1" customWidth="1"/>
    <col min="10" max="10" width="11.875" bestFit="1" customWidth="1"/>
  </cols>
  <sheetData>
    <row r="1" spans="1:10" x14ac:dyDescent="0.2">
      <c r="A1" s="272" t="s">
        <v>1310</v>
      </c>
      <c r="B1" s="272" t="s">
        <v>1311</v>
      </c>
      <c r="C1" s="272" t="s">
        <v>1312</v>
      </c>
      <c r="D1" s="272" t="s">
        <v>665</v>
      </c>
      <c r="E1" s="272" t="s">
        <v>1313</v>
      </c>
      <c r="F1" s="272" t="s">
        <v>1314</v>
      </c>
      <c r="G1" s="273" t="s">
        <v>1316</v>
      </c>
      <c r="H1" s="272" t="s">
        <v>1317</v>
      </c>
      <c r="I1" s="272" t="s">
        <v>1318</v>
      </c>
    </row>
    <row r="2" spans="1:10" x14ac:dyDescent="0.2">
      <c r="A2">
        <v>1</v>
      </c>
      <c r="B2" t="s">
        <v>0</v>
      </c>
      <c r="C2" t="s">
        <v>1</v>
      </c>
      <c r="D2" s="269">
        <v>104490379.13</v>
      </c>
      <c r="E2" s="269">
        <v>9.33</v>
      </c>
      <c r="F2" s="269">
        <v>141122848.78999999</v>
      </c>
      <c r="G2" s="270">
        <v>47803976.050000012</v>
      </c>
      <c r="H2" s="271"/>
      <c r="I2" s="147">
        <f>SUM(F2:G2)</f>
        <v>188926824.84</v>
      </c>
    </row>
    <row r="3" spans="1:10" x14ac:dyDescent="0.2">
      <c r="A3">
        <v>2</v>
      </c>
      <c r="B3" t="s">
        <v>2</v>
      </c>
      <c r="C3" t="s">
        <v>3</v>
      </c>
      <c r="D3" s="269">
        <v>177550</v>
      </c>
      <c r="E3" s="269">
        <v>-35.26</v>
      </c>
      <c r="F3" s="269">
        <v>291887.33</v>
      </c>
      <c r="G3" s="270">
        <v>309737.59000000003</v>
      </c>
      <c r="H3" s="271"/>
      <c r="I3" s="147">
        <f t="shared" ref="I3:I28" si="0">SUM(F3:G3)</f>
        <v>601624.92000000004</v>
      </c>
    </row>
    <row r="4" spans="1:10" x14ac:dyDescent="0.2">
      <c r="A4">
        <v>3</v>
      </c>
      <c r="B4" t="s">
        <v>4</v>
      </c>
      <c r="C4" t="s">
        <v>5</v>
      </c>
      <c r="D4" s="269">
        <v>723580</v>
      </c>
      <c r="E4" s="269">
        <v>-44.54</v>
      </c>
      <c r="F4" s="269">
        <v>1225314.3</v>
      </c>
      <c r="G4" s="270">
        <v>636561.77</v>
      </c>
      <c r="H4" s="271"/>
      <c r="I4" s="147">
        <f t="shared" si="0"/>
        <v>1861876.07</v>
      </c>
    </row>
    <row r="5" spans="1:10" x14ac:dyDescent="0.2">
      <c r="A5">
        <v>4</v>
      </c>
      <c r="B5" t="s">
        <v>1001</v>
      </c>
      <c r="C5" t="s">
        <v>731</v>
      </c>
      <c r="D5" s="269">
        <v>3799619.19</v>
      </c>
      <c r="E5" s="269">
        <v>-100</v>
      </c>
      <c r="F5" s="269">
        <v>0</v>
      </c>
      <c r="G5" s="270">
        <v>0</v>
      </c>
      <c r="H5" s="271"/>
      <c r="I5" s="147">
        <f t="shared" si="0"/>
        <v>0</v>
      </c>
    </row>
    <row r="6" spans="1:10" x14ac:dyDescent="0.2">
      <c r="A6">
        <v>5</v>
      </c>
      <c r="B6" t="s">
        <v>6</v>
      </c>
      <c r="C6" t="s">
        <v>7</v>
      </c>
      <c r="D6" s="269">
        <v>30104576.960000001</v>
      </c>
      <c r="E6" s="269">
        <v>11.4</v>
      </c>
      <c r="F6" s="269">
        <v>39562600.960000001</v>
      </c>
      <c r="G6" s="270">
        <v>16782294.609999999</v>
      </c>
      <c r="H6" s="271"/>
      <c r="I6" s="147">
        <f t="shared" si="0"/>
        <v>56344895.57</v>
      </c>
    </row>
    <row r="7" spans="1:10" x14ac:dyDescent="0.2">
      <c r="A7">
        <v>6</v>
      </c>
      <c r="B7" t="s">
        <v>8</v>
      </c>
      <c r="C7" t="s">
        <v>9</v>
      </c>
      <c r="D7" s="269">
        <v>6291579.1900000004</v>
      </c>
      <c r="E7" s="269">
        <v>-24.7</v>
      </c>
      <c r="F7" s="269">
        <v>22788008.960000001</v>
      </c>
      <c r="G7" s="270">
        <v>16597585.299999997</v>
      </c>
      <c r="H7" s="271"/>
      <c r="I7" s="147">
        <f t="shared" si="0"/>
        <v>39385594.259999998</v>
      </c>
    </row>
    <row r="8" spans="1:10" x14ac:dyDescent="0.2">
      <c r="A8">
        <v>7</v>
      </c>
      <c r="B8" t="s">
        <v>10</v>
      </c>
      <c r="C8" t="s">
        <v>11</v>
      </c>
      <c r="D8" s="269">
        <v>3745808.05</v>
      </c>
      <c r="E8" s="269">
        <v>52.63</v>
      </c>
      <c r="F8" s="269">
        <v>7208439.21</v>
      </c>
      <c r="G8" s="270">
        <v>10726158.84</v>
      </c>
      <c r="H8" s="271"/>
      <c r="I8" s="147">
        <f t="shared" si="0"/>
        <v>17934598.050000001</v>
      </c>
    </row>
    <row r="9" spans="1:10" x14ac:dyDescent="0.2">
      <c r="A9">
        <v>8</v>
      </c>
      <c r="B9" t="s">
        <v>12</v>
      </c>
      <c r="C9" t="s">
        <v>13</v>
      </c>
      <c r="D9" s="269">
        <v>39391790.829999998</v>
      </c>
      <c r="E9" s="269">
        <v>8.84</v>
      </c>
      <c r="F9" s="269">
        <v>48995849.450000003</v>
      </c>
      <c r="G9" s="270">
        <v>25952483.399999991</v>
      </c>
      <c r="H9" s="271"/>
      <c r="I9" s="147">
        <f t="shared" si="0"/>
        <v>74948332.849999994</v>
      </c>
    </row>
    <row r="10" spans="1:10" x14ac:dyDescent="0.2">
      <c r="A10">
        <v>9</v>
      </c>
      <c r="B10" t="s">
        <v>14</v>
      </c>
      <c r="C10" t="s">
        <v>15</v>
      </c>
      <c r="D10" s="269">
        <v>75287499.030000001</v>
      </c>
      <c r="E10" s="269">
        <v>-1.1399999999999999</v>
      </c>
      <c r="F10" s="269">
        <v>96374609.939999998</v>
      </c>
      <c r="G10" s="270">
        <v>24546559.180000007</v>
      </c>
      <c r="H10" s="271"/>
      <c r="I10" s="147">
        <f t="shared" si="0"/>
        <v>120921169.12</v>
      </c>
    </row>
    <row r="11" spans="1:10" x14ac:dyDescent="0.2">
      <c r="A11">
        <v>10</v>
      </c>
      <c r="B11" t="s">
        <v>16</v>
      </c>
      <c r="C11" t="s">
        <v>17</v>
      </c>
      <c r="D11" s="269">
        <v>14107187.83</v>
      </c>
      <c r="E11" s="269">
        <v>12.1</v>
      </c>
      <c r="F11" s="269">
        <v>28449059.620000001</v>
      </c>
      <c r="G11" s="270">
        <v>14607729.27</v>
      </c>
      <c r="H11" s="271"/>
      <c r="I11" s="147">
        <f t="shared" si="0"/>
        <v>43056788.890000001</v>
      </c>
    </row>
    <row r="12" spans="1:10" x14ac:dyDescent="0.2">
      <c r="A12">
        <v>11</v>
      </c>
      <c r="B12" t="s">
        <v>18</v>
      </c>
      <c r="C12" t="s">
        <v>690</v>
      </c>
      <c r="D12" s="269">
        <v>8556569.0700000003</v>
      </c>
      <c r="E12" s="269">
        <v>-62.89</v>
      </c>
      <c r="F12" s="269">
        <v>25671074.07</v>
      </c>
      <c r="G12" s="270">
        <v>23353739.18</v>
      </c>
      <c r="H12" s="271"/>
      <c r="I12" s="147">
        <f t="shared" si="0"/>
        <v>49024813.25</v>
      </c>
    </row>
    <row r="13" spans="1:10" x14ac:dyDescent="0.2">
      <c r="A13">
        <v>12</v>
      </c>
      <c r="B13" t="s">
        <v>696</v>
      </c>
      <c r="C13" t="s">
        <v>676</v>
      </c>
      <c r="D13" s="269">
        <f>SUM(D2:D12)</f>
        <v>286676139.28000003</v>
      </c>
      <c r="E13" s="269">
        <v>0.08</v>
      </c>
      <c r="F13" s="269">
        <v>415529101.48000002</v>
      </c>
      <c r="G13" s="270">
        <v>86011642.409999967</v>
      </c>
      <c r="H13" s="271"/>
      <c r="I13" s="147">
        <f t="shared" si="0"/>
        <v>501540743.88999999</v>
      </c>
      <c r="J13">
        <v>286676139.27999997</v>
      </c>
    </row>
    <row r="14" spans="1:10" x14ac:dyDescent="0.2">
      <c r="A14">
        <v>13</v>
      </c>
      <c r="B14" t="s">
        <v>19</v>
      </c>
      <c r="C14" t="s">
        <v>20</v>
      </c>
      <c r="D14" s="269">
        <v>32588893.309999999</v>
      </c>
      <c r="E14" s="269">
        <v>-4.5</v>
      </c>
      <c r="F14" s="269">
        <v>50943121.109999999</v>
      </c>
      <c r="G14" s="270">
        <v>20266736.959999993</v>
      </c>
      <c r="H14" s="271"/>
      <c r="I14" s="147">
        <f t="shared" si="0"/>
        <v>71209858.069999993</v>
      </c>
    </row>
    <row r="15" spans="1:10" x14ac:dyDescent="0.2">
      <c r="A15">
        <v>14</v>
      </c>
      <c r="B15" t="s">
        <v>21</v>
      </c>
      <c r="C15" t="s">
        <v>22</v>
      </c>
      <c r="D15" s="269">
        <v>14345244.949999999</v>
      </c>
      <c r="E15" s="269">
        <v>-14.83</v>
      </c>
      <c r="F15" s="269">
        <v>23907389.289999999</v>
      </c>
      <c r="G15" s="270">
        <v>8438627.1799999997</v>
      </c>
      <c r="H15" s="271"/>
      <c r="I15" s="147">
        <f t="shared" si="0"/>
        <v>32346016.469999999</v>
      </c>
    </row>
    <row r="16" spans="1:10" x14ac:dyDescent="0.2">
      <c r="A16">
        <v>15</v>
      </c>
      <c r="B16" t="s">
        <v>732</v>
      </c>
      <c r="C16" t="s">
        <v>733</v>
      </c>
      <c r="D16" s="269">
        <v>516334</v>
      </c>
      <c r="E16" s="269">
        <v>-28.09</v>
      </c>
      <c r="F16" s="269">
        <v>1287614.67</v>
      </c>
      <c r="G16" s="270">
        <v>485040.29000000004</v>
      </c>
      <c r="H16" s="271"/>
      <c r="I16" s="147">
        <f t="shared" si="0"/>
        <v>1772654.96</v>
      </c>
    </row>
    <row r="17" spans="1:9" x14ac:dyDescent="0.2">
      <c r="A17">
        <v>16</v>
      </c>
      <c r="B17" t="s">
        <v>23</v>
      </c>
      <c r="C17" t="s">
        <v>24</v>
      </c>
      <c r="D17" s="269">
        <v>14529861.609999999</v>
      </c>
      <c r="E17" s="269">
        <v>51.76</v>
      </c>
      <c r="F17" s="269">
        <v>15325977.439999999</v>
      </c>
      <c r="G17" s="270">
        <v>5883267.0299999993</v>
      </c>
      <c r="H17" s="271"/>
      <c r="I17" s="147">
        <f t="shared" si="0"/>
        <v>21209244.469999999</v>
      </c>
    </row>
    <row r="18" spans="1:9" x14ac:dyDescent="0.2">
      <c r="A18">
        <v>17</v>
      </c>
      <c r="B18" t="s">
        <v>25</v>
      </c>
      <c r="C18" t="s">
        <v>26</v>
      </c>
      <c r="D18" s="269">
        <v>75291790.230000004</v>
      </c>
      <c r="E18" s="269">
        <v>-137</v>
      </c>
      <c r="F18" s="269">
        <v>95903641.079999998</v>
      </c>
      <c r="G18" s="270">
        <v>23612589.150000006</v>
      </c>
      <c r="H18" s="271"/>
      <c r="I18" s="147">
        <f t="shared" si="0"/>
        <v>119516230.23</v>
      </c>
    </row>
    <row r="19" spans="1:9" x14ac:dyDescent="0.2">
      <c r="A19">
        <v>18</v>
      </c>
      <c r="B19" t="s">
        <v>27</v>
      </c>
      <c r="C19" t="s">
        <v>724</v>
      </c>
      <c r="D19" s="269">
        <v>23241146.34</v>
      </c>
      <c r="E19" s="269">
        <v>5.47</v>
      </c>
      <c r="F19" s="269">
        <v>33547431.760000002</v>
      </c>
      <c r="G19" s="270">
        <v>10621974.209999997</v>
      </c>
      <c r="H19" s="271"/>
      <c r="I19" s="147">
        <f t="shared" si="0"/>
        <v>44169405.969999999</v>
      </c>
    </row>
    <row r="20" spans="1:9" x14ac:dyDescent="0.2">
      <c r="A20">
        <v>19</v>
      </c>
      <c r="B20" t="s">
        <v>29</v>
      </c>
      <c r="C20" t="s">
        <v>30</v>
      </c>
      <c r="D20" s="269">
        <v>42856890</v>
      </c>
      <c r="E20" s="269">
        <v>45.8</v>
      </c>
      <c r="F20" s="269">
        <v>66771996.640000001</v>
      </c>
      <c r="G20" s="270">
        <v>13696721.920000002</v>
      </c>
      <c r="H20" s="271"/>
      <c r="I20" s="147">
        <f t="shared" si="0"/>
        <v>80468718.560000002</v>
      </c>
    </row>
    <row r="21" spans="1:9" x14ac:dyDescent="0.2">
      <c r="A21">
        <v>20</v>
      </c>
      <c r="B21" t="s">
        <v>31</v>
      </c>
      <c r="C21" t="s">
        <v>32</v>
      </c>
      <c r="D21" s="269">
        <v>4519105.18</v>
      </c>
      <c r="E21" s="269">
        <v>-21.29</v>
      </c>
      <c r="F21" s="269">
        <v>8228126.0099999998</v>
      </c>
      <c r="G21" s="270">
        <v>2510577.9299999997</v>
      </c>
      <c r="H21" s="271"/>
      <c r="I21" s="147">
        <f t="shared" si="0"/>
        <v>10738703.939999999</v>
      </c>
    </row>
    <row r="22" spans="1:9" x14ac:dyDescent="0.2">
      <c r="A22">
        <v>21</v>
      </c>
      <c r="B22" t="s">
        <v>33</v>
      </c>
      <c r="C22" t="s">
        <v>34</v>
      </c>
      <c r="D22" s="269">
        <v>27218458.23</v>
      </c>
      <c r="E22" s="269">
        <v>7.04</v>
      </c>
      <c r="F22" s="269">
        <v>30625806.370000001</v>
      </c>
      <c r="G22" s="270">
        <v>11361722.789999995</v>
      </c>
      <c r="H22" s="271"/>
      <c r="I22" s="147">
        <f t="shared" si="0"/>
        <v>41987529.159999996</v>
      </c>
    </row>
    <row r="23" spans="1:9" x14ac:dyDescent="0.2">
      <c r="A23">
        <v>22</v>
      </c>
      <c r="B23" t="s">
        <v>35</v>
      </c>
      <c r="C23" t="s">
        <v>36</v>
      </c>
      <c r="D23" s="269">
        <v>8504348.3900000006</v>
      </c>
      <c r="E23" s="269">
        <v>-13.96</v>
      </c>
      <c r="F23" s="269">
        <v>10951228.49</v>
      </c>
      <c r="G23" s="270">
        <v>2829199.01</v>
      </c>
      <c r="H23" s="271"/>
      <c r="I23" s="147">
        <f t="shared" si="0"/>
        <v>13780427.5</v>
      </c>
    </row>
    <row r="24" spans="1:9" x14ac:dyDescent="0.2">
      <c r="A24">
        <v>23</v>
      </c>
      <c r="B24" t="s">
        <v>37</v>
      </c>
      <c r="C24" t="s">
        <v>38</v>
      </c>
      <c r="D24" s="269">
        <v>9314932.8200000003</v>
      </c>
      <c r="E24" s="269">
        <v>-17.11</v>
      </c>
      <c r="F24" s="269">
        <v>13076904.310000001</v>
      </c>
      <c r="G24" s="270">
        <v>3476550.4799999986</v>
      </c>
      <c r="H24" s="271"/>
      <c r="I24" s="147">
        <f t="shared" si="0"/>
        <v>16553454.789999999</v>
      </c>
    </row>
    <row r="25" spans="1:9" x14ac:dyDescent="0.2">
      <c r="A25">
        <v>24</v>
      </c>
      <c r="B25" t="s">
        <v>39</v>
      </c>
      <c r="C25" t="s">
        <v>40</v>
      </c>
      <c r="D25" s="269">
        <v>29919469.390000001</v>
      </c>
      <c r="E25" s="269">
        <v>-9.9700000000000006</v>
      </c>
      <c r="F25" s="269">
        <v>36215675.189999998</v>
      </c>
      <c r="G25" s="270">
        <v>14011146.93</v>
      </c>
      <c r="H25" s="271"/>
      <c r="I25" s="147">
        <f t="shared" si="0"/>
        <v>50226822.119999997</v>
      </c>
    </row>
    <row r="26" spans="1:9" x14ac:dyDescent="0.2">
      <c r="A26">
        <v>25</v>
      </c>
      <c r="B26" t="s">
        <v>734</v>
      </c>
      <c r="C26" t="s">
        <v>735</v>
      </c>
      <c r="D26" s="269">
        <v>3209913.17</v>
      </c>
      <c r="E26" s="269">
        <v>34.81</v>
      </c>
      <c r="F26" s="269">
        <v>4836552.1399999997</v>
      </c>
      <c r="G26" s="270">
        <v>4584951.1900000004</v>
      </c>
      <c r="H26" s="271"/>
      <c r="I26" s="147">
        <f t="shared" si="0"/>
        <v>9421503.3300000001</v>
      </c>
    </row>
    <row r="27" spans="1:9" x14ac:dyDescent="0.2">
      <c r="A27">
        <v>26</v>
      </c>
      <c r="B27" t="s">
        <v>41</v>
      </c>
      <c r="C27" t="s">
        <v>42</v>
      </c>
      <c r="D27" s="269">
        <v>11596214.35</v>
      </c>
      <c r="E27" s="269">
        <v>84.92</v>
      </c>
      <c r="F27" s="269">
        <v>13366153.65</v>
      </c>
      <c r="G27" s="270">
        <v>6733862.1399999987</v>
      </c>
      <c r="H27" s="271"/>
      <c r="I27" s="147">
        <f t="shared" si="0"/>
        <v>20100015.789999999</v>
      </c>
    </row>
    <row r="28" spans="1:9" x14ac:dyDescent="0.2">
      <c r="A28">
        <v>27</v>
      </c>
      <c r="B28" t="s">
        <v>697</v>
      </c>
      <c r="C28" t="s">
        <v>698</v>
      </c>
      <c r="D28" s="269">
        <v>297652601.97000003</v>
      </c>
      <c r="E28" s="269">
        <v>5.0999999999999996</v>
      </c>
      <c r="F28" s="269">
        <v>404987618.17000002</v>
      </c>
      <c r="G28" s="270">
        <v>77238601.209999979</v>
      </c>
      <c r="H28" s="271"/>
      <c r="I28" s="147">
        <f t="shared" si="0"/>
        <v>482226219.38</v>
      </c>
    </row>
    <row r="31" spans="1:9" x14ac:dyDescent="0.2">
      <c r="D31" s="301" t="s">
        <v>1330</v>
      </c>
      <c r="E31" s="30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90" zoomScaleNormal="90" workbookViewId="0">
      <selection activeCell="C10" sqref="C10"/>
    </sheetView>
  </sheetViews>
  <sheetFormatPr defaultColWidth="9.125" defaultRowHeight="24" x14ac:dyDescent="0.55000000000000004"/>
  <cols>
    <col min="1" max="1" width="20.375" style="26" bestFit="1" customWidth="1"/>
    <col min="2" max="2" width="21.25" style="26" bestFit="1" customWidth="1"/>
    <col min="3" max="3" width="16.625" style="26" customWidth="1"/>
    <col min="4" max="4" width="13.25" style="26" bestFit="1" customWidth="1"/>
    <col min="5" max="5" width="18" style="26" bestFit="1" customWidth="1"/>
    <col min="6" max="6" width="16.75" style="26" bestFit="1" customWidth="1"/>
    <col min="7" max="7" width="13.875" style="26" bestFit="1" customWidth="1"/>
    <col min="8" max="8" width="17.75" style="26" bestFit="1" customWidth="1"/>
    <col min="9" max="9" width="19.375" style="26" customWidth="1"/>
    <col min="10" max="10" width="25.625" style="26" customWidth="1"/>
    <col min="11" max="11" width="15.75" style="26" bestFit="1" customWidth="1"/>
    <col min="12" max="12" width="14.875" style="26" customWidth="1"/>
    <col min="13" max="13" width="17.75" style="26" bestFit="1" customWidth="1"/>
    <col min="14" max="14" width="22.75" style="26" customWidth="1"/>
    <col min="15" max="15" width="18.125" style="26" customWidth="1"/>
    <col min="16" max="16" width="19.875" style="26" customWidth="1"/>
    <col min="17" max="17" width="23" style="26" customWidth="1"/>
    <col min="18" max="18" width="13.625" style="26" customWidth="1"/>
    <col min="19" max="19" width="52" style="26" customWidth="1"/>
    <col min="20" max="23" width="9.125" style="26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6" customWidth="1"/>
    <col min="30" max="16384" width="9.125" style="26"/>
  </cols>
  <sheetData>
    <row r="1" spans="1:28" s="228" customFormat="1" ht="22.5" x14ac:dyDescent="0.2">
      <c r="A1" s="452" t="s">
        <v>1238</v>
      </c>
      <c r="B1" s="452" t="s">
        <v>1262</v>
      </c>
      <c r="C1" s="452" t="s">
        <v>1240</v>
      </c>
      <c r="D1" s="452" t="s">
        <v>1241</v>
      </c>
      <c r="E1" s="452" t="s">
        <v>1263</v>
      </c>
      <c r="F1" s="452" t="s">
        <v>1237</v>
      </c>
      <c r="G1" s="452" t="s">
        <v>1264</v>
      </c>
      <c r="H1" s="452" t="s">
        <v>1265</v>
      </c>
      <c r="I1" s="454" t="s">
        <v>1266</v>
      </c>
      <c r="J1" s="454" t="s">
        <v>1267</v>
      </c>
      <c r="K1" s="452" t="s">
        <v>1268</v>
      </c>
      <c r="L1" s="452" t="s">
        <v>1269</v>
      </c>
      <c r="M1" s="452" t="s">
        <v>1271</v>
      </c>
      <c r="N1" s="454" t="s">
        <v>1345</v>
      </c>
      <c r="O1" s="308" t="s">
        <v>1272</v>
      </c>
      <c r="P1" s="308" t="s">
        <v>1273</v>
      </c>
      <c r="Q1" s="308" t="s">
        <v>1274</v>
      </c>
      <c r="R1" s="229"/>
      <c r="S1" s="230"/>
      <c r="X1" s="324"/>
      <c r="Y1" s="324"/>
      <c r="Z1" s="324"/>
      <c r="AA1" s="324"/>
      <c r="AB1" s="324"/>
    </row>
    <row r="2" spans="1:28" s="228" customFormat="1" ht="28.5" customHeight="1" thickBot="1" x14ac:dyDescent="0.25">
      <c r="A2" s="453"/>
      <c r="B2" s="453"/>
      <c r="C2" s="453"/>
      <c r="D2" s="453"/>
      <c r="E2" s="453"/>
      <c r="F2" s="453"/>
      <c r="G2" s="453"/>
      <c r="H2" s="453"/>
      <c r="I2" s="455"/>
      <c r="J2" s="455"/>
      <c r="K2" s="453"/>
      <c r="L2" s="453"/>
      <c r="M2" s="453"/>
      <c r="N2" s="455"/>
      <c r="O2" s="325" t="s">
        <v>1275</v>
      </c>
      <c r="P2" s="326"/>
      <c r="Q2" s="326"/>
      <c r="R2" s="327"/>
      <c r="S2" s="327"/>
      <c r="X2" s="324"/>
      <c r="Y2" s="324"/>
      <c r="Z2" s="324"/>
      <c r="AA2" s="324"/>
      <c r="AB2" s="324"/>
    </row>
    <row r="3" spans="1:28" s="218" customFormat="1" ht="72" x14ac:dyDescent="0.5">
      <c r="A3" s="180" t="s">
        <v>689</v>
      </c>
      <c r="B3" s="180" t="s">
        <v>1250</v>
      </c>
      <c r="C3" s="180" t="s">
        <v>1251</v>
      </c>
      <c r="D3" s="180" t="s">
        <v>730</v>
      </c>
      <c r="E3" s="180" t="s">
        <v>1252</v>
      </c>
      <c r="F3" s="180" t="s">
        <v>1399</v>
      </c>
      <c r="G3" s="219" t="s">
        <v>1261</v>
      </c>
      <c r="H3" s="180" t="s">
        <v>811</v>
      </c>
      <c r="I3" s="180" t="s">
        <v>1397</v>
      </c>
      <c r="J3" s="180" t="s">
        <v>1398</v>
      </c>
      <c r="K3" s="219" t="s">
        <v>1253</v>
      </c>
      <c r="L3" s="180" t="s">
        <v>1270</v>
      </c>
      <c r="M3" s="224" t="s">
        <v>1254</v>
      </c>
      <c r="N3" s="180" t="s">
        <v>1348</v>
      </c>
      <c r="O3" s="180" t="s">
        <v>1255</v>
      </c>
      <c r="P3" s="260" t="s">
        <v>1256</v>
      </c>
      <c r="Q3" s="260" t="s">
        <v>1257</v>
      </c>
      <c r="R3" s="233" t="s">
        <v>1258</v>
      </c>
      <c r="S3" s="232" t="s">
        <v>1276</v>
      </c>
      <c r="X3" s="1"/>
      <c r="Y3" s="1"/>
      <c r="Z3" s="1"/>
      <c r="AA3" s="1"/>
      <c r="AB3" s="1"/>
    </row>
    <row r="4" spans="1:28" ht="24.75" thickBot="1" x14ac:dyDescent="0.6">
      <c r="A4" s="207">
        <f>SUM(Planfin2562!D16-Planfin2562!D15)</f>
        <v>288098471.22000003</v>
      </c>
      <c r="B4" s="207">
        <f>SUM(Planfin2562!D31-Planfin2562!D28)</f>
        <v>284640632.60000002</v>
      </c>
      <c r="C4" s="199">
        <f>SUM(A4-B4)</f>
        <v>3457838.6200000048</v>
      </c>
      <c r="D4" s="222" t="str">
        <f>IF(C4&gt;0,"เกินดุล",IF(C4=0,"สมดุล","ขาดดุล"))</f>
        <v>เกินดุล</v>
      </c>
      <c r="E4" s="220">
        <f>IF(C4&lt;=0,0,ROUNDUP((C4*20%),2))</f>
        <v>691567.73</v>
      </c>
      <c r="F4" s="199">
        <f>SUM(Planfin2562!D86)</f>
        <v>0</v>
      </c>
      <c r="G4" s="221">
        <f>IF(C4=0,0,(F4/C4)*100)</f>
        <v>0</v>
      </c>
      <c r="H4" s="220">
        <f>E4-F4</f>
        <v>691567.73</v>
      </c>
      <c r="I4" s="29">
        <f>SUM(Planfin2562!C38)</f>
        <v>34099832.618181817</v>
      </c>
      <c r="J4" s="29">
        <f>SUM(Planfin2562!C39-Planfin2562!C40)</f>
        <v>145953442.2109091</v>
      </c>
      <c r="K4" s="223">
        <f>SUM(B4/12)</f>
        <v>23720052.716666669</v>
      </c>
      <c r="L4" s="199">
        <f>SUM(I4/K4)</f>
        <v>1.437595144728405</v>
      </c>
      <c r="M4" s="225">
        <f>SUM(H4:I4)</f>
        <v>34791400.348181814</v>
      </c>
      <c r="N4" s="322">
        <f>SUM(M4/K4)</f>
        <v>1.4667505491560719</v>
      </c>
      <c r="O4" s="226" t="str">
        <f>IF(C4&gt;=0, "Normal", "Risk")</f>
        <v>Normal</v>
      </c>
      <c r="P4" s="226" t="str">
        <f t="shared" ref="P4" si="0">IF(H4&gt;=0, "Normal", "Risk")</f>
        <v>Normal</v>
      </c>
      <c r="Q4" s="227" t="str">
        <f t="shared" ref="Q4" si="1">IF(N4&gt;1, "Normal", "Risk")</f>
        <v>Normal</v>
      </c>
      <c r="R4" s="91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31" t="str">
        <f>VLOOKUP(R4,$X$9:$AB$16,5,0)</f>
        <v xml:space="preserve"> ไม่ต้องปรับ</v>
      </c>
      <c r="Y4" s="238" t="s">
        <v>1277</v>
      </c>
      <c r="Z4" s="238" t="s">
        <v>1278</v>
      </c>
      <c r="AA4" s="238" t="s">
        <v>1279</v>
      </c>
      <c r="AB4" s="238"/>
    </row>
    <row r="5" spans="1:28" ht="27" customHeight="1" x14ac:dyDescent="0.55000000000000004">
      <c r="I5" s="456" t="s">
        <v>1347</v>
      </c>
      <c r="J5" s="456"/>
      <c r="N5" s="323" t="s">
        <v>1346</v>
      </c>
      <c r="X5" s="239" t="s">
        <v>1280</v>
      </c>
      <c r="Y5" s="239" t="s">
        <v>1281</v>
      </c>
      <c r="Z5" s="239" t="s">
        <v>1282</v>
      </c>
      <c r="AA5" s="239" t="s">
        <v>1283</v>
      </c>
      <c r="AB5" s="449" t="s">
        <v>1276</v>
      </c>
    </row>
    <row r="6" spans="1:28" x14ac:dyDescent="0.55000000000000004">
      <c r="X6" s="240" t="s">
        <v>1284</v>
      </c>
      <c r="Y6" s="241" t="s">
        <v>1285</v>
      </c>
      <c r="Z6" s="240" t="s">
        <v>1286</v>
      </c>
      <c r="AA6" s="241" t="s">
        <v>1287</v>
      </c>
      <c r="AB6" s="450"/>
    </row>
    <row r="7" spans="1:28" x14ac:dyDescent="0.55000000000000004">
      <c r="X7" s="242"/>
      <c r="Y7" s="241" t="s">
        <v>1288</v>
      </c>
      <c r="Z7" s="243" t="s">
        <v>1296</v>
      </c>
      <c r="AA7" s="243" t="s">
        <v>1297</v>
      </c>
      <c r="AB7" s="450"/>
    </row>
    <row r="8" spans="1:28" ht="24.75" thickBot="1" x14ac:dyDescent="0.6">
      <c r="X8" s="244"/>
      <c r="Y8" s="244"/>
      <c r="Z8" s="245" t="s">
        <v>1289</v>
      </c>
      <c r="AA8" s="244"/>
      <c r="AB8" s="451"/>
    </row>
    <row r="9" spans="1:28" ht="25.5" thickTop="1" thickBot="1" x14ac:dyDescent="0.6">
      <c r="X9" s="246">
        <v>1</v>
      </c>
      <c r="Y9" s="246" t="s">
        <v>1290</v>
      </c>
      <c r="Z9" s="246" t="s">
        <v>1291</v>
      </c>
      <c r="AA9" s="246" t="s">
        <v>1259</v>
      </c>
      <c r="AB9" s="255" t="s">
        <v>1292</v>
      </c>
    </row>
    <row r="10" spans="1:28" ht="24.75" thickBot="1" x14ac:dyDescent="0.6">
      <c r="X10" s="247">
        <v>2</v>
      </c>
      <c r="Y10" s="247" t="s">
        <v>1290</v>
      </c>
      <c r="Z10" s="247" t="s">
        <v>1291</v>
      </c>
      <c r="AA10" s="248" t="s">
        <v>1260</v>
      </c>
      <c r="AB10" s="256" t="s">
        <v>1293</v>
      </c>
    </row>
    <row r="11" spans="1:28" ht="24.75" thickBot="1" x14ac:dyDescent="0.6">
      <c r="X11" s="251">
        <v>3</v>
      </c>
      <c r="Y11" s="251" t="s">
        <v>1290</v>
      </c>
      <c r="Z11" s="251" t="s">
        <v>1298</v>
      </c>
      <c r="AA11" s="251" t="s">
        <v>1259</v>
      </c>
      <c r="AB11" s="257" t="s">
        <v>1300</v>
      </c>
    </row>
    <row r="12" spans="1:28" ht="24.75" thickBot="1" x14ac:dyDescent="0.6">
      <c r="X12" s="252">
        <v>4</v>
      </c>
      <c r="Y12" s="252" t="s">
        <v>1290</v>
      </c>
      <c r="Z12" s="252" t="s">
        <v>1298</v>
      </c>
      <c r="AA12" s="253" t="s">
        <v>1260</v>
      </c>
      <c r="AB12" s="258" t="s">
        <v>1304</v>
      </c>
    </row>
    <row r="13" spans="1:28" ht="24.75" thickBot="1" x14ac:dyDescent="0.6">
      <c r="X13" s="249">
        <v>5</v>
      </c>
      <c r="Y13" s="250" t="s">
        <v>1260</v>
      </c>
      <c r="Z13" s="250" t="s">
        <v>1299</v>
      </c>
      <c r="AA13" s="249" t="s">
        <v>1259</v>
      </c>
      <c r="AB13" s="259" t="s">
        <v>1294</v>
      </c>
    </row>
    <row r="14" spans="1:28" ht="24.75" thickBot="1" x14ac:dyDescent="0.6">
      <c r="X14" s="252">
        <v>6</v>
      </c>
      <c r="Y14" s="253" t="s">
        <v>1260</v>
      </c>
      <c r="Z14" s="253" t="s">
        <v>1299</v>
      </c>
      <c r="AA14" s="253" t="s">
        <v>1295</v>
      </c>
      <c r="AB14" s="258" t="s">
        <v>1303</v>
      </c>
    </row>
    <row r="15" spans="1:28" ht="24.75" thickBot="1" x14ac:dyDescent="0.6">
      <c r="X15" s="251">
        <v>7</v>
      </c>
      <c r="Y15" s="254" t="s">
        <v>1260</v>
      </c>
      <c r="Z15" s="254" t="s">
        <v>1295</v>
      </c>
      <c r="AA15" s="251" t="s">
        <v>1259</v>
      </c>
      <c r="AB15" s="257" t="s">
        <v>1301</v>
      </c>
    </row>
    <row r="16" spans="1:28" x14ac:dyDescent="0.55000000000000004">
      <c r="X16" s="252">
        <v>8</v>
      </c>
      <c r="Y16" s="253" t="s">
        <v>1260</v>
      </c>
      <c r="Z16" s="253" t="s">
        <v>1295</v>
      </c>
      <c r="AA16" s="253" t="s">
        <v>1260</v>
      </c>
      <c r="AB16" s="258" t="s">
        <v>1302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D57" sqref="D57"/>
    </sheetView>
  </sheetViews>
  <sheetFormatPr defaultColWidth="9" defaultRowHeight="27.75" x14ac:dyDescent="0.2"/>
  <cols>
    <col min="1" max="1" width="15" style="314" customWidth="1"/>
    <col min="2" max="2" width="39.75" style="314" customWidth="1"/>
    <col min="3" max="3" width="5.25" style="314" customWidth="1"/>
    <col min="4" max="4" width="22.25" style="314" customWidth="1"/>
    <col min="5" max="5" width="9.25" style="319" customWidth="1"/>
    <col min="6" max="6" width="38.875" style="314" customWidth="1"/>
    <col min="7" max="7" width="7" style="314" customWidth="1"/>
    <col min="8" max="8" width="8.75" style="314" customWidth="1"/>
    <col min="9" max="11" width="9" style="314" customWidth="1"/>
    <col min="12" max="12" width="16.375" style="314" customWidth="1"/>
    <col min="13" max="16384" width="9" style="314"/>
  </cols>
  <sheetData>
    <row r="1" spans="1:11" x14ac:dyDescent="0.2">
      <c r="A1" s="309" t="s">
        <v>1099</v>
      </c>
      <c r="B1" s="309" t="s">
        <v>1100</v>
      </c>
      <c r="C1" s="310" t="s">
        <v>745</v>
      </c>
      <c r="D1" s="310" t="s">
        <v>746</v>
      </c>
      <c r="E1" s="311" t="s">
        <v>747</v>
      </c>
      <c r="F1" s="312" t="s">
        <v>748</v>
      </c>
      <c r="G1" s="313" t="s">
        <v>1097</v>
      </c>
      <c r="H1" s="313" t="s">
        <v>1098</v>
      </c>
      <c r="I1" s="314" t="s">
        <v>1101</v>
      </c>
      <c r="J1" s="314" t="s">
        <v>1102</v>
      </c>
      <c r="K1" s="314" t="s">
        <v>1103</v>
      </c>
    </row>
    <row r="2" spans="1:11" hidden="1" x14ac:dyDescent="0.2">
      <c r="A2" s="315" t="s">
        <v>144</v>
      </c>
      <c r="B2" s="315" t="s">
        <v>145</v>
      </c>
      <c r="C2" s="315" t="s">
        <v>16</v>
      </c>
      <c r="D2" s="315" t="s">
        <v>17</v>
      </c>
      <c r="E2" s="315" t="s">
        <v>1035</v>
      </c>
      <c r="F2" s="315" t="s">
        <v>17</v>
      </c>
      <c r="G2" s="316">
        <v>9</v>
      </c>
      <c r="H2" s="317" t="s">
        <v>1021</v>
      </c>
      <c r="I2" s="314" t="s">
        <v>1105</v>
      </c>
      <c r="K2" s="314" t="s">
        <v>1104</v>
      </c>
    </row>
    <row r="3" spans="1:11" hidden="1" x14ac:dyDescent="0.2">
      <c r="A3" s="315" t="s">
        <v>146</v>
      </c>
      <c r="B3" s="315" t="s">
        <v>147</v>
      </c>
      <c r="C3" s="315" t="s">
        <v>16</v>
      </c>
      <c r="D3" s="315" t="s">
        <v>17</v>
      </c>
      <c r="E3" s="315" t="s">
        <v>1035</v>
      </c>
      <c r="F3" s="315" t="s">
        <v>17</v>
      </c>
      <c r="G3" s="316">
        <v>9</v>
      </c>
      <c r="H3" s="317" t="s">
        <v>1026</v>
      </c>
      <c r="I3" s="314" t="s">
        <v>1105</v>
      </c>
      <c r="K3" s="314" t="s">
        <v>1104</v>
      </c>
    </row>
    <row r="4" spans="1:11" hidden="1" x14ac:dyDescent="0.2">
      <c r="A4" s="315" t="s">
        <v>148</v>
      </c>
      <c r="B4" s="315" t="s">
        <v>149</v>
      </c>
      <c r="C4" s="315" t="s">
        <v>16</v>
      </c>
      <c r="D4" s="315" t="s">
        <v>17</v>
      </c>
      <c r="E4" s="315" t="s">
        <v>1035</v>
      </c>
      <c r="F4" s="315" t="s">
        <v>17</v>
      </c>
      <c r="G4" s="316">
        <v>9</v>
      </c>
      <c r="H4" s="317" t="s">
        <v>1021</v>
      </c>
      <c r="I4" s="314" t="s">
        <v>1105</v>
      </c>
      <c r="K4" s="314" t="s">
        <v>1107</v>
      </c>
    </row>
    <row r="5" spans="1:11" hidden="1" x14ac:dyDescent="0.2">
      <c r="A5" s="315" t="s">
        <v>150</v>
      </c>
      <c r="B5" s="315" t="s">
        <v>151</v>
      </c>
      <c r="C5" s="315" t="s">
        <v>16</v>
      </c>
      <c r="D5" s="315" t="s">
        <v>17</v>
      </c>
      <c r="E5" s="315" t="s">
        <v>1035</v>
      </c>
      <c r="F5" s="315" t="s">
        <v>17</v>
      </c>
      <c r="G5" s="316">
        <v>9</v>
      </c>
      <c r="H5" s="317" t="s">
        <v>1021</v>
      </c>
      <c r="I5" s="314" t="s">
        <v>1105</v>
      </c>
      <c r="K5" s="314" t="s">
        <v>1107</v>
      </c>
    </row>
    <row r="6" spans="1:11" hidden="1" x14ac:dyDescent="0.2">
      <c r="A6" s="315" t="s">
        <v>152</v>
      </c>
      <c r="B6" s="315" t="s">
        <v>1106</v>
      </c>
      <c r="C6" s="315" t="s">
        <v>16</v>
      </c>
      <c r="D6" s="315" t="s">
        <v>17</v>
      </c>
      <c r="E6" s="315" t="s">
        <v>1035</v>
      </c>
      <c r="F6" s="315" t="s">
        <v>17</v>
      </c>
      <c r="G6" s="316">
        <v>9</v>
      </c>
      <c r="H6" s="317" t="s">
        <v>1022</v>
      </c>
      <c r="I6" s="314" t="s">
        <v>1105</v>
      </c>
      <c r="K6" s="314" t="s">
        <v>1107</v>
      </c>
    </row>
    <row r="7" spans="1:11" hidden="1" x14ac:dyDescent="0.2">
      <c r="A7" s="315" t="s">
        <v>153</v>
      </c>
      <c r="B7" s="315" t="s">
        <v>154</v>
      </c>
      <c r="C7" s="315" t="s">
        <v>16</v>
      </c>
      <c r="D7" s="315" t="s">
        <v>17</v>
      </c>
      <c r="E7" s="315" t="s">
        <v>1035</v>
      </c>
      <c r="F7" s="315" t="s">
        <v>17</v>
      </c>
      <c r="G7" s="316">
        <v>9</v>
      </c>
      <c r="H7" s="317" t="s">
        <v>1024</v>
      </c>
      <c r="I7" s="314" t="s">
        <v>1105</v>
      </c>
      <c r="K7" s="314" t="s">
        <v>1107</v>
      </c>
    </row>
    <row r="8" spans="1:11" hidden="1" x14ac:dyDescent="0.2">
      <c r="A8" s="315" t="s">
        <v>155</v>
      </c>
      <c r="B8" s="315" t="s">
        <v>177</v>
      </c>
      <c r="C8" s="315" t="s">
        <v>16</v>
      </c>
      <c r="D8" s="315" t="s">
        <v>17</v>
      </c>
      <c r="E8" s="315" t="s">
        <v>1035</v>
      </c>
      <c r="F8" s="315" t="s">
        <v>17</v>
      </c>
      <c r="G8" s="316">
        <v>9</v>
      </c>
      <c r="H8" s="317" t="s">
        <v>1024</v>
      </c>
      <c r="I8" s="314" t="s">
        <v>1105</v>
      </c>
      <c r="K8" s="314" t="s">
        <v>1107</v>
      </c>
    </row>
    <row r="9" spans="1:11" hidden="1" x14ac:dyDescent="0.2">
      <c r="A9" s="315" t="s">
        <v>156</v>
      </c>
      <c r="B9" s="315" t="s">
        <v>179</v>
      </c>
      <c r="C9" s="315" t="s">
        <v>16</v>
      </c>
      <c r="D9" s="315" t="s">
        <v>17</v>
      </c>
      <c r="E9" s="315" t="s">
        <v>1035</v>
      </c>
      <c r="F9" s="315" t="s">
        <v>17</v>
      </c>
      <c r="G9" s="316">
        <v>9</v>
      </c>
      <c r="H9" s="317" t="s">
        <v>1021</v>
      </c>
      <c r="I9" s="314" t="s">
        <v>1105</v>
      </c>
      <c r="K9" s="314" t="s">
        <v>1107</v>
      </c>
    </row>
    <row r="10" spans="1:11" hidden="1" x14ac:dyDescent="0.2">
      <c r="A10" s="315" t="s">
        <v>157</v>
      </c>
      <c r="B10" s="315" t="s">
        <v>158</v>
      </c>
      <c r="C10" s="315" t="s">
        <v>16</v>
      </c>
      <c r="D10" s="315" t="s">
        <v>17</v>
      </c>
      <c r="E10" s="315" t="s">
        <v>1035</v>
      </c>
      <c r="F10" s="315" t="s">
        <v>17</v>
      </c>
      <c r="G10" s="316">
        <v>9</v>
      </c>
      <c r="H10" s="317" t="s">
        <v>1026</v>
      </c>
      <c r="I10" s="314" t="s">
        <v>1105</v>
      </c>
      <c r="K10" s="314" t="s">
        <v>1107</v>
      </c>
    </row>
    <row r="11" spans="1:11" hidden="1" x14ac:dyDescent="0.2">
      <c r="A11" s="315" t="s">
        <v>159</v>
      </c>
      <c r="B11" s="315" t="s">
        <v>160</v>
      </c>
      <c r="C11" s="315" t="s">
        <v>16</v>
      </c>
      <c r="D11" s="315" t="s">
        <v>17</v>
      </c>
      <c r="E11" s="315" t="s">
        <v>1035</v>
      </c>
      <c r="F11" s="315" t="s">
        <v>17</v>
      </c>
      <c r="G11" s="316">
        <v>9</v>
      </c>
      <c r="H11" s="317" t="s">
        <v>1026</v>
      </c>
      <c r="I11" s="314" t="s">
        <v>1105</v>
      </c>
      <c r="K11" s="314" t="s">
        <v>1107</v>
      </c>
    </row>
    <row r="12" spans="1:11" hidden="1" x14ac:dyDescent="0.2">
      <c r="A12" s="315" t="s">
        <v>117</v>
      </c>
      <c r="B12" s="315" t="s">
        <v>118</v>
      </c>
      <c r="C12" s="315" t="s">
        <v>12</v>
      </c>
      <c r="D12" s="315" t="s">
        <v>13</v>
      </c>
      <c r="E12" s="315" t="s">
        <v>1028</v>
      </c>
      <c r="F12" s="315" t="s">
        <v>1029</v>
      </c>
      <c r="G12" s="316">
        <v>8</v>
      </c>
      <c r="H12" s="317" t="s">
        <v>1015</v>
      </c>
      <c r="I12" s="314" t="s">
        <v>1105</v>
      </c>
      <c r="K12" s="314" t="s">
        <v>1104</v>
      </c>
    </row>
    <row r="13" spans="1:11" hidden="1" x14ac:dyDescent="0.2">
      <c r="A13" s="315" t="s">
        <v>119</v>
      </c>
      <c r="B13" s="315" t="s">
        <v>120</v>
      </c>
      <c r="C13" s="315" t="s">
        <v>12</v>
      </c>
      <c r="D13" s="315" t="s">
        <v>13</v>
      </c>
      <c r="E13" s="315" t="s">
        <v>1028</v>
      </c>
      <c r="F13" s="315" t="s">
        <v>1029</v>
      </c>
      <c r="G13" s="316">
        <v>8</v>
      </c>
      <c r="H13" s="317" t="s">
        <v>1017</v>
      </c>
      <c r="I13" s="314" t="s">
        <v>1105</v>
      </c>
      <c r="K13" s="314" t="s">
        <v>1104</v>
      </c>
    </row>
    <row r="14" spans="1:11" hidden="1" x14ac:dyDescent="0.2">
      <c r="A14" s="315" t="s">
        <v>829</v>
      </c>
      <c r="B14" s="315" t="s">
        <v>122</v>
      </c>
      <c r="C14" s="315" t="s">
        <v>12</v>
      </c>
      <c r="D14" s="315" t="s">
        <v>13</v>
      </c>
      <c r="E14" s="315" t="s">
        <v>1028</v>
      </c>
      <c r="F14" s="315" t="s">
        <v>1029</v>
      </c>
      <c r="G14" s="316">
        <v>8</v>
      </c>
      <c r="H14" s="317" t="s">
        <v>1015</v>
      </c>
      <c r="I14" s="314" t="s">
        <v>1105</v>
      </c>
      <c r="K14" s="314" t="s">
        <v>1104</v>
      </c>
    </row>
    <row r="15" spans="1:11" hidden="1" x14ac:dyDescent="0.2">
      <c r="A15" s="315" t="s">
        <v>830</v>
      </c>
      <c r="B15" s="315" t="s">
        <v>123</v>
      </c>
      <c r="C15" s="315" t="s">
        <v>12</v>
      </c>
      <c r="D15" s="315" t="s">
        <v>13</v>
      </c>
      <c r="E15" s="315" t="s">
        <v>1028</v>
      </c>
      <c r="F15" s="315" t="s">
        <v>1029</v>
      </c>
      <c r="G15" s="316">
        <v>8</v>
      </c>
      <c r="H15" s="317" t="s">
        <v>1017</v>
      </c>
      <c r="I15" s="314" t="s">
        <v>1105</v>
      </c>
      <c r="K15" s="314" t="s">
        <v>1104</v>
      </c>
    </row>
    <row r="16" spans="1:11" hidden="1" x14ac:dyDescent="0.2">
      <c r="A16" s="315" t="s">
        <v>831</v>
      </c>
      <c r="B16" s="315" t="s">
        <v>832</v>
      </c>
      <c r="C16" s="315" t="s">
        <v>12</v>
      </c>
      <c r="D16" s="315" t="s">
        <v>13</v>
      </c>
      <c r="E16" s="315" t="s">
        <v>1028</v>
      </c>
      <c r="F16" s="315" t="s">
        <v>1029</v>
      </c>
      <c r="G16" s="316">
        <v>8</v>
      </c>
      <c r="H16" s="317" t="s">
        <v>1019</v>
      </c>
      <c r="I16" s="314" t="s">
        <v>1105</v>
      </c>
      <c r="K16" s="314" t="s">
        <v>1104</v>
      </c>
    </row>
    <row r="17" spans="1:11" hidden="1" x14ac:dyDescent="0.2">
      <c r="A17" s="315" t="s">
        <v>124</v>
      </c>
      <c r="B17" s="315" t="s">
        <v>125</v>
      </c>
      <c r="C17" s="315" t="s">
        <v>12</v>
      </c>
      <c r="D17" s="315" t="s">
        <v>13</v>
      </c>
      <c r="E17" s="315" t="s">
        <v>1028</v>
      </c>
      <c r="F17" s="315" t="s">
        <v>1029</v>
      </c>
      <c r="G17" s="316">
        <v>8</v>
      </c>
      <c r="H17" s="317" t="s">
        <v>1017</v>
      </c>
      <c r="I17" s="314" t="s">
        <v>1105</v>
      </c>
      <c r="K17" s="314" t="s">
        <v>1104</v>
      </c>
    </row>
    <row r="18" spans="1:11" hidden="1" x14ac:dyDescent="0.2">
      <c r="A18" s="315" t="s">
        <v>126</v>
      </c>
      <c r="B18" s="315" t="s">
        <v>127</v>
      </c>
      <c r="C18" s="315" t="s">
        <v>12</v>
      </c>
      <c r="D18" s="315" t="s">
        <v>13</v>
      </c>
      <c r="E18" s="315" t="s">
        <v>1028</v>
      </c>
      <c r="F18" s="315" t="s">
        <v>1029</v>
      </c>
      <c r="G18" s="316">
        <v>8</v>
      </c>
      <c r="H18" s="317" t="s">
        <v>1015</v>
      </c>
      <c r="I18" s="314" t="s">
        <v>1105</v>
      </c>
      <c r="K18" s="314" t="s">
        <v>1104</v>
      </c>
    </row>
    <row r="19" spans="1:11" hidden="1" x14ac:dyDescent="0.2">
      <c r="A19" s="315" t="s">
        <v>833</v>
      </c>
      <c r="B19" s="315" t="s">
        <v>121</v>
      </c>
      <c r="C19" s="315" t="s">
        <v>12</v>
      </c>
      <c r="D19" s="315" t="s">
        <v>13</v>
      </c>
      <c r="E19" s="315" t="s">
        <v>1028</v>
      </c>
      <c r="F19" s="315" t="s">
        <v>1029</v>
      </c>
      <c r="G19" s="316">
        <v>8</v>
      </c>
      <c r="H19" s="317" t="s">
        <v>1017</v>
      </c>
      <c r="I19" s="314" t="s">
        <v>1105</v>
      </c>
      <c r="K19" s="314" t="s">
        <v>1104</v>
      </c>
    </row>
    <row r="20" spans="1:11" hidden="1" x14ac:dyDescent="0.2">
      <c r="A20" s="315" t="s">
        <v>834</v>
      </c>
      <c r="B20" s="315" t="s">
        <v>84</v>
      </c>
      <c r="C20" s="315" t="s">
        <v>6</v>
      </c>
      <c r="D20" s="315" t="s">
        <v>7</v>
      </c>
      <c r="E20" s="315" t="s">
        <v>1007</v>
      </c>
      <c r="F20" s="315" t="s">
        <v>1008</v>
      </c>
      <c r="G20" s="316">
        <v>4</v>
      </c>
      <c r="H20" s="317" t="s">
        <v>989</v>
      </c>
      <c r="I20" s="314" t="s">
        <v>1105</v>
      </c>
      <c r="K20" s="314" t="s">
        <v>1104</v>
      </c>
    </row>
    <row r="21" spans="1:11" hidden="1" x14ac:dyDescent="0.2">
      <c r="A21" s="315" t="s">
        <v>835</v>
      </c>
      <c r="B21" s="315" t="s">
        <v>836</v>
      </c>
      <c r="C21" s="315" t="s">
        <v>2</v>
      </c>
      <c r="D21" s="315" t="s">
        <v>3</v>
      </c>
      <c r="E21" s="315" t="s">
        <v>996</v>
      </c>
      <c r="F21" s="315" t="s">
        <v>3</v>
      </c>
      <c r="G21" s="316">
        <v>162</v>
      </c>
      <c r="H21" s="317" t="s">
        <v>1006</v>
      </c>
      <c r="I21" s="314" t="s">
        <v>1105</v>
      </c>
      <c r="K21" s="314" t="s">
        <v>1107</v>
      </c>
    </row>
    <row r="22" spans="1:11" hidden="1" x14ac:dyDescent="0.2">
      <c r="A22" s="315" t="s">
        <v>837</v>
      </c>
      <c r="B22" s="315" t="s">
        <v>838</v>
      </c>
      <c r="C22" s="315" t="s">
        <v>12</v>
      </c>
      <c r="D22" s="315" t="s">
        <v>13</v>
      </c>
      <c r="E22" s="315" t="s">
        <v>1028</v>
      </c>
      <c r="F22" s="315" t="s">
        <v>1029</v>
      </c>
      <c r="G22" s="316">
        <v>8</v>
      </c>
      <c r="H22" s="317" t="s">
        <v>1014</v>
      </c>
      <c r="I22" s="314" t="s">
        <v>1105</v>
      </c>
      <c r="K22" s="314" t="s">
        <v>1104</v>
      </c>
    </row>
    <row r="23" spans="1:11" hidden="1" x14ac:dyDescent="0.2">
      <c r="A23" s="315" t="s">
        <v>76</v>
      </c>
      <c r="B23" s="315" t="s">
        <v>1108</v>
      </c>
      <c r="C23" s="315" t="s">
        <v>4</v>
      </c>
      <c r="D23" s="315" t="s">
        <v>5</v>
      </c>
      <c r="E23" s="315" t="s">
        <v>997</v>
      </c>
      <c r="F23" s="315" t="s">
        <v>998</v>
      </c>
      <c r="G23" s="316">
        <v>162</v>
      </c>
      <c r="H23" s="317" t="s">
        <v>1006</v>
      </c>
      <c r="I23" s="314" t="s">
        <v>1105</v>
      </c>
      <c r="K23" s="314" t="s">
        <v>1107</v>
      </c>
    </row>
    <row r="24" spans="1:11" hidden="1" x14ac:dyDescent="0.2">
      <c r="A24" s="315" t="s">
        <v>77</v>
      </c>
      <c r="B24" s="315" t="s">
        <v>1109</v>
      </c>
      <c r="C24" s="315" t="s">
        <v>4</v>
      </c>
      <c r="D24" s="315" t="s">
        <v>5</v>
      </c>
      <c r="E24" s="315" t="s">
        <v>999</v>
      </c>
      <c r="F24" s="315" t="s">
        <v>1000</v>
      </c>
      <c r="G24" s="316">
        <v>4</v>
      </c>
      <c r="H24" s="317" t="s">
        <v>989</v>
      </c>
      <c r="I24" s="314" t="s">
        <v>1105</v>
      </c>
      <c r="K24" s="314" t="s">
        <v>1104</v>
      </c>
    </row>
    <row r="25" spans="1:11" hidden="1" x14ac:dyDescent="0.2">
      <c r="A25" s="315" t="s">
        <v>128</v>
      </c>
      <c r="B25" s="315" t="s">
        <v>1110</v>
      </c>
      <c r="C25" s="315" t="s">
        <v>12</v>
      </c>
      <c r="D25" s="315" t="s">
        <v>13</v>
      </c>
      <c r="E25" s="315" t="s">
        <v>1030</v>
      </c>
      <c r="F25" s="315" t="s">
        <v>1031</v>
      </c>
      <c r="G25" s="316">
        <v>4</v>
      </c>
      <c r="H25" s="317" t="s">
        <v>993</v>
      </c>
      <c r="I25" s="314" t="s">
        <v>1105</v>
      </c>
      <c r="K25" s="314" t="s">
        <v>1107</v>
      </c>
    </row>
    <row r="26" spans="1:11" hidden="1" x14ac:dyDescent="0.2">
      <c r="A26" s="315" t="s">
        <v>129</v>
      </c>
      <c r="B26" s="315" t="s">
        <v>1111</v>
      </c>
      <c r="C26" s="315" t="s">
        <v>12</v>
      </c>
      <c r="D26" s="315" t="s">
        <v>13</v>
      </c>
      <c r="E26" s="315" t="s">
        <v>1032</v>
      </c>
      <c r="F26" s="315" t="s">
        <v>1033</v>
      </c>
      <c r="G26" s="316">
        <v>4</v>
      </c>
      <c r="H26" s="317" t="s">
        <v>993</v>
      </c>
      <c r="I26" s="314" t="s">
        <v>1105</v>
      </c>
      <c r="K26" s="314" t="s">
        <v>1107</v>
      </c>
    </row>
    <row r="27" spans="1:11" hidden="1" x14ac:dyDescent="0.2">
      <c r="A27" s="315" t="s">
        <v>85</v>
      </c>
      <c r="B27" s="315" t="s">
        <v>1112</v>
      </c>
      <c r="C27" s="315" t="s">
        <v>6</v>
      </c>
      <c r="D27" s="315" t="s">
        <v>7</v>
      </c>
      <c r="E27" s="315" t="s">
        <v>1009</v>
      </c>
      <c r="F27" s="315" t="s">
        <v>1010</v>
      </c>
      <c r="G27" s="316">
        <v>4</v>
      </c>
      <c r="H27" s="317" t="s">
        <v>991</v>
      </c>
      <c r="I27" s="314" t="s">
        <v>1105</v>
      </c>
      <c r="K27" s="314" t="s">
        <v>1104</v>
      </c>
    </row>
    <row r="28" spans="1:11" hidden="1" x14ac:dyDescent="0.2">
      <c r="A28" s="315" t="s">
        <v>86</v>
      </c>
      <c r="B28" s="315" t="s">
        <v>1113</v>
      </c>
      <c r="C28" s="315" t="s">
        <v>6</v>
      </c>
      <c r="D28" s="315" t="s">
        <v>7</v>
      </c>
      <c r="E28" s="315" t="s">
        <v>1011</v>
      </c>
      <c r="F28" s="315" t="s">
        <v>1012</v>
      </c>
      <c r="G28" s="316">
        <v>4</v>
      </c>
      <c r="H28" s="317" t="s">
        <v>989</v>
      </c>
      <c r="I28" s="314" t="s">
        <v>1105</v>
      </c>
      <c r="K28" s="314" t="s">
        <v>1104</v>
      </c>
    </row>
    <row r="29" spans="1:11" hidden="1" x14ac:dyDescent="0.2">
      <c r="A29" s="315" t="s">
        <v>87</v>
      </c>
      <c r="B29" s="315" t="s">
        <v>88</v>
      </c>
      <c r="C29" s="315" t="s">
        <v>6</v>
      </c>
      <c r="D29" s="315" t="s">
        <v>7</v>
      </c>
      <c r="E29" s="315" t="s">
        <v>1013</v>
      </c>
      <c r="F29" s="315" t="s">
        <v>669</v>
      </c>
      <c r="G29" s="316">
        <v>4</v>
      </c>
      <c r="H29" s="317" t="s">
        <v>989</v>
      </c>
      <c r="I29" s="314" t="s">
        <v>1105</v>
      </c>
      <c r="K29" s="314" t="s">
        <v>1104</v>
      </c>
    </row>
    <row r="30" spans="1:11" hidden="1" x14ac:dyDescent="0.2">
      <c r="A30" s="315" t="s">
        <v>89</v>
      </c>
      <c r="B30" s="315" t="s">
        <v>90</v>
      </c>
      <c r="C30" s="315" t="s">
        <v>6</v>
      </c>
      <c r="D30" s="315" t="s">
        <v>7</v>
      </c>
      <c r="E30" s="315" t="s">
        <v>1013</v>
      </c>
      <c r="F30" s="315" t="s">
        <v>669</v>
      </c>
      <c r="G30" s="316">
        <v>33</v>
      </c>
      <c r="H30" s="317" t="s">
        <v>1038</v>
      </c>
      <c r="I30" s="314" t="s">
        <v>1105</v>
      </c>
      <c r="K30" s="314" t="s">
        <v>1104</v>
      </c>
    </row>
    <row r="31" spans="1:11" hidden="1" x14ac:dyDescent="0.2">
      <c r="A31" s="315" t="s">
        <v>130</v>
      </c>
      <c r="B31" s="315" t="s">
        <v>1114</v>
      </c>
      <c r="C31" s="315" t="s">
        <v>12</v>
      </c>
      <c r="D31" s="315" t="s">
        <v>13</v>
      </c>
      <c r="E31" s="315" t="s">
        <v>1030</v>
      </c>
      <c r="F31" s="315" t="s">
        <v>1031</v>
      </c>
      <c r="G31" s="316">
        <v>4</v>
      </c>
      <c r="H31" s="317" t="s">
        <v>993</v>
      </c>
      <c r="I31" s="314" t="s">
        <v>1105</v>
      </c>
      <c r="K31" s="314" t="s">
        <v>1107</v>
      </c>
    </row>
    <row r="32" spans="1:11" hidden="1" x14ac:dyDescent="0.2">
      <c r="A32" s="315" t="s">
        <v>131</v>
      </c>
      <c r="B32" s="315" t="s">
        <v>1115</v>
      </c>
      <c r="C32" s="315" t="s">
        <v>12</v>
      </c>
      <c r="D32" s="315" t="s">
        <v>13</v>
      </c>
      <c r="E32" s="315" t="s">
        <v>1032</v>
      </c>
      <c r="F32" s="315" t="s">
        <v>1033</v>
      </c>
      <c r="G32" s="316">
        <v>4</v>
      </c>
      <c r="H32" s="317" t="s">
        <v>993</v>
      </c>
      <c r="I32" s="314" t="s">
        <v>1105</v>
      </c>
      <c r="K32" s="314" t="s">
        <v>1107</v>
      </c>
    </row>
    <row r="33" spans="1:11" hidden="1" x14ac:dyDescent="0.2">
      <c r="A33" s="315" t="s">
        <v>78</v>
      </c>
      <c r="B33" s="315" t="s">
        <v>1116</v>
      </c>
      <c r="C33" s="315" t="s">
        <v>1001</v>
      </c>
      <c r="D33" s="315" t="s">
        <v>731</v>
      </c>
      <c r="E33" s="315" t="s">
        <v>1002</v>
      </c>
      <c r="F33" s="315" t="s">
        <v>1003</v>
      </c>
      <c r="G33" s="316">
        <v>25</v>
      </c>
      <c r="H33" s="317" t="s">
        <v>1093</v>
      </c>
      <c r="I33" s="314" t="s">
        <v>1105</v>
      </c>
      <c r="K33" s="314" t="s">
        <v>1104</v>
      </c>
    </row>
    <row r="34" spans="1:11" hidden="1" x14ac:dyDescent="0.2">
      <c r="A34" s="315" t="s">
        <v>79</v>
      </c>
      <c r="B34" s="315" t="s">
        <v>1117</v>
      </c>
      <c r="C34" s="315" t="s">
        <v>1001</v>
      </c>
      <c r="D34" s="315" t="s">
        <v>731</v>
      </c>
      <c r="E34" s="315" t="s">
        <v>1004</v>
      </c>
      <c r="F34" s="315" t="s">
        <v>1005</v>
      </c>
      <c r="G34" s="316">
        <v>25</v>
      </c>
      <c r="H34" s="317" t="s">
        <v>1093</v>
      </c>
      <c r="I34" s="314" t="s">
        <v>1105</v>
      </c>
      <c r="K34" s="314" t="s">
        <v>1104</v>
      </c>
    </row>
    <row r="35" spans="1:11" hidden="1" x14ac:dyDescent="0.2">
      <c r="A35" s="315" t="s">
        <v>80</v>
      </c>
      <c r="B35" s="315" t="s">
        <v>81</v>
      </c>
      <c r="C35" s="315" t="s">
        <v>1001</v>
      </c>
      <c r="D35" s="315" t="s">
        <v>731</v>
      </c>
      <c r="E35" s="315" t="s">
        <v>1006</v>
      </c>
      <c r="F35" s="315" t="s">
        <v>670</v>
      </c>
      <c r="G35" s="316">
        <v>25</v>
      </c>
      <c r="H35" s="317" t="s">
        <v>1093</v>
      </c>
      <c r="I35" s="314" t="s">
        <v>1105</v>
      </c>
      <c r="K35" s="314" t="s">
        <v>1104</v>
      </c>
    </row>
    <row r="36" spans="1:11" hidden="1" x14ac:dyDescent="0.2">
      <c r="A36" s="315" t="s">
        <v>82</v>
      </c>
      <c r="B36" s="315" t="s">
        <v>83</v>
      </c>
      <c r="C36" s="315" t="s">
        <v>1001</v>
      </c>
      <c r="D36" s="315" t="s">
        <v>731</v>
      </c>
      <c r="E36" s="315" t="s">
        <v>1006</v>
      </c>
      <c r="F36" s="315" t="s">
        <v>670</v>
      </c>
      <c r="G36" s="316">
        <v>25</v>
      </c>
      <c r="H36" s="317" t="s">
        <v>1093</v>
      </c>
      <c r="I36" s="314" t="s">
        <v>1105</v>
      </c>
      <c r="K36" s="314" t="s">
        <v>1104</v>
      </c>
    </row>
    <row r="37" spans="1:11" hidden="1" x14ac:dyDescent="0.2">
      <c r="A37" s="315" t="s">
        <v>839</v>
      </c>
      <c r="B37" s="315" t="s">
        <v>840</v>
      </c>
      <c r="C37" s="315" t="s">
        <v>1001</v>
      </c>
      <c r="D37" s="315" t="s">
        <v>731</v>
      </c>
      <c r="E37" s="328" t="s">
        <v>1002</v>
      </c>
      <c r="F37" s="328" t="s">
        <v>1003</v>
      </c>
      <c r="G37" s="316">
        <v>25</v>
      </c>
      <c r="H37" s="317" t="s">
        <v>1093</v>
      </c>
      <c r="I37" s="314" t="s">
        <v>1105</v>
      </c>
      <c r="J37" s="314">
        <v>1</v>
      </c>
      <c r="K37" s="314" t="s">
        <v>1104</v>
      </c>
    </row>
    <row r="38" spans="1:11" hidden="1" x14ac:dyDescent="0.2">
      <c r="A38" s="315" t="s">
        <v>841</v>
      </c>
      <c r="B38" s="315" t="s">
        <v>842</v>
      </c>
      <c r="C38" s="315" t="s">
        <v>1001</v>
      </c>
      <c r="D38" s="315" t="s">
        <v>731</v>
      </c>
      <c r="E38" s="315" t="s">
        <v>1004</v>
      </c>
      <c r="F38" s="315" t="s">
        <v>1005</v>
      </c>
      <c r="G38" s="316">
        <v>25</v>
      </c>
      <c r="H38" s="317" t="s">
        <v>1093</v>
      </c>
      <c r="I38" s="314" t="s">
        <v>1105</v>
      </c>
      <c r="K38" s="314" t="s">
        <v>1104</v>
      </c>
    </row>
    <row r="39" spans="1:11" hidden="1" x14ac:dyDescent="0.2">
      <c r="A39" s="315" t="s">
        <v>843</v>
      </c>
      <c r="B39" s="315" t="s">
        <v>844</v>
      </c>
      <c r="C39" s="315" t="s">
        <v>1001</v>
      </c>
      <c r="D39" s="315" t="s">
        <v>731</v>
      </c>
      <c r="E39" s="315" t="s">
        <v>1006</v>
      </c>
      <c r="F39" s="315" t="s">
        <v>670</v>
      </c>
      <c r="G39" s="316">
        <v>25</v>
      </c>
      <c r="H39" s="317" t="s">
        <v>1093</v>
      </c>
      <c r="I39" s="314" t="s">
        <v>1105</v>
      </c>
      <c r="K39" s="314" t="s">
        <v>1104</v>
      </c>
    </row>
    <row r="40" spans="1:11" hidden="1" x14ac:dyDescent="0.2">
      <c r="A40" s="315" t="s">
        <v>845</v>
      </c>
      <c r="B40" s="315" t="s">
        <v>846</v>
      </c>
      <c r="C40" s="315" t="s">
        <v>1001</v>
      </c>
      <c r="D40" s="315" t="s">
        <v>731</v>
      </c>
      <c r="E40" s="315" t="s">
        <v>1006</v>
      </c>
      <c r="F40" s="315" t="s">
        <v>670</v>
      </c>
      <c r="G40" s="316">
        <v>25</v>
      </c>
      <c r="H40" s="317" t="s">
        <v>1093</v>
      </c>
      <c r="I40" s="314" t="s">
        <v>1105</v>
      </c>
      <c r="K40" s="314" t="s">
        <v>1104</v>
      </c>
    </row>
    <row r="41" spans="1:11" hidden="1" x14ac:dyDescent="0.2">
      <c r="A41" s="315" t="s">
        <v>847</v>
      </c>
      <c r="B41" s="315" t="s">
        <v>848</v>
      </c>
      <c r="C41" s="315" t="s">
        <v>1001</v>
      </c>
      <c r="D41" s="315" t="s">
        <v>731</v>
      </c>
      <c r="E41" s="328" t="s">
        <v>1002</v>
      </c>
      <c r="F41" s="328" t="s">
        <v>1003</v>
      </c>
      <c r="G41" s="316">
        <v>25</v>
      </c>
      <c r="H41" s="317" t="s">
        <v>1093</v>
      </c>
      <c r="I41" s="314" t="s">
        <v>1105</v>
      </c>
      <c r="J41" s="314">
        <v>1</v>
      </c>
      <c r="K41" s="314" t="s">
        <v>1104</v>
      </c>
    </row>
    <row r="42" spans="1:11" hidden="1" x14ac:dyDescent="0.2">
      <c r="A42" s="315" t="s">
        <v>849</v>
      </c>
      <c r="B42" s="315" t="s">
        <v>850</v>
      </c>
      <c r="C42" s="315" t="s">
        <v>1001</v>
      </c>
      <c r="D42" s="315" t="s">
        <v>731</v>
      </c>
      <c r="E42" s="315" t="s">
        <v>1004</v>
      </c>
      <c r="F42" s="315" t="s">
        <v>1005</v>
      </c>
      <c r="G42" s="316">
        <v>25</v>
      </c>
      <c r="H42" s="317" t="s">
        <v>1093</v>
      </c>
      <c r="I42" s="314" t="s">
        <v>1105</v>
      </c>
      <c r="K42" s="314" t="s">
        <v>1104</v>
      </c>
    </row>
    <row r="43" spans="1:11" hidden="1" x14ac:dyDescent="0.2">
      <c r="A43" s="315" t="s">
        <v>851</v>
      </c>
      <c r="B43" s="315" t="s">
        <v>852</v>
      </c>
      <c r="C43" s="315" t="s">
        <v>1001</v>
      </c>
      <c r="D43" s="315" t="s">
        <v>731</v>
      </c>
      <c r="E43" s="315" t="s">
        <v>1006</v>
      </c>
      <c r="F43" s="315" t="s">
        <v>670</v>
      </c>
      <c r="G43" s="316">
        <v>25</v>
      </c>
      <c r="H43" s="317" t="s">
        <v>1093</v>
      </c>
      <c r="I43" s="314" t="s">
        <v>1105</v>
      </c>
      <c r="K43" s="314" t="s">
        <v>1104</v>
      </c>
    </row>
    <row r="44" spans="1:11" hidden="1" x14ac:dyDescent="0.2">
      <c r="A44" s="315" t="s">
        <v>853</v>
      </c>
      <c r="B44" s="315" t="s">
        <v>854</v>
      </c>
      <c r="C44" s="315" t="s">
        <v>1001</v>
      </c>
      <c r="D44" s="315" t="s">
        <v>731</v>
      </c>
      <c r="E44" s="315" t="s">
        <v>1006</v>
      </c>
      <c r="F44" s="315" t="s">
        <v>670</v>
      </c>
      <c r="G44" s="316">
        <v>25</v>
      </c>
      <c r="H44" s="317" t="s">
        <v>1093</v>
      </c>
      <c r="I44" s="314" t="s">
        <v>1105</v>
      </c>
      <c r="K44" s="314" t="s">
        <v>1104</v>
      </c>
    </row>
    <row r="45" spans="1:11" x14ac:dyDescent="0.2">
      <c r="A45" s="315" t="s">
        <v>45</v>
      </c>
      <c r="B45" s="315" t="s">
        <v>1118</v>
      </c>
      <c r="C45" s="315" t="s">
        <v>0</v>
      </c>
      <c r="D45" s="315" t="s">
        <v>1</v>
      </c>
      <c r="E45" s="315" t="s">
        <v>989</v>
      </c>
      <c r="F45" s="315" t="s">
        <v>990</v>
      </c>
      <c r="G45" s="316">
        <v>12</v>
      </c>
      <c r="H45" s="317" t="s">
        <v>1035</v>
      </c>
      <c r="I45" s="314" t="s">
        <v>1105</v>
      </c>
      <c r="K45" s="314" t="s">
        <v>1104</v>
      </c>
    </row>
    <row r="46" spans="1:11" x14ac:dyDescent="0.2">
      <c r="A46" s="315" t="s">
        <v>46</v>
      </c>
      <c r="B46" s="315" t="s">
        <v>1119</v>
      </c>
      <c r="C46" s="315" t="s">
        <v>0</v>
      </c>
      <c r="D46" s="315" t="s">
        <v>1</v>
      </c>
      <c r="E46" s="315" t="s">
        <v>991</v>
      </c>
      <c r="F46" s="315" t="s">
        <v>992</v>
      </c>
      <c r="G46" s="316">
        <v>12</v>
      </c>
      <c r="H46" s="317" t="s">
        <v>1035</v>
      </c>
      <c r="I46" s="314" t="s">
        <v>1105</v>
      </c>
      <c r="K46" s="314" t="s">
        <v>1104</v>
      </c>
    </row>
    <row r="47" spans="1:11" x14ac:dyDescent="0.2">
      <c r="A47" s="315" t="s">
        <v>47</v>
      </c>
      <c r="B47" s="315" t="s">
        <v>1120</v>
      </c>
      <c r="C47" s="315" t="s">
        <v>0</v>
      </c>
      <c r="D47" s="315" t="s">
        <v>1</v>
      </c>
      <c r="E47" s="315" t="s">
        <v>989</v>
      </c>
      <c r="F47" s="315" t="s">
        <v>990</v>
      </c>
      <c r="G47" s="316">
        <v>12</v>
      </c>
      <c r="H47" s="317" t="s">
        <v>1035</v>
      </c>
      <c r="I47" s="314" t="s">
        <v>1105</v>
      </c>
      <c r="K47" s="314" t="s">
        <v>1104</v>
      </c>
    </row>
    <row r="48" spans="1:11" x14ac:dyDescent="0.2">
      <c r="A48" s="315" t="s">
        <v>48</v>
      </c>
      <c r="B48" s="315" t="s">
        <v>1121</v>
      </c>
      <c r="C48" s="315" t="s">
        <v>0</v>
      </c>
      <c r="D48" s="315" t="s">
        <v>1</v>
      </c>
      <c r="E48" s="315" t="s">
        <v>989</v>
      </c>
      <c r="F48" s="315" t="s">
        <v>990</v>
      </c>
      <c r="G48" s="316">
        <v>12</v>
      </c>
      <c r="H48" s="317" t="s">
        <v>1035</v>
      </c>
      <c r="I48" s="314" t="s">
        <v>1105</v>
      </c>
      <c r="K48" s="314" t="s">
        <v>1104</v>
      </c>
    </row>
    <row r="49" spans="1:11" x14ac:dyDescent="0.2">
      <c r="A49" s="315" t="s">
        <v>49</v>
      </c>
      <c r="B49" s="315" t="s">
        <v>1122</v>
      </c>
      <c r="C49" s="315" t="s">
        <v>0</v>
      </c>
      <c r="D49" s="315" t="s">
        <v>1</v>
      </c>
      <c r="E49" s="315" t="s">
        <v>989</v>
      </c>
      <c r="F49" s="315" t="s">
        <v>990</v>
      </c>
      <c r="G49" s="316">
        <v>12</v>
      </c>
      <c r="H49" s="317" t="s">
        <v>1035</v>
      </c>
      <c r="I49" s="314" t="s">
        <v>1105</v>
      </c>
      <c r="K49" s="314" t="s">
        <v>1104</v>
      </c>
    </row>
    <row r="50" spans="1:11" hidden="1" x14ac:dyDescent="0.2">
      <c r="A50" s="315" t="s">
        <v>215</v>
      </c>
      <c r="B50" s="315" t="s">
        <v>216</v>
      </c>
      <c r="C50" s="315" t="s">
        <v>18</v>
      </c>
      <c r="D50" s="315" t="s">
        <v>690</v>
      </c>
      <c r="E50" s="315" t="s">
        <v>1038</v>
      </c>
      <c r="F50" s="315" t="s">
        <v>674</v>
      </c>
      <c r="G50" s="316">
        <v>12</v>
      </c>
      <c r="H50" s="317" t="s">
        <v>1035</v>
      </c>
      <c r="I50" s="314" t="s">
        <v>1105</v>
      </c>
      <c r="K50" s="314" t="s">
        <v>1104</v>
      </c>
    </row>
    <row r="51" spans="1:11" x14ac:dyDescent="0.2">
      <c r="A51" s="315" t="s">
        <v>50</v>
      </c>
      <c r="B51" s="315" t="s">
        <v>1123</v>
      </c>
      <c r="C51" s="315" t="s">
        <v>0</v>
      </c>
      <c r="D51" s="315" t="s">
        <v>1</v>
      </c>
      <c r="E51" s="328" t="s">
        <v>989</v>
      </c>
      <c r="F51" s="328" t="s">
        <v>990</v>
      </c>
      <c r="G51" s="316">
        <v>6</v>
      </c>
      <c r="H51" s="317" t="s">
        <v>997</v>
      </c>
      <c r="I51" s="314" t="s">
        <v>1105</v>
      </c>
      <c r="J51" s="314">
        <v>1</v>
      </c>
      <c r="K51" s="314" t="s">
        <v>1104</v>
      </c>
    </row>
    <row r="52" spans="1:11" x14ac:dyDescent="0.2">
      <c r="A52" s="315" t="s">
        <v>51</v>
      </c>
      <c r="B52" s="315" t="s">
        <v>1124</v>
      </c>
      <c r="C52" s="315" t="s">
        <v>0</v>
      </c>
      <c r="D52" s="315" t="s">
        <v>1</v>
      </c>
      <c r="E52" s="315" t="s">
        <v>994</v>
      </c>
      <c r="F52" s="315" t="s">
        <v>995</v>
      </c>
      <c r="G52" s="316">
        <v>10</v>
      </c>
      <c r="H52" s="317" t="s">
        <v>1028</v>
      </c>
      <c r="I52" s="314" t="s">
        <v>1105</v>
      </c>
      <c r="K52" s="314" t="s">
        <v>1107</v>
      </c>
    </row>
    <row r="53" spans="1:11" x14ac:dyDescent="0.2">
      <c r="A53" s="315" t="s">
        <v>52</v>
      </c>
      <c r="B53" s="315" t="s">
        <v>1125</v>
      </c>
      <c r="C53" s="315" t="s">
        <v>0</v>
      </c>
      <c r="D53" s="315" t="s">
        <v>1</v>
      </c>
      <c r="E53" s="315" t="s">
        <v>989</v>
      </c>
      <c r="F53" s="315" t="s">
        <v>990</v>
      </c>
      <c r="G53" s="316">
        <v>12</v>
      </c>
      <c r="H53" s="317" t="s">
        <v>1035</v>
      </c>
      <c r="I53" s="314" t="s">
        <v>1105</v>
      </c>
      <c r="K53" s="314" t="s">
        <v>1104</v>
      </c>
    </row>
    <row r="54" spans="1:11" x14ac:dyDescent="0.2">
      <c r="A54" s="315" t="s">
        <v>53</v>
      </c>
      <c r="B54" s="315" t="s">
        <v>54</v>
      </c>
      <c r="C54" s="315" t="s">
        <v>0</v>
      </c>
      <c r="D54" s="315" t="s">
        <v>1</v>
      </c>
      <c r="E54" s="315" t="s">
        <v>994</v>
      </c>
      <c r="F54" s="315" t="s">
        <v>995</v>
      </c>
      <c r="G54" s="316">
        <v>10</v>
      </c>
      <c r="H54" s="317" t="s">
        <v>1028</v>
      </c>
      <c r="I54" s="314" t="s">
        <v>1105</v>
      </c>
      <c r="K54" s="314" t="s">
        <v>1107</v>
      </c>
    </row>
    <row r="55" spans="1:11" x14ac:dyDescent="0.2">
      <c r="A55" s="315" t="s">
        <v>55</v>
      </c>
      <c r="B55" s="315" t="s">
        <v>1126</v>
      </c>
      <c r="C55" s="315" t="s">
        <v>0</v>
      </c>
      <c r="D55" s="315" t="s">
        <v>1</v>
      </c>
      <c r="E55" s="315" t="s">
        <v>994</v>
      </c>
      <c r="F55" s="315" t="s">
        <v>995</v>
      </c>
      <c r="G55" s="316">
        <v>10</v>
      </c>
      <c r="H55" s="317" t="s">
        <v>1028</v>
      </c>
      <c r="I55" s="314" t="s">
        <v>1105</v>
      </c>
      <c r="K55" s="314" t="s">
        <v>1104</v>
      </c>
    </row>
    <row r="56" spans="1:11" x14ac:dyDescent="0.2">
      <c r="A56" s="315" t="s">
        <v>56</v>
      </c>
      <c r="B56" s="315" t="s">
        <v>57</v>
      </c>
      <c r="C56" s="315" t="s">
        <v>0</v>
      </c>
      <c r="D56" s="315" t="s">
        <v>1</v>
      </c>
      <c r="E56" s="315" t="s">
        <v>994</v>
      </c>
      <c r="F56" s="315" t="s">
        <v>995</v>
      </c>
      <c r="G56" s="316">
        <v>10</v>
      </c>
      <c r="H56" s="317" t="s">
        <v>1028</v>
      </c>
      <c r="I56" s="314" t="s">
        <v>1105</v>
      </c>
      <c r="K56" s="314" t="s">
        <v>1104</v>
      </c>
    </row>
    <row r="57" spans="1:11" x14ac:dyDescent="0.2">
      <c r="A57" s="315" t="s">
        <v>58</v>
      </c>
      <c r="B57" s="315" t="s">
        <v>1127</v>
      </c>
      <c r="C57" s="315" t="s">
        <v>0</v>
      </c>
      <c r="D57" s="315" t="s">
        <v>1</v>
      </c>
      <c r="E57" s="315" t="s">
        <v>993</v>
      </c>
      <c r="F57" s="315" t="s">
        <v>668</v>
      </c>
      <c r="G57" s="316">
        <v>6</v>
      </c>
      <c r="H57" s="317" t="s">
        <v>999</v>
      </c>
      <c r="I57" s="314" t="s">
        <v>1105</v>
      </c>
      <c r="K57" s="314" t="s">
        <v>1104</v>
      </c>
    </row>
    <row r="58" spans="1:11" x14ac:dyDescent="0.2">
      <c r="A58" s="315" t="s">
        <v>59</v>
      </c>
      <c r="B58" s="315" t="s">
        <v>1128</v>
      </c>
      <c r="C58" s="315" t="s">
        <v>0</v>
      </c>
      <c r="D58" s="315" t="s">
        <v>1</v>
      </c>
      <c r="E58" s="315" t="s">
        <v>993</v>
      </c>
      <c r="F58" s="315" t="s">
        <v>668</v>
      </c>
      <c r="G58" s="316">
        <v>10</v>
      </c>
      <c r="H58" s="317" t="s">
        <v>1030</v>
      </c>
      <c r="I58" s="314" t="s">
        <v>1105</v>
      </c>
      <c r="K58" s="314" t="s">
        <v>1104</v>
      </c>
    </row>
    <row r="59" spans="1:11" x14ac:dyDescent="0.2">
      <c r="A59" s="315" t="s">
        <v>60</v>
      </c>
      <c r="B59" s="315" t="s">
        <v>1129</v>
      </c>
      <c r="C59" s="315" t="s">
        <v>0</v>
      </c>
      <c r="D59" s="315" t="s">
        <v>1</v>
      </c>
      <c r="E59" s="315" t="s">
        <v>993</v>
      </c>
      <c r="F59" s="315" t="s">
        <v>668</v>
      </c>
      <c r="G59" s="316">
        <v>10</v>
      </c>
      <c r="H59" s="317" t="s">
        <v>1032</v>
      </c>
      <c r="I59" s="314" t="s">
        <v>1105</v>
      </c>
      <c r="K59" s="314" t="s">
        <v>1104</v>
      </c>
    </row>
    <row r="60" spans="1:11" x14ac:dyDescent="0.2">
      <c r="A60" s="315" t="s">
        <v>61</v>
      </c>
      <c r="B60" s="315" t="s">
        <v>1130</v>
      </c>
      <c r="C60" s="315" t="s">
        <v>0</v>
      </c>
      <c r="D60" s="315" t="s">
        <v>1</v>
      </c>
      <c r="E60" s="315" t="s">
        <v>993</v>
      </c>
      <c r="F60" s="315" t="s">
        <v>668</v>
      </c>
      <c r="G60" s="316">
        <v>7</v>
      </c>
      <c r="H60" s="317" t="s">
        <v>1009</v>
      </c>
      <c r="I60" s="314" t="s">
        <v>1105</v>
      </c>
      <c r="K60" s="314" t="s">
        <v>1104</v>
      </c>
    </row>
    <row r="61" spans="1:11" x14ac:dyDescent="0.2">
      <c r="A61" s="315" t="s">
        <v>62</v>
      </c>
      <c r="B61" s="315" t="s">
        <v>1131</v>
      </c>
      <c r="C61" s="315" t="s">
        <v>0</v>
      </c>
      <c r="D61" s="315" t="s">
        <v>1</v>
      </c>
      <c r="E61" s="315" t="s">
        <v>993</v>
      </c>
      <c r="F61" s="315" t="s">
        <v>668</v>
      </c>
      <c r="G61" s="316">
        <v>7</v>
      </c>
      <c r="H61" s="317" t="s">
        <v>1011</v>
      </c>
      <c r="I61" s="314" t="s">
        <v>1105</v>
      </c>
      <c r="K61" s="314" t="s">
        <v>1104</v>
      </c>
    </row>
    <row r="62" spans="1:11" x14ac:dyDescent="0.2">
      <c r="A62" s="315" t="s">
        <v>63</v>
      </c>
      <c r="B62" s="315" t="s">
        <v>1132</v>
      </c>
      <c r="C62" s="315" t="s">
        <v>0</v>
      </c>
      <c r="D62" s="315" t="s">
        <v>1</v>
      </c>
      <c r="E62" s="315" t="s">
        <v>989</v>
      </c>
      <c r="F62" s="315" t="s">
        <v>990</v>
      </c>
      <c r="G62" s="316">
        <v>12</v>
      </c>
      <c r="H62" s="317" t="s">
        <v>1035</v>
      </c>
      <c r="I62" s="314" t="s">
        <v>1105</v>
      </c>
      <c r="K62" s="314" t="s">
        <v>1104</v>
      </c>
    </row>
    <row r="63" spans="1:11" x14ac:dyDescent="0.2">
      <c r="A63" s="315" t="s">
        <v>64</v>
      </c>
      <c r="B63" s="315" t="s">
        <v>65</v>
      </c>
      <c r="C63" s="315" t="s">
        <v>0</v>
      </c>
      <c r="D63" s="315" t="s">
        <v>1</v>
      </c>
      <c r="E63" s="315" t="s">
        <v>994</v>
      </c>
      <c r="F63" s="315" t="s">
        <v>995</v>
      </c>
      <c r="G63" s="316">
        <v>10</v>
      </c>
      <c r="H63" s="317" t="s">
        <v>1028</v>
      </c>
      <c r="I63" s="314" t="s">
        <v>1105</v>
      </c>
      <c r="K63" s="314" t="s">
        <v>1107</v>
      </c>
    </row>
    <row r="64" spans="1:11" x14ac:dyDescent="0.2">
      <c r="A64" s="315" t="s">
        <v>66</v>
      </c>
      <c r="B64" s="315" t="s">
        <v>67</v>
      </c>
      <c r="C64" s="315" t="s">
        <v>0</v>
      </c>
      <c r="D64" s="315" t="s">
        <v>1</v>
      </c>
      <c r="E64" s="315" t="s">
        <v>994</v>
      </c>
      <c r="F64" s="315" t="s">
        <v>995</v>
      </c>
      <c r="G64" s="316">
        <v>7</v>
      </c>
      <c r="H64" s="317" t="s">
        <v>1007</v>
      </c>
      <c r="I64" s="314" t="s">
        <v>1105</v>
      </c>
      <c r="K64" s="314" t="s">
        <v>1107</v>
      </c>
    </row>
    <row r="65" spans="1:11" x14ac:dyDescent="0.2">
      <c r="A65" s="315" t="s">
        <v>68</v>
      </c>
      <c r="B65" s="315" t="s">
        <v>1133</v>
      </c>
      <c r="C65" s="315" t="s">
        <v>0</v>
      </c>
      <c r="D65" s="315" t="s">
        <v>1</v>
      </c>
      <c r="E65" s="315" t="s">
        <v>989</v>
      </c>
      <c r="F65" s="315" t="s">
        <v>990</v>
      </c>
      <c r="G65" s="316">
        <v>12</v>
      </c>
      <c r="H65" s="317" t="s">
        <v>1035</v>
      </c>
      <c r="I65" s="314" t="s">
        <v>1105</v>
      </c>
      <c r="K65" s="314" t="s">
        <v>1104</v>
      </c>
    </row>
    <row r="66" spans="1:11" x14ac:dyDescent="0.2">
      <c r="A66" s="315" t="s">
        <v>69</v>
      </c>
      <c r="B66" s="315" t="s">
        <v>1134</v>
      </c>
      <c r="C66" s="315" t="s">
        <v>0</v>
      </c>
      <c r="D66" s="315" t="s">
        <v>1</v>
      </c>
      <c r="E66" s="315" t="s">
        <v>991</v>
      </c>
      <c r="F66" s="315" t="s">
        <v>992</v>
      </c>
      <c r="G66" s="316">
        <v>10</v>
      </c>
      <c r="H66" s="317" t="s">
        <v>1028</v>
      </c>
      <c r="I66" s="314" t="s">
        <v>1105</v>
      </c>
      <c r="K66" s="314" t="s">
        <v>1104</v>
      </c>
    </row>
    <row r="67" spans="1:11" x14ac:dyDescent="0.2">
      <c r="A67" s="315" t="s">
        <v>70</v>
      </c>
      <c r="B67" s="315" t="s">
        <v>1135</v>
      </c>
      <c r="C67" s="315" t="s">
        <v>0</v>
      </c>
      <c r="D67" s="315" t="s">
        <v>1</v>
      </c>
      <c r="E67" s="315" t="s">
        <v>989</v>
      </c>
      <c r="F67" s="315" t="s">
        <v>990</v>
      </c>
      <c r="G67" s="316">
        <v>12</v>
      </c>
      <c r="H67" s="317" t="s">
        <v>1035</v>
      </c>
      <c r="I67" s="314" t="s">
        <v>1105</v>
      </c>
      <c r="K67" s="314" t="s">
        <v>1104</v>
      </c>
    </row>
    <row r="68" spans="1:11" x14ac:dyDescent="0.2">
      <c r="A68" s="315" t="s">
        <v>71</v>
      </c>
      <c r="B68" s="315" t="s">
        <v>1136</v>
      </c>
      <c r="C68" s="315" t="s">
        <v>0</v>
      </c>
      <c r="D68" s="315" t="s">
        <v>1</v>
      </c>
      <c r="E68" s="315" t="s">
        <v>991</v>
      </c>
      <c r="F68" s="315" t="s">
        <v>992</v>
      </c>
      <c r="G68" s="316">
        <v>10</v>
      </c>
      <c r="H68" s="317" t="s">
        <v>1028</v>
      </c>
      <c r="I68" s="314" t="s">
        <v>1105</v>
      </c>
      <c r="K68" s="314" t="s">
        <v>1104</v>
      </c>
    </row>
    <row r="69" spans="1:11" x14ac:dyDescent="0.2">
      <c r="A69" s="315" t="s">
        <v>72</v>
      </c>
      <c r="B69" s="315" t="s">
        <v>1137</v>
      </c>
      <c r="C69" s="315" t="s">
        <v>0</v>
      </c>
      <c r="D69" s="315" t="s">
        <v>1</v>
      </c>
      <c r="E69" s="315" t="s">
        <v>989</v>
      </c>
      <c r="F69" s="315" t="s">
        <v>990</v>
      </c>
      <c r="G69" s="316">
        <v>12</v>
      </c>
      <c r="H69" s="317" t="s">
        <v>1035</v>
      </c>
      <c r="I69" s="314" t="s">
        <v>1105</v>
      </c>
      <c r="K69" s="314" t="s">
        <v>1104</v>
      </c>
    </row>
    <row r="70" spans="1:11" x14ac:dyDescent="0.2">
      <c r="A70" s="315" t="s">
        <v>73</v>
      </c>
      <c r="B70" s="315" t="s">
        <v>1138</v>
      </c>
      <c r="C70" s="315" t="s">
        <v>0</v>
      </c>
      <c r="D70" s="315" t="s">
        <v>1</v>
      </c>
      <c r="E70" s="315" t="s">
        <v>991</v>
      </c>
      <c r="F70" s="315" t="s">
        <v>992</v>
      </c>
      <c r="G70" s="316">
        <v>10</v>
      </c>
      <c r="H70" s="317" t="s">
        <v>1028</v>
      </c>
      <c r="I70" s="314" t="s">
        <v>1105</v>
      </c>
      <c r="K70" s="314" t="s">
        <v>1107</v>
      </c>
    </row>
    <row r="71" spans="1:11" x14ac:dyDescent="0.2">
      <c r="A71" s="315" t="s">
        <v>74</v>
      </c>
      <c r="B71" s="315" t="s">
        <v>1139</v>
      </c>
      <c r="C71" s="315" t="s">
        <v>0</v>
      </c>
      <c r="D71" s="315" t="s">
        <v>1</v>
      </c>
      <c r="E71" s="318" t="s">
        <v>993</v>
      </c>
      <c r="F71" s="318" t="s">
        <v>668</v>
      </c>
      <c r="G71" s="316">
        <v>7</v>
      </c>
      <c r="H71" s="317" t="s">
        <v>1013</v>
      </c>
      <c r="I71" s="314" t="s">
        <v>1105</v>
      </c>
      <c r="K71" s="314" t="s">
        <v>1104</v>
      </c>
    </row>
    <row r="72" spans="1:11" x14ac:dyDescent="0.2">
      <c r="A72" s="315" t="s">
        <v>75</v>
      </c>
      <c r="B72" s="315" t="s">
        <v>1140</v>
      </c>
      <c r="C72" s="315" t="s">
        <v>0</v>
      </c>
      <c r="D72" s="315" t="s">
        <v>1</v>
      </c>
      <c r="E72" s="318" t="s">
        <v>993</v>
      </c>
      <c r="F72" s="318" t="s">
        <v>668</v>
      </c>
      <c r="G72" s="316">
        <v>7</v>
      </c>
      <c r="H72" s="317" t="s">
        <v>1013</v>
      </c>
      <c r="I72" s="314" t="s">
        <v>1105</v>
      </c>
      <c r="K72" s="314" t="s">
        <v>1104</v>
      </c>
    </row>
    <row r="73" spans="1:11" x14ac:dyDescent="0.2">
      <c r="A73" s="315" t="s">
        <v>855</v>
      </c>
      <c r="B73" s="315" t="s">
        <v>856</v>
      </c>
      <c r="C73" s="315" t="s">
        <v>0</v>
      </c>
      <c r="D73" s="315" t="s">
        <v>1</v>
      </c>
      <c r="E73" s="315" t="s">
        <v>993</v>
      </c>
      <c r="F73" s="315" t="s">
        <v>668</v>
      </c>
      <c r="G73" s="316">
        <v>10</v>
      </c>
      <c r="H73" s="317" t="s">
        <v>1030</v>
      </c>
      <c r="I73" s="314" t="s">
        <v>1105</v>
      </c>
      <c r="K73" s="314" t="s">
        <v>1104</v>
      </c>
    </row>
    <row r="74" spans="1:11" x14ac:dyDescent="0.2">
      <c r="A74" s="315" t="s">
        <v>857</v>
      </c>
      <c r="B74" s="315" t="s">
        <v>858</v>
      </c>
      <c r="C74" s="315" t="s">
        <v>0</v>
      </c>
      <c r="D74" s="315" t="s">
        <v>1</v>
      </c>
      <c r="E74" s="315" t="s">
        <v>993</v>
      </c>
      <c r="F74" s="315" t="s">
        <v>668</v>
      </c>
      <c r="G74" s="316">
        <v>10</v>
      </c>
      <c r="H74" s="317" t="s">
        <v>1032</v>
      </c>
      <c r="I74" s="314" t="s">
        <v>1105</v>
      </c>
      <c r="K74" s="314" t="s">
        <v>1104</v>
      </c>
    </row>
    <row r="75" spans="1:11" x14ac:dyDescent="0.2">
      <c r="A75" s="315" t="s">
        <v>859</v>
      </c>
      <c r="B75" s="315" t="s">
        <v>860</v>
      </c>
      <c r="C75" s="315" t="s">
        <v>0</v>
      </c>
      <c r="D75" s="315" t="s">
        <v>1</v>
      </c>
      <c r="E75" s="315" t="s">
        <v>994</v>
      </c>
      <c r="F75" s="315" t="s">
        <v>995</v>
      </c>
      <c r="G75" s="316">
        <v>5</v>
      </c>
      <c r="H75" s="317" t="s">
        <v>996</v>
      </c>
      <c r="I75" s="314" t="s">
        <v>1105</v>
      </c>
      <c r="K75" s="314" t="s">
        <v>1107</v>
      </c>
    </row>
    <row r="76" spans="1:11" x14ac:dyDescent="0.2">
      <c r="A76" s="315" t="s">
        <v>861</v>
      </c>
      <c r="B76" s="315" t="s">
        <v>862</v>
      </c>
      <c r="C76" s="315" t="s">
        <v>0</v>
      </c>
      <c r="D76" s="315" t="s">
        <v>1</v>
      </c>
      <c r="E76" s="315" t="s">
        <v>994</v>
      </c>
      <c r="F76" s="315" t="s">
        <v>995</v>
      </c>
      <c r="G76" s="316">
        <v>10</v>
      </c>
      <c r="H76" s="317" t="s">
        <v>1028</v>
      </c>
      <c r="I76" s="314" t="s">
        <v>1105</v>
      </c>
      <c r="K76" s="314" t="s">
        <v>1107</v>
      </c>
    </row>
    <row r="77" spans="1:11" x14ac:dyDescent="0.2">
      <c r="A77" s="315" t="s">
        <v>863</v>
      </c>
      <c r="B77" s="315" t="s">
        <v>864</v>
      </c>
      <c r="C77" s="315" t="s">
        <v>0</v>
      </c>
      <c r="D77" s="315" t="s">
        <v>1</v>
      </c>
      <c r="E77" s="315" t="s">
        <v>993</v>
      </c>
      <c r="F77" s="315" t="s">
        <v>668</v>
      </c>
      <c r="G77" s="316">
        <v>162</v>
      </c>
      <c r="H77" s="317" t="s">
        <v>1002</v>
      </c>
      <c r="I77" s="314" t="s">
        <v>1105</v>
      </c>
      <c r="K77" s="314" t="s">
        <v>1104</v>
      </c>
    </row>
    <row r="78" spans="1:11" x14ac:dyDescent="0.2">
      <c r="A78" s="315" t="s">
        <v>865</v>
      </c>
      <c r="B78" s="315" t="s">
        <v>866</v>
      </c>
      <c r="C78" s="315" t="s">
        <v>0</v>
      </c>
      <c r="D78" s="315" t="s">
        <v>1</v>
      </c>
      <c r="E78" s="315" t="s">
        <v>993</v>
      </c>
      <c r="F78" s="315" t="s">
        <v>668</v>
      </c>
      <c r="G78" s="316">
        <v>162</v>
      </c>
      <c r="H78" s="317" t="s">
        <v>1004</v>
      </c>
      <c r="I78" s="314" t="s">
        <v>1105</v>
      </c>
      <c r="K78" s="314" t="s">
        <v>1104</v>
      </c>
    </row>
    <row r="79" spans="1:11" x14ac:dyDescent="0.2">
      <c r="A79" s="315" t="s">
        <v>867</v>
      </c>
      <c r="B79" s="315" t="s">
        <v>868</v>
      </c>
      <c r="C79" s="315" t="s">
        <v>0</v>
      </c>
      <c r="D79" s="315" t="s">
        <v>1</v>
      </c>
      <c r="E79" s="315" t="s">
        <v>993</v>
      </c>
      <c r="F79" s="315" t="s">
        <v>668</v>
      </c>
      <c r="G79" s="316">
        <v>162</v>
      </c>
      <c r="H79" s="317" t="s">
        <v>1006</v>
      </c>
      <c r="I79" s="314" t="s">
        <v>1105</v>
      </c>
      <c r="K79" s="314" t="s">
        <v>1104</v>
      </c>
    </row>
    <row r="80" spans="1:11" x14ac:dyDescent="0.2">
      <c r="A80" s="315" t="s">
        <v>816</v>
      </c>
      <c r="B80" s="315" t="s">
        <v>1141</v>
      </c>
      <c r="C80" s="315" t="s">
        <v>0</v>
      </c>
      <c r="D80" s="315" t="s">
        <v>1</v>
      </c>
      <c r="E80" s="315" t="s">
        <v>993</v>
      </c>
      <c r="F80" s="315" t="s">
        <v>668</v>
      </c>
      <c r="G80" s="316">
        <v>162</v>
      </c>
      <c r="H80" s="317" t="s">
        <v>1006</v>
      </c>
      <c r="I80" s="314" t="s">
        <v>1105</v>
      </c>
      <c r="K80" s="314" t="s">
        <v>1104</v>
      </c>
    </row>
    <row r="81" spans="1:11" x14ac:dyDescent="0.2">
      <c r="A81" s="315" t="s">
        <v>817</v>
      </c>
      <c r="B81" s="315" t="s">
        <v>818</v>
      </c>
      <c r="C81" s="315" t="s">
        <v>0</v>
      </c>
      <c r="D81" s="315" t="s">
        <v>1</v>
      </c>
      <c r="E81" s="315" t="s">
        <v>993</v>
      </c>
      <c r="F81" s="315" t="s">
        <v>668</v>
      </c>
      <c r="G81" s="316">
        <v>162</v>
      </c>
      <c r="H81" s="317" t="s">
        <v>1006</v>
      </c>
      <c r="I81" s="314" t="s">
        <v>1105</v>
      </c>
      <c r="K81" s="314" t="s">
        <v>1107</v>
      </c>
    </row>
    <row r="82" spans="1:11" x14ac:dyDescent="0.2">
      <c r="A82" s="315" t="s">
        <v>819</v>
      </c>
      <c r="B82" s="315" t="s">
        <v>820</v>
      </c>
      <c r="C82" s="315" t="s">
        <v>0</v>
      </c>
      <c r="D82" s="315" t="s">
        <v>1</v>
      </c>
      <c r="E82" s="315" t="s">
        <v>993</v>
      </c>
      <c r="F82" s="315" t="s">
        <v>668</v>
      </c>
      <c r="G82" s="316">
        <v>162</v>
      </c>
      <c r="H82" s="317" t="s">
        <v>1004</v>
      </c>
      <c r="I82" s="314" t="s">
        <v>1105</v>
      </c>
      <c r="K82" s="314" t="s">
        <v>1107</v>
      </c>
    </row>
    <row r="83" spans="1:11" x14ac:dyDescent="0.2">
      <c r="A83" s="315" t="s">
        <v>821</v>
      </c>
      <c r="B83" s="315" t="s">
        <v>822</v>
      </c>
      <c r="C83" s="315" t="s">
        <v>0</v>
      </c>
      <c r="D83" s="315" t="s">
        <v>1</v>
      </c>
      <c r="E83" s="328" t="s">
        <v>989</v>
      </c>
      <c r="F83" s="328" t="s">
        <v>990</v>
      </c>
      <c r="G83" s="316">
        <v>162</v>
      </c>
      <c r="H83" s="317" t="s">
        <v>1006</v>
      </c>
      <c r="I83" s="314" t="s">
        <v>1105</v>
      </c>
      <c r="J83" s="314">
        <v>1</v>
      </c>
      <c r="K83" s="314" t="s">
        <v>1107</v>
      </c>
    </row>
    <row r="84" spans="1:11" x14ac:dyDescent="0.2">
      <c r="A84" s="315" t="s">
        <v>823</v>
      </c>
      <c r="B84" s="315" t="s">
        <v>824</v>
      </c>
      <c r="C84" s="315" t="s">
        <v>0</v>
      </c>
      <c r="D84" s="315" t="s">
        <v>1</v>
      </c>
      <c r="E84" s="315" t="s">
        <v>993</v>
      </c>
      <c r="F84" s="315" t="s">
        <v>668</v>
      </c>
      <c r="G84" s="316">
        <v>162</v>
      </c>
      <c r="H84" s="317" t="s">
        <v>1006</v>
      </c>
      <c r="I84" s="314" t="s">
        <v>1105</v>
      </c>
      <c r="K84" s="314" t="s">
        <v>1107</v>
      </c>
    </row>
    <row r="85" spans="1:11" x14ac:dyDescent="0.2">
      <c r="A85" s="315" t="s">
        <v>825</v>
      </c>
      <c r="B85" s="315" t="s">
        <v>826</v>
      </c>
      <c r="C85" s="315" t="s">
        <v>0</v>
      </c>
      <c r="D85" s="315" t="s">
        <v>1</v>
      </c>
      <c r="E85" s="315" t="s">
        <v>993</v>
      </c>
      <c r="F85" s="315" t="s">
        <v>668</v>
      </c>
      <c r="G85" s="316">
        <v>162</v>
      </c>
      <c r="H85" s="317" t="s">
        <v>1006</v>
      </c>
      <c r="I85" s="314" t="s">
        <v>1105</v>
      </c>
      <c r="K85" s="314" t="s">
        <v>1107</v>
      </c>
    </row>
    <row r="86" spans="1:11" x14ac:dyDescent="0.2">
      <c r="A86" s="315" t="s">
        <v>827</v>
      </c>
      <c r="B86" s="315" t="s">
        <v>828</v>
      </c>
      <c r="C86" s="315" t="s">
        <v>0</v>
      </c>
      <c r="D86" s="315" t="s">
        <v>1</v>
      </c>
      <c r="E86" s="315" t="s">
        <v>993</v>
      </c>
      <c r="F86" s="315" t="s">
        <v>668</v>
      </c>
      <c r="G86" s="316">
        <v>162</v>
      </c>
      <c r="H86" s="317" t="s">
        <v>1004</v>
      </c>
      <c r="I86" s="314" t="s">
        <v>1105</v>
      </c>
      <c r="K86" s="314" t="s">
        <v>1107</v>
      </c>
    </row>
    <row r="87" spans="1:11" hidden="1" x14ac:dyDescent="0.2">
      <c r="A87" s="315" t="s">
        <v>91</v>
      </c>
      <c r="B87" s="315" t="s">
        <v>92</v>
      </c>
      <c r="C87" s="315" t="s">
        <v>8</v>
      </c>
      <c r="D87" s="315" t="s">
        <v>9</v>
      </c>
      <c r="E87" s="318" t="s">
        <v>1019</v>
      </c>
      <c r="F87" s="318" t="s">
        <v>1020</v>
      </c>
      <c r="G87" s="316">
        <v>4</v>
      </c>
      <c r="H87" s="317" t="s">
        <v>993</v>
      </c>
      <c r="I87" s="314" t="s">
        <v>1105</v>
      </c>
      <c r="K87" s="314" t="s">
        <v>1104</v>
      </c>
    </row>
    <row r="88" spans="1:11" hidden="1" x14ac:dyDescent="0.2">
      <c r="A88" s="315" t="s">
        <v>93</v>
      </c>
      <c r="B88" s="315" t="s">
        <v>1142</v>
      </c>
      <c r="C88" s="315" t="s">
        <v>8</v>
      </c>
      <c r="D88" s="315" t="s">
        <v>9</v>
      </c>
      <c r="E88" s="315" t="s">
        <v>1015</v>
      </c>
      <c r="F88" s="315" t="s">
        <v>1016</v>
      </c>
      <c r="G88" s="316">
        <v>4</v>
      </c>
      <c r="H88" s="317" t="s">
        <v>993</v>
      </c>
      <c r="I88" s="314" t="s">
        <v>1105</v>
      </c>
      <c r="K88" s="314" t="s">
        <v>1104</v>
      </c>
    </row>
    <row r="89" spans="1:11" hidden="1" x14ac:dyDescent="0.2">
      <c r="A89" s="315" t="s">
        <v>94</v>
      </c>
      <c r="B89" s="315" t="s">
        <v>1143</v>
      </c>
      <c r="C89" s="315" t="s">
        <v>8</v>
      </c>
      <c r="D89" s="315" t="s">
        <v>9</v>
      </c>
      <c r="E89" s="315" t="s">
        <v>1017</v>
      </c>
      <c r="F89" s="315" t="s">
        <v>1018</v>
      </c>
      <c r="G89" s="316">
        <v>4</v>
      </c>
      <c r="H89" s="317" t="s">
        <v>994</v>
      </c>
      <c r="I89" s="314" t="s">
        <v>1105</v>
      </c>
      <c r="K89" s="314" t="s">
        <v>1104</v>
      </c>
    </row>
    <row r="90" spans="1:11" hidden="1" x14ac:dyDescent="0.2">
      <c r="A90" s="315" t="s">
        <v>95</v>
      </c>
      <c r="B90" s="315" t="s">
        <v>1144</v>
      </c>
      <c r="C90" s="315" t="s">
        <v>8</v>
      </c>
      <c r="D90" s="315" t="s">
        <v>9</v>
      </c>
      <c r="E90" s="315" t="s">
        <v>1015</v>
      </c>
      <c r="F90" s="315" t="s">
        <v>1016</v>
      </c>
      <c r="G90" s="316">
        <v>4</v>
      </c>
      <c r="H90" s="317" t="s">
        <v>994</v>
      </c>
      <c r="I90" s="314" t="s">
        <v>1105</v>
      </c>
      <c r="K90" s="314" t="s">
        <v>1104</v>
      </c>
    </row>
    <row r="91" spans="1:11" hidden="1" x14ac:dyDescent="0.2">
      <c r="A91" s="315" t="s">
        <v>96</v>
      </c>
      <c r="B91" s="315" t="s">
        <v>1145</v>
      </c>
      <c r="C91" s="315" t="s">
        <v>8</v>
      </c>
      <c r="D91" s="315" t="s">
        <v>9</v>
      </c>
      <c r="E91" s="315" t="s">
        <v>1017</v>
      </c>
      <c r="F91" s="315" t="s">
        <v>1018</v>
      </c>
      <c r="G91" s="316">
        <v>4</v>
      </c>
      <c r="H91" s="317" t="s">
        <v>994</v>
      </c>
      <c r="I91" s="314" t="s">
        <v>1105</v>
      </c>
      <c r="K91" s="314" t="s">
        <v>1104</v>
      </c>
    </row>
    <row r="92" spans="1:11" hidden="1" x14ac:dyDescent="0.2">
      <c r="A92" s="315" t="s">
        <v>97</v>
      </c>
      <c r="B92" s="315" t="s">
        <v>98</v>
      </c>
      <c r="C92" s="315" t="s">
        <v>8</v>
      </c>
      <c r="D92" s="315" t="s">
        <v>9</v>
      </c>
      <c r="E92" s="315" t="s">
        <v>1019</v>
      </c>
      <c r="F92" s="315" t="s">
        <v>1020</v>
      </c>
      <c r="G92" s="316">
        <v>4</v>
      </c>
      <c r="H92" s="317" t="s">
        <v>993</v>
      </c>
      <c r="I92" s="314" t="s">
        <v>1105</v>
      </c>
      <c r="K92" s="314" t="s">
        <v>1104</v>
      </c>
    </row>
    <row r="93" spans="1:11" hidden="1" x14ac:dyDescent="0.2">
      <c r="A93" s="315" t="s">
        <v>99</v>
      </c>
      <c r="B93" s="315" t="s">
        <v>100</v>
      </c>
      <c r="C93" s="315" t="s">
        <v>8</v>
      </c>
      <c r="D93" s="315" t="s">
        <v>9</v>
      </c>
      <c r="E93" s="315" t="s">
        <v>1017</v>
      </c>
      <c r="F93" s="315" t="s">
        <v>1018</v>
      </c>
      <c r="G93" s="316">
        <v>4</v>
      </c>
      <c r="H93" s="317" t="s">
        <v>994</v>
      </c>
      <c r="I93" s="314" t="s">
        <v>1105</v>
      </c>
      <c r="K93" s="314" t="s">
        <v>1104</v>
      </c>
    </row>
    <row r="94" spans="1:11" hidden="1" x14ac:dyDescent="0.2">
      <c r="A94" s="315" t="s">
        <v>101</v>
      </c>
      <c r="B94" s="315" t="s">
        <v>1146</v>
      </c>
      <c r="C94" s="315" t="s">
        <v>8</v>
      </c>
      <c r="D94" s="315" t="s">
        <v>9</v>
      </c>
      <c r="E94" s="315" t="s">
        <v>1015</v>
      </c>
      <c r="F94" s="315" t="s">
        <v>1016</v>
      </c>
      <c r="G94" s="316">
        <v>4</v>
      </c>
      <c r="H94" s="317" t="s">
        <v>989</v>
      </c>
      <c r="I94" s="314" t="s">
        <v>1105</v>
      </c>
      <c r="K94" s="314" t="s">
        <v>1104</v>
      </c>
    </row>
    <row r="95" spans="1:11" hidden="1" x14ac:dyDescent="0.2">
      <c r="A95" s="315" t="s">
        <v>102</v>
      </c>
      <c r="B95" s="315" t="s">
        <v>1147</v>
      </c>
      <c r="C95" s="315" t="s">
        <v>8</v>
      </c>
      <c r="D95" s="315" t="s">
        <v>9</v>
      </c>
      <c r="E95" s="315" t="s">
        <v>1017</v>
      </c>
      <c r="F95" s="315" t="s">
        <v>1018</v>
      </c>
      <c r="G95" s="316">
        <v>4</v>
      </c>
      <c r="H95" s="317" t="s">
        <v>993</v>
      </c>
      <c r="I95" s="314" t="s">
        <v>1105</v>
      </c>
      <c r="K95" s="314" t="s">
        <v>1104</v>
      </c>
    </row>
    <row r="96" spans="1:11" hidden="1" x14ac:dyDescent="0.2">
      <c r="A96" s="315" t="s">
        <v>103</v>
      </c>
      <c r="B96" s="315" t="s">
        <v>1148</v>
      </c>
      <c r="C96" s="315" t="s">
        <v>8</v>
      </c>
      <c r="D96" s="315" t="s">
        <v>9</v>
      </c>
      <c r="E96" s="315" t="s">
        <v>1014</v>
      </c>
      <c r="F96" s="315" t="s">
        <v>671</v>
      </c>
      <c r="G96" s="316">
        <v>4</v>
      </c>
      <c r="H96" s="317" t="s">
        <v>989</v>
      </c>
      <c r="I96" s="314" t="s">
        <v>1105</v>
      </c>
      <c r="K96" s="314" t="s">
        <v>1104</v>
      </c>
    </row>
    <row r="97" spans="1:11" hidden="1" x14ac:dyDescent="0.2">
      <c r="A97" s="315" t="s">
        <v>104</v>
      </c>
      <c r="B97" s="315" t="s">
        <v>1149</v>
      </c>
      <c r="C97" s="315" t="s">
        <v>8</v>
      </c>
      <c r="D97" s="315" t="s">
        <v>9</v>
      </c>
      <c r="E97" s="315" t="s">
        <v>1014</v>
      </c>
      <c r="F97" s="315" t="s">
        <v>671</v>
      </c>
      <c r="G97" s="316">
        <v>4</v>
      </c>
      <c r="H97" s="317" t="s">
        <v>994</v>
      </c>
      <c r="I97" s="314" t="s">
        <v>1105</v>
      </c>
      <c r="K97" s="314" t="s">
        <v>1104</v>
      </c>
    </row>
    <row r="98" spans="1:11" hidden="1" x14ac:dyDescent="0.2">
      <c r="A98" s="315" t="s">
        <v>105</v>
      </c>
      <c r="B98" s="315" t="s">
        <v>1150</v>
      </c>
      <c r="C98" s="315" t="s">
        <v>8</v>
      </c>
      <c r="D98" s="315" t="s">
        <v>9</v>
      </c>
      <c r="E98" s="315" t="s">
        <v>1014</v>
      </c>
      <c r="F98" s="315" t="s">
        <v>671</v>
      </c>
      <c r="G98" s="316">
        <v>4</v>
      </c>
      <c r="H98" s="317" t="s">
        <v>994</v>
      </c>
      <c r="I98" s="314" t="s">
        <v>1105</v>
      </c>
      <c r="K98" s="314" t="s">
        <v>1104</v>
      </c>
    </row>
    <row r="99" spans="1:11" hidden="1" x14ac:dyDescent="0.2">
      <c r="A99" s="315" t="s">
        <v>106</v>
      </c>
      <c r="B99" s="315" t="s">
        <v>1151</v>
      </c>
      <c r="C99" s="315" t="s">
        <v>8</v>
      </c>
      <c r="D99" s="315" t="s">
        <v>9</v>
      </c>
      <c r="E99" s="315" t="s">
        <v>1014</v>
      </c>
      <c r="F99" s="315" t="s">
        <v>671</v>
      </c>
      <c r="G99" s="316">
        <v>4</v>
      </c>
      <c r="H99" s="317" t="s">
        <v>989</v>
      </c>
      <c r="I99" s="314" t="s">
        <v>1105</v>
      </c>
      <c r="K99" s="314" t="s">
        <v>1104</v>
      </c>
    </row>
    <row r="100" spans="1:11" hidden="1" x14ac:dyDescent="0.2">
      <c r="A100" s="315" t="s">
        <v>869</v>
      </c>
      <c r="B100" s="315" t="s">
        <v>107</v>
      </c>
      <c r="C100" s="315" t="s">
        <v>8</v>
      </c>
      <c r="D100" s="315" t="s">
        <v>9</v>
      </c>
      <c r="E100" s="315" t="s">
        <v>1019</v>
      </c>
      <c r="F100" s="315" t="s">
        <v>1020</v>
      </c>
      <c r="G100" s="316">
        <v>4</v>
      </c>
      <c r="H100" s="317" t="s">
        <v>993</v>
      </c>
      <c r="I100" s="314" t="s">
        <v>1105</v>
      </c>
      <c r="K100" s="314" t="s">
        <v>1104</v>
      </c>
    </row>
    <row r="101" spans="1:11" hidden="1" x14ac:dyDescent="0.2">
      <c r="A101" s="315" t="s">
        <v>870</v>
      </c>
      <c r="B101" s="315" t="s">
        <v>108</v>
      </c>
      <c r="C101" s="315" t="s">
        <v>8</v>
      </c>
      <c r="D101" s="315" t="s">
        <v>9</v>
      </c>
      <c r="E101" s="315" t="s">
        <v>1019</v>
      </c>
      <c r="F101" s="315" t="s">
        <v>1020</v>
      </c>
      <c r="G101" s="316">
        <v>4</v>
      </c>
      <c r="H101" s="317" t="s">
        <v>993</v>
      </c>
      <c r="I101" s="314" t="s">
        <v>1105</v>
      </c>
      <c r="K101" s="314" t="s">
        <v>1104</v>
      </c>
    </row>
    <row r="102" spans="1:11" hidden="1" x14ac:dyDescent="0.2">
      <c r="A102" s="315" t="s">
        <v>109</v>
      </c>
      <c r="B102" s="315" t="s">
        <v>1152</v>
      </c>
      <c r="C102" s="315" t="s">
        <v>10</v>
      </c>
      <c r="D102" s="315" t="s">
        <v>11</v>
      </c>
      <c r="E102" s="315" t="s">
        <v>1022</v>
      </c>
      <c r="F102" s="315" t="s">
        <v>1023</v>
      </c>
      <c r="G102" s="316">
        <v>4</v>
      </c>
      <c r="H102" s="317" t="s">
        <v>991</v>
      </c>
      <c r="I102" s="314" t="s">
        <v>1105</v>
      </c>
      <c r="K102" s="314" t="s">
        <v>1104</v>
      </c>
    </row>
    <row r="103" spans="1:11" hidden="1" x14ac:dyDescent="0.2">
      <c r="A103" s="315" t="s">
        <v>110</v>
      </c>
      <c r="B103" s="315" t="s">
        <v>1153</v>
      </c>
      <c r="C103" s="315" t="s">
        <v>10</v>
      </c>
      <c r="D103" s="315" t="s">
        <v>11</v>
      </c>
      <c r="E103" s="315" t="s">
        <v>1024</v>
      </c>
      <c r="F103" s="315" t="s">
        <v>1025</v>
      </c>
      <c r="G103" s="316">
        <v>4</v>
      </c>
      <c r="H103" s="317" t="s">
        <v>991</v>
      </c>
      <c r="I103" s="314" t="s">
        <v>1105</v>
      </c>
      <c r="K103" s="314" t="s">
        <v>1104</v>
      </c>
    </row>
    <row r="104" spans="1:11" hidden="1" x14ac:dyDescent="0.2">
      <c r="A104" s="315" t="s">
        <v>111</v>
      </c>
      <c r="B104" s="315" t="s">
        <v>1154</v>
      </c>
      <c r="C104" s="315" t="s">
        <v>10</v>
      </c>
      <c r="D104" s="315" t="s">
        <v>11</v>
      </c>
      <c r="E104" s="315" t="s">
        <v>1021</v>
      </c>
      <c r="F104" s="315" t="s">
        <v>672</v>
      </c>
      <c r="G104" s="316">
        <v>4</v>
      </c>
      <c r="H104" s="317" t="s">
        <v>994</v>
      </c>
      <c r="I104" s="314" t="s">
        <v>1105</v>
      </c>
      <c r="K104" s="314" t="s">
        <v>1107</v>
      </c>
    </row>
    <row r="105" spans="1:11" hidden="1" x14ac:dyDescent="0.2">
      <c r="A105" s="315" t="s">
        <v>112</v>
      </c>
      <c r="B105" s="315" t="s">
        <v>1155</v>
      </c>
      <c r="C105" s="315" t="s">
        <v>10</v>
      </c>
      <c r="D105" s="315" t="s">
        <v>11</v>
      </c>
      <c r="E105" s="315" t="s">
        <v>1021</v>
      </c>
      <c r="F105" s="315" t="s">
        <v>672</v>
      </c>
      <c r="G105" s="316">
        <v>4</v>
      </c>
      <c r="H105" s="317" t="s">
        <v>994</v>
      </c>
      <c r="I105" s="314" t="s">
        <v>1105</v>
      </c>
      <c r="K105" s="314" t="s">
        <v>1107</v>
      </c>
    </row>
    <row r="106" spans="1:11" hidden="1" x14ac:dyDescent="0.2">
      <c r="A106" s="315" t="s">
        <v>113</v>
      </c>
      <c r="B106" s="330" t="s">
        <v>1156</v>
      </c>
      <c r="C106" s="315" t="s">
        <v>10</v>
      </c>
      <c r="D106" s="315" t="s">
        <v>11</v>
      </c>
      <c r="E106" s="328" t="s">
        <v>1022</v>
      </c>
      <c r="F106" s="328" t="s">
        <v>1023</v>
      </c>
      <c r="G106" s="316">
        <v>4</v>
      </c>
      <c r="H106" s="317" t="s">
        <v>994</v>
      </c>
      <c r="I106" s="314" t="s">
        <v>1105</v>
      </c>
      <c r="J106" s="314">
        <v>1</v>
      </c>
      <c r="K106" s="314" t="s">
        <v>1107</v>
      </c>
    </row>
    <row r="107" spans="1:11" hidden="1" x14ac:dyDescent="0.2">
      <c r="A107" s="315" t="s">
        <v>114</v>
      </c>
      <c r="B107" s="315" t="s">
        <v>1157</v>
      </c>
      <c r="C107" s="315" t="s">
        <v>10</v>
      </c>
      <c r="D107" s="315" t="s">
        <v>11</v>
      </c>
      <c r="E107" s="315" t="s">
        <v>1021</v>
      </c>
      <c r="F107" s="315" t="s">
        <v>672</v>
      </c>
      <c r="G107" s="316">
        <v>4</v>
      </c>
      <c r="H107" s="317" t="s">
        <v>993</v>
      </c>
      <c r="I107" s="314" t="s">
        <v>1105</v>
      </c>
      <c r="K107" s="314" t="s">
        <v>1107</v>
      </c>
    </row>
    <row r="108" spans="1:11" hidden="1" x14ac:dyDescent="0.2">
      <c r="A108" s="315" t="s">
        <v>115</v>
      </c>
      <c r="B108" s="315" t="s">
        <v>1158</v>
      </c>
      <c r="C108" s="315" t="s">
        <v>10</v>
      </c>
      <c r="D108" s="315" t="s">
        <v>11</v>
      </c>
      <c r="E108" s="315" t="s">
        <v>1021</v>
      </c>
      <c r="F108" s="315" t="s">
        <v>672</v>
      </c>
      <c r="G108" s="316">
        <v>4</v>
      </c>
      <c r="H108" s="317" t="s">
        <v>993</v>
      </c>
      <c r="I108" s="314" t="s">
        <v>1105</v>
      </c>
      <c r="K108" s="314" t="s">
        <v>1107</v>
      </c>
    </row>
    <row r="109" spans="1:11" hidden="1" x14ac:dyDescent="0.2">
      <c r="A109" s="315" t="s">
        <v>871</v>
      </c>
      <c r="B109" s="315" t="s">
        <v>872</v>
      </c>
      <c r="C109" s="315" t="s">
        <v>10</v>
      </c>
      <c r="D109" s="315" t="s">
        <v>11</v>
      </c>
      <c r="E109" s="315" t="s">
        <v>1022</v>
      </c>
      <c r="F109" s="315" t="s">
        <v>1023</v>
      </c>
      <c r="G109" s="316">
        <v>4</v>
      </c>
      <c r="H109" s="317" t="s">
        <v>989</v>
      </c>
      <c r="I109" s="314" t="s">
        <v>1105</v>
      </c>
      <c r="K109" s="314" t="s">
        <v>1104</v>
      </c>
    </row>
    <row r="110" spans="1:11" hidden="1" x14ac:dyDescent="0.2">
      <c r="A110" s="315" t="s">
        <v>873</v>
      </c>
      <c r="B110" s="315" t="s">
        <v>874</v>
      </c>
      <c r="C110" s="315" t="s">
        <v>10</v>
      </c>
      <c r="D110" s="315" t="s">
        <v>11</v>
      </c>
      <c r="E110" s="315" t="s">
        <v>1024</v>
      </c>
      <c r="F110" s="315" t="s">
        <v>1025</v>
      </c>
      <c r="G110" s="316">
        <v>4</v>
      </c>
      <c r="H110" s="317" t="s">
        <v>989</v>
      </c>
      <c r="I110" s="314" t="s">
        <v>1105</v>
      </c>
      <c r="K110" s="314" t="s">
        <v>1104</v>
      </c>
    </row>
    <row r="111" spans="1:11" hidden="1" x14ac:dyDescent="0.2">
      <c r="A111" s="315" t="s">
        <v>875</v>
      </c>
      <c r="B111" s="315" t="s">
        <v>876</v>
      </c>
      <c r="C111" s="315" t="s">
        <v>10</v>
      </c>
      <c r="D111" s="315" t="s">
        <v>11</v>
      </c>
      <c r="E111" s="315" t="s">
        <v>1024</v>
      </c>
      <c r="F111" s="315" t="s">
        <v>1025</v>
      </c>
      <c r="G111" s="316">
        <v>4</v>
      </c>
      <c r="H111" s="317" t="s">
        <v>991</v>
      </c>
      <c r="I111" s="314" t="s">
        <v>1105</v>
      </c>
      <c r="K111" s="314" t="s">
        <v>1104</v>
      </c>
    </row>
    <row r="112" spans="1:11" hidden="1" x14ac:dyDescent="0.2">
      <c r="A112" s="315" t="s">
        <v>877</v>
      </c>
      <c r="B112" s="315" t="s">
        <v>878</v>
      </c>
      <c r="C112" s="315" t="s">
        <v>10</v>
      </c>
      <c r="D112" s="315" t="s">
        <v>11</v>
      </c>
      <c r="E112" s="315" t="s">
        <v>1021</v>
      </c>
      <c r="F112" s="315" t="s">
        <v>672</v>
      </c>
      <c r="G112" s="316">
        <v>4</v>
      </c>
      <c r="H112" s="317" t="s">
        <v>993</v>
      </c>
      <c r="I112" s="314" t="s">
        <v>1105</v>
      </c>
      <c r="K112" s="314" t="s">
        <v>1107</v>
      </c>
    </row>
    <row r="113" spans="1:11" hidden="1" x14ac:dyDescent="0.2">
      <c r="A113" s="315" t="s">
        <v>879</v>
      </c>
      <c r="B113" s="315" t="s">
        <v>880</v>
      </c>
      <c r="C113" s="315" t="s">
        <v>10</v>
      </c>
      <c r="D113" s="315" t="s">
        <v>11</v>
      </c>
      <c r="E113" s="315" t="s">
        <v>1026</v>
      </c>
      <c r="F113" s="315" t="s">
        <v>1027</v>
      </c>
      <c r="G113" s="316">
        <v>4</v>
      </c>
      <c r="H113" s="317" t="s">
        <v>994</v>
      </c>
      <c r="I113" s="314" t="s">
        <v>1105</v>
      </c>
      <c r="K113" s="314" t="s">
        <v>1107</v>
      </c>
    </row>
    <row r="114" spans="1:11" hidden="1" x14ac:dyDescent="0.2">
      <c r="A114" s="315" t="s">
        <v>881</v>
      </c>
      <c r="B114" s="315" t="s">
        <v>116</v>
      </c>
      <c r="C114" s="315" t="s">
        <v>10</v>
      </c>
      <c r="D114" s="315" t="s">
        <v>11</v>
      </c>
      <c r="E114" s="315" t="s">
        <v>1026</v>
      </c>
      <c r="F114" s="315" t="s">
        <v>1027</v>
      </c>
      <c r="G114" s="316">
        <v>4</v>
      </c>
      <c r="H114" s="317" t="s">
        <v>993</v>
      </c>
      <c r="I114" s="314" t="s">
        <v>1105</v>
      </c>
      <c r="K114" s="314" t="s">
        <v>1107</v>
      </c>
    </row>
    <row r="115" spans="1:11" hidden="1" x14ac:dyDescent="0.2">
      <c r="A115" s="315" t="s">
        <v>882</v>
      </c>
      <c r="B115" s="315" t="s">
        <v>883</v>
      </c>
      <c r="C115" s="315" t="s">
        <v>10</v>
      </c>
      <c r="D115" s="315" t="s">
        <v>11</v>
      </c>
      <c r="E115" s="315" t="s">
        <v>1026</v>
      </c>
      <c r="F115" s="315" t="s">
        <v>1027</v>
      </c>
      <c r="G115" s="316">
        <v>4</v>
      </c>
      <c r="H115" s="317" t="s">
        <v>993</v>
      </c>
      <c r="I115" s="314" t="s">
        <v>1105</v>
      </c>
      <c r="K115" s="314" t="s">
        <v>1107</v>
      </c>
    </row>
    <row r="116" spans="1:11" hidden="1" x14ac:dyDescent="0.2">
      <c r="A116" s="315" t="s">
        <v>132</v>
      </c>
      <c r="B116" s="315" t="s">
        <v>1159</v>
      </c>
      <c r="C116" s="315" t="s">
        <v>12</v>
      </c>
      <c r="D116" s="315" t="s">
        <v>13</v>
      </c>
      <c r="E116" s="315" t="s">
        <v>1030</v>
      </c>
      <c r="F116" s="315" t="s">
        <v>1031</v>
      </c>
      <c r="G116" s="316">
        <v>4</v>
      </c>
      <c r="H116" s="317" t="s">
        <v>993</v>
      </c>
      <c r="I116" s="314" t="s">
        <v>1105</v>
      </c>
      <c r="K116" s="314" t="s">
        <v>1107</v>
      </c>
    </row>
    <row r="117" spans="1:11" hidden="1" x14ac:dyDescent="0.2">
      <c r="A117" s="315" t="s">
        <v>133</v>
      </c>
      <c r="B117" s="315" t="s">
        <v>1160</v>
      </c>
      <c r="C117" s="315" t="s">
        <v>12</v>
      </c>
      <c r="D117" s="315" t="s">
        <v>13</v>
      </c>
      <c r="E117" s="328" t="s">
        <v>1030</v>
      </c>
      <c r="F117" s="328" t="s">
        <v>1031</v>
      </c>
      <c r="G117" s="316">
        <v>8</v>
      </c>
      <c r="H117" s="317" t="s">
        <v>1014</v>
      </c>
      <c r="I117" s="314" t="s">
        <v>1105</v>
      </c>
      <c r="J117" s="314">
        <v>1</v>
      </c>
      <c r="K117" s="314" t="s">
        <v>1104</v>
      </c>
    </row>
    <row r="118" spans="1:11" hidden="1" x14ac:dyDescent="0.2">
      <c r="A118" s="315" t="s">
        <v>134</v>
      </c>
      <c r="B118" s="315" t="s">
        <v>1161</v>
      </c>
      <c r="C118" s="315" t="s">
        <v>12</v>
      </c>
      <c r="D118" s="315" t="s">
        <v>13</v>
      </c>
      <c r="E118" s="328" t="s">
        <v>1030</v>
      </c>
      <c r="F118" s="328" t="s">
        <v>1031</v>
      </c>
      <c r="G118" s="316">
        <v>8</v>
      </c>
      <c r="H118" s="317" t="s">
        <v>1014</v>
      </c>
      <c r="I118" s="314" t="s">
        <v>1105</v>
      </c>
      <c r="J118" s="314">
        <v>1</v>
      </c>
      <c r="K118" s="314" t="s">
        <v>1104</v>
      </c>
    </row>
    <row r="119" spans="1:11" hidden="1" x14ac:dyDescent="0.2">
      <c r="A119" s="315" t="s">
        <v>135</v>
      </c>
      <c r="B119" s="315" t="s">
        <v>136</v>
      </c>
      <c r="C119" s="315" t="s">
        <v>12</v>
      </c>
      <c r="D119" s="315" t="s">
        <v>13</v>
      </c>
      <c r="E119" s="315" t="s">
        <v>1028</v>
      </c>
      <c r="F119" s="315" t="s">
        <v>1029</v>
      </c>
      <c r="G119" s="316">
        <v>8</v>
      </c>
      <c r="H119" s="317" t="s">
        <v>1014</v>
      </c>
      <c r="I119" s="314" t="s">
        <v>1105</v>
      </c>
      <c r="K119" s="314" t="s">
        <v>1107</v>
      </c>
    </row>
    <row r="120" spans="1:11" hidden="1" x14ac:dyDescent="0.2">
      <c r="A120" s="315" t="s">
        <v>137</v>
      </c>
      <c r="B120" s="315" t="s">
        <v>138</v>
      </c>
      <c r="C120" s="315" t="s">
        <v>12</v>
      </c>
      <c r="D120" s="315" t="s">
        <v>13</v>
      </c>
      <c r="E120" s="315" t="s">
        <v>1028</v>
      </c>
      <c r="F120" s="315" t="s">
        <v>1029</v>
      </c>
      <c r="G120" s="316">
        <v>8</v>
      </c>
      <c r="H120" s="317" t="s">
        <v>1019</v>
      </c>
      <c r="I120" s="314" t="s">
        <v>1105</v>
      </c>
      <c r="K120" s="314" t="s">
        <v>1107</v>
      </c>
    </row>
    <row r="121" spans="1:11" hidden="1" x14ac:dyDescent="0.2">
      <c r="A121" s="315" t="s">
        <v>884</v>
      </c>
      <c r="B121" s="315" t="s">
        <v>885</v>
      </c>
      <c r="C121" s="315" t="s">
        <v>12</v>
      </c>
      <c r="D121" s="315" t="s">
        <v>13</v>
      </c>
      <c r="E121" s="315" t="s">
        <v>1030</v>
      </c>
      <c r="F121" s="315" t="s">
        <v>1031</v>
      </c>
      <c r="G121" s="316">
        <v>4</v>
      </c>
      <c r="H121" s="317" t="s">
        <v>993</v>
      </c>
      <c r="I121" s="314" t="s">
        <v>1105</v>
      </c>
      <c r="K121" s="314" t="s">
        <v>1107</v>
      </c>
    </row>
    <row r="122" spans="1:11" hidden="1" x14ac:dyDescent="0.2">
      <c r="A122" s="315" t="s">
        <v>886</v>
      </c>
      <c r="B122" s="315" t="s">
        <v>887</v>
      </c>
      <c r="C122" s="315" t="s">
        <v>12</v>
      </c>
      <c r="D122" s="315" t="s">
        <v>13</v>
      </c>
      <c r="E122" s="315" t="s">
        <v>1032</v>
      </c>
      <c r="F122" s="315" t="s">
        <v>1033</v>
      </c>
      <c r="G122" s="316">
        <v>4</v>
      </c>
      <c r="H122" s="317" t="s">
        <v>993</v>
      </c>
      <c r="I122" s="314" t="s">
        <v>1105</v>
      </c>
      <c r="K122" s="314" t="s">
        <v>1107</v>
      </c>
    </row>
    <row r="123" spans="1:11" hidden="1" x14ac:dyDescent="0.2">
      <c r="A123" s="315" t="s">
        <v>888</v>
      </c>
      <c r="B123" s="315" t="s">
        <v>889</v>
      </c>
      <c r="C123" s="315" t="s">
        <v>12</v>
      </c>
      <c r="D123" s="315" t="s">
        <v>13</v>
      </c>
      <c r="E123" s="328" t="s">
        <v>1030</v>
      </c>
      <c r="F123" s="328" t="s">
        <v>1031</v>
      </c>
      <c r="G123" s="316">
        <v>8</v>
      </c>
      <c r="H123" s="317" t="s">
        <v>1014</v>
      </c>
      <c r="I123" s="314" t="s">
        <v>1105</v>
      </c>
      <c r="J123" s="314">
        <v>1</v>
      </c>
      <c r="K123" s="314" t="s">
        <v>1104</v>
      </c>
    </row>
    <row r="124" spans="1:11" hidden="1" x14ac:dyDescent="0.2">
      <c r="A124" s="315" t="s">
        <v>890</v>
      </c>
      <c r="B124" s="315" t="s">
        <v>891</v>
      </c>
      <c r="C124" s="315" t="s">
        <v>12</v>
      </c>
      <c r="D124" s="315" t="s">
        <v>13</v>
      </c>
      <c r="E124" s="315" t="s">
        <v>1028</v>
      </c>
      <c r="F124" s="315" t="s">
        <v>1029</v>
      </c>
      <c r="G124" s="316">
        <v>8</v>
      </c>
      <c r="H124" s="317" t="s">
        <v>1019</v>
      </c>
      <c r="I124" s="314" t="s">
        <v>1105</v>
      </c>
      <c r="K124" s="314" t="s">
        <v>1107</v>
      </c>
    </row>
    <row r="125" spans="1:11" hidden="1" x14ac:dyDescent="0.2">
      <c r="A125" s="315" t="s">
        <v>161</v>
      </c>
      <c r="B125" s="315" t="s">
        <v>162</v>
      </c>
      <c r="C125" s="315" t="s">
        <v>16</v>
      </c>
      <c r="D125" s="315" t="s">
        <v>17</v>
      </c>
      <c r="E125" s="315" t="s">
        <v>1035</v>
      </c>
      <c r="F125" s="315" t="s">
        <v>17</v>
      </c>
      <c r="G125" s="316">
        <v>9</v>
      </c>
      <c r="H125" s="317" t="s">
        <v>1026</v>
      </c>
      <c r="I125" s="314" t="s">
        <v>1105</v>
      </c>
      <c r="K125" s="314" t="s">
        <v>1107</v>
      </c>
    </row>
    <row r="126" spans="1:11" hidden="1" x14ac:dyDescent="0.2">
      <c r="A126" s="315" t="s">
        <v>163</v>
      </c>
      <c r="B126" s="315" t="s">
        <v>1162</v>
      </c>
      <c r="C126" s="315" t="s">
        <v>16</v>
      </c>
      <c r="D126" s="315" t="s">
        <v>17</v>
      </c>
      <c r="E126" s="315" t="s">
        <v>1035</v>
      </c>
      <c r="F126" s="315" t="s">
        <v>17</v>
      </c>
      <c r="G126" s="316">
        <v>10</v>
      </c>
      <c r="H126" s="317" t="s">
        <v>1030</v>
      </c>
      <c r="I126" s="314" t="s">
        <v>1105</v>
      </c>
      <c r="K126" s="314" t="s">
        <v>1104</v>
      </c>
    </row>
    <row r="127" spans="1:11" hidden="1" x14ac:dyDescent="0.2">
      <c r="A127" s="315" t="s">
        <v>164</v>
      </c>
      <c r="B127" s="315" t="s">
        <v>1163</v>
      </c>
      <c r="C127" s="315" t="s">
        <v>16</v>
      </c>
      <c r="D127" s="315" t="s">
        <v>17</v>
      </c>
      <c r="E127" s="315" t="s">
        <v>1035</v>
      </c>
      <c r="F127" s="315" t="s">
        <v>17</v>
      </c>
      <c r="G127" s="316">
        <v>10</v>
      </c>
      <c r="H127" s="317" t="s">
        <v>1028</v>
      </c>
      <c r="I127" s="314" t="s">
        <v>1105</v>
      </c>
      <c r="K127" s="314" t="s">
        <v>1104</v>
      </c>
    </row>
    <row r="128" spans="1:11" hidden="1" x14ac:dyDescent="0.2">
      <c r="A128" s="315" t="s">
        <v>166</v>
      </c>
      <c r="B128" s="315" t="s">
        <v>167</v>
      </c>
      <c r="C128" s="315" t="s">
        <v>16</v>
      </c>
      <c r="D128" s="315" t="s">
        <v>17</v>
      </c>
      <c r="E128" s="315" t="s">
        <v>1035</v>
      </c>
      <c r="F128" s="315" t="s">
        <v>17</v>
      </c>
      <c r="G128" s="316">
        <v>10</v>
      </c>
      <c r="H128" s="317" t="s">
        <v>1028</v>
      </c>
      <c r="I128" s="314" t="s">
        <v>1105</v>
      </c>
      <c r="K128" s="314" t="s">
        <v>1104</v>
      </c>
    </row>
    <row r="129" spans="1:11" hidden="1" x14ac:dyDescent="0.2">
      <c r="A129" s="315" t="s">
        <v>168</v>
      </c>
      <c r="B129" s="315" t="s">
        <v>169</v>
      </c>
      <c r="C129" s="315" t="s">
        <v>16</v>
      </c>
      <c r="D129" s="315" t="s">
        <v>17</v>
      </c>
      <c r="E129" s="315" t="s">
        <v>1035</v>
      </c>
      <c r="F129" s="315" t="s">
        <v>17</v>
      </c>
      <c r="G129" s="316">
        <v>10</v>
      </c>
      <c r="H129" s="317" t="s">
        <v>1028</v>
      </c>
      <c r="I129" s="314" t="s">
        <v>1105</v>
      </c>
      <c r="K129" s="314" t="s">
        <v>1104</v>
      </c>
    </row>
    <row r="130" spans="1:11" hidden="1" x14ac:dyDescent="0.2">
      <c r="A130" s="315" t="s">
        <v>170</v>
      </c>
      <c r="B130" s="315" t="s">
        <v>171</v>
      </c>
      <c r="C130" s="315" t="s">
        <v>18</v>
      </c>
      <c r="D130" s="315" t="s">
        <v>690</v>
      </c>
      <c r="E130" s="315" t="s">
        <v>1036</v>
      </c>
      <c r="F130" s="315" t="s">
        <v>675</v>
      </c>
      <c r="G130" s="316">
        <v>12</v>
      </c>
      <c r="H130" s="317" t="s">
        <v>1035</v>
      </c>
      <c r="I130" s="314" t="s">
        <v>1105</v>
      </c>
      <c r="K130" s="314" t="s">
        <v>1104</v>
      </c>
    </row>
    <row r="131" spans="1:11" hidden="1" x14ac:dyDescent="0.2">
      <c r="A131" s="315" t="s">
        <v>172</v>
      </c>
      <c r="B131" s="315" t="s">
        <v>173</v>
      </c>
      <c r="C131" s="315" t="s">
        <v>18</v>
      </c>
      <c r="D131" s="315" t="s">
        <v>690</v>
      </c>
      <c r="E131" s="315" t="s">
        <v>1036</v>
      </c>
      <c r="F131" s="315" t="s">
        <v>675</v>
      </c>
      <c r="G131" s="316">
        <v>12</v>
      </c>
      <c r="H131" s="317" t="s">
        <v>1035</v>
      </c>
      <c r="I131" s="314" t="s">
        <v>1105</v>
      </c>
      <c r="K131" s="314" t="s">
        <v>1104</v>
      </c>
    </row>
    <row r="132" spans="1:11" hidden="1" x14ac:dyDescent="0.2">
      <c r="A132" s="315" t="s">
        <v>892</v>
      </c>
      <c r="B132" s="315" t="s">
        <v>165</v>
      </c>
      <c r="C132" s="315" t="s">
        <v>16</v>
      </c>
      <c r="D132" s="315" t="s">
        <v>17</v>
      </c>
      <c r="E132" s="315" t="s">
        <v>1035</v>
      </c>
      <c r="F132" s="315" t="s">
        <v>17</v>
      </c>
      <c r="G132" s="316">
        <v>10</v>
      </c>
      <c r="H132" s="317" t="s">
        <v>1028</v>
      </c>
      <c r="I132" s="314" t="s">
        <v>1105</v>
      </c>
      <c r="K132" s="314" t="s">
        <v>1104</v>
      </c>
    </row>
    <row r="133" spans="1:11" hidden="1" x14ac:dyDescent="0.2">
      <c r="A133" s="315" t="s">
        <v>174</v>
      </c>
      <c r="B133" s="315" t="s">
        <v>1164</v>
      </c>
      <c r="C133" s="315" t="s">
        <v>16</v>
      </c>
      <c r="D133" s="315" t="s">
        <v>17</v>
      </c>
      <c r="E133" s="315" t="s">
        <v>1035</v>
      </c>
      <c r="F133" s="315" t="s">
        <v>17</v>
      </c>
      <c r="G133" s="316">
        <v>10</v>
      </c>
      <c r="H133" s="317" t="s">
        <v>1030</v>
      </c>
      <c r="I133" s="314" t="s">
        <v>1105</v>
      </c>
      <c r="K133" s="314" t="s">
        <v>1107</v>
      </c>
    </row>
    <row r="134" spans="1:11" hidden="1" x14ac:dyDescent="0.2">
      <c r="A134" s="315" t="s">
        <v>893</v>
      </c>
      <c r="B134" s="315" t="s">
        <v>894</v>
      </c>
      <c r="C134" s="315" t="s">
        <v>16</v>
      </c>
      <c r="D134" s="315" t="s">
        <v>17</v>
      </c>
      <c r="E134" s="315" t="s">
        <v>1035</v>
      </c>
      <c r="F134" s="315" t="s">
        <v>17</v>
      </c>
      <c r="G134" s="316">
        <v>10</v>
      </c>
      <c r="H134" s="317" t="s">
        <v>1032</v>
      </c>
      <c r="I134" s="314" t="s">
        <v>1105</v>
      </c>
      <c r="K134" s="314" t="s">
        <v>1107</v>
      </c>
    </row>
    <row r="135" spans="1:11" hidden="1" x14ac:dyDescent="0.2">
      <c r="A135" s="315" t="s">
        <v>895</v>
      </c>
      <c r="B135" s="315" t="s">
        <v>896</v>
      </c>
      <c r="C135" s="315" t="s">
        <v>16</v>
      </c>
      <c r="D135" s="315" t="s">
        <v>17</v>
      </c>
      <c r="E135" s="315" t="s">
        <v>1035</v>
      </c>
      <c r="F135" s="315" t="s">
        <v>17</v>
      </c>
      <c r="G135" s="316">
        <v>10</v>
      </c>
      <c r="H135" s="317" t="s">
        <v>1032</v>
      </c>
      <c r="I135" s="314" t="s">
        <v>1105</v>
      </c>
      <c r="K135" s="314" t="s">
        <v>1107</v>
      </c>
    </row>
    <row r="136" spans="1:11" hidden="1" x14ac:dyDescent="0.2">
      <c r="A136" s="315" t="s">
        <v>175</v>
      </c>
      <c r="B136" s="315" t="s">
        <v>1165</v>
      </c>
      <c r="C136" s="315" t="s">
        <v>16</v>
      </c>
      <c r="D136" s="315" t="s">
        <v>17</v>
      </c>
      <c r="E136" s="315" t="s">
        <v>1035</v>
      </c>
      <c r="F136" s="315" t="s">
        <v>17</v>
      </c>
      <c r="G136" s="316">
        <v>10</v>
      </c>
      <c r="H136" s="317" t="s">
        <v>1028</v>
      </c>
      <c r="I136" s="314" t="s">
        <v>1105</v>
      </c>
      <c r="K136" s="314" t="s">
        <v>1107</v>
      </c>
    </row>
    <row r="137" spans="1:11" hidden="1" x14ac:dyDescent="0.2">
      <c r="A137" s="315" t="s">
        <v>176</v>
      </c>
      <c r="B137" s="315" t="s">
        <v>177</v>
      </c>
      <c r="C137" s="315" t="s">
        <v>16</v>
      </c>
      <c r="D137" s="315" t="s">
        <v>17</v>
      </c>
      <c r="E137" s="315" t="s">
        <v>1035</v>
      </c>
      <c r="F137" s="315" t="s">
        <v>17</v>
      </c>
      <c r="G137" s="316">
        <v>12</v>
      </c>
      <c r="H137" s="317" t="s">
        <v>1035</v>
      </c>
      <c r="I137" s="314" t="s">
        <v>1105</v>
      </c>
      <c r="K137" s="314" t="s">
        <v>1104</v>
      </c>
    </row>
    <row r="138" spans="1:11" hidden="1" x14ac:dyDescent="0.2">
      <c r="A138" s="315" t="s">
        <v>178</v>
      </c>
      <c r="B138" s="315" t="s">
        <v>179</v>
      </c>
      <c r="C138" s="315" t="s">
        <v>16</v>
      </c>
      <c r="D138" s="315" t="s">
        <v>17</v>
      </c>
      <c r="E138" s="315" t="s">
        <v>1035</v>
      </c>
      <c r="F138" s="315" t="s">
        <v>17</v>
      </c>
      <c r="G138" s="316">
        <v>12</v>
      </c>
      <c r="H138" s="317" t="s">
        <v>1035</v>
      </c>
      <c r="I138" s="314" t="s">
        <v>1105</v>
      </c>
      <c r="K138" s="314" t="s">
        <v>1104</v>
      </c>
    </row>
    <row r="139" spans="1:11" hidden="1" x14ac:dyDescent="0.2">
      <c r="A139" s="315" t="s">
        <v>897</v>
      </c>
      <c r="B139" s="315" t="s">
        <v>898</v>
      </c>
      <c r="C139" s="315" t="s">
        <v>16</v>
      </c>
      <c r="D139" s="315" t="s">
        <v>17</v>
      </c>
      <c r="E139" s="315" t="s">
        <v>1035</v>
      </c>
      <c r="F139" s="315" t="s">
        <v>17</v>
      </c>
      <c r="G139" s="316">
        <v>12</v>
      </c>
      <c r="H139" s="317" t="s">
        <v>1035</v>
      </c>
      <c r="I139" s="314" t="s">
        <v>1105</v>
      </c>
      <c r="K139" s="314" t="s">
        <v>1104</v>
      </c>
    </row>
    <row r="140" spans="1:11" hidden="1" x14ac:dyDescent="0.2">
      <c r="A140" s="315" t="s">
        <v>143</v>
      </c>
      <c r="B140" s="315" t="s">
        <v>1166</v>
      </c>
      <c r="C140" s="315" t="s">
        <v>14</v>
      </c>
      <c r="D140" s="315" t="s">
        <v>15</v>
      </c>
      <c r="E140" s="315" t="s">
        <v>1034</v>
      </c>
      <c r="F140" s="315" t="s">
        <v>15</v>
      </c>
      <c r="G140" s="316">
        <v>9</v>
      </c>
      <c r="H140" s="317" t="s">
        <v>1021</v>
      </c>
      <c r="I140" s="314" t="s">
        <v>1105</v>
      </c>
      <c r="K140" s="314" t="s">
        <v>1104</v>
      </c>
    </row>
    <row r="141" spans="1:11" hidden="1" x14ac:dyDescent="0.2">
      <c r="A141" s="315" t="s">
        <v>217</v>
      </c>
      <c r="B141" s="315" t="s">
        <v>1167</v>
      </c>
      <c r="C141" s="315" t="s">
        <v>18</v>
      </c>
      <c r="D141" s="315" t="s">
        <v>690</v>
      </c>
      <c r="E141" s="315" t="s">
        <v>1037</v>
      </c>
      <c r="F141" s="315" t="s">
        <v>673</v>
      </c>
      <c r="G141" s="316">
        <v>10</v>
      </c>
      <c r="H141" s="317" t="s">
        <v>1028</v>
      </c>
      <c r="I141" s="314" t="s">
        <v>1105</v>
      </c>
      <c r="K141" s="314" t="s">
        <v>1104</v>
      </c>
    </row>
    <row r="142" spans="1:11" hidden="1" x14ac:dyDescent="0.2">
      <c r="A142" s="315" t="s">
        <v>180</v>
      </c>
      <c r="B142" s="315" t="s">
        <v>1168</v>
      </c>
      <c r="C142" s="315" t="s">
        <v>16</v>
      </c>
      <c r="D142" s="315" t="s">
        <v>17</v>
      </c>
      <c r="E142" s="315" t="s">
        <v>1035</v>
      </c>
      <c r="F142" s="315" t="s">
        <v>17</v>
      </c>
      <c r="G142" s="316">
        <v>12</v>
      </c>
      <c r="H142" s="317" t="s">
        <v>1035</v>
      </c>
      <c r="I142" s="314" t="s">
        <v>1105</v>
      </c>
      <c r="K142" s="314" t="s">
        <v>1104</v>
      </c>
    </row>
    <row r="143" spans="1:11" hidden="1" x14ac:dyDescent="0.2">
      <c r="A143" s="315" t="s">
        <v>181</v>
      </c>
      <c r="B143" s="315" t="s">
        <v>1169</v>
      </c>
      <c r="C143" s="315" t="s">
        <v>16</v>
      </c>
      <c r="D143" s="315" t="s">
        <v>17</v>
      </c>
      <c r="E143" s="315" t="s">
        <v>1035</v>
      </c>
      <c r="F143" s="315" t="s">
        <v>17</v>
      </c>
      <c r="G143" s="316">
        <v>12</v>
      </c>
      <c r="H143" s="317" t="s">
        <v>1035</v>
      </c>
      <c r="I143" s="314" t="s">
        <v>1105</v>
      </c>
      <c r="K143" s="314" t="s">
        <v>1104</v>
      </c>
    </row>
    <row r="144" spans="1:11" hidden="1" x14ac:dyDescent="0.2">
      <c r="A144" s="315" t="s">
        <v>182</v>
      </c>
      <c r="B144" s="315" t="s">
        <v>1170</v>
      </c>
      <c r="C144" s="315" t="s">
        <v>16</v>
      </c>
      <c r="D144" s="315" t="s">
        <v>17</v>
      </c>
      <c r="E144" s="315" t="s">
        <v>1035</v>
      </c>
      <c r="F144" s="315" t="s">
        <v>17</v>
      </c>
      <c r="G144" s="316">
        <v>33</v>
      </c>
      <c r="H144" s="317" t="s">
        <v>1036</v>
      </c>
      <c r="I144" s="314" t="s">
        <v>1105</v>
      </c>
      <c r="K144" s="314" t="s">
        <v>1104</v>
      </c>
    </row>
    <row r="145" spans="1:11" hidden="1" x14ac:dyDescent="0.2">
      <c r="A145" s="315" t="s">
        <v>183</v>
      </c>
      <c r="B145" s="315" t="s">
        <v>1171</v>
      </c>
      <c r="C145" s="315" t="s">
        <v>16</v>
      </c>
      <c r="D145" s="315" t="s">
        <v>17</v>
      </c>
      <c r="E145" s="315" t="s">
        <v>1035</v>
      </c>
      <c r="F145" s="315" t="s">
        <v>17</v>
      </c>
      <c r="G145" s="316">
        <v>33</v>
      </c>
      <c r="H145" s="317" t="s">
        <v>1036</v>
      </c>
      <c r="I145" s="314" t="s">
        <v>1105</v>
      </c>
      <c r="K145" s="314" t="s">
        <v>1104</v>
      </c>
    </row>
    <row r="146" spans="1:11" hidden="1" x14ac:dyDescent="0.2">
      <c r="A146" s="315" t="s">
        <v>184</v>
      </c>
      <c r="B146" s="315" t="s">
        <v>1172</v>
      </c>
      <c r="C146" s="315" t="s">
        <v>16</v>
      </c>
      <c r="D146" s="315" t="s">
        <v>17</v>
      </c>
      <c r="E146" s="315" t="s">
        <v>1035</v>
      </c>
      <c r="F146" s="315" t="s">
        <v>17</v>
      </c>
      <c r="G146" s="316">
        <v>12</v>
      </c>
      <c r="H146" s="317" t="s">
        <v>1035</v>
      </c>
      <c r="I146" s="314" t="s">
        <v>1105</v>
      </c>
      <c r="K146" s="314" t="s">
        <v>1107</v>
      </c>
    </row>
    <row r="147" spans="1:11" hidden="1" x14ac:dyDescent="0.2">
      <c r="A147" s="315" t="s">
        <v>899</v>
      </c>
      <c r="B147" s="315" t="s">
        <v>900</v>
      </c>
      <c r="C147" s="315" t="s">
        <v>16</v>
      </c>
      <c r="D147" s="315" t="s">
        <v>17</v>
      </c>
      <c r="E147" s="315" t="s">
        <v>1035</v>
      </c>
      <c r="F147" s="315" t="s">
        <v>17</v>
      </c>
      <c r="G147" s="316">
        <v>12</v>
      </c>
      <c r="H147" s="317" t="s">
        <v>1035</v>
      </c>
      <c r="I147" s="314" t="s">
        <v>1105</v>
      </c>
      <c r="K147" s="314" t="s">
        <v>1104</v>
      </c>
    </row>
    <row r="148" spans="1:11" hidden="1" x14ac:dyDescent="0.2">
      <c r="A148" s="315" t="s">
        <v>901</v>
      </c>
      <c r="B148" s="315" t="s">
        <v>902</v>
      </c>
      <c r="C148" s="315" t="s">
        <v>16</v>
      </c>
      <c r="D148" s="315" t="s">
        <v>17</v>
      </c>
      <c r="E148" s="315" t="s">
        <v>1035</v>
      </c>
      <c r="F148" s="315" t="s">
        <v>17</v>
      </c>
      <c r="G148" s="316">
        <v>12</v>
      </c>
      <c r="H148" s="317" t="s">
        <v>1035</v>
      </c>
      <c r="I148" s="314" t="s">
        <v>1105</v>
      </c>
      <c r="K148" s="314" t="s">
        <v>1107</v>
      </c>
    </row>
    <row r="149" spans="1:11" hidden="1" x14ac:dyDescent="0.2">
      <c r="A149" s="315" t="s">
        <v>903</v>
      </c>
      <c r="B149" s="315" t="s">
        <v>904</v>
      </c>
      <c r="C149" s="315" t="s">
        <v>16</v>
      </c>
      <c r="D149" s="315" t="s">
        <v>17</v>
      </c>
      <c r="E149" s="315" t="s">
        <v>1035</v>
      </c>
      <c r="F149" s="315" t="s">
        <v>17</v>
      </c>
      <c r="G149" s="316">
        <v>12</v>
      </c>
      <c r="H149" s="317" t="s">
        <v>1035</v>
      </c>
      <c r="I149" s="314" t="s">
        <v>1105</v>
      </c>
      <c r="K149" s="314" t="s">
        <v>1107</v>
      </c>
    </row>
    <row r="150" spans="1:11" hidden="1" x14ac:dyDescent="0.2">
      <c r="A150" s="315" t="s">
        <v>185</v>
      </c>
      <c r="B150" s="315" t="s">
        <v>1173</v>
      </c>
      <c r="C150" s="315" t="s">
        <v>16</v>
      </c>
      <c r="D150" s="315" t="s">
        <v>17</v>
      </c>
      <c r="E150" s="315" t="s">
        <v>1035</v>
      </c>
      <c r="F150" s="315" t="s">
        <v>17</v>
      </c>
      <c r="G150" s="316">
        <v>12</v>
      </c>
      <c r="H150" s="317" t="s">
        <v>1035</v>
      </c>
      <c r="I150" s="314" t="s">
        <v>1105</v>
      </c>
      <c r="K150" s="314" t="s">
        <v>1104</v>
      </c>
    </row>
    <row r="151" spans="1:11" hidden="1" x14ac:dyDescent="0.2">
      <c r="A151" s="315" t="s">
        <v>905</v>
      </c>
      <c r="B151" s="315" t="s">
        <v>906</v>
      </c>
      <c r="C151" s="315" t="s">
        <v>16</v>
      </c>
      <c r="D151" s="315" t="s">
        <v>17</v>
      </c>
      <c r="E151" s="315" t="s">
        <v>1035</v>
      </c>
      <c r="F151" s="315" t="s">
        <v>17</v>
      </c>
      <c r="G151" s="316">
        <v>12</v>
      </c>
      <c r="H151" s="317" t="s">
        <v>1035</v>
      </c>
      <c r="I151" s="314" t="s">
        <v>1105</v>
      </c>
      <c r="K151" s="314" t="s">
        <v>1104</v>
      </c>
    </row>
    <row r="152" spans="1:11" hidden="1" x14ac:dyDescent="0.2">
      <c r="A152" s="315" t="s">
        <v>186</v>
      </c>
      <c r="B152" s="315" t="s">
        <v>1174</v>
      </c>
      <c r="C152" s="315" t="s">
        <v>16</v>
      </c>
      <c r="D152" s="315" t="s">
        <v>17</v>
      </c>
      <c r="E152" s="315" t="s">
        <v>1035</v>
      </c>
      <c r="F152" s="315" t="s">
        <v>17</v>
      </c>
      <c r="G152" s="316">
        <v>12</v>
      </c>
      <c r="H152" s="317" t="s">
        <v>1035</v>
      </c>
      <c r="I152" s="314" t="s">
        <v>1105</v>
      </c>
      <c r="K152" s="314" t="s">
        <v>1104</v>
      </c>
    </row>
    <row r="153" spans="1:11" hidden="1" x14ac:dyDescent="0.2">
      <c r="A153" s="315" t="s">
        <v>187</v>
      </c>
      <c r="B153" s="315" t="s">
        <v>188</v>
      </c>
      <c r="C153" s="315" t="s">
        <v>16</v>
      </c>
      <c r="D153" s="315" t="s">
        <v>17</v>
      </c>
      <c r="E153" s="315" t="s">
        <v>1035</v>
      </c>
      <c r="F153" s="315" t="s">
        <v>17</v>
      </c>
      <c r="G153" s="316">
        <v>12</v>
      </c>
      <c r="H153" s="317" t="s">
        <v>1035</v>
      </c>
      <c r="I153" s="314" t="s">
        <v>1105</v>
      </c>
      <c r="K153" s="314" t="s">
        <v>1107</v>
      </c>
    </row>
    <row r="154" spans="1:11" hidden="1" x14ac:dyDescent="0.2">
      <c r="A154" s="315" t="s">
        <v>189</v>
      </c>
      <c r="B154" s="315" t="s">
        <v>190</v>
      </c>
      <c r="C154" s="315" t="s">
        <v>16</v>
      </c>
      <c r="D154" s="315" t="s">
        <v>17</v>
      </c>
      <c r="E154" s="315" t="s">
        <v>1035</v>
      </c>
      <c r="F154" s="315" t="s">
        <v>17</v>
      </c>
      <c r="G154" s="316">
        <v>11</v>
      </c>
      <c r="H154" s="317" t="s">
        <v>1034</v>
      </c>
      <c r="I154" s="314" t="s">
        <v>1105</v>
      </c>
      <c r="K154" s="314" t="s">
        <v>1104</v>
      </c>
    </row>
    <row r="155" spans="1:11" hidden="1" x14ac:dyDescent="0.2">
      <c r="A155" s="315" t="s">
        <v>139</v>
      </c>
      <c r="B155" s="315" t="s">
        <v>140</v>
      </c>
      <c r="C155" s="315" t="s">
        <v>12</v>
      </c>
      <c r="D155" s="315" t="s">
        <v>13</v>
      </c>
      <c r="E155" s="315" t="s">
        <v>1028</v>
      </c>
      <c r="F155" s="315" t="s">
        <v>1029</v>
      </c>
      <c r="G155" s="316">
        <v>9</v>
      </c>
      <c r="H155" s="317" t="s">
        <v>1022</v>
      </c>
      <c r="I155" s="314" t="s">
        <v>1105</v>
      </c>
      <c r="K155" s="314" t="s">
        <v>1104</v>
      </c>
    </row>
    <row r="156" spans="1:11" hidden="1" x14ac:dyDescent="0.2">
      <c r="A156" s="315" t="s">
        <v>141</v>
      </c>
      <c r="B156" s="315" t="s">
        <v>142</v>
      </c>
      <c r="C156" s="315" t="s">
        <v>12</v>
      </c>
      <c r="D156" s="315" t="s">
        <v>13</v>
      </c>
      <c r="E156" s="315" t="s">
        <v>1028</v>
      </c>
      <c r="F156" s="315" t="s">
        <v>1029</v>
      </c>
      <c r="G156" s="316">
        <v>9</v>
      </c>
      <c r="H156" s="317" t="s">
        <v>1024</v>
      </c>
      <c r="I156" s="314" t="s">
        <v>1105</v>
      </c>
      <c r="K156" s="314" t="s">
        <v>1104</v>
      </c>
    </row>
    <row r="157" spans="1:11" hidden="1" x14ac:dyDescent="0.2">
      <c r="A157" s="315" t="s">
        <v>191</v>
      </c>
      <c r="B157" s="315" t="s">
        <v>192</v>
      </c>
      <c r="C157" s="315" t="s">
        <v>16</v>
      </c>
      <c r="D157" s="315" t="s">
        <v>17</v>
      </c>
      <c r="E157" s="315" t="s">
        <v>1035</v>
      </c>
      <c r="F157" s="315" t="s">
        <v>17</v>
      </c>
      <c r="G157" s="316">
        <v>33</v>
      </c>
      <c r="H157" s="317" t="s">
        <v>1037</v>
      </c>
      <c r="I157" s="314" t="s">
        <v>1105</v>
      </c>
      <c r="K157" s="314" t="s">
        <v>1104</v>
      </c>
    </row>
    <row r="158" spans="1:11" hidden="1" x14ac:dyDescent="0.2">
      <c r="A158" s="315" t="s">
        <v>193</v>
      </c>
      <c r="B158" s="315" t="s">
        <v>194</v>
      </c>
      <c r="C158" s="315" t="s">
        <v>16</v>
      </c>
      <c r="D158" s="315" t="s">
        <v>17</v>
      </c>
      <c r="E158" s="315" t="s">
        <v>1035</v>
      </c>
      <c r="F158" s="315" t="s">
        <v>17</v>
      </c>
      <c r="G158" s="316">
        <v>12</v>
      </c>
      <c r="H158" s="317" t="s">
        <v>1035</v>
      </c>
      <c r="I158" s="314" t="s">
        <v>1105</v>
      </c>
      <c r="K158" s="314" t="s">
        <v>1104</v>
      </c>
    </row>
    <row r="159" spans="1:11" hidden="1" x14ac:dyDescent="0.2">
      <c r="A159" s="315" t="s">
        <v>195</v>
      </c>
      <c r="B159" s="315" t="s">
        <v>196</v>
      </c>
      <c r="C159" s="315" t="s">
        <v>16</v>
      </c>
      <c r="D159" s="315" t="s">
        <v>17</v>
      </c>
      <c r="E159" s="315" t="s">
        <v>1035</v>
      </c>
      <c r="F159" s="315" t="s">
        <v>17</v>
      </c>
      <c r="G159" s="316">
        <v>12</v>
      </c>
      <c r="H159" s="317" t="s">
        <v>1035</v>
      </c>
      <c r="I159" s="314" t="s">
        <v>1105</v>
      </c>
      <c r="K159" s="314" t="s">
        <v>1104</v>
      </c>
    </row>
    <row r="160" spans="1:11" hidden="1" x14ac:dyDescent="0.2">
      <c r="A160" s="315" t="s">
        <v>197</v>
      </c>
      <c r="B160" s="315" t="s">
        <v>198</v>
      </c>
      <c r="C160" s="315" t="s">
        <v>16</v>
      </c>
      <c r="D160" s="315" t="s">
        <v>17</v>
      </c>
      <c r="E160" s="315" t="s">
        <v>1035</v>
      </c>
      <c r="F160" s="315" t="s">
        <v>17</v>
      </c>
      <c r="G160" s="316">
        <v>12</v>
      </c>
      <c r="H160" s="317" t="s">
        <v>1035</v>
      </c>
      <c r="I160" s="314" t="s">
        <v>1105</v>
      </c>
      <c r="K160" s="314" t="s">
        <v>1104</v>
      </c>
    </row>
    <row r="161" spans="1:11" hidden="1" x14ac:dyDescent="0.2">
      <c r="A161" s="315" t="s">
        <v>199</v>
      </c>
      <c r="B161" s="315" t="s">
        <v>200</v>
      </c>
      <c r="C161" s="315" t="s">
        <v>16</v>
      </c>
      <c r="D161" s="315" t="s">
        <v>17</v>
      </c>
      <c r="E161" s="315" t="s">
        <v>1035</v>
      </c>
      <c r="F161" s="315" t="s">
        <v>17</v>
      </c>
      <c r="G161" s="316">
        <v>12</v>
      </c>
      <c r="H161" s="317" t="s">
        <v>1035</v>
      </c>
      <c r="I161" s="314" t="s">
        <v>1105</v>
      </c>
      <c r="K161" s="314" t="s">
        <v>1104</v>
      </c>
    </row>
    <row r="162" spans="1:11" hidden="1" x14ac:dyDescent="0.2">
      <c r="A162" s="315" t="s">
        <v>201</v>
      </c>
      <c r="B162" s="315" t="s">
        <v>1175</v>
      </c>
      <c r="C162" s="315" t="s">
        <v>16</v>
      </c>
      <c r="D162" s="315" t="s">
        <v>17</v>
      </c>
      <c r="E162" s="315" t="s">
        <v>1035</v>
      </c>
      <c r="F162" s="315" t="s">
        <v>17</v>
      </c>
      <c r="G162" s="316">
        <v>12</v>
      </c>
      <c r="H162" s="317" t="s">
        <v>1035</v>
      </c>
      <c r="I162" s="314" t="s">
        <v>1105</v>
      </c>
      <c r="K162" s="314" t="s">
        <v>1104</v>
      </c>
    </row>
    <row r="163" spans="1:11" hidden="1" x14ac:dyDescent="0.2">
      <c r="A163" s="315" t="s">
        <v>202</v>
      </c>
      <c r="B163" s="315" t="s">
        <v>1176</v>
      </c>
      <c r="C163" s="315" t="s">
        <v>16</v>
      </c>
      <c r="D163" s="315" t="s">
        <v>17</v>
      </c>
      <c r="E163" s="315" t="s">
        <v>1035</v>
      </c>
      <c r="F163" s="315" t="s">
        <v>17</v>
      </c>
      <c r="G163" s="316">
        <v>12</v>
      </c>
      <c r="H163" s="317" t="s">
        <v>1035</v>
      </c>
      <c r="I163" s="314" t="s">
        <v>1105</v>
      </c>
      <c r="K163" s="314" t="s">
        <v>1107</v>
      </c>
    </row>
    <row r="164" spans="1:11" hidden="1" x14ac:dyDescent="0.2">
      <c r="A164" s="315" t="s">
        <v>203</v>
      </c>
      <c r="B164" s="315" t="s">
        <v>204</v>
      </c>
      <c r="C164" s="315" t="s">
        <v>16</v>
      </c>
      <c r="D164" s="315" t="s">
        <v>17</v>
      </c>
      <c r="E164" s="315" t="s">
        <v>1035</v>
      </c>
      <c r="F164" s="315" t="s">
        <v>17</v>
      </c>
      <c r="G164" s="316">
        <v>12</v>
      </c>
      <c r="H164" s="317" t="s">
        <v>1035</v>
      </c>
      <c r="I164" s="314" t="s">
        <v>1105</v>
      </c>
      <c r="K164" s="314" t="s">
        <v>1107</v>
      </c>
    </row>
    <row r="165" spans="1:11" hidden="1" x14ac:dyDescent="0.2">
      <c r="A165" s="315" t="s">
        <v>205</v>
      </c>
      <c r="B165" s="315" t="s">
        <v>206</v>
      </c>
      <c r="C165" s="315" t="s">
        <v>16</v>
      </c>
      <c r="D165" s="315" t="s">
        <v>17</v>
      </c>
      <c r="E165" s="315" t="s">
        <v>1035</v>
      </c>
      <c r="F165" s="315" t="s">
        <v>17</v>
      </c>
      <c r="G165" s="316">
        <v>12</v>
      </c>
      <c r="H165" s="317" t="s">
        <v>1035</v>
      </c>
      <c r="I165" s="314" t="s">
        <v>1105</v>
      </c>
      <c r="K165" s="314" t="s">
        <v>1107</v>
      </c>
    </row>
    <row r="166" spans="1:11" hidden="1" x14ac:dyDescent="0.2">
      <c r="A166" s="315" t="s">
        <v>218</v>
      </c>
      <c r="B166" s="315" t="s">
        <v>219</v>
      </c>
      <c r="C166" s="315" t="s">
        <v>18</v>
      </c>
      <c r="D166" s="315" t="s">
        <v>690</v>
      </c>
      <c r="E166" s="315" t="s">
        <v>1037</v>
      </c>
      <c r="F166" s="315" t="s">
        <v>673</v>
      </c>
      <c r="G166" s="316">
        <v>10</v>
      </c>
      <c r="H166" s="317" t="s">
        <v>1028</v>
      </c>
      <c r="I166" s="314" t="s">
        <v>1105</v>
      </c>
      <c r="K166" s="314" t="s">
        <v>1104</v>
      </c>
    </row>
    <row r="167" spans="1:11" hidden="1" x14ac:dyDescent="0.2">
      <c r="A167" s="315" t="s">
        <v>207</v>
      </c>
      <c r="B167" s="315" t="s">
        <v>1177</v>
      </c>
      <c r="C167" s="315" t="s">
        <v>16</v>
      </c>
      <c r="D167" s="315" t="s">
        <v>17</v>
      </c>
      <c r="E167" s="315" t="s">
        <v>1035</v>
      </c>
      <c r="F167" s="315" t="s">
        <v>17</v>
      </c>
      <c r="G167" s="316">
        <v>12</v>
      </c>
      <c r="H167" s="317" t="s">
        <v>1035</v>
      </c>
      <c r="I167" s="314" t="s">
        <v>1105</v>
      </c>
      <c r="K167" s="314" t="s">
        <v>1104</v>
      </c>
    </row>
    <row r="168" spans="1:11" hidden="1" x14ac:dyDescent="0.2">
      <c r="A168" s="315" t="s">
        <v>208</v>
      </c>
      <c r="B168" s="315" t="s">
        <v>209</v>
      </c>
      <c r="C168" s="315" t="s">
        <v>16</v>
      </c>
      <c r="D168" s="315" t="s">
        <v>17</v>
      </c>
      <c r="E168" s="315" t="s">
        <v>1035</v>
      </c>
      <c r="F168" s="315" t="s">
        <v>17</v>
      </c>
      <c r="G168" s="316">
        <v>12</v>
      </c>
      <c r="H168" s="317" t="s">
        <v>1035</v>
      </c>
      <c r="I168" s="314" t="s">
        <v>1105</v>
      </c>
      <c r="K168" s="314" t="s">
        <v>1107</v>
      </c>
    </row>
    <row r="169" spans="1:11" hidden="1" x14ac:dyDescent="0.2">
      <c r="A169" s="315" t="s">
        <v>210</v>
      </c>
      <c r="B169" s="315" t="s">
        <v>1178</v>
      </c>
      <c r="C169" s="315" t="s">
        <v>16</v>
      </c>
      <c r="D169" s="315" t="s">
        <v>17</v>
      </c>
      <c r="E169" s="315" t="s">
        <v>1035</v>
      </c>
      <c r="F169" s="315" t="s">
        <v>17</v>
      </c>
      <c r="G169" s="316">
        <v>12</v>
      </c>
      <c r="H169" s="317" t="s">
        <v>1035</v>
      </c>
      <c r="I169" s="314" t="s">
        <v>1105</v>
      </c>
      <c r="K169" s="314" t="s">
        <v>1104</v>
      </c>
    </row>
    <row r="170" spans="1:11" hidden="1" x14ac:dyDescent="0.2">
      <c r="A170" s="315" t="s">
        <v>211</v>
      </c>
      <c r="B170" s="315" t="s">
        <v>212</v>
      </c>
      <c r="C170" s="315" t="s">
        <v>16</v>
      </c>
      <c r="D170" s="315" t="s">
        <v>17</v>
      </c>
      <c r="E170" s="315" t="s">
        <v>1035</v>
      </c>
      <c r="F170" s="315" t="s">
        <v>17</v>
      </c>
      <c r="G170" s="316">
        <v>12</v>
      </c>
      <c r="H170" s="317" t="s">
        <v>1035</v>
      </c>
      <c r="I170" s="314" t="s">
        <v>1105</v>
      </c>
      <c r="K170" s="314" t="s">
        <v>1104</v>
      </c>
    </row>
    <row r="171" spans="1:11" hidden="1" x14ac:dyDescent="0.2">
      <c r="A171" s="315" t="s">
        <v>213</v>
      </c>
      <c r="B171" s="315" t="s">
        <v>214</v>
      </c>
      <c r="C171" s="315" t="s">
        <v>16</v>
      </c>
      <c r="D171" s="315" t="s">
        <v>17</v>
      </c>
      <c r="E171" s="315" t="s">
        <v>1035</v>
      </c>
      <c r="F171" s="315" t="s">
        <v>17</v>
      </c>
      <c r="G171" s="316">
        <v>12</v>
      </c>
      <c r="H171" s="317" t="s">
        <v>1035</v>
      </c>
      <c r="I171" s="314" t="s">
        <v>1105</v>
      </c>
      <c r="K171" s="314" t="s">
        <v>1104</v>
      </c>
    </row>
    <row r="172" spans="1:11" hidden="1" x14ac:dyDescent="0.2">
      <c r="A172" s="315" t="s">
        <v>229</v>
      </c>
      <c r="B172" s="315" t="s">
        <v>230</v>
      </c>
      <c r="C172" s="315" t="s">
        <v>25</v>
      </c>
      <c r="D172" s="315" t="s">
        <v>26</v>
      </c>
      <c r="E172" s="315" t="s">
        <v>1049</v>
      </c>
      <c r="F172" s="315" t="s">
        <v>1050</v>
      </c>
      <c r="G172" s="316">
        <v>33</v>
      </c>
      <c r="H172" s="317" t="s">
        <v>1037</v>
      </c>
      <c r="I172" s="314" t="s">
        <v>1105</v>
      </c>
      <c r="K172" s="314" t="s">
        <v>1104</v>
      </c>
    </row>
    <row r="173" spans="1:11" hidden="1" x14ac:dyDescent="0.2">
      <c r="A173" s="315" t="s">
        <v>231</v>
      </c>
      <c r="B173" s="315" t="s">
        <v>232</v>
      </c>
      <c r="C173" s="315" t="s">
        <v>25</v>
      </c>
      <c r="D173" s="315" t="s">
        <v>26</v>
      </c>
      <c r="E173" s="315" t="s">
        <v>1049</v>
      </c>
      <c r="F173" s="315" t="s">
        <v>1050</v>
      </c>
      <c r="G173" s="316">
        <v>12</v>
      </c>
      <c r="H173" s="317" t="s">
        <v>1035</v>
      </c>
      <c r="I173" s="314" t="s">
        <v>1105</v>
      </c>
      <c r="K173" s="314" t="s">
        <v>1104</v>
      </c>
    </row>
    <row r="174" spans="1:11" hidden="1" x14ac:dyDescent="0.2">
      <c r="A174" s="315" t="s">
        <v>233</v>
      </c>
      <c r="B174" s="315" t="s">
        <v>234</v>
      </c>
      <c r="C174" s="315" t="s">
        <v>25</v>
      </c>
      <c r="D174" s="315" t="s">
        <v>26</v>
      </c>
      <c r="E174" s="315" t="s">
        <v>1049</v>
      </c>
      <c r="F174" s="315" t="s">
        <v>1050</v>
      </c>
      <c r="G174" s="316">
        <v>12</v>
      </c>
      <c r="H174" s="317" t="s">
        <v>1035</v>
      </c>
      <c r="I174" s="314" t="s">
        <v>1105</v>
      </c>
      <c r="K174" s="314" t="s">
        <v>1104</v>
      </c>
    </row>
    <row r="175" spans="1:11" hidden="1" x14ac:dyDescent="0.2">
      <c r="A175" s="315" t="s">
        <v>235</v>
      </c>
      <c r="B175" s="315" t="s">
        <v>236</v>
      </c>
      <c r="C175" s="315" t="s">
        <v>25</v>
      </c>
      <c r="D175" s="315" t="s">
        <v>26</v>
      </c>
      <c r="E175" s="315" t="s">
        <v>1049</v>
      </c>
      <c r="F175" s="315" t="s">
        <v>1050</v>
      </c>
      <c r="G175" s="316">
        <v>12</v>
      </c>
      <c r="H175" s="317" t="s">
        <v>1035</v>
      </c>
      <c r="I175" s="314" t="s">
        <v>1105</v>
      </c>
      <c r="K175" s="314" t="s">
        <v>1104</v>
      </c>
    </row>
    <row r="176" spans="1:11" hidden="1" x14ac:dyDescent="0.2">
      <c r="A176" s="315" t="s">
        <v>237</v>
      </c>
      <c r="B176" s="315" t="s">
        <v>238</v>
      </c>
      <c r="C176" s="315" t="s">
        <v>25</v>
      </c>
      <c r="D176" s="315" t="s">
        <v>26</v>
      </c>
      <c r="E176" s="315" t="s">
        <v>1049</v>
      </c>
      <c r="F176" s="315" t="s">
        <v>1050</v>
      </c>
      <c r="G176" s="316">
        <v>12</v>
      </c>
      <c r="H176" s="317" t="s">
        <v>1035</v>
      </c>
      <c r="I176" s="314" t="s">
        <v>1105</v>
      </c>
      <c r="K176" s="314" t="s">
        <v>1104</v>
      </c>
    </row>
    <row r="177" spans="1:11" hidden="1" x14ac:dyDescent="0.2">
      <c r="A177" s="315" t="s">
        <v>239</v>
      </c>
      <c r="B177" s="315" t="s">
        <v>240</v>
      </c>
      <c r="C177" s="315" t="s">
        <v>29</v>
      </c>
      <c r="D177" s="315" t="s">
        <v>30</v>
      </c>
      <c r="E177" s="315" t="s">
        <v>1051</v>
      </c>
      <c r="F177" s="315" t="s">
        <v>1052</v>
      </c>
      <c r="G177" s="316">
        <v>17</v>
      </c>
      <c r="H177" s="317" t="s">
        <v>1049</v>
      </c>
      <c r="I177" s="314" t="s">
        <v>1105</v>
      </c>
      <c r="K177" s="314" t="s">
        <v>1104</v>
      </c>
    </row>
    <row r="178" spans="1:11" hidden="1" x14ac:dyDescent="0.2">
      <c r="A178" s="315" t="s">
        <v>241</v>
      </c>
      <c r="B178" s="315" t="s">
        <v>242</v>
      </c>
      <c r="C178" s="315" t="s">
        <v>25</v>
      </c>
      <c r="D178" s="315" t="s">
        <v>26</v>
      </c>
      <c r="E178" s="315" t="s">
        <v>1049</v>
      </c>
      <c r="F178" s="315" t="s">
        <v>1050</v>
      </c>
      <c r="G178" s="316">
        <v>12</v>
      </c>
      <c r="H178" s="317" t="s">
        <v>1035</v>
      </c>
      <c r="I178" s="314" t="s">
        <v>1105</v>
      </c>
      <c r="K178" s="314" t="s">
        <v>1104</v>
      </c>
    </row>
    <row r="179" spans="1:11" hidden="1" x14ac:dyDescent="0.2">
      <c r="A179" s="315" t="s">
        <v>243</v>
      </c>
      <c r="B179" s="315" t="s">
        <v>244</v>
      </c>
      <c r="C179" s="315" t="s">
        <v>25</v>
      </c>
      <c r="D179" s="315" t="s">
        <v>26</v>
      </c>
      <c r="E179" s="315" t="s">
        <v>1049</v>
      </c>
      <c r="F179" s="315" t="s">
        <v>1050</v>
      </c>
      <c r="G179" s="316">
        <v>17</v>
      </c>
      <c r="H179" s="317" t="s">
        <v>1049</v>
      </c>
      <c r="I179" s="314" t="s">
        <v>1105</v>
      </c>
      <c r="K179" s="314" t="s">
        <v>1104</v>
      </c>
    </row>
    <row r="180" spans="1:11" hidden="1" x14ac:dyDescent="0.2">
      <c r="A180" s="315" t="s">
        <v>245</v>
      </c>
      <c r="B180" s="315" t="s">
        <v>246</v>
      </c>
      <c r="C180" s="315" t="s">
        <v>25</v>
      </c>
      <c r="D180" s="315" t="s">
        <v>26</v>
      </c>
      <c r="E180" s="315" t="s">
        <v>1049</v>
      </c>
      <c r="F180" s="315" t="s">
        <v>1050</v>
      </c>
      <c r="G180" s="316">
        <v>17</v>
      </c>
      <c r="H180" s="317" t="s">
        <v>1049</v>
      </c>
      <c r="I180" s="314" t="s">
        <v>1105</v>
      </c>
      <c r="K180" s="314" t="s">
        <v>1104</v>
      </c>
    </row>
    <row r="181" spans="1:11" hidden="1" x14ac:dyDescent="0.2">
      <c r="A181" s="315" t="s">
        <v>247</v>
      </c>
      <c r="B181" s="315" t="s">
        <v>248</v>
      </c>
      <c r="C181" s="315" t="s">
        <v>25</v>
      </c>
      <c r="D181" s="315" t="s">
        <v>26</v>
      </c>
      <c r="E181" s="315" t="s">
        <v>1049</v>
      </c>
      <c r="F181" s="315" t="s">
        <v>1050</v>
      </c>
      <c r="G181" s="316">
        <v>17</v>
      </c>
      <c r="H181" s="317" t="s">
        <v>1049</v>
      </c>
      <c r="I181" s="314" t="s">
        <v>1105</v>
      </c>
      <c r="K181" s="314" t="s">
        <v>1104</v>
      </c>
    </row>
    <row r="182" spans="1:11" hidden="1" x14ac:dyDescent="0.2">
      <c r="A182" s="315" t="s">
        <v>249</v>
      </c>
      <c r="B182" s="315" t="s">
        <v>250</v>
      </c>
      <c r="C182" s="315" t="s">
        <v>25</v>
      </c>
      <c r="D182" s="315" t="s">
        <v>26</v>
      </c>
      <c r="E182" s="315" t="s">
        <v>1049</v>
      </c>
      <c r="F182" s="315" t="s">
        <v>1050</v>
      </c>
      <c r="G182" s="316">
        <v>17</v>
      </c>
      <c r="H182" s="317" t="s">
        <v>1049</v>
      </c>
      <c r="I182" s="314" t="s">
        <v>1105</v>
      </c>
      <c r="K182" s="314" t="s">
        <v>1104</v>
      </c>
    </row>
    <row r="183" spans="1:11" hidden="1" x14ac:dyDescent="0.2">
      <c r="A183" s="315" t="s">
        <v>251</v>
      </c>
      <c r="B183" s="315" t="s">
        <v>252</v>
      </c>
      <c r="C183" s="315" t="s">
        <v>25</v>
      </c>
      <c r="D183" s="315" t="s">
        <v>26</v>
      </c>
      <c r="E183" s="315" t="s">
        <v>1049</v>
      </c>
      <c r="F183" s="315" t="s">
        <v>1050</v>
      </c>
      <c r="G183" s="316">
        <v>17</v>
      </c>
      <c r="H183" s="317" t="s">
        <v>1049</v>
      </c>
      <c r="I183" s="314" t="s">
        <v>1105</v>
      </c>
      <c r="K183" s="314" t="s">
        <v>1104</v>
      </c>
    </row>
    <row r="184" spans="1:11" hidden="1" x14ac:dyDescent="0.2">
      <c r="A184" s="315" t="s">
        <v>261</v>
      </c>
      <c r="B184" s="315" t="s">
        <v>262</v>
      </c>
      <c r="C184" s="315" t="s">
        <v>27</v>
      </c>
      <c r="D184" s="315" t="s">
        <v>28</v>
      </c>
      <c r="E184" s="315" t="s">
        <v>1053</v>
      </c>
      <c r="F184" s="315" t="s">
        <v>1054</v>
      </c>
      <c r="G184" s="316">
        <v>18</v>
      </c>
      <c r="H184" s="317" t="s">
        <v>1057</v>
      </c>
      <c r="I184" s="314" t="s">
        <v>1105</v>
      </c>
      <c r="K184" s="314" t="s">
        <v>1104</v>
      </c>
    </row>
    <row r="185" spans="1:11" hidden="1" x14ac:dyDescent="0.2">
      <c r="A185" s="315" t="s">
        <v>263</v>
      </c>
      <c r="B185" s="315" t="s">
        <v>264</v>
      </c>
      <c r="C185" s="315" t="s">
        <v>27</v>
      </c>
      <c r="D185" s="315" t="s">
        <v>28</v>
      </c>
      <c r="E185" s="315" t="s">
        <v>1053</v>
      </c>
      <c r="F185" s="315" t="s">
        <v>1054</v>
      </c>
      <c r="G185" s="316">
        <v>17</v>
      </c>
      <c r="H185" s="317" t="s">
        <v>1049</v>
      </c>
      <c r="I185" s="314" t="s">
        <v>1105</v>
      </c>
      <c r="K185" s="314" t="s">
        <v>1104</v>
      </c>
    </row>
    <row r="186" spans="1:11" hidden="1" x14ac:dyDescent="0.2">
      <c r="A186" s="315" t="s">
        <v>265</v>
      </c>
      <c r="B186" s="315" t="s">
        <v>1179</v>
      </c>
      <c r="C186" s="315" t="s">
        <v>27</v>
      </c>
      <c r="D186" s="315" t="s">
        <v>28</v>
      </c>
      <c r="E186" s="315" t="s">
        <v>1055</v>
      </c>
      <c r="F186" s="315" t="s">
        <v>1056</v>
      </c>
      <c r="G186" s="316">
        <v>18</v>
      </c>
      <c r="H186" s="317" t="s">
        <v>1055</v>
      </c>
      <c r="I186" s="314" t="s">
        <v>1105</v>
      </c>
      <c r="K186" s="314" t="s">
        <v>1104</v>
      </c>
    </row>
    <row r="187" spans="1:11" hidden="1" x14ac:dyDescent="0.2">
      <c r="A187" s="315" t="s">
        <v>266</v>
      </c>
      <c r="B187" s="315" t="s">
        <v>267</v>
      </c>
      <c r="C187" s="315" t="s">
        <v>27</v>
      </c>
      <c r="D187" s="315" t="s">
        <v>28</v>
      </c>
      <c r="E187" s="315" t="s">
        <v>1055</v>
      </c>
      <c r="F187" s="315" t="s">
        <v>1056</v>
      </c>
      <c r="G187" s="316">
        <v>18</v>
      </c>
      <c r="H187" s="317" t="s">
        <v>1057</v>
      </c>
      <c r="I187" s="314" t="s">
        <v>1105</v>
      </c>
      <c r="K187" s="314" t="s">
        <v>1104</v>
      </c>
    </row>
    <row r="188" spans="1:11" hidden="1" x14ac:dyDescent="0.2">
      <c r="A188" s="315" t="s">
        <v>268</v>
      </c>
      <c r="B188" s="315" t="s">
        <v>269</v>
      </c>
      <c r="C188" s="315" t="s">
        <v>27</v>
      </c>
      <c r="D188" s="315" t="s">
        <v>28</v>
      </c>
      <c r="E188" s="315" t="s">
        <v>1057</v>
      </c>
      <c r="F188" s="315" t="s">
        <v>1058</v>
      </c>
      <c r="G188" s="316">
        <v>17</v>
      </c>
      <c r="H188" s="317" t="s">
        <v>1049</v>
      </c>
      <c r="I188" s="314" t="s">
        <v>1105</v>
      </c>
      <c r="K188" s="314" t="s">
        <v>1104</v>
      </c>
    </row>
    <row r="189" spans="1:11" hidden="1" x14ac:dyDescent="0.2">
      <c r="A189" s="315" t="s">
        <v>270</v>
      </c>
      <c r="B189" s="315" t="s">
        <v>636</v>
      </c>
      <c r="C189" s="315" t="s">
        <v>27</v>
      </c>
      <c r="D189" s="315" t="s">
        <v>28</v>
      </c>
      <c r="E189" s="315" t="s">
        <v>1057</v>
      </c>
      <c r="F189" s="315" t="s">
        <v>1058</v>
      </c>
      <c r="G189" s="316">
        <v>17</v>
      </c>
      <c r="H189" s="317" t="s">
        <v>1049</v>
      </c>
      <c r="I189" s="314" t="s">
        <v>1105</v>
      </c>
      <c r="K189" s="314" t="s">
        <v>1104</v>
      </c>
    </row>
    <row r="190" spans="1:11" hidden="1" x14ac:dyDescent="0.2">
      <c r="A190" s="315" t="s">
        <v>253</v>
      </c>
      <c r="B190" s="315" t="s">
        <v>1180</v>
      </c>
      <c r="C190" s="315" t="s">
        <v>25</v>
      </c>
      <c r="D190" s="315" t="s">
        <v>26</v>
      </c>
      <c r="E190" s="315" t="s">
        <v>1049</v>
      </c>
      <c r="F190" s="315" t="s">
        <v>1050</v>
      </c>
      <c r="G190" s="316">
        <v>19</v>
      </c>
      <c r="H190" s="317" t="s">
        <v>1051</v>
      </c>
      <c r="I190" s="314" t="s">
        <v>1105</v>
      </c>
      <c r="K190" s="314" t="s">
        <v>1104</v>
      </c>
    </row>
    <row r="191" spans="1:11" hidden="1" x14ac:dyDescent="0.2">
      <c r="A191" s="315" t="s">
        <v>254</v>
      </c>
      <c r="B191" s="315" t="s">
        <v>1181</v>
      </c>
      <c r="C191" s="315" t="s">
        <v>25</v>
      </c>
      <c r="D191" s="315" t="s">
        <v>26</v>
      </c>
      <c r="E191" s="315" t="s">
        <v>1049</v>
      </c>
      <c r="F191" s="315" t="s">
        <v>1050</v>
      </c>
      <c r="G191" s="316">
        <v>17</v>
      </c>
      <c r="H191" s="317" t="s">
        <v>1049</v>
      </c>
      <c r="I191" s="314" t="s">
        <v>1105</v>
      </c>
      <c r="K191" s="314" t="s">
        <v>1104</v>
      </c>
    </row>
    <row r="192" spans="1:11" hidden="1" x14ac:dyDescent="0.2">
      <c r="A192" s="315" t="s">
        <v>255</v>
      </c>
      <c r="B192" s="315" t="s">
        <v>1182</v>
      </c>
      <c r="C192" s="315" t="s">
        <v>25</v>
      </c>
      <c r="D192" s="315" t="s">
        <v>26</v>
      </c>
      <c r="E192" s="315" t="s">
        <v>1049</v>
      </c>
      <c r="F192" s="315" t="s">
        <v>1050</v>
      </c>
      <c r="G192" s="316">
        <v>17</v>
      </c>
      <c r="H192" s="317" t="s">
        <v>1049</v>
      </c>
      <c r="I192" s="314" t="s">
        <v>1105</v>
      </c>
      <c r="K192" s="314" t="s">
        <v>1104</v>
      </c>
    </row>
    <row r="193" spans="1:11" hidden="1" x14ac:dyDescent="0.2">
      <c r="A193" s="315" t="s">
        <v>256</v>
      </c>
      <c r="B193" s="315" t="s">
        <v>1183</v>
      </c>
      <c r="C193" s="315" t="s">
        <v>25</v>
      </c>
      <c r="D193" s="315" t="s">
        <v>26</v>
      </c>
      <c r="E193" s="315" t="s">
        <v>1049</v>
      </c>
      <c r="F193" s="315" t="s">
        <v>1050</v>
      </c>
      <c r="G193" s="316">
        <v>17</v>
      </c>
      <c r="H193" s="317" t="s">
        <v>1049</v>
      </c>
      <c r="I193" s="314" t="s">
        <v>1105</v>
      </c>
      <c r="K193" s="314" t="s">
        <v>1104</v>
      </c>
    </row>
    <row r="194" spans="1:11" hidden="1" x14ac:dyDescent="0.2">
      <c r="A194" s="315" t="s">
        <v>257</v>
      </c>
      <c r="B194" s="315" t="s">
        <v>1184</v>
      </c>
      <c r="C194" s="315" t="s">
        <v>25</v>
      </c>
      <c r="D194" s="315" t="s">
        <v>26</v>
      </c>
      <c r="E194" s="315" t="s">
        <v>1049</v>
      </c>
      <c r="F194" s="315" t="s">
        <v>1050</v>
      </c>
      <c r="G194" s="316">
        <v>17</v>
      </c>
      <c r="H194" s="317" t="s">
        <v>1049</v>
      </c>
      <c r="I194" s="314" t="s">
        <v>1105</v>
      </c>
      <c r="K194" s="314" t="s">
        <v>1104</v>
      </c>
    </row>
    <row r="195" spans="1:11" hidden="1" x14ac:dyDescent="0.2">
      <c r="A195" s="315" t="s">
        <v>258</v>
      </c>
      <c r="B195" s="315" t="s">
        <v>1185</v>
      </c>
      <c r="C195" s="315" t="s">
        <v>25</v>
      </c>
      <c r="D195" s="315" t="s">
        <v>26</v>
      </c>
      <c r="E195" s="315" t="s">
        <v>1049</v>
      </c>
      <c r="F195" s="315" t="s">
        <v>1050</v>
      </c>
      <c r="G195" s="316">
        <v>17</v>
      </c>
      <c r="H195" s="317" t="s">
        <v>1049</v>
      </c>
      <c r="I195" s="314" t="s">
        <v>1105</v>
      </c>
      <c r="K195" s="314" t="s">
        <v>1104</v>
      </c>
    </row>
    <row r="196" spans="1:11" hidden="1" x14ac:dyDescent="0.2">
      <c r="A196" s="315" t="s">
        <v>259</v>
      </c>
      <c r="B196" s="315" t="s">
        <v>1186</v>
      </c>
      <c r="C196" s="315" t="s">
        <v>25</v>
      </c>
      <c r="D196" s="315" t="s">
        <v>26</v>
      </c>
      <c r="E196" s="315" t="s">
        <v>1049</v>
      </c>
      <c r="F196" s="315" t="s">
        <v>1050</v>
      </c>
      <c r="G196" s="316">
        <v>17</v>
      </c>
      <c r="H196" s="317" t="s">
        <v>1049</v>
      </c>
      <c r="I196" s="314" t="s">
        <v>1105</v>
      </c>
      <c r="K196" s="314" t="s">
        <v>1104</v>
      </c>
    </row>
    <row r="197" spans="1:11" hidden="1" x14ac:dyDescent="0.2">
      <c r="A197" s="315" t="s">
        <v>260</v>
      </c>
      <c r="B197" s="315" t="s">
        <v>1187</v>
      </c>
      <c r="C197" s="315" t="s">
        <v>25</v>
      </c>
      <c r="D197" s="315" t="s">
        <v>26</v>
      </c>
      <c r="E197" s="315" t="s">
        <v>1049</v>
      </c>
      <c r="F197" s="315" t="s">
        <v>1050</v>
      </c>
      <c r="G197" s="316">
        <v>18</v>
      </c>
      <c r="H197" s="317" t="s">
        <v>1053</v>
      </c>
      <c r="I197" s="314" t="s">
        <v>1105</v>
      </c>
      <c r="K197" s="314" t="s">
        <v>1104</v>
      </c>
    </row>
    <row r="198" spans="1:11" hidden="1" x14ac:dyDescent="0.2">
      <c r="A198" s="315" t="s">
        <v>907</v>
      </c>
      <c r="B198" s="315" t="s">
        <v>908</v>
      </c>
      <c r="C198" s="315" t="s">
        <v>25</v>
      </c>
      <c r="D198" s="315" t="s">
        <v>26</v>
      </c>
      <c r="E198" s="315" t="s">
        <v>1049</v>
      </c>
      <c r="F198" s="315" t="s">
        <v>1050</v>
      </c>
      <c r="G198" s="316">
        <v>18</v>
      </c>
      <c r="H198" s="317" t="s">
        <v>1053</v>
      </c>
      <c r="I198" s="314" t="s">
        <v>1105</v>
      </c>
      <c r="K198" s="314" t="s">
        <v>1104</v>
      </c>
    </row>
    <row r="199" spans="1:11" hidden="1" x14ac:dyDescent="0.2">
      <c r="A199" s="315" t="s">
        <v>909</v>
      </c>
      <c r="B199" s="315" t="s">
        <v>910</v>
      </c>
      <c r="C199" s="315" t="s">
        <v>25</v>
      </c>
      <c r="D199" s="315" t="s">
        <v>26</v>
      </c>
      <c r="E199" s="315" t="s">
        <v>1049</v>
      </c>
      <c r="F199" s="315" t="s">
        <v>1050</v>
      </c>
      <c r="G199" s="316">
        <v>18</v>
      </c>
      <c r="H199" s="317" t="s">
        <v>1055</v>
      </c>
      <c r="I199" s="314" t="s">
        <v>1105</v>
      </c>
      <c r="K199" s="314" t="s">
        <v>1104</v>
      </c>
    </row>
    <row r="200" spans="1:11" s="321" customFormat="1" hidden="1" x14ac:dyDescent="0.2">
      <c r="A200" s="315" t="s">
        <v>911</v>
      </c>
      <c r="B200" s="315" t="s">
        <v>1232</v>
      </c>
      <c r="C200" s="315" t="s">
        <v>29</v>
      </c>
      <c r="D200" s="315" t="s">
        <v>30</v>
      </c>
      <c r="E200" s="315" t="s">
        <v>1051</v>
      </c>
      <c r="F200" s="315" t="s">
        <v>1052</v>
      </c>
      <c r="G200" s="316">
        <v>17</v>
      </c>
      <c r="H200" s="317" t="s">
        <v>1049</v>
      </c>
      <c r="I200" s="314" t="s">
        <v>1105</v>
      </c>
      <c r="J200" s="314"/>
      <c r="K200" s="314" t="s">
        <v>1104</v>
      </c>
    </row>
    <row r="201" spans="1:11" hidden="1" x14ac:dyDescent="0.2">
      <c r="A201" s="315" t="s">
        <v>285</v>
      </c>
      <c r="B201" s="315" t="s">
        <v>286</v>
      </c>
      <c r="C201" s="315" t="s">
        <v>31</v>
      </c>
      <c r="D201" s="315" t="s">
        <v>32</v>
      </c>
      <c r="E201" s="315" t="s">
        <v>1059</v>
      </c>
      <c r="F201" s="315" t="s">
        <v>1060</v>
      </c>
      <c r="G201" s="316">
        <v>19</v>
      </c>
      <c r="H201" s="317" t="s">
        <v>1051</v>
      </c>
      <c r="I201" s="314" t="s">
        <v>1105</v>
      </c>
      <c r="K201" s="314" t="s">
        <v>1107</v>
      </c>
    </row>
    <row r="202" spans="1:11" hidden="1" x14ac:dyDescent="0.2">
      <c r="A202" s="315" t="s">
        <v>287</v>
      </c>
      <c r="B202" s="315" t="s">
        <v>288</v>
      </c>
      <c r="C202" s="315" t="s">
        <v>31</v>
      </c>
      <c r="D202" s="315" t="s">
        <v>32</v>
      </c>
      <c r="E202" s="315" t="s">
        <v>1059</v>
      </c>
      <c r="F202" s="315" t="s">
        <v>1060</v>
      </c>
      <c r="G202" s="316">
        <v>19</v>
      </c>
      <c r="H202" s="317" t="s">
        <v>1065</v>
      </c>
      <c r="I202" s="314" t="s">
        <v>1105</v>
      </c>
      <c r="K202" s="314" t="s">
        <v>1107</v>
      </c>
    </row>
    <row r="203" spans="1:11" hidden="1" x14ac:dyDescent="0.2">
      <c r="A203" s="315" t="s">
        <v>289</v>
      </c>
      <c r="B203" s="315" t="s">
        <v>290</v>
      </c>
      <c r="C203" s="315" t="s">
        <v>31</v>
      </c>
      <c r="D203" s="315" t="s">
        <v>32</v>
      </c>
      <c r="E203" s="315" t="s">
        <v>1059</v>
      </c>
      <c r="F203" s="315" t="s">
        <v>1060</v>
      </c>
      <c r="G203" s="316">
        <v>19</v>
      </c>
      <c r="H203" s="317" t="s">
        <v>1065</v>
      </c>
      <c r="I203" s="314" t="s">
        <v>1105</v>
      </c>
      <c r="K203" s="314" t="s">
        <v>1107</v>
      </c>
    </row>
    <row r="204" spans="1:11" hidden="1" x14ac:dyDescent="0.2">
      <c r="A204" s="315" t="s">
        <v>291</v>
      </c>
      <c r="B204" s="315" t="s">
        <v>292</v>
      </c>
      <c r="C204" s="315" t="s">
        <v>31</v>
      </c>
      <c r="D204" s="315" t="s">
        <v>32</v>
      </c>
      <c r="E204" s="315" t="s">
        <v>1059</v>
      </c>
      <c r="F204" s="315" t="s">
        <v>1060</v>
      </c>
      <c r="G204" s="316">
        <v>19</v>
      </c>
      <c r="H204" s="317" t="s">
        <v>1065</v>
      </c>
      <c r="I204" s="314" t="s">
        <v>1105</v>
      </c>
      <c r="K204" s="314" t="s">
        <v>1107</v>
      </c>
    </row>
    <row r="205" spans="1:11" hidden="1" x14ac:dyDescent="0.2">
      <c r="A205" s="315" t="s">
        <v>293</v>
      </c>
      <c r="B205" s="315" t="s">
        <v>294</v>
      </c>
      <c r="C205" s="315" t="s">
        <v>31</v>
      </c>
      <c r="D205" s="315" t="s">
        <v>32</v>
      </c>
      <c r="E205" s="315" t="s">
        <v>1059</v>
      </c>
      <c r="F205" s="315" t="s">
        <v>1060</v>
      </c>
      <c r="G205" s="316">
        <v>20</v>
      </c>
      <c r="H205" s="317" t="s">
        <v>1059</v>
      </c>
      <c r="I205" s="314" t="s">
        <v>1105</v>
      </c>
      <c r="K205" s="314" t="s">
        <v>1104</v>
      </c>
    </row>
    <row r="206" spans="1:11" hidden="1" x14ac:dyDescent="0.2">
      <c r="A206" s="315" t="s">
        <v>295</v>
      </c>
      <c r="B206" s="315" t="s">
        <v>1188</v>
      </c>
      <c r="C206" s="315" t="s">
        <v>31</v>
      </c>
      <c r="D206" s="315" t="s">
        <v>32</v>
      </c>
      <c r="E206" s="315" t="s">
        <v>1059</v>
      </c>
      <c r="F206" s="315" t="s">
        <v>1060</v>
      </c>
      <c r="G206" s="316">
        <v>20</v>
      </c>
      <c r="H206" s="317" t="s">
        <v>1059</v>
      </c>
      <c r="I206" s="314" t="s">
        <v>1105</v>
      </c>
      <c r="K206" s="314" t="s">
        <v>1104</v>
      </c>
    </row>
    <row r="207" spans="1:11" hidden="1" x14ac:dyDescent="0.2">
      <c r="A207" s="315" t="s">
        <v>296</v>
      </c>
      <c r="B207" s="315" t="s">
        <v>297</v>
      </c>
      <c r="C207" s="315" t="s">
        <v>31</v>
      </c>
      <c r="D207" s="315" t="s">
        <v>32</v>
      </c>
      <c r="E207" s="315" t="s">
        <v>1059</v>
      </c>
      <c r="F207" s="315" t="s">
        <v>1060</v>
      </c>
      <c r="G207" s="316">
        <v>20</v>
      </c>
      <c r="H207" s="317" t="s">
        <v>1059</v>
      </c>
      <c r="I207" s="314" t="s">
        <v>1105</v>
      </c>
      <c r="K207" s="314" t="s">
        <v>1107</v>
      </c>
    </row>
    <row r="208" spans="1:11" hidden="1" x14ac:dyDescent="0.2">
      <c r="A208" s="315" t="s">
        <v>298</v>
      </c>
      <c r="B208" s="315" t="s">
        <v>299</v>
      </c>
      <c r="C208" s="315" t="s">
        <v>31</v>
      </c>
      <c r="D208" s="315" t="s">
        <v>32</v>
      </c>
      <c r="E208" s="315" t="s">
        <v>1059</v>
      </c>
      <c r="F208" s="315" t="s">
        <v>1060</v>
      </c>
      <c r="G208" s="316">
        <v>20</v>
      </c>
      <c r="H208" s="317" t="s">
        <v>1059</v>
      </c>
      <c r="I208" s="314" t="s">
        <v>1105</v>
      </c>
      <c r="K208" s="314" t="s">
        <v>1104</v>
      </c>
    </row>
    <row r="209" spans="1:11" hidden="1" x14ac:dyDescent="0.2">
      <c r="A209" s="315" t="s">
        <v>274</v>
      </c>
      <c r="B209" s="315" t="s">
        <v>275</v>
      </c>
      <c r="C209" s="315" t="s">
        <v>29</v>
      </c>
      <c r="D209" s="315" t="s">
        <v>30</v>
      </c>
      <c r="E209" s="315" t="s">
        <v>1063</v>
      </c>
      <c r="F209" s="315" t="s">
        <v>1064</v>
      </c>
      <c r="G209" s="316">
        <v>20</v>
      </c>
      <c r="H209" s="317" t="s">
        <v>1059</v>
      </c>
      <c r="I209" s="314" t="s">
        <v>1105</v>
      </c>
      <c r="K209" s="314" t="s">
        <v>1104</v>
      </c>
    </row>
    <row r="210" spans="1:11" hidden="1" x14ac:dyDescent="0.2">
      <c r="A210" s="315" t="s">
        <v>277</v>
      </c>
      <c r="B210" s="315" t="s">
        <v>278</v>
      </c>
      <c r="C210" s="315" t="s">
        <v>29</v>
      </c>
      <c r="D210" s="315" t="s">
        <v>30</v>
      </c>
      <c r="E210" s="315" t="s">
        <v>1063</v>
      </c>
      <c r="F210" s="315" t="s">
        <v>1064</v>
      </c>
      <c r="G210" s="316">
        <v>20</v>
      </c>
      <c r="H210" s="317" t="s">
        <v>1059</v>
      </c>
      <c r="I210" s="314" t="s">
        <v>1105</v>
      </c>
      <c r="K210" s="314" t="s">
        <v>1104</v>
      </c>
    </row>
    <row r="211" spans="1:11" hidden="1" x14ac:dyDescent="0.2">
      <c r="A211" s="315" t="s">
        <v>279</v>
      </c>
      <c r="B211" s="315" t="s">
        <v>1230</v>
      </c>
      <c r="C211" s="315" t="s">
        <v>29</v>
      </c>
      <c r="D211" s="315" t="s">
        <v>30</v>
      </c>
      <c r="E211" s="315" t="s">
        <v>1065</v>
      </c>
      <c r="F211" s="315" t="s">
        <v>1066</v>
      </c>
      <c r="G211" s="316">
        <v>19</v>
      </c>
      <c r="H211" s="317" t="s">
        <v>1063</v>
      </c>
      <c r="I211" s="314" t="s">
        <v>1105</v>
      </c>
      <c r="K211" s="314" t="s">
        <v>1104</v>
      </c>
    </row>
    <row r="212" spans="1:11" hidden="1" x14ac:dyDescent="0.2">
      <c r="A212" s="315" t="s">
        <v>280</v>
      </c>
      <c r="B212" s="315" t="s">
        <v>1231</v>
      </c>
      <c r="C212" s="315" t="s">
        <v>29</v>
      </c>
      <c r="D212" s="315" t="s">
        <v>30</v>
      </c>
      <c r="E212" s="315" t="s">
        <v>1065</v>
      </c>
      <c r="F212" s="315" t="s">
        <v>1066</v>
      </c>
      <c r="G212" s="316">
        <v>19</v>
      </c>
      <c r="H212" s="317" t="s">
        <v>1063</v>
      </c>
      <c r="I212" s="314" t="s">
        <v>1105</v>
      </c>
      <c r="K212" s="314" t="s">
        <v>1104</v>
      </c>
    </row>
    <row r="213" spans="1:11" hidden="1" x14ac:dyDescent="0.2">
      <c r="A213" s="315" t="s">
        <v>281</v>
      </c>
      <c r="B213" s="315" t="s">
        <v>282</v>
      </c>
      <c r="C213" s="315" t="s">
        <v>29</v>
      </c>
      <c r="D213" s="315" t="s">
        <v>30</v>
      </c>
      <c r="E213" s="315" t="s">
        <v>1065</v>
      </c>
      <c r="F213" s="315" t="s">
        <v>1066</v>
      </c>
      <c r="G213" s="316">
        <v>19</v>
      </c>
      <c r="H213" s="317" t="s">
        <v>1065</v>
      </c>
      <c r="I213" s="314" t="s">
        <v>1105</v>
      </c>
      <c r="K213" s="314" t="s">
        <v>1104</v>
      </c>
    </row>
    <row r="214" spans="1:11" hidden="1" x14ac:dyDescent="0.2">
      <c r="A214" s="315" t="s">
        <v>283</v>
      </c>
      <c r="B214" s="315" t="s">
        <v>284</v>
      </c>
      <c r="C214" s="315" t="s">
        <v>29</v>
      </c>
      <c r="D214" s="315" t="s">
        <v>30</v>
      </c>
      <c r="E214" s="315" t="s">
        <v>1065</v>
      </c>
      <c r="F214" s="315" t="s">
        <v>1066</v>
      </c>
      <c r="G214" s="316">
        <v>19</v>
      </c>
      <c r="H214" s="317" t="s">
        <v>1065</v>
      </c>
      <c r="I214" s="314" t="s">
        <v>1105</v>
      </c>
      <c r="K214" s="314" t="s">
        <v>1104</v>
      </c>
    </row>
    <row r="215" spans="1:11" hidden="1" x14ac:dyDescent="0.2">
      <c r="A215" s="315" t="s">
        <v>912</v>
      </c>
      <c r="B215" s="315" t="s">
        <v>1234</v>
      </c>
      <c r="C215" s="315" t="s">
        <v>29</v>
      </c>
      <c r="D215" s="315" t="s">
        <v>30</v>
      </c>
      <c r="E215" s="315" t="s">
        <v>1061</v>
      </c>
      <c r="F215" s="315" t="s">
        <v>1062</v>
      </c>
      <c r="G215" s="316">
        <v>20</v>
      </c>
      <c r="H215" s="317" t="s">
        <v>1059</v>
      </c>
      <c r="I215" s="314" t="s">
        <v>1105</v>
      </c>
      <c r="K215" s="314" t="s">
        <v>1104</v>
      </c>
    </row>
    <row r="216" spans="1:11" hidden="1" x14ac:dyDescent="0.2">
      <c r="A216" s="315" t="s">
        <v>913</v>
      </c>
      <c r="B216" s="315" t="s">
        <v>1233</v>
      </c>
      <c r="C216" s="315" t="s">
        <v>29</v>
      </c>
      <c r="D216" s="315" t="s">
        <v>30</v>
      </c>
      <c r="E216" s="315" t="s">
        <v>1061</v>
      </c>
      <c r="F216" s="315" t="s">
        <v>1062</v>
      </c>
      <c r="G216" s="316">
        <v>20</v>
      </c>
      <c r="H216" s="317" t="s">
        <v>1059</v>
      </c>
      <c r="I216" s="314" t="s">
        <v>1105</v>
      </c>
      <c r="K216" s="314" t="s">
        <v>1104</v>
      </c>
    </row>
    <row r="217" spans="1:11" hidden="1" x14ac:dyDescent="0.2">
      <c r="A217" s="315" t="s">
        <v>914</v>
      </c>
      <c r="B217" s="315" t="s">
        <v>915</v>
      </c>
      <c r="C217" s="315" t="s">
        <v>29</v>
      </c>
      <c r="D217" s="315" t="s">
        <v>30</v>
      </c>
      <c r="E217" s="315" t="s">
        <v>1065</v>
      </c>
      <c r="F217" s="315" t="s">
        <v>1066</v>
      </c>
      <c r="G217" s="316">
        <v>19</v>
      </c>
      <c r="H217" s="317" t="s">
        <v>1065</v>
      </c>
      <c r="I217" s="314" t="s">
        <v>1105</v>
      </c>
      <c r="K217" s="314" t="s">
        <v>1104</v>
      </c>
    </row>
    <row r="218" spans="1:11" hidden="1" x14ac:dyDescent="0.2">
      <c r="A218" s="315" t="s">
        <v>916</v>
      </c>
      <c r="B218" s="315" t="s">
        <v>917</v>
      </c>
      <c r="C218" s="315" t="s">
        <v>29</v>
      </c>
      <c r="D218" s="315" t="s">
        <v>30</v>
      </c>
      <c r="E218" s="315" t="s">
        <v>1065</v>
      </c>
      <c r="F218" s="315" t="s">
        <v>1066</v>
      </c>
      <c r="G218" s="316">
        <v>19</v>
      </c>
      <c r="H218" s="317" t="s">
        <v>1065</v>
      </c>
      <c r="I218" s="314" t="s">
        <v>1105</v>
      </c>
      <c r="K218" s="314" t="s">
        <v>1104</v>
      </c>
    </row>
    <row r="219" spans="1:11" hidden="1" x14ac:dyDescent="0.2">
      <c r="A219" s="315" t="s">
        <v>918</v>
      </c>
      <c r="B219" s="315" t="s">
        <v>919</v>
      </c>
      <c r="C219" s="315" t="s">
        <v>29</v>
      </c>
      <c r="D219" s="315" t="s">
        <v>30</v>
      </c>
      <c r="E219" s="315" t="s">
        <v>1065</v>
      </c>
      <c r="F219" s="315" t="s">
        <v>1066</v>
      </c>
      <c r="G219" s="316">
        <v>19</v>
      </c>
      <c r="H219" s="317" t="s">
        <v>1051</v>
      </c>
      <c r="I219" s="314" t="s">
        <v>1105</v>
      </c>
      <c r="K219" s="314" t="s">
        <v>1107</v>
      </c>
    </row>
    <row r="220" spans="1:11" hidden="1" x14ac:dyDescent="0.2">
      <c r="A220" s="315" t="s">
        <v>300</v>
      </c>
      <c r="B220" s="315" t="s">
        <v>301</v>
      </c>
      <c r="C220" s="315" t="s">
        <v>31</v>
      </c>
      <c r="D220" s="315" t="s">
        <v>32</v>
      </c>
      <c r="E220" s="315" t="s">
        <v>1059</v>
      </c>
      <c r="F220" s="315" t="s">
        <v>1060</v>
      </c>
      <c r="G220" s="316">
        <v>20</v>
      </c>
      <c r="H220" s="317" t="s">
        <v>1059</v>
      </c>
      <c r="I220" s="314" t="s">
        <v>1105</v>
      </c>
      <c r="K220" s="314" t="s">
        <v>1104</v>
      </c>
    </row>
    <row r="221" spans="1:11" hidden="1" x14ac:dyDescent="0.2">
      <c r="A221" s="315" t="s">
        <v>302</v>
      </c>
      <c r="B221" s="315" t="s">
        <v>303</v>
      </c>
      <c r="C221" s="315" t="s">
        <v>31</v>
      </c>
      <c r="D221" s="315" t="s">
        <v>32</v>
      </c>
      <c r="E221" s="315" t="s">
        <v>1059</v>
      </c>
      <c r="F221" s="315" t="s">
        <v>1060</v>
      </c>
      <c r="G221" s="316">
        <v>20</v>
      </c>
      <c r="H221" s="317" t="s">
        <v>1059</v>
      </c>
      <c r="I221" s="314" t="s">
        <v>1105</v>
      </c>
      <c r="K221" s="314" t="s">
        <v>1104</v>
      </c>
    </row>
    <row r="222" spans="1:11" hidden="1" x14ac:dyDescent="0.2">
      <c r="A222" s="315" t="s">
        <v>920</v>
      </c>
      <c r="B222" s="315" t="s">
        <v>921</v>
      </c>
      <c r="C222" s="315" t="s">
        <v>31</v>
      </c>
      <c r="D222" s="315" t="s">
        <v>32</v>
      </c>
      <c r="E222" s="315" t="s">
        <v>1059</v>
      </c>
      <c r="F222" s="315" t="s">
        <v>1060</v>
      </c>
      <c r="G222" s="316">
        <v>20</v>
      </c>
      <c r="H222" s="317" t="s">
        <v>1059</v>
      </c>
      <c r="I222" s="314" t="s">
        <v>1105</v>
      </c>
      <c r="K222" s="314" t="s">
        <v>1104</v>
      </c>
    </row>
    <row r="223" spans="1:11" hidden="1" x14ac:dyDescent="0.2">
      <c r="A223" s="315" t="s">
        <v>304</v>
      </c>
      <c r="B223" s="315" t="s">
        <v>305</v>
      </c>
      <c r="C223" s="315" t="s">
        <v>31</v>
      </c>
      <c r="D223" s="315" t="s">
        <v>32</v>
      </c>
      <c r="E223" s="315" t="s">
        <v>1059</v>
      </c>
      <c r="F223" s="315" t="s">
        <v>1060</v>
      </c>
      <c r="G223" s="316">
        <v>20</v>
      </c>
      <c r="H223" s="317" t="s">
        <v>1059</v>
      </c>
      <c r="I223" s="314" t="s">
        <v>1105</v>
      </c>
      <c r="K223" s="314" t="s">
        <v>1104</v>
      </c>
    </row>
    <row r="224" spans="1:11" hidden="1" x14ac:dyDescent="0.2">
      <c r="A224" s="315" t="s">
        <v>306</v>
      </c>
      <c r="B224" s="315" t="s">
        <v>307</v>
      </c>
      <c r="C224" s="315" t="s">
        <v>31</v>
      </c>
      <c r="D224" s="315" t="s">
        <v>32</v>
      </c>
      <c r="E224" s="315" t="s">
        <v>1059</v>
      </c>
      <c r="F224" s="315" t="s">
        <v>1060</v>
      </c>
      <c r="G224" s="316">
        <v>20</v>
      </c>
      <c r="H224" s="317" t="s">
        <v>1059</v>
      </c>
      <c r="I224" s="314" t="s">
        <v>1105</v>
      </c>
      <c r="K224" s="314" t="s">
        <v>1104</v>
      </c>
    </row>
    <row r="225" spans="1:11" hidden="1" x14ac:dyDescent="0.2">
      <c r="A225" s="315" t="s">
        <v>308</v>
      </c>
      <c r="B225" s="315" t="s">
        <v>1189</v>
      </c>
      <c r="C225" s="315" t="s">
        <v>31</v>
      </c>
      <c r="D225" s="315" t="s">
        <v>32</v>
      </c>
      <c r="E225" s="315" t="s">
        <v>1059</v>
      </c>
      <c r="F225" s="315" t="s">
        <v>1060</v>
      </c>
      <c r="G225" s="316">
        <v>20</v>
      </c>
      <c r="H225" s="317" t="s">
        <v>1059</v>
      </c>
      <c r="I225" s="314" t="s">
        <v>1105</v>
      </c>
      <c r="K225" s="314" t="s">
        <v>1104</v>
      </c>
    </row>
    <row r="226" spans="1:11" hidden="1" x14ac:dyDescent="0.2">
      <c r="A226" s="315" t="s">
        <v>309</v>
      </c>
      <c r="B226" s="315" t="s">
        <v>310</v>
      </c>
      <c r="C226" s="315" t="s">
        <v>31</v>
      </c>
      <c r="D226" s="315" t="s">
        <v>32</v>
      </c>
      <c r="E226" s="315" t="s">
        <v>1059</v>
      </c>
      <c r="F226" s="315" t="s">
        <v>1060</v>
      </c>
      <c r="G226" s="316">
        <v>20</v>
      </c>
      <c r="H226" s="317" t="s">
        <v>1059</v>
      </c>
      <c r="I226" s="314" t="s">
        <v>1105</v>
      </c>
      <c r="K226" s="314" t="s">
        <v>1104</v>
      </c>
    </row>
    <row r="227" spans="1:11" hidden="1" x14ac:dyDescent="0.2">
      <c r="A227" s="315" t="s">
        <v>311</v>
      </c>
      <c r="B227" s="315" t="s">
        <v>312</v>
      </c>
      <c r="C227" s="315" t="s">
        <v>31</v>
      </c>
      <c r="D227" s="315" t="s">
        <v>32</v>
      </c>
      <c r="E227" s="315" t="s">
        <v>1059</v>
      </c>
      <c r="F227" s="315" t="s">
        <v>1060</v>
      </c>
      <c r="G227" s="316">
        <v>20</v>
      </c>
      <c r="H227" s="317" t="s">
        <v>1059</v>
      </c>
      <c r="I227" s="314" t="s">
        <v>1105</v>
      </c>
      <c r="K227" s="314" t="s">
        <v>1107</v>
      </c>
    </row>
    <row r="228" spans="1:11" hidden="1" x14ac:dyDescent="0.2">
      <c r="A228" s="315" t="s">
        <v>313</v>
      </c>
      <c r="B228" s="315" t="s">
        <v>314</v>
      </c>
      <c r="C228" s="315" t="s">
        <v>31</v>
      </c>
      <c r="D228" s="315" t="s">
        <v>32</v>
      </c>
      <c r="E228" s="315" t="s">
        <v>1059</v>
      </c>
      <c r="F228" s="315" t="s">
        <v>1060</v>
      </c>
      <c r="G228" s="316">
        <v>20</v>
      </c>
      <c r="H228" s="317" t="s">
        <v>1059</v>
      </c>
      <c r="I228" s="314" t="s">
        <v>1105</v>
      </c>
      <c r="K228" s="314" t="s">
        <v>1104</v>
      </c>
    </row>
    <row r="229" spans="1:11" hidden="1" x14ac:dyDescent="0.2">
      <c r="A229" s="315" t="s">
        <v>315</v>
      </c>
      <c r="B229" s="315" t="s">
        <v>301</v>
      </c>
      <c r="C229" s="315" t="s">
        <v>31</v>
      </c>
      <c r="D229" s="315" t="s">
        <v>32</v>
      </c>
      <c r="E229" s="315" t="s">
        <v>1059</v>
      </c>
      <c r="F229" s="315" t="s">
        <v>1060</v>
      </c>
      <c r="G229" s="316">
        <v>20</v>
      </c>
      <c r="H229" s="317" t="s">
        <v>1059</v>
      </c>
      <c r="I229" s="314" t="s">
        <v>1105</v>
      </c>
      <c r="K229" s="314" t="s">
        <v>1104</v>
      </c>
    </row>
    <row r="230" spans="1:11" hidden="1" x14ac:dyDescent="0.2">
      <c r="A230" s="315" t="s">
        <v>316</v>
      </c>
      <c r="B230" s="315" t="s">
        <v>317</v>
      </c>
      <c r="C230" s="315" t="s">
        <v>31</v>
      </c>
      <c r="D230" s="315" t="s">
        <v>32</v>
      </c>
      <c r="E230" s="315" t="s">
        <v>1059</v>
      </c>
      <c r="F230" s="315" t="s">
        <v>1060</v>
      </c>
      <c r="G230" s="316">
        <v>20</v>
      </c>
      <c r="H230" s="317" t="s">
        <v>1059</v>
      </c>
      <c r="I230" s="314" t="s">
        <v>1105</v>
      </c>
      <c r="K230" s="314" t="s">
        <v>1104</v>
      </c>
    </row>
    <row r="231" spans="1:11" hidden="1" x14ac:dyDescent="0.2">
      <c r="A231" s="315" t="s">
        <v>922</v>
      </c>
      <c r="B231" s="315" t="s">
        <v>923</v>
      </c>
      <c r="C231" s="315" t="s">
        <v>31</v>
      </c>
      <c r="D231" s="315" t="s">
        <v>32</v>
      </c>
      <c r="E231" s="315" t="s">
        <v>1059</v>
      </c>
      <c r="F231" s="315" t="s">
        <v>1060</v>
      </c>
      <c r="G231" s="316">
        <v>20</v>
      </c>
      <c r="H231" s="317" t="s">
        <v>1059</v>
      </c>
      <c r="I231" s="314" t="s">
        <v>1105</v>
      </c>
      <c r="K231" s="314" t="s">
        <v>1104</v>
      </c>
    </row>
    <row r="232" spans="1:11" hidden="1" x14ac:dyDescent="0.2">
      <c r="A232" s="315" t="s">
        <v>318</v>
      </c>
      <c r="B232" s="315" t="s">
        <v>319</v>
      </c>
      <c r="C232" s="315" t="s">
        <v>31</v>
      </c>
      <c r="D232" s="315" t="s">
        <v>32</v>
      </c>
      <c r="E232" s="315" t="s">
        <v>1059</v>
      </c>
      <c r="F232" s="315" t="s">
        <v>1060</v>
      </c>
      <c r="G232" s="316">
        <v>20</v>
      </c>
      <c r="H232" s="317" t="s">
        <v>1059</v>
      </c>
      <c r="I232" s="314" t="s">
        <v>1105</v>
      </c>
      <c r="K232" s="314" t="s">
        <v>1104</v>
      </c>
    </row>
    <row r="233" spans="1:11" hidden="1" x14ac:dyDescent="0.2">
      <c r="A233" s="315" t="s">
        <v>320</v>
      </c>
      <c r="B233" s="315" t="s">
        <v>321</v>
      </c>
      <c r="C233" s="315" t="s">
        <v>31</v>
      </c>
      <c r="D233" s="315" t="s">
        <v>32</v>
      </c>
      <c r="E233" s="315" t="s">
        <v>1059</v>
      </c>
      <c r="F233" s="315" t="s">
        <v>1060</v>
      </c>
      <c r="G233" s="316">
        <v>21</v>
      </c>
      <c r="H233" s="317" t="s">
        <v>1067</v>
      </c>
      <c r="I233" s="314" t="s">
        <v>1105</v>
      </c>
      <c r="K233" s="314" t="s">
        <v>1104</v>
      </c>
    </row>
    <row r="234" spans="1:11" hidden="1" x14ac:dyDescent="0.2">
      <c r="A234" s="315" t="s">
        <v>322</v>
      </c>
      <c r="B234" s="315" t="s">
        <v>323</v>
      </c>
      <c r="C234" s="315" t="s">
        <v>31</v>
      </c>
      <c r="D234" s="315" t="s">
        <v>32</v>
      </c>
      <c r="E234" s="315" t="s">
        <v>1059</v>
      </c>
      <c r="F234" s="315" t="s">
        <v>1060</v>
      </c>
      <c r="G234" s="316">
        <v>21</v>
      </c>
      <c r="H234" s="317" t="s">
        <v>1067</v>
      </c>
      <c r="I234" s="314" t="s">
        <v>1105</v>
      </c>
      <c r="K234" s="314" t="s">
        <v>1104</v>
      </c>
    </row>
    <row r="235" spans="1:11" hidden="1" x14ac:dyDescent="0.2">
      <c r="A235" s="315" t="s">
        <v>324</v>
      </c>
      <c r="B235" s="315" t="s">
        <v>325</v>
      </c>
      <c r="C235" s="315" t="s">
        <v>31</v>
      </c>
      <c r="D235" s="315" t="s">
        <v>32</v>
      </c>
      <c r="E235" s="315" t="s">
        <v>1059</v>
      </c>
      <c r="F235" s="315" t="s">
        <v>1060</v>
      </c>
      <c r="G235" s="316">
        <v>21</v>
      </c>
      <c r="H235" s="317" t="s">
        <v>1067</v>
      </c>
      <c r="I235" s="314" t="s">
        <v>1105</v>
      </c>
      <c r="K235" s="314" t="s">
        <v>1104</v>
      </c>
    </row>
    <row r="236" spans="1:11" hidden="1" x14ac:dyDescent="0.2">
      <c r="A236" s="315" t="s">
        <v>326</v>
      </c>
      <c r="B236" s="315" t="s">
        <v>327</v>
      </c>
      <c r="C236" s="315" t="s">
        <v>31</v>
      </c>
      <c r="D236" s="315" t="s">
        <v>32</v>
      </c>
      <c r="E236" s="315" t="s">
        <v>1059</v>
      </c>
      <c r="F236" s="315" t="s">
        <v>1060</v>
      </c>
      <c r="G236" s="316">
        <v>23</v>
      </c>
      <c r="H236" s="317" t="s">
        <v>1079</v>
      </c>
      <c r="I236" s="314" t="s">
        <v>1105</v>
      </c>
      <c r="K236" s="314" t="s">
        <v>1107</v>
      </c>
    </row>
    <row r="237" spans="1:11" hidden="1" x14ac:dyDescent="0.2">
      <c r="A237" s="315" t="s">
        <v>328</v>
      </c>
      <c r="B237" s="315" t="s">
        <v>329</v>
      </c>
      <c r="C237" s="315" t="s">
        <v>33</v>
      </c>
      <c r="D237" s="315" t="s">
        <v>34</v>
      </c>
      <c r="E237" s="315" t="s">
        <v>1067</v>
      </c>
      <c r="F237" s="315" t="s">
        <v>1068</v>
      </c>
      <c r="G237" s="316">
        <v>21</v>
      </c>
      <c r="H237" s="317" t="s">
        <v>1073</v>
      </c>
      <c r="I237" s="314" t="s">
        <v>1105</v>
      </c>
      <c r="K237" s="314" t="s">
        <v>1104</v>
      </c>
    </row>
    <row r="238" spans="1:11" hidden="1" x14ac:dyDescent="0.2">
      <c r="A238" s="315" t="s">
        <v>330</v>
      </c>
      <c r="B238" s="315" t="s">
        <v>331</v>
      </c>
      <c r="C238" s="315" t="s">
        <v>33</v>
      </c>
      <c r="D238" s="315" t="s">
        <v>34</v>
      </c>
      <c r="E238" s="315" t="s">
        <v>1067</v>
      </c>
      <c r="F238" s="315" t="s">
        <v>1068</v>
      </c>
      <c r="G238" s="316">
        <v>21</v>
      </c>
      <c r="H238" s="317" t="s">
        <v>1073</v>
      </c>
      <c r="I238" s="314" t="s">
        <v>1105</v>
      </c>
      <c r="K238" s="314" t="s">
        <v>1104</v>
      </c>
    </row>
    <row r="239" spans="1:11" hidden="1" x14ac:dyDescent="0.2">
      <c r="A239" s="315" t="s">
        <v>332</v>
      </c>
      <c r="B239" s="315" t="s">
        <v>333</v>
      </c>
      <c r="C239" s="315" t="s">
        <v>33</v>
      </c>
      <c r="D239" s="315" t="s">
        <v>34</v>
      </c>
      <c r="E239" s="315" t="s">
        <v>1067</v>
      </c>
      <c r="F239" s="315" t="s">
        <v>1068</v>
      </c>
      <c r="G239" s="316">
        <v>21</v>
      </c>
      <c r="H239" s="317" t="s">
        <v>1073</v>
      </c>
      <c r="I239" s="314" t="s">
        <v>1105</v>
      </c>
      <c r="K239" s="314" t="s">
        <v>1104</v>
      </c>
    </row>
    <row r="240" spans="1:11" hidden="1" x14ac:dyDescent="0.2">
      <c r="A240" s="315" t="s">
        <v>924</v>
      </c>
      <c r="B240" s="315" t="s">
        <v>399</v>
      </c>
      <c r="C240" s="315" t="s">
        <v>37</v>
      </c>
      <c r="D240" s="315" t="s">
        <v>38</v>
      </c>
      <c r="E240" s="315" t="s">
        <v>1079</v>
      </c>
      <c r="F240" s="315" t="s">
        <v>1080</v>
      </c>
      <c r="G240" s="316">
        <v>16</v>
      </c>
      <c r="H240" s="317" t="s">
        <v>1047</v>
      </c>
      <c r="I240" s="314" t="s">
        <v>1105</v>
      </c>
      <c r="K240" s="314" t="s">
        <v>1104</v>
      </c>
    </row>
    <row r="241" spans="1:11" hidden="1" x14ac:dyDescent="0.2">
      <c r="A241" s="315" t="s">
        <v>925</v>
      </c>
      <c r="B241" s="315" t="s">
        <v>400</v>
      </c>
      <c r="C241" s="315" t="s">
        <v>37</v>
      </c>
      <c r="D241" s="315" t="s">
        <v>38</v>
      </c>
      <c r="E241" s="315" t="s">
        <v>1079</v>
      </c>
      <c r="F241" s="315" t="s">
        <v>1080</v>
      </c>
      <c r="G241" s="316">
        <v>23</v>
      </c>
      <c r="H241" s="317" t="s">
        <v>1079</v>
      </c>
      <c r="I241" s="314" t="s">
        <v>1105</v>
      </c>
      <c r="K241" s="314" t="s">
        <v>1104</v>
      </c>
    </row>
    <row r="242" spans="1:11" hidden="1" x14ac:dyDescent="0.2">
      <c r="A242" s="315" t="s">
        <v>926</v>
      </c>
      <c r="B242" s="315" t="s">
        <v>401</v>
      </c>
      <c r="C242" s="315" t="s">
        <v>37</v>
      </c>
      <c r="D242" s="315" t="s">
        <v>38</v>
      </c>
      <c r="E242" s="315" t="s">
        <v>1079</v>
      </c>
      <c r="F242" s="315" t="s">
        <v>1080</v>
      </c>
      <c r="G242" s="316">
        <v>23</v>
      </c>
      <c r="H242" s="317" t="s">
        <v>1079</v>
      </c>
      <c r="I242" s="314" t="s">
        <v>1105</v>
      </c>
      <c r="K242" s="314" t="s">
        <v>1104</v>
      </c>
    </row>
    <row r="243" spans="1:11" hidden="1" x14ac:dyDescent="0.2">
      <c r="A243" s="315" t="s">
        <v>927</v>
      </c>
      <c r="B243" s="315" t="s">
        <v>402</v>
      </c>
      <c r="C243" s="315" t="s">
        <v>37</v>
      </c>
      <c r="D243" s="315" t="s">
        <v>38</v>
      </c>
      <c r="E243" s="315" t="s">
        <v>1079</v>
      </c>
      <c r="F243" s="315" t="s">
        <v>1080</v>
      </c>
      <c r="G243" s="316">
        <v>163</v>
      </c>
      <c r="H243" s="317" t="s">
        <v>1045</v>
      </c>
      <c r="I243" s="314" t="s">
        <v>1105</v>
      </c>
      <c r="K243" s="314" t="s">
        <v>1104</v>
      </c>
    </row>
    <row r="244" spans="1:11" hidden="1" x14ac:dyDescent="0.2">
      <c r="A244" s="315" t="s">
        <v>928</v>
      </c>
      <c r="B244" s="315" t="s">
        <v>403</v>
      </c>
      <c r="C244" s="315" t="s">
        <v>37</v>
      </c>
      <c r="D244" s="315" t="s">
        <v>38</v>
      </c>
      <c r="E244" s="315" t="s">
        <v>1079</v>
      </c>
      <c r="F244" s="315" t="s">
        <v>1080</v>
      </c>
      <c r="G244" s="316">
        <v>15</v>
      </c>
      <c r="H244" s="317" t="s">
        <v>1041</v>
      </c>
      <c r="I244" s="314" t="s">
        <v>1105</v>
      </c>
      <c r="K244" s="314" t="s">
        <v>1107</v>
      </c>
    </row>
    <row r="245" spans="1:11" hidden="1" x14ac:dyDescent="0.2">
      <c r="A245" s="315" t="s">
        <v>929</v>
      </c>
      <c r="B245" s="315" t="s">
        <v>404</v>
      </c>
      <c r="C245" s="315" t="s">
        <v>37</v>
      </c>
      <c r="D245" s="315" t="s">
        <v>38</v>
      </c>
      <c r="E245" s="315" t="s">
        <v>1079</v>
      </c>
      <c r="F245" s="315" t="s">
        <v>1080</v>
      </c>
      <c r="G245" s="316">
        <v>23</v>
      </c>
      <c r="H245" s="317" t="s">
        <v>1079</v>
      </c>
      <c r="I245" s="314" t="s">
        <v>1105</v>
      </c>
      <c r="K245" s="314" t="s">
        <v>1104</v>
      </c>
    </row>
    <row r="246" spans="1:11" hidden="1" x14ac:dyDescent="0.2">
      <c r="A246" s="315" t="s">
        <v>930</v>
      </c>
      <c r="B246" s="315" t="s">
        <v>409</v>
      </c>
      <c r="C246" s="315" t="s">
        <v>37</v>
      </c>
      <c r="D246" s="315" t="s">
        <v>38</v>
      </c>
      <c r="E246" s="315" t="s">
        <v>1079</v>
      </c>
      <c r="F246" s="315" t="s">
        <v>1080</v>
      </c>
      <c r="G246" s="316">
        <v>21</v>
      </c>
      <c r="H246" s="317" t="s">
        <v>1067</v>
      </c>
      <c r="I246" s="314" t="s">
        <v>1105</v>
      </c>
      <c r="K246" s="314" t="s">
        <v>1104</v>
      </c>
    </row>
    <row r="247" spans="1:11" hidden="1" x14ac:dyDescent="0.2">
      <c r="A247" s="315" t="s">
        <v>931</v>
      </c>
      <c r="B247" s="315" t="s">
        <v>410</v>
      </c>
      <c r="C247" s="315" t="s">
        <v>37</v>
      </c>
      <c r="D247" s="315" t="s">
        <v>38</v>
      </c>
      <c r="E247" s="315" t="s">
        <v>1079</v>
      </c>
      <c r="F247" s="315" t="s">
        <v>1080</v>
      </c>
      <c r="G247" s="316">
        <v>21</v>
      </c>
      <c r="H247" s="317" t="s">
        <v>1067</v>
      </c>
      <c r="I247" s="314" t="s">
        <v>1105</v>
      </c>
      <c r="K247" s="314" t="s">
        <v>1104</v>
      </c>
    </row>
    <row r="248" spans="1:11" hidden="1" x14ac:dyDescent="0.2">
      <c r="A248" s="315" t="s">
        <v>932</v>
      </c>
      <c r="B248" s="315" t="s">
        <v>411</v>
      </c>
      <c r="C248" s="315" t="s">
        <v>37</v>
      </c>
      <c r="D248" s="315" t="s">
        <v>38</v>
      </c>
      <c r="E248" s="315" t="s">
        <v>1079</v>
      </c>
      <c r="F248" s="315" t="s">
        <v>1080</v>
      </c>
      <c r="G248" s="316">
        <v>21</v>
      </c>
      <c r="H248" s="317" t="s">
        <v>1067</v>
      </c>
      <c r="I248" s="314" t="s">
        <v>1105</v>
      </c>
      <c r="K248" s="314" t="s">
        <v>1104</v>
      </c>
    </row>
    <row r="249" spans="1:11" hidden="1" x14ac:dyDescent="0.2">
      <c r="A249" s="315" t="s">
        <v>334</v>
      </c>
      <c r="B249" s="315" t="s">
        <v>335</v>
      </c>
      <c r="C249" s="315" t="s">
        <v>33</v>
      </c>
      <c r="D249" s="315" t="s">
        <v>34</v>
      </c>
      <c r="E249" s="315" t="s">
        <v>1069</v>
      </c>
      <c r="F249" s="315" t="s">
        <v>1070</v>
      </c>
      <c r="G249" s="316">
        <v>21</v>
      </c>
      <c r="H249" s="317" t="s">
        <v>1069</v>
      </c>
      <c r="I249" s="314" t="s">
        <v>1105</v>
      </c>
      <c r="K249" s="314" t="s">
        <v>1104</v>
      </c>
    </row>
    <row r="250" spans="1:11" hidden="1" x14ac:dyDescent="0.2">
      <c r="A250" s="315" t="s">
        <v>336</v>
      </c>
      <c r="B250" s="315" t="s">
        <v>337</v>
      </c>
      <c r="C250" s="315" t="s">
        <v>33</v>
      </c>
      <c r="D250" s="315" t="s">
        <v>34</v>
      </c>
      <c r="E250" s="315" t="s">
        <v>1069</v>
      </c>
      <c r="F250" s="315" t="s">
        <v>1070</v>
      </c>
      <c r="G250" s="316">
        <v>21</v>
      </c>
      <c r="H250" s="317" t="s">
        <v>1071</v>
      </c>
      <c r="I250" s="314" t="s">
        <v>1105</v>
      </c>
      <c r="K250" s="314" t="s">
        <v>1104</v>
      </c>
    </row>
    <row r="251" spans="1:11" hidden="1" x14ac:dyDescent="0.2">
      <c r="A251" s="315" t="s">
        <v>338</v>
      </c>
      <c r="B251" s="315" t="s">
        <v>339</v>
      </c>
      <c r="C251" s="315" t="s">
        <v>33</v>
      </c>
      <c r="D251" s="315" t="s">
        <v>34</v>
      </c>
      <c r="E251" s="315" t="s">
        <v>1069</v>
      </c>
      <c r="F251" s="315" t="s">
        <v>1070</v>
      </c>
      <c r="G251" s="316">
        <v>21</v>
      </c>
      <c r="H251" s="317" t="s">
        <v>1071</v>
      </c>
      <c r="I251" s="314" t="s">
        <v>1105</v>
      </c>
      <c r="K251" s="314" t="s">
        <v>1104</v>
      </c>
    </row>
    <row r="252" spans="1:11" hidden="1" x14ac:dyDescent="0.2">
      <c r="A252" s="315" t="s">
        <v>340</v>
      </c>
      <c r="B252" s="315" t="s">
        <v>341</v>
      </c>
      <c r="C252" s="315" t="s">
        <v>33</v>
      </c>
      <c r="D252" s="315" t="s">
        <v>34</v>
      </c>
      <c r="E252" s="315" t="s">
        <v>1069</v>
      </c>
      <c r="F252" s="315" t="s">
        <v>1070</v>
      </c>
      <c r="G252" s="316">
        <v>21</v>
      </c>
      <c r="H252" s="317" t="s">
        <v>1071</v>
      </c>
      <c r="I252" s="314" t="s">
        <v>1105</v>
      </c>
      <c r="K252" s="314" t="s">
        <v>1104</v>
      </c>
    </row>
    <row r="253" spans="1:11" hidden="1" x14ac:dyDescent="0.2">
      <c r="A253" s="315" t="s">
        <v>342</v>
      </c>
      <c r="B253" s="315" t="s">
        <v>343</v>
      </c>
      <c r="C253" s="315" t="s">
        <v>33</v>
      </c>
      <c r="D253" s="315" t="s">
        <v>34</v>
      </c>
      <c r="E253" s="315" t="s">
        <v>1069</v>
      </c>
      <c r="F253" s="315" t="s">
        <v>1070</v>
      </c>
      <c r="G253" s="316">
        <v>21</v>
      </c>
      <c r="H253" s="317" t="s">
        <v>1071</v>
      </c>
      <c r="I253" s="314" t="s">
        <v>1105</v>
      </c>
      <c r="K253" s="314" t="s">
        <v>1104</v>
      </c>
    </row>
    <row r="254" spans="1:11" hidden="1" x14ac:dyDescent="0.2">
      <c r="A254" s="315" t="s">
        <v>344</v>
      </c>
      <c r="B254" s="315" t="s">
        <v>345</v>
      </c>
      <c r="C254" s="315" t="s">
        <v>33</v>
      </c>
      <c r="D254" s="315" t="s">
        <v>34</v>
      </c>
      <c r="E254" s="315" t="s">
        <v>1069</v>
      </c>
      <c r="F254" s="315" t="s">
        <v>1070</v>
      </c>
      <c r="G254" s="316">
        <v>21</v>
      </c>
      <c r="H254" s="317" t="s">
        <v>1071</v>
      </c>
      <c r="I254" s="314" t="s">
        <v>1105</v>
      </c>
      <c r="K254" s="314" t="s">
        <v>1104</v>
      </c>
    </row>
    <row r="255" spans="1:11" hidden="1" x14ac:dyDescent="0.2">
      <c r="A255" s="315" t="s">
        <v>346</v>
      </c>
      <c r="B255" s="315" t="s">
        <v>347</v>
      </c>
      <c r="C255" s="315" t="s">
        <v>33</v>
      </c>
      <c r="D255" s="315" t="s">
        <v>34</v>
      </c>
      <c r="E255" s="315" t="s">
        <v>1069</v>
      </c>
      <c r="F255" s="315" t="s">
        <v>1070</v>
      </c>
      <c r="G255" s="316">
        <v>23</v>
      </c>
      <c r="H255" s="317" t="s">
        <v>1079</v>
      </c>
      <c r="I255" s="314" t="s">
        <v>1105</v>
      </c>
      <c r="K255" s="314" t="s">
        <v>1107</v>
      </c>
    </row>
    <row r="256" spans="1:11" hidden="1" x14ac:dyDescent="0.2">
      <c r="A256" s="315" t="s">
        <v>348</v>
      </c>
      <c r="B256" s="315" t="s">
        <v>349</v>
      </c>
      <c r="C256" s="315" t="s">
        <v>33</v>
      </c>
      <c r="D256" s="315" t="s">
        <v>34</v>
      </c>
      <c r="E256" s="315" t="s">
        <v>1069</v>
      </c>
      <c r="F256" s="315" t="s">
        <v>1070</v>
      </c>
      <c r="G256" s="316">
        <v>21</v>
      </c>
      <c r="H256" s="317" t="s">
        <v>1073</v>
      </c>
      <c r="I256" s="314" t="s">
        <v>1105</v>
      </c>
      <c r="K256" s="314" t="s">
        <v>1104</v>
      </c>
    </row>
    <row r="257" spans="1:11" hidden="1" x14ac:dyDescent="0.2">
      <c r="A257" s="315" t="s">
        <v>350</v>
      </c>
      <c r="B257" s="315" t="s">
        <v>351</v>
      </c>
      <c r="C257" s="315" t="s">
        <v>33</v>
      </c>
      <c r="D257" s="315" t="s">
        <v>34</v>
      </c>
      <c r="E257" s="315" t="s">
        <v>1071</v>
      </c>
      <c r="F257" s="315" t="s">
        <v>1072</v>
      </c>
      <c r="G257" s="316">
        <v>23</v>
      </c>
      <c r="H257" s="317" t="s">
        <v>1079</v>
      </c>
      <c r="I257" s="314" t="s">
        <v>1105</v>
      </c>
      <c r="K257" s="314" t="s">
        <v>1107</v>
      </c>
    </row>
    <row r="258" spans="1:11" hidden="1" x14ac:dyDescent="0.2">
      <c r="A258" s="315" t="s">
        <v>352</v>
      </c>
      <c r="B258" s="315" t="s">
        <v>353</v>
      </c>
      <c r="C258" s="315" t="s">
        <v>33</v>
      </c>
      <c r="D258" s="315" t="s">
        <v>34</v>
      </c>
      <c r="E258" s="315" t="s">
        <v>1071</v>
      </c>
      <c r="F258" s="315" t="s">
        <v>1072</v>
      </c>
      <c r="G258" s="316">
        <v>23</v>
      </c>
      <c r="H258" s="317" t="s">
        <v>1079</v>
      </c>
      <c r="I258" s="314" t="s">
        <v>1105</v>
      </c>
      <c r="K258" s="314" t="s">
        <v>1107</v>
      </c>
    </row>
    <row r="259" spans="1:11" hidden="1" x14ac:dyDescent="0.2">
      <c r="A259" s="315" t="s">
        <v>354</v>
      </c>
      <c r="B259" s="315" t="s">
        <v>1190</v>
      </c>
      <c r="C259" s="315" t="s">
        <v>33</v>
      </c>
      <c r="D259" s="315" t="s">
        <v>34</v>
      </c>
      <c r="E259" s="315" t="s">
        <v>1071</v>
      </c>
      <c r="F259" s="315" t="s">
        <v>1072</v>
      </c>
      <c r="G259" s="316">
        <v>23</v>
      </c>
      <c r="H259" s="317" t="s">
        <v>1079</v>
      </c>
      <c r="I259" s="314" t="s">
        <v>1105</v>
      </c>
      <c r="K259" s="314" t="s">
        <v>1107</v>
      </c>
    </row>
    <row r="260" spans="1:11" hidden="1" x14ac:dyDescent="0.2">
      <c r="A260" s="315" t="s">
        <v>355</v>
      </c>
      <c r="B260" s="315" t="s">
        <v>356</v>
      </c>
      <c r="C260" s="315" t="s">
        <v>33</v>
      </c>
      <c r="D260" s="315" t="s">
        <v>34</v>
      </c>
      <c r="E260" s="315" t="s">
        <v>1071</v>
      </c>
      <c r="F260" s="315" t="s">
        <v>1072</v>
      </c>
      <c r="G260" s="316">
        <v>23</v>
      </c>
      <c r="H260" s="317" t="s">
        <v>1079</v>
      </c>
      <c r="I260" s="314" t="s">
        <v>1105</v>
      </c>
      <c r="K260" s="314" t="s">
        <v>1107</v>
      </c>
    </row>
    <row r="261" spans="1:11" hidden="1" x14ac:dyDescent="0.2">
      <c r="A261" s="315" t="s">
        <v>357</v>
      </c>
      <c r="B261" s="315" t="s">
        <v>358</v>
      </c>
      <c r="C261" s="315" t="s">
        <v>33</v>
      </c>
      <c r="D261" s="315" t="s">
        <v>34</v>
      </c>
      <c r="E261" s="315" t="s">
        <v>1071</v>
      </c>
      <c r="F261" s="315" t="s">
        <v>1072</v>
      </c>
      <c r="G261" s="316">
        <v>23</v>
      </c>
      <c r="H261" s="317" t="s">
        <v>1079</v>
      </c>
      <c r="I261" s="314" t="s">
        <v>1105</v>
      </c>
      <c r="K261" s="314" t="s">
        <v>1107</v>
      </c>
    </row>
    <row r="262" spans="1:11" hidden="1" x14ac:dyDescent="0.2">
      <c r="A262" s="315" t="s">
        <v>933</v>
      </c>
      <c r="B262" s="315" t="s">
        <v>934</v>
      </c>
      <c r="C262" s="315" t="s">
        <v>37</v>
      </c>
      <c r="D262" s="315" t="s">
        <v>38</v>
      </c>
      <c r="E262" s="315" t="s">
        <v>1079</v>
      </c>
      <c r="F262" s="315" t="s">
        <v>1080</v>
      </c>
      <c r="G262" s="316">
        <v>21</v>
      </c>
      <c r="H262" s="317" t="s">
        <v>1067</v>
      </c>
      <c r="I262" s="314" t="s">
        <v>1105</v>
      </c>
      <c r="K262" s="314" t="s">
        <v>1107</v>
      </c>
    </row>
    <row r="263" spans="1:11" hidden="1" x14ac:dyDescent="0.2">
      <c r="A263" s="315" t="s">
        <v>359</v>
      </c>
      <c r="B263" s="315" t="s">
        <v>360</v>
      </c>
      <c r="C263" s="315" t="s">
        <v>33</v>
      </c>
      <c r="D263" s="315" t="s">
        <v>34</v>
      </c>
      <c r="E263" s="315" t="s">
        <v>1073</v>
      </c>
      <c r="F263" s="315" t="s">
        <v>1074</v>
      </c>
      <c r="G263" s="316">
        <v>21</v>
      </c>
      <c r="H263" s="317" t="s">
        <v>1069</v>
      </c>
      <c r="I263" s="314" t="s">
        <v>1105</v>
      </c>
      <c r="K263" s="314" t="s">
        <v>1104</v>
      </c>
    </row>
    <row r="264" spans="1:11" hidden="1" x14ac:dyDescent="0.2">
      <c r="A264" s="315" t="s">
        <v>361</v>
      </c>
      <c r="B264" s="315" t="s">
        <v>362</v>
      </c>
      <c r="C264" s="315" t="s">
        <v>33</v>
      </c>
      <c r="D264" s="315" t="s">
        <v>34</v>
      </c>
      <c r="E264" s="315" t="s">
        <v>1073</v>
      </c>
      <c r="F264" s="315" t="s">
        <v>1074</v>
      </c>
      <c r="G264" s="316">
        <v>21</v>
      </c>
      <c r="H264" s="317" t="s">
        <v>1069</v>
      </c>
      <c r="I264" s="314" t="s">
        <v>1105</v>
      </c>
      <c r="K264" s="314" t="s">
        <v>1104</v>
      </c>
    </row>
    <row r="265" spans="1:11" hidden="1" x14ac:dyDescent="0.2">
      <c r="A265" s="315" t="s">
        <v>363</v>
      </c>
      <c r="B265" s="315" t="s">
        <v>364</v>
      </c>
      <c r="C265" s="315" t="s">
        <v>33</v>
      </c>
      <c r="D265" s="315" t="s">
        <v>34</v>
      </c>
      <c r="E265" s="315" t="s">
        <v>1073</v>
      </c>
      <c r="F265" s="315" t="s">
        <v>1074</v>
      </c>
      <c r="G265" s="316">
        <v>21</v>
      </c>
      <c r="H265" s="317" t="s">
        <v>1069</v>
      </c>
      <c r="I265" s="314" t="s">
        <v>1105</v>
      </c>
      <c r="K265" s="314" t="s">
        <v>1104</v>
      </c>
    </row>
    <row r="266" spans="1:11" hidden="1" x14ac:dyDescent="0.2">
      <c r="A266" s="315" t="s">
        <v>365</v>
      </c>
      <c r="B266" s="315" t="s">
        <v>366</v>
      </c>
      <c r="C266" s="315" t="s">
        <v>33</v>
      </c>
      <c r="D266" s="315" t="s">
        <v>34</v>
      </c>
      <c r="E266" s="315" t="s">
        <v>1073</v>
      </c>
      <c r="F266" s="315" t="s">
        <v>1074</v>
      </c>
      <c r="G266" s="316">
        <v>21</v>
      </c>
      <c r="H266" s="317" t="s">
        <v>1069</v>
      </c>
      <c r="I266" s="314" t="s">
        <v>1105</v>
      </c>
      <c r="K266" s="314" t="s">
        <v>1104</v>
      </c>
    </row>
    <row r="267" spans="1:11" hidden="1" x14ac:dyDescent="0.2">
      <c r="A267" s="315" t="s">
        <v>367</v>
      </c>
      <c r="B267" s="315" t="s">
        <v>368</v>
      </c>
      <c r="C267" s="315" t="s">
        <v>33</v>
      </c>
      <c r="D267" s="315" t="s">
        <v>34</v>
      </c>
      <c r="E267" s="315" t="s">
        <v>1073</v>
      </c>
      <c r="F267" s="315" t="s">
        <v>1074</v>
      </c>
      <c r="G267" s="316">
        <v>21</v>
      </c>
      <c r="H267" s="317" t="s">
        <v>1069</v>
      </c>
      <c r="I267" s="314" t="s">
        <v>1105</v>
      </c>
      <c r="K267" s="314" t="s">
        <v>1104</v>
      </c>
    </row>
    <row r="268" spans="1:11" hidden="1" x14ac:dyDescent="0.2">
      <c r="A268" s="315" t="s">
        <v>369</v>
      </c>
      <c r="B268" s="315" t="s">
        <v>370</v>
      </c>
      <c r="C268" s="315" t="s">
        <v>33</v>
      </c>
      <c r="D268" s="315" t="s">
        <v>34</v>
      </c>
      <c r="E268" s="315" t="s">
        <v>1073</v>
      </c>
      <c r="F268" s="315" t="s">
        <v>1074</v>
      </c>
      <c r="G268" s="316">
        <v>21</v>
      </c>
      <c r="H268" s="317" t="s">
        <v>1069</v>
      </c>
      <c r="I268" s="314" t="s">
        <v>1105</v>
      </c>
      <c r="K268" s="314" t="s">
        <v>1104</v>
      </c>
    </row>
    <row r="269" spans="1:11" hidden="1" x14ac:dyDescent="0.2">
      <c r="A269" s="315" t="s">
        <v>371</v>
      </c>
      <c r="B269" s="315" t="s">
        <v>1191</v>
      </c>
      <c r="C269" s="315" t="s">
        <v>33</v>
      </c>
      <c r="D269" s="315" t="s">
        <v>34</v>
      </c>
      <c r="E269" s="315" t="s">
        <v>1075</v>
      </c>
      <c r="F269" s="315" t="s">
        <v>1076</v>
      </c>
      <c r="G269" s="316">
        <v>23</v>
      </c>
      <c r="H269" s="317" t="s">
        <v>1079</v>
      </c>
      <c r="I269" s="314" t="s">
        <v>1105</v>
      </c>
      <c r="K269" s="314" t="s">
        <v>1107</v>
      </c>
    </row>
    <row r="270" spans="1:11" hidden="1" x14ac:dyDescent="0.2">
      <c r="A270" s="315" t="s">
        <v>373</v>
      </c>
      <c r="B270" s="315" t="s">
        <v>1192</v>
      </c>
      <c r="C270" s="315" t="s">
        <v>33</v>
      </c>
      <c r="D270" s="315" t="s">
        <v>34</v>
      </c>
      <c r="E270" s="315" t="s">
        <v>1073</v>
      </c>
      <c r="F270" s="315" t="s">
        <v>1074</v>
      </c>
      <c r="G270" s="316">
        <v>21</v>
      </c>
      <c r="H270" s="317" t="s">
        <v>1069</v>
      </c>
      <c r="I270" s="314" t="s">
        <v>1105</v>
      </c>
      <c r="K270" s="314" t="s">
        <v>1104</v>
      </c>
    </row>
    <row r="271" spans="1:11" hidden="1" x14ac:dyDescent="0.2">
      <c r="A271" s="315" t="s">
        <v>374</v>
      </c>
      <c r="B271" s="315" t="s">
        <v>375</v>
      </c>
      <c r="C271" s="315" t="s">
        <v>33</v>
      </c>
      <c r="D271" s="315" t="s">
        <v>34</v>
      </c>
      <c r="E271" s="315" t="s">
        <v>1075</v>
      </c>
      <c r="F271" s="315" t="s">
        <v>1076</v>
      </c>
      <c r="G271" s="316">
        <v>23</v>
      </c>
      <c r="H271" s="317" t="s">
        <v>1079</v>
      </c>
      <c r="I271" s="314" t="s">
        <v>1105</v>
      </c>
      <c r="K271" s="314" t="s">
        <v>1107</v>
      </c>
    </row>
    <row r="272" spans="1:11" hidden="1" x14ac:dyDescent="0.2">
      <c r="A272" s="315" t="s">
        <v>376</v>
      </c>
      <c r="B272" s="315" t="s">
        <v>377</v>
      </c>
      <c r="C272" s="315" t="s">
        <v>33</v>
      </c>
      <c r="D272" s="315" t="s">
        <v>34</v>
      </c>
      <c r="E272" s="315" t="s">
        <v>1075</v>
      </c>
      <c r="F272" s="315" t="s">
        <v>1076</v>
      </c>
      <c r="G272" s="316">
        <v>23</v>
      </c>
      <c r="H272" s="317" t="s">
        <v>1079</v>
      </c>
      <c r="I272" s="314" t="s">
        <v>1105</v>
      </c>
      <c r="K272" s="314" t="s">
        <v>1107</v>
      </c>
    </row>
    <row r="273" spans="1:11" hidden="1" x14ac:dyDescent="0.2">
      <c r="A273" s="315" t="s">
        <v>378</v>
      </c>
      <c r="B273" s="315" t="s">
        <v>379</v>
      </c>
      <c r="C273" s="315" t="s">
        <v>33</v>
      </c>
      <c r="D273" s="315" t="s">
        <v>34</v>
      </c>
      <c r="E273" s="315" t="s">
        <v>1067</v>
      </c>
      <c r="F273" s="315" t="s">
        <v>1068</v>
      </c>
      <c r="G273" s="316">
        <v>21</v>
      </c>
      <c r="H273" s="317" t="s">
        <v>1073</v>
      </c>
      <c r="I273" s="314" t="s">
        <v>1105</v>
      </c>
      <c r="K273" s="314" t="s">
        <v>1104</v>
      </c>
    </row>
    <row r="274" spans="1:11" hidden="1" x14ac:dyDescent="0.2">
      <c r="A274" s="315" t="s">
        <v>380</v>
      </c>
      <c r="B274" s="315" t="s">
        <v>381</v>
      </c>
      <c r="C274" s="315" t="s">
        <v>33</v>
      </c>
      <c r="D274" s="315" t="s">
        <v>34</v>
      </c>
      <c r="E274" s="315" t="s">
        <v>1067</v>
      </c>
      <c r="F274" s="315" t="s">
        <v>1068</v>
      </c>
      <c r="G274" s="316">
        <v>21</v>
      </c>
      <c r="H274" s="317" t="s">
        <v>1073</v>
      </c>
      <c r="I274" s="314" t="s">
        <v>1105</v>
      </c>
      <c r="K274" s="314" t="s">
        <v>1104</v>
      </c>
    </row>
    <row r="275" spans="1:11" hidden="1" x14ac:dyDescent="0.2">
      <c r="A275" s="315" t="s">
        <v>390</v>
      </c>
      <c r="B275" s="315" t="s">
        <v>391</v>
      </c>
      <c r="C275" s="315" t="s">
        <v>35</v>
      </c>
      <c r="D275" s="315" t="s">
        <v>36</v>
      </c>
      <c r="E275" s="315" t="s">
        <v>1077</v>
      </c>
      <c r="F275" s="315" t="s">
        <v>1078</v>
      </c>
      <c r="G275" s="316">
        <v>21</v>
      </c>
      <c r="H275" s="317" t="s">
        <v>1067</v>
      </c>
      <c r="I275" s="314" t="s">
        <v>1105</v>
      </c>
      <c r="K275" s="314" t="s">
        <v>1104</v>
      </c>
    </row>
    <row r="276" spans="1:11" hidden="1" x14ac:dyDescent="0.2">
      <c r="A276" s="315" t="s">
        <v>392</v>
      </c>
      <c r="B276" s="315" t="s">
        <v>1193</v>
      </c>
      <c r="C276" s="315" t="s">
        <v>35</v>
      </c>
      <c r="D276" s="315" t="s">
        <v>36</v>
      </c>
      <c r="E276" s="315" t="s">
        <v>1077</v>
      </c>
      <c r="F276" s="315" t="s">
        <v>1078</v>
      </c>
      <c r="G276" s="316">
        <v>21</v>
      </c>
      <c r="H276" s="317" t="s">
        <v>1067</v>
      </c>
      <c r="I276" s="314" t="s">
        <v>1105</v>
      </c>
      <c r="K276" s="314" t="s">
        <v>1104</v>
      </c>
    </row>
    <row r="277" spans="1:11" hidden="1" x14ac:dyDescent="0.2">
      <c r="A277" s="315" t="s">
        <v>393</v>
      </c>
      <c r="B277" s="315" t="s">
        <v>394</v>
      </c>
      <c r="C277" s="315" t="s">
        <v>35</v>
      </c>
      <c r="D277" s="315" t="s">
        <v>36</v>
      </c>
      <c r="E277" s="315" t="s">
        <v>1077</v>
      </c>
      <c r="F277" s="315" t="s">
        <v>1078</v>
      </c>
      <c r="G277" s="316">
        <v>14</v>
      </c>
      <c r="H277" s="317" t="s">
        <v>1039</v>
      </c>
      <c r="I277" s="314" t="s">
        <v>1105</v>
      </c>
      <c r="K277" s="314" t="s">
        <v>1104</v>
      </c>
    </row>
    <row r="278" spans="1:11" hidden="1" x14ac:dyDescent="0.2">
      <c r="A278" s="315" t="s">
        <v>395</v>
      </c>
      <c r="B278" s="315" t="s">
        <v>396</v>
      </c>
      <c r="C278" s="315" t="s">
        <v>35</v>
      </c>
      <c r="D278" s="315" t="s">
        <v>36</v>
      </c>
      <c r="E278" s="315" t="s">
        <v>1077</v>
      </c>
      <c r="F278" s="315" t="s">
        <v>1078</v>
      </c>
      <c r="G278" s="316">
        <v>15</v>
      </c>
      <c r="H278" s="317" t="s">
        <v>1041</v>
      </c>
      <c r="I278" s="314" t="s">
        <v>1105</v>
      </c>
      <c r="K278" s="314" t="s">
        <v>1104</v>
      </c>
    </row>
    <row r="279" spans="1:11" hidden="1" x14ac:dyDescent="0.2">
      <c r="A279" s="315" t="s">
        <v>397</v>
      </c>
      <c r="B279" s="315" t="s">
        <v>398</v>
      </c>
      <c r="C279" s="315" t="s">
        <v>35</v>
      </c>
      <c r="D279" s="315" t="s">
        <v>36</v>
      </c>
      <c r="E279" s="315" t="s">
        <v>1077</v>
      </c>
      <c r="F279" s="315" t="s">
        <v>1078</v>
      </c>
      <c r="G279" s="316">
        <v>15</v>
      </c>
      <c r="H279" s="317" t="s">
        <v>1043</v>
      </c>
      <c r="I279" s="314" t="s">
        <v>1105</v>
      </c>
      <c r="K279" s="314" t="s">
        <v>1104</v>
      </c>
    </row>
    <row r="280" spans="1:11" hidden="1" x14ac:dyDescent="0.2">
      <c r="A280" s="315" t="s">
        <v>382</v>
      </c>
      <c r="B280" s="315" t="s">
        <v>383</v>
      </c>
      <c r="C280" s="315" t="s">
        <v>33</v>
      </c>
      <c r="D280" s="315" t="s">
        <v>34</v>
      </c>
      <c r="E280" s="315" t="s">
        <v>1067</v>
      </c>
      <c r="F280" s="315" t="s">
        <v>1068</v>
      </c>
      <c r="G280" s="316">
        <v>21</v>
      </c>
      <c r="H280" s="317" t="s">
        <v>1075</v>
      </c>
      <c r="I280" s="314" t="s">
        <v>1105</v>
      </c>
      <c r="K280" s="314" t="s">
        <v>1104</v>
      </c>
    </row>
    <row r="281" spans="1:11" hidden="1" x14ac:dyDescent="0.2">
      <c r="A281" s="315" t="s">
        <v>384</v>
      </c>
      <c r="B281" s="315" t="s">
        <v>385</v>
      </c>
      <c r="C281" s="315" t="s">
        <v>33</v>
      </c>
      <c r="D281" s="315" t="s">
        <v>34</v>
      </c>
      <c r="E281" s="315" t="s">
        <v>1067</v>
      </c>
      <c r="F281" s="315" t="s">
        <v>1068</v>
      </c>
      <c r="G281" s="316">
        <v>21</v>
      </c>
      <c r="H281" s="317" t="s">
        <v>1073</v>
      </c>
      <c r="I281" s="314" t="s">
        <v>1105</v>
      </c>
      <c r="K281" s="314" t="s">
        <v>1104</v>
      </c>
    </row>
    <row r="282" spans="1:11" hidden="1" x14ac:dyDescent="0.2">
      <c r="A282" s="315" t="s">
        <v>220</v>
      </c>
      <c r="B282" s="315" t="s">
        <v>221</v>
      </c>
      <c r="C282" s="315" t="s">
        <v>19</v>
      </c>
      <c r="D282" s="315" t="s">
        <v>20</v>
      </c>
      <c r="E282" s="315" t="s">
        <v>1039</v>
      </c>
      <c r="F282" s="315" t="s">
        <v>1040</v>
      </c>
      <c r="G282" s="316">
        <v>12</v>
      </c>
      <c r="H282" s="317" t="s">
        <v>1035</v>
      </c>
      <c r="I282" s="314" t="s">
        <v>1105</v>
      </c>
      <c r="K282" s="314" t="s">
        <v>1104</v>
      </c>
    </row>
    <row r="283" spans="1:11" hidden="1" x14ac:dyDescent="0.2">
      <c r="A283" s="315" t="s">
        <v>222</v>
      </c>
      <c r="B283" s="315" t="s">
        <v>1194</v>
      </c>
      <c r="C283" s="315" t="s">
        <v>21</v>
      </c>
      <c r="D283" s="315" t="s">
        <v>22</v>
      </c>
      <c r="E283" s="315" t="s">
        <v>1041</v>
      </c>
      <c r="F283" s="315" t="s">
        <v>1042</v>
      </c>
      <c r="G283" s="316">
        <v>12</v>
      </c>
      <c r="H283" s="317" t="s">
        <v>1035</v>
      </c>
      <c r="I283" s="314" t="s">
        <v>1105</v>
      </c>
      <c r="K283" s="314" t="s">
        <v>1104</v>
      </c>
    </row>
    <row r="284" spans="1:11" hidden="1" x14ac:dyDescent="0.2">
      <c r="A284" s="315" t="s">
        <v>224</v>
      </c>
      <c r="B284" s="315" t="s">
        <v>1195</v>
      </c>
      <c r="C284" s="315" t="s">
        <v>21</v>
      </c>
      <c r="D284" s="315" t="s">
        <v>22</v>
      </c>
      <c r="E284" s="315" t="s">
        <v>1043</v>
      </c>
      <c r="F284" s="315" t="s">
        <v>1044</v>
      </c>
      <c r="G284" s="316">
        <v>12</v>
      </c>
      <c r="H284" s="317" t="s">
        <v>1035</v>
      </c>
      <c r="I284" s="314" t="s">
        <v>1105</v>
      </c>
      <c r="K284" s="314" t="s">
        <v>1104</v>
      </c>
    </row>
    <row r="285" spans="1:11" hidden="1" x14ac:dyDescent="0.2">
      <c r="A285" s="315" t="s">
        <v>227</v>
      </c>
      <c r="B285" s="315" t="s">
        <v>228</v>
      </c>
      <c r="C285" s="315" t="s">
        <v>23</v>
      </c>
      <c r="D285" s="315" t="s">
        <v>24</v>
      </c>
      <c r="E285" s="315" t="s">
        <v>1047</v>
      </c>
      <c r="F285" s="315" t="s">
        <v>1048</v>
      </c>
      <c r="G285" s="316">
        <v>12</v>
      </c>
      <c r="H285" s="317" t="s">
        <v>1035</v>
      </c>
      <c r="I285" s="314" t="s">
        <v>1105</v>
      </c>
      <c r="K285" s="314" t="s">
        <v>1104</v>
      </c>
    </row>
    <row r="286" spans="1:11" hidden="1" x14ac:dyDescent="0.2">
      <c r="A286" s="315" t="s">
        <v>405</v>
      </c>
      <c r="B286" s="315" t="s">
        <v>406</v>
      </c>
      <c r="C286" s="315" t="s">
        <v>37</v>
      </c>
      <c r="D286" s="315" t="s">
        <v>38</v>
      </c>
      <c r="E286" s="315" t="s">
        <v>1079</v>
      </c>
      <c r="F286" s="315" t="s">
        <v>1080</v>
      </c>
      <c r="G286" s="316">
        <v>21</v>
      </c>
      <c r="H286" s="317" t="s">
        <v>1067</v>
      </c>
      <c r="I286" s="314" t="s">
        <v>1105</v>
      </c>
      <c r="K286" s="314" t="s">
        <v>1104</v>
      </c>
    </row>
    <row r="287" spans="1:11" hidden="1" x14ac:dyDescent="0.2">
      <c r="A287" s="315" t="s">
        <v>407</v>
      </c>
      <c r="B287" s="315" t="s">
        <v>408</v>
      </c>
      <c r="C287" s="315" t="s">
        <v>37</v>
      </c>
      <c r="D287" s="315" t="s">
        <v>38</v>
      </c>
      <c r="E287" s="315" t="s">
        <v>1079</v>
      </c>
      <c r="F287" s="315" t="s">
        <v>1080</v>
      </c>
      <c r="G287" s="316">
        <v>25</v>
      </c>
      <c r="H287" s="317" t="s">
        <v>1093</v>
      </c>
      <c r="I287" s="314" t="s">
        <v>1105</v>
      </c>
      <c r="K287" s="314" t="s">
        <v>1107</v>
      </c>
    </row>
    <row r="288" spans="1:11" hidden="1" x14ac:dyDescent="0.2">
      <c r="A288" s="315" t="s">
        <v>225</v>
      </c>
      <c r="B288" s="315" t="s">
        <v>226</v>
      </c>
      <c r="C288" s="315" t="s">
        <v>732</v>
      </c>
      <c r="D288" s="315" t="s">
        <v>733</v>
      </c>
      <c r="E288" s="315" t="s">
        <v>1045</v>
      </c>
      <c r="F288" s="315" t="s">
        <v>1046</v>
      </c>
      <c r="G288" s="316">
        <v>12</v>
      </c>
      <c r="H288" s="317" t="s">
        <v>1035</v>
      </c>
      <c r="I288" s="314" t="s">
        <v>1105</v>
      </c>
      <c r="K288" s="314" t="s">
        <v>1104</v>
      </c>
    </row>
    <row r="289" spans="1:11" hidden="1" x14ac:dyDescent="0.2">
      <c r="A289" s="315" t="s">
        <v>935</v>
      </c>
      <c r="B289" s="315" t="s">
        <v>936</v>
      </c>
      <c r="C289" s="315" t="s">
        <v>21</v>
      </c>
      <c r="D289" s="315" t="s">
        <v>22</v>
      </c>
      <c r="E289" s="315" t="s">
        <v>1041</v>
      </c>
      <c r="F289" s="315" t="s">
        <v>1042</v>
      </c>
      <c r="G289" s="316">
        <v>12</v>
      </c>
      <c r="H289" s="317" t="s">
        <v>1035</v>
      </c>
      <c r="I289" s="314" t="s">
        <v>1105</v>
      </c>
      <c r="K289" s="314" t="s">
        <v>1104</v>
      </c>
    </row>
    <row r="290" spans="1:11" hidden="1" x14ac:dyDescent="0.2">
      <c r="A290" s="315" t="s">
        <v>412</v>
      </c>
      <c r="B290" s="315" t="s">
        <v>1196</v>
      </c>
      <c r="C290" s="315" t="s">
        <v>37</v>
      </c>
      <c r="D290" s="315" t="s">
        <v>38</v>
      </c>
      <c r="E290" s="315" t="s">
        <v>1079</v>
      </c>
      <c r="F290" s="315" t="s">
        <v>1080</v>
      </c>
      <c r="G290" s="316">
        <v>21</v>
      </c>
      <c r="H290" s="317" t="s">
        <v>1067</v>
      </c>
      <c r="I290" s="314" t="s">
        <v>1105</v>
      </c>
      <c r="K290" s="314" t="s">
        <v>1104</v>
      </c>
    </row>
    <row r="291" spans="1:11" hidden="1" x14ac:dyDescent="0.2">
      <c r="A291" s="315" t="s">
        <v>386</v>
      </c>
      <c r="B291" s="315" t="s">
        <v>387</v>
      </c>
      <c r="C291" s="315" t="s">
        <v>33</v>
      </c>
      <c r="D291" s="315" t="s">
        <v>34</v>
      </c>
      <c r="E291" s="315" t="s">
        <v>1067</v>
      </c>
      <c r="F291" s="315" t="s">
        <v>1068</v>
      </c>
      <c r="G291" s="316">
        <v>21</v>
      </c>
      <c r="H291" s="317" t="s">
        <v>1075</v>
      </c>
      <c r="I291" s="314" t="s">
        <v>1105</v>
      </c>
      <c r="K291" s="314" t="s">
        <v>1104</v>
      </c>
    </row>
    <row r="292" spans="1:11" hidden="1" x14ac:dyDescent="0.2">
      <c r="A292" s="315" t="s">
        <v>388</v>
      </c>
      <c r="B292" s="315" t="s">
        <v>389</v>
      </c>
      <c r="C292" s="315" t="s">
        <v>33</v>
      </c>
      <c r="D292" s="315" t="s">
        <v>34</v>
      </c>
      <c r="E292" s="315" t="s">
        <v>1067</v>
      </c>
      <c r="F292" s="315" t="s">
        <v>1068</v>
      </c>
      <c r="G292" s="316">
        <v>21</v>
      </c>
      <c r="H292" s="317" t="s">
        <v>1075</v>
      </c>
      <c r="I292" s="314" t="s">
        <v>1105</v>
      </c>
      <c r="K292" s="314" t="s">
        <v>1104</v>
      </c>
    </row>
    <row r="293" spans="1:11" hidden="1" x14ac:dyDescent="0.2">
      <c r="A293" s="315" t="s">
        <v>503</v>
      </c>
      <c r="B293" s="315" t="s">
        <v>1197</v>
      </c>
      <c r="C293" s="315" t="s">
        <v>33</v>
      </c>
      <c r="D293" s="315" t="s">
        <v>34</v>
      </c>
      <c r="E293" s="315" t="s">
        <v>1067</v>
      </c>
      <c r="F293" s="315" t="s">
        <v>1068</v>
      </c>
      <c r="G293" s="316">
        <v>21</v>
      </c>
      <c r="H293" s="317" t="s">
        <v>1067</v>
      </c>
      <c r="I293" s="314" t="s">
        <v>1105</v>
      </c>
      <c r="K293" s="314" t="s">
        <v>1104</v>
      </c>
    </row>
    <row r="294" spans="1:11" hidden="1" x14ac:dyDescent="0.2">
      <c r="A294" s="315" t="s">
        <v>937</v>
      </c>
      <c r="B294" s="315" t="s">
        <v>938</v>
      </c>
      <c r="C294" s="315" t="s">
        <v>33</v>
      </c>
      <c r="D294" s="315" t="s">
        <v>34</v>
      </c>
      <c r="E294" s="315" t="s">
        <v>1067</v>
      </c>
      <c r="F294" s="315" t="s">
        <v>1068</v>
      </c>
      <c r="G294" s="316">
        <v>21</v>
      </c>
      <c r="H294" s="317" t="s">
        <v>1067</v>
      </c>
      <c r="I294" s="314" t="s">
        <v>1105</v>
      </c>
      <c r="K294" s="314" t="s">
        <v>1104</v>
      </c>
    </row>
    <row r="295" spans="1:11" hidden="1" x14ac:dyDescent="0.2">
      <c r="A295" s="315" t="s">
        <v>504</v>
      </c>
      <c r="B295" s="315" t="s">
        <v>505</v>
      </c>
      <c r="C295" s="315" t="s">
        <v>33</v>
      </c>
      <c r="D295" s="315" t="s">
        <v>34</v>
      </c>
      <c r="E295" s="315" t="s">
        <v>1067</v>
      </c>
      <c r="F295" s="315" t="s">
        <v>1068</v>
      </c>
      <c r="G295" s="316">
        <v>22</v>
      </c>
      <c r="H295" s="317" t="s">
        <v>1077</v>
      </c>
      <c r="I295" s="314" t="s">
        <v>1105</v>
      </c>
      <c r="K295" s="314" t="s">
        <v>1104</v>
      </c>
    </row>
    <row r="296" spans="1:11" hidden="1" x14ac:dyDescent="0.2">
      <c r="A296" s="315" t="s">
        <v>939</v>
      </c>
      <c r="B296" s="315" t="s">
        <v>940</v>
      </c>
      <c r="C296" s="315" t="s">
        <v>41</v>
      </c>
      <c r="D296" s="315" t="s">
        <v>42</v>
      </c>
      <c r="E296" s="315" t="s">
        <v>1093</v>
      </c>
      <c r="F296" s="315" t="s">
        <v>1094</v>
      </c>
      <c r="G296" s="316">
        <v>164</v>
      </c>
      <c r="H296" s="317" t="s">
        <v>1095</v>
      </c>
      <c r="I296" s="314" t="s">
        <v>1105</v>
      </c>
      <c r="K296" s="314" t="s">
        <v>1104</v>
      </c>
    </row>
    <row r="297" spans="1:11" hidden="1" x14ac:dyDescent="0.2">
      <c r="A297" s="315" t="s">
        <v>506</v>
      </c>
      <c r="B297" s="315" t="s">
        <v>507</v>
      </c>
      <c r="C297" s="315" t="s">
        <v>33</v>
      </c>
      <c r="D297" s="315" t="s">
        <v>34</v>
      </c>
      <c r="E297" s="315" t="s">
        <v>1067</v>
      </c>
      <c r="F297" s="315" t="s">
        <v>1068</v>
      </c>
      <c r="G297" s="316">
        <v>22</v>
      </c>
      <c r="H297" s="317" t="s">
        <v>1077</v>
      </c>
      <c r="I297" s="314" t="s">
        <v>1105</v>
      </c>
      <c r="K297" s="314" t="s">
        <v>1104</v>
      </c>
    </row>
    <row r="298" spans="1:11" hidden="1" x14ac:dyDescent="0.2">
      <c r="A298" s="315" t="s">
        <v>508</v>
      </c>
      <c r="B298" s="315" t="s">
        <v>509</v>
      </c>
      <c r="C298" s="315" t="s">
        <v>33</v>
      </c>
      <c r="D298" s="315" t="s">
        <v>34</v>
      </c>
      <c r="E298" s="315" t="s">
        <v>1067</v>
      </c>
      <c r="F298" s="315" t="s">
        <v>1068</v>
      </c>
      <c r="G298" s="316">
        <v>22</v>
      </c>
      <c r="H298" s="317" t="s">
        <v>1077</v>
      </c>
      <c r="I298" s="314" t="s">
        <v>1105</v>
      </c>
      <c r="K298" s="314" t="s">
        <v>1104</v>
      </c>
    </row>
    <row r="299" spans="1:11" hidden="1" x14ac:dyDescent="0.2">
      <c r="A299" s="315" t="s">
        <v>510</v>
      </c>
      <c r="B299" s="315" t="s">
        <v>511</v>
      </c>
      <c r="C299" s="315" t="s">
        <v>33</v>
      </c>
      <c r="D299" s="315" t="s">
        <v>34</v>
      </c>
      <c r="E299" s="315" t="s">
        <v>1067</v>
      </c>
      <c r="F299" s="315" t="s">
        <v>1068</v>
      </c>
      <c r="G299" s="316">
        <v>22</v>
      </c>
      <c r="H299" s="317" t="s">
        <v>1077</v>
      </c>
      <c r="I299" s="314" t="s">
        <v>1105</v>
      </c>
      <c r="K299" s="314" t="s">
        <v>1104</v>
      </c>
    </row>
    <row r="300" spans="1:11" hidden="1" x14ac:dyDescent="0.2">
      <c r="A300" s="315" t="s">
        <v>512</v>
      </c>
      <c r="B300" s="315" t="s">
        <v>1198</v>
      </c>
      <c r="C300" s="315" t="s">
        <v>41</v>
      </c>
      <c r="D300" s="315" t="s">
        <v>42</v>
      </c>
      <c r="E300" s="315" t="s">
        <v>1087</v>
      </c>
      <c r="F300" s="315" t="s">
        <v>1088</v>
      </c>
      <c r="G300" s="316">
        <v>164</v>
      </c>
      <c r="H300" s="317" t="s">
        <v>1095</v>
      </c>
      <c r="I300" s="314" t="s">
        <v>1105</v>
      </c>
      <c r="K300" s="314" t="s">
        <v>1107</v>
      </c>
    </row>
    <row r="301" spans="1:11" hidden="1" x14ac:dyDescent="0.2">
      <c r="A301" s="315" t="s">
        <v>513</v>
      </c>
      <c r="B301" s="315" t="s">
        <v>514</v>
      </c>
      <c r="C301" s="315" t="s">
        <v>41</v>
      </c>
      <c r="D301" s="315" t="s">
        <v>42</v>
      </c>
      <c r="E301" s="315" t="s">
        <v>1089</v>
      </c>
      <c r="F301" s="315" t="s">
        <v>1090</v>
      </c>
      <c r="G301" s="316">
        <v>164</v>
      </c>
      <c r="H301" s="317" t="s">
        <v>1095</v>
      </c>
      <c r="I301" s="314" t="s">
        <v>1105</v>
      </c>
      <c r="K301" s="314" t="s">
        <v>1104</v>
      </c>
    </row>
    <row r="302" spans="1:11" hidden="1" x14ac:dyDescent="0.2">
      <c r="A302" s="315" t="s">
        <v>941</v>
      </c>
      <c r="B302" s="315" t="s">
        <v>942</v>
      </c>
      <c r="C302" s="315" t="s">
        <v>33</v>
      </c>
      <c r="D302" s="315" t="s">
        <v>34</v>
      </c>
      <c r="E302" s="315" t="s">
        <v>1067</v>
      </c>
      <c r="F302" s="315" t="s">
        <v>1068</v>
      </c>
      <c r="G302" s="316">
        <v>22</v>
      </c>
      <c r="H302" s="317" t="s">
        <v>1077</v>
      </c>
      <c r="I302" s="314" t="s">
        <v>1105</v>
      </c>
      <c r="K302" s="314" t="s">
        <v>1104</v>
      </c>
    </row>
    <row r="303" spans="1:11" hidden="1" x14ac:dyDescent="0.2">
      <c r="A303" s="315" t="s">
        <v>515</v>
      </c>
      <c r="B303" s="315" t="s">
        <v>1199</v>
      </c>
      <c r="C303" s="315" t="s">
        <v>41</v>
      </c>
      <c r="D303" s="315" t="s">
        <v>42</v>
      </c>
      <c r="E303" s="315" t="s">
        <v>1091</v>
      </c>
      <c r="F303" s="315" t="s">
        <v>1092</v>
      </c>
      <c r="G303" s="316">
        <v>164</v>
      </c>
      <c r="H303" s="317" t="s">
        <v>1095</v>
      </c>
      <c r="I303" s="314" t="s">
        <v>1105</v>
      </c>
      <c r="K303" s="314" t="s">
        <v>1104</v>
      </c>
    </row>
    <row r="304" spans="1:11" hidden="1" x14ac:dyDescent="0.2">
      <c r="A304" s="315" t="s">
        <v>516</v>
      </c>
      <c r="B304" s="315" t="s">
        <v>1200</v>
      </c>
      <c r="C304" s="315" t="s">
        <v>41</v>
      </c>
      <c r="D304" s="315" t="s">
        <v>42</v>
      </c>
      <c r="E304" s="315" t="s">
        <v>1091</v>
      </c>
      <c r="F304" s="315" t="s">
        <v>1092</v>
      </c>
      <c r="G304" s="316">
        <v>164</v>
      </c>
      <c r="H304" s="317" t="s">
        <v>1095</v>
      </c>
      <c r="I304" s="314" t="s">
        <v>1105</v>
      </c>
      <c r="K304" s="314" t="s">
        <v>1104</v>
      </c>
    </row>
    <row r="305" spans="1:11" hidden="1" x14ac:dyDescent="0.2">
      <c r="A305" s="315" t="s">
        <v>943</v>
      </c>
      <c r="B305" s="315" t="s">
        <v>944</v>
      </c>
      <c r="C305" s="315" t="s">
        <v>41</v>
      </c>
      <c r="D305" s="315" t="s">
        <v>42</v>
      </c>
      <c r="E305" s="315" t="s">
        <v>1091</v>
      </c>
      <c r="F305" s="315" t="s">
        <v>1092</v>
      </c>
      <c r="G305" s="316">
        <v>164</v>
      </c>
      <c r="H305" s="317" t="s">
        <v>1095</v>
      </c>
      <c r="I305" s="314" t="s">
        <v>1105</v>
      </c>
      <c r="K305" s="314" t="s">
        <v>1104</v>
      </c>
    </row>
    <row r="306" spans="1:11" hidden="1" x14ac:dyDescent="0.2">
      <c r="A306" s="315" t="s">
        <v>517</v>
      </c>
      <c r="B306" s="315" t="s">
        <v>518</v>
      </c>
      <c r="C306" s="315" t="s">
        <v>41</v>
      </c>
      <c r="D306" s="315" t="s">
        <v>42</v>
      </c>
      <c r="E306" s="315" t="s">
        <v>1087</v>
      </c>
      <c r="F306" s="315" t="s">
        <v>1088</v>
      </c>
      <c r="G306" s="316">
        <v>164</v>
      </c>
      <c r="H306" s="317" t="s">
        <v>1095</v>
      </c>
      <c r="I306" s="314" t="s">
        <v>1105</v>
      </c>
      <c r="K306" s="314" t="s">
        <v>1104</v>
      </c>
    </row>
    <row r="307" spans="1:11" hidden="1" x14ac:dyDescent="0.2">
      <c r="A307" s="315" t="s">
        <v>519</v>
      </c>
      <c r="B307" s="315" t="s">
        <v>520</v>
      </c>
      <c r="C307" s="315" t="s">
        <v>41</v>
      </c>
      <c r="D307" s="315" t="s">
        <v>42</v>
      </c>
      <c r="E307" s="315" t="s">
        <v>1091</v>
      </c>
      <c r="F307" s="315" t="s">
        <v>1092</v>
      </c>
      <c r="G307" s="316">
        <v>164</v>
      </c>
      <c r="H307" s="317" t="s">
        <v>1095</v>
      </c>
      <c r="I307" s="314" t="s">
        <v>1105</v>
      </c>
      <c r="K307" s="314" t="s">
        <v>1104</v>
      </c>
    </row>
    <row r="308" spans="1:11" hidden="1" x14ac:dyDescent="0.2">
      <c r="A308" s="315" t="s">
        <v>945</v>
      </c>
      <c r="B308" s="315" t="s">
        <v>946</v>
      </c>
      <c r="C308" s="315" t="s">
        <v>29</v>
      </c>
      <c r="D308" s="315" t="s">
        <v>30</v>
      </c>
      <c r="E308" s="315" t="s">
        <v>1051</v>
      </c>
      <c r="F308" s="315" t="s">
        <v>1052</v>
      </c>
      <c r="G308" s="316">
        <v>17</v>
      </c>
      <c r="H308" s="317" t="s">
        <v>1049</v>
      </c>
      <c r="I308" s="314" t="s">
        <v>1105</v>
      </c>
      <c r="K308" s="314" t="s">
        <v>1104</v>
      </c>
    </row>
    <row r="309" spans="1:11" hidden="1" x14ac:dyDescent="0.2">
      <c r="A309" s="315" t="s">
        <v>947</v>
      </c>
      <c r="B309" s="315" t="s">
        <v>948</v>
      </c>
      <c r="C309" s="315" t="s">
        <v>29</v>
      </c>
      <c r="D309" s="315" t="s">
        <v>30</v>
      </c>
      <c r="E309" s="315" t="s">
        <v>1051</v>
      </c>
      <c r="F309" s="315" t="s">
        <v>1052</v>
      </c>
      <c r="G309" s="316">
        <v>17</v>
      </c>
      <c r="H309" s="317" t="s">
        <v>1049</v>
      </c>
      <c r="I309" s="314" t="s">
        <v>1105</v>
      </c>
      <c r="K309" s="314" t="s">
        <v>1104</v>
      </c>
    </row>
    <row r="310" spans="1:11" hidden="1" x14ac:dyDescent="0.2">
      <c r="A310" s="315" t="s">
        <v>949</v>
      </c>
      <c r="B310" s="315" t="s">
        <v>950</v>
      </c>
      <c r="C310" s="315" t="s">
        <v>29</v>
      </c>
      <c r="D310" s="315" t="s">
        <v>30</v>
      </c>
      <c r="E310" s="315" t="s">
        <v>1051</v>
      </c>
      <c r="F310" s="315" t="s">
        <v>1052</v>
      </c>
      <c r="G310" s="316">
        <v>17</v>
      </c>
      <c r="H310" s="317" t="s">
        <v>1049</v>
      </c>
      <c r="I310" s="314" t="s">
        <v>1105</v>
      </c>
      <c r="K310" s="314" t="s">
        <v>1104</v>
      </c>
    </row>
    <row r="311" spans="1:11" hidden="1" x14ac:dyDescent="0.2">
      <c r="A311" s="315" t="s">
        <v>951</v>
      </c>
      <c r="B311" s="315" t="s">
        <v>952</v>
      </c>
      <c r="C311" s="315" t="s">
        <v>29</v>
      </c>
      <c r="D311" s="315" t="s">
        <v>30</v>
      </c>
      <c r="E311" s="315" t="s">
        <v>1051</v>
      </c>
      <c r="F311" s="315" t="s">
        <v>1052</v>
      </c>
      <c r="G311" s="316">
        <v>17</v>
      </c>
      <c r="H311" s="317" t="s">
        <v>1049</v>
      </c>
      <c r="I311" s="314" t="s">
        <v>1105</v>
      </c>
      <c r="K311" s="314" t="s">
        <v>1107</v>
      </c>
    </row>
    <row r="312" spans="1:11" hidden="1" x14ac:dyDescent="0.2">
      <c r="A312" s="315" t="s">
        <v>953</v>
      </c>
      <c r="B312" s="315" t="s">
        <v>954</v>
      </c>
      <c r="C312" s="315" t="s">
        <v>29</v>
      </c>
      <c r="D312" s="315" t="s">
        <v>30</v>
      </c>
      <c r="E312" s="315" t="s">
        <v>1051</v>
      </c>
      <c r="F312" s="315" t="s">
        <v>1052</v>
      </c>
      <c r="G312" s="316">
        <v>17</v>
      </c>
      <c r="H312" s="317" t="s">
        <v>1049</v>
      </c>
      <c r="I312" s="314" t="s">
        <v>1105</v>
      </c>
      <c r="K312" s="314" t="s">
        <v>1107</v>
      </c>
    </row>
    <row r="313" spans="1:11" hidden="1" x14ac:dyDescent="0.2">
      <c r="A313" s="315" t="s">
        <v>955</v>
      </c>
      <c r="B313" s="315" t="s">
        <v>271</v>
      </c>
      <c r="C313" s="315" t="s">
        <v>29</v>
      </c>
      <c r="D313" s="315" t="s">
        <v>30</v>
      </c>
      <c r="E313" s="315" t="s">
        <v>1051</v>
      </c>
      <c r="F313" s="315" t="s">
        <v>1052</v>
      </c>
      <c r="G313" s="316">
        <v>19</v>
      </c>
      <c r="H313" s="317" t="s">
        <v>1051</v>
      </c>
      <c r="I313" s="321" t="s">
        <v>1105</v>
      </c>
      <c r="J313" s="321"/>
      <c r="K313" s="321" t="s">
        <v>1107</v>
      </c>
    </row>
    <row r="314" spans="1:11" hidden="1" x14ac:dyDescent="0.2">
      <c r="A314" s="315" t="s">
        <v>956</v>
      </c>
      <c r="B314" s="315" t="s">
        <v>272</v>
      </c>
      <c r="C314" s="315" t="s">
        <v>29</v>
      </c>
      <c r="D314" s="315" t="s">
        <v>30</v>
      </c>
      <c r="E314" s="315" t="s">
        <v>1051</v>
      </c>
      <c r="F314" s="315" t="s">
        <v>1052</v>
      </c>
      <c r="G314" s="316">
        <v>20</v>
      </c>
      <c r="H314" s="317" t="s">
        <v>1059</v>
      </c>
      <c r="I314" s="314" t="s">
        <v>1105</v>
      </c>
      <c r="K314" s="314" t="s">
        <v>1104</v>
      </c>
    </row>
    <row r="315" spans="1:11" hidden="1" x14ac:dyDescent="0.2">
      <c r="A315" s="315" t="s">
        <v>957</v>
      </c>
      <c r="B315" s="315" t="s">
        <v>273</v>
      </c>
      <c r="C315" s="315" t="s">
        <v>29</v>
      </c>
      <c r="D315" s="315" t="s">
        <v>30</v>
      </c>
      <c r="E315" s="315" t="s">
        <v>1051</v>
      </c>
      <c r="F315" s="315" t="s">
        <v>1052</v>
      </c>
      <c r="G315" s="316">
        <v>20</v>
      </c>
      <c r="H315" s="317" t="s">
        <v>1059</v>
      </c>
      <c r="I315" s="314" t="s">
        <v>1105</v>
      </c>
      <c r="K315" s="314" t="s">
        <v>1104</v>
      </c>
    </row>
    <row r="316" spans="1:11" hidden="1" x14ac:dyDescent="0.2">
      <c r="A316" s="315" t="s">
        <v>958</v>
      </c>
      <c r="B316" s="315" t="s">
        <v>959</v>
      </c>
      <c r="C316" s="315" t="s">
        <v>29</v>
      </c>
      <c r="D316" s="315" t="s">
        <v>30</v>
      </c>
      <c r="E316" s="315" t="s">
        <v>1051</v>
      </c>
      <c r="F316" s="315" t="s">
        <v>1052</v>
      </c>
      <c r="G316" s="316">
        <v>20</v>
      </c>
      <c r="H316" s="317" t="s">
        <v>1059</v>
      </c>
      <c r="I316" s="314" t="s">
        <v>1105</v>
      </c>
      <c r="K316" s="314" t="s">
        <v>1104</v>
      </c>
    </row>
    <row r="317" spans="1:11" hidden="1" x14ac:dyDescent="0.2">
      <c r="A317" s="315" t="s">
        <v>960</v>
      </c>
      <c r="B317" s="315" t="s">
        <v>276</v>
      </c>
      <c r="C317" s="315" t="s">
        <v>29</v>
      </c>
      <c r="D317" s="315" t="s">
        <v>30</v>
      </c>
      <c r="E317" s="315" t="s">
        <v>1051</v>
      </c>
      <c r="F317" s="315" t="s">
        <v>1052</v>
      </c>
      <c r="G317" s="316">
        <v>20</v>
      </c>
      <c r="H317" s="317" t="s">
        <v>1059</v>
      </c>
      <c r="I317" s="314" t="s">
        <v>1105</v>
      </c>
      <c r="K317" s="314" t="s">
        <v>1104</v>
      </c>
    </row>
    <row r="318" spans="1:11" hidden="1" x14ac:dyDescent="0.2">
      <c r="A318" s="315" t="s">
        <v>413</v>
      </c>
      <c r="B318" s="315" t="s">
        <v>414</v>
      </c>
      <c r="C318" s="315" t="s">
        <v>39</v>
      </c>
      <c r="D318" s="315" t="s">
        <v>40</v>
      </c>
      <c r="E318" s="315" t="s">
        <v>1081</v>
      </c>
      <c r="F318" s="315" t="s">
        <v>1082</v>
      </c>
      <c r="G318" s="316">
        <v>21</v>
      </c>
      <c r="H318" s="317" t="s">
        <v>1067</v>
      </c>
      <c r="I318" s="314" t="s">
        <v>1105</v>
      </c>
      <c r="K318" s="314" t="s">
        <v>1104</v>
      </c>
    </row>
    <row r="319" spans="1:11" hidden="1" x14ac:dyDescent="0.2">
      <c r="A319" s="315" t="s">
        <v>415</v>
      </c>
      <c r="B319" s="315" t="s">
        <v>416</v>
      </c>
      <c r="C319" s="315" t="s">
        <v>39</v>
      </c>
      <c r="D319" s="315" t="s">
        <v>40</v>
      </c>
      <c r="E319" s="315" t="s">
        <v>1081</v>
      </c>
      <c r="F319" s="315" t="s">
        <v>1082</v>
      </c>
      <c r="G319" s="316">
        <v>21</v>
      </c>
      <c r="H319" s="317" t="s">
        <v>1067</v>
      </c>
      <c r="I319" s="314" t="s">
        <v>1105</v>
      </c>
      <c r="K319" s="314" t="s">
        <v>1104</v>
      </c>
    </row>
    <row r="320" spans="1:11" hidden="1" x14ac:dyDescent="0.2">
      <c r="A320" s="315" t="s">
        <v>417</v>
      </c>
      <c r="B320" s="315" t="s">
        <v>418</v>
      </c>
      <c r="C320" s="315" t="s">
        <v>39</v>
      </c>
      <c r="D320" s="315" t="s">
        <v>40</v>
      </c>
      <c r="E320" s="315" t="s">
        <v>1081</v>
      </c>
      <c r="F320" s="315" t="s">
        <v>1082</v>
      </c>
      <c r="G320" s="316">
        <v>25</v>
      </c>
      <c r="H320" s="317" t="s">
        <v>1087</v>
      </c>
      <c r="I320" s="314" t="s">
        <v>1105</v>
      </c>
      <c r="K320" s="314" t="s">
        <v>1104</v>
      </c>
    </row>
    <row r="321" spans="1:11" hidden="1" x14ac:dyDescent="0.2">
      <c r="A321" s="315" t="s">
        <v>419</v>
      </c>
      <c r="B321" s="315" t="s">
        <v>420</v>
      </c>
      <c r="C321" s="315" t="s">
        <v>39</v>
      </c>
      <c r="D321" s="315" t="s">
        <v>40</v>
      </c>
      <c r="E321" s="315" t="s">
        <v>1081</v>
      </c>
      <c r="F321" s="315" t="s">
        <v>1082</v>
      </c>
      <c r="G321" s="316">
        <v>25</v>
      </c>
      <c r="H321" s="317" t="s">
        <v>1089</v>
      </c>
      <c r="I321" s="314" t="s">
        <v>1105</v>
      </c>
      <c r="K321" s="314" t="s">
        <v>1104</v>
      </c>
    </row>
    <row r="322" spans="1:11" hidden="1" x14ac:dyDescent="0.2">
      <c r="A322" s="315" t="s">
        <v>421</v>
      </c>
      <c r="B322" s="315" t="s">
        <v>422</v>
      </c>
      <c r="C322" s="315" t="s">
        <v>39</v>
      </c>
      <c r="D322" s="315" t="s">
        <v>40</v>
      </c>
      <c r="E322" s="315" t="s">
        <v>1081</v>
      </c>
      <c r="F322" s="315" t="s">
        <v>1082</v>
      </c>
      <c r="G322" s="316">
        <v>21</v>
      </c>
      <c r="H322" s="317" t="s">
        <v>1067</v>
      </c>
      <c r="I322" s="314" t="s">
        <v>1105</v>
      </c>
      <c r="K322" s="314" t="s">
        <v>1107</v>
      </c>
    </row>
    <row r="323" spans="1:11" hidden="1" x14ac:dyDescent="0.2">
      <c r="A323" s="315" t="s">
        <v>423</v>
      </c>
      <c r="B323" s="315" t="s">
        <v>424</v>
      </c>
      <c r="C323" s="315" t="s">
        <v>39</v>
      </c>
      <c r="D323" s="315" t="s">
        <v>40</v>
      </c>
      <c r="E323" s="315" t="s">
        <v>1081</v>
      </c>
      <c r="F323" s="315" t="s">
        <v>1082</v>
      </c>
      <c r="G323" s="316">
        <v>25</v>
      </c>
      <c r="H323" s="317" t="s">
        <v>1091</v>
      </c>
      <c r="I323" s="314" t="s">
        <v>1105</v>
      </c>
      <c r="K323" s="314" t="s">
        <v>1104</v>
      </c>
    </row>
    <row r="324" spans="1:11" hidden="1" x14ac:dyDescent="0.2">
      <c r="A324" s="315" t="s">
        <v>425</v>
      </c>
      <c r="B324" s="315" t="s">
        <v>426</v>
      </c>
      <c r="C324" s="315" t="s">
        <v>39</v>
      </c>
      <c r="D324" s="315" t="s">
        <v>40</v>
      </c>
      <c r="E324" s="315" t="s">
        <v>1081</v>
      </c>
      <c r="F324" s="315" t="s">
        <v>1082</v>
      </c>
      <c r="G324" s="316">
        <v>25</v>
      </c>
      <c r="H324" s="317" t="s">
        <v>1091</v>
      </c>
      <c r="I324" s="314" t="s">
        <v>1105</v>
      </c>
      <c r="K324" s="314" t="s">
        <v>1104</v>
      </c>
    </row>
    <row r="325" spans="1:11" hidden="1" x14ac:dyDescent="0.2">
      <c r="A325" s="315" t="s">
        <v>427</v>
      </c>
      <c r="B325" s="315" t="s">
        <v>428</v>
      </c>
      <c r="C325" s="315" t="s">
        <v>39</v>
      </c>
      <c r="D325" s="315" t="s">
        <v>40</v>
      </c>
      <c r="E325" s="315" t="s">
        <v>1081</v>
      </c>
      <c r="F325" s="315" t="s">
        <v>1082</v>
      </c>
      <c r="G325" s="316">
        <v>25</v>
      </c>
      <c r="H325" s="317" t="s">
        <v>1091</v>
      </c>
      <c r="I325" s="314" t="s">
        <v>1105</v>
      </c>
      <c r="K325" s="314" t="s">
        <v>1107</v>
      </c>
    </row>
    <row r="326" spans="1:11" hidden="1" x14ac:dyDescent="0.2">
      <c r="A326" s="315" t="s">
        <v>429</v>
      </c>
      <c r="B326" s="315" t="s">
        <v>430</v>
      </c>
      <c r="C326" s="315" t="s">
        <v>39</v>
      </c>
      <c r="D326" s="315" t="s">
        <v>40</v>
      </c>
      <c r="E326" s="315" t="s">
        <v>1081</v>
      </c>
      <c r="F326" s="315" t="s">
        <v>1082</v>
      </c>
      <c r="G326" s="316">
        <v>25</v>
      </c>
      <c r="H326" s="317" t="s">
        <v>1087</v>
      </c>
      <c r="I326" s="314" t="s">
        <v>1105</v>
      </c>
      <c r="K326" s="314" t="s">
        <v>1104</v>
      </c>
    </row>
    <row r="327" spans="1:11" hidden="1" x14ac:dyDescent="0.2">
      <c r="A327" s="315" t="s">
        <v>431</v>
      </c>
      <c r="B327" s="315" t="s">
        <v>432</v>
      </c>
      <c r="C327" s="315" t="s">
        <v>39</v>
      </c>
      <c r="D327" s="315" t="s">
        <v>40</v>
      </c>
      <c r="E327" s="315" t="s">
        <v>1083</v>
      </c>
      <c r="F327" s="315" t="s">
        <v>1084</v>
      </c>
      <c r="G327" s="316">
        <v>24</v>
      </c>
      <c r="H327" s="317" t="s">
        <v>1081</v>
      </c>
      <c r="I327" s="314" t="s">
        <v>1105</v>
      </c>
      <c r="K327" s="314" t="s">
        <v>1104</v>
      </c>
    </row>
    <row r="328" spans="1:11" hidden="1" x14ac:dyDescent="0.2">
      <c r="A328" s="315" t="s">
        <v>433</v>
      </c>
      <c r="B328" s="315" t="s">
        <v>434</v>
      </c>
      <c r="C328" s="315" t="s">
        <v>39</v>
      </c>
      <c r="D328" s="315" t="s">
        <v>40</v>
      </c>
      <c r="E328" s="315" t="s">
        <v>1083</v>
      </c>
      <c r="F328" s="315" t="s">
        <v>1084</v>
      </c>
      <c r="G328" s="316">
        <v>24</v>
      </c>
      <c r="H328" s="317" t="s">
        <v>1081</v>
      </c>
      <c r="I328" s="314" t="s">
        <v>1105</v>
      </c>
      <c r="K328" s="314" t="s">
        <v>1104</v>
      </c>
    </row>
    <row r="329" spans="1:11" hidden="1" x14ac:dyDescent="0.2">
      <c r="A329" s="315" t="s">
        <v>435</v>
      </c>
      <c r="B329" s="315" t="s">
        <v>436</v>
      </c>
      <c r="C329" s="315" t="s">
        <v>39</v>
      </c>
      <c r="D329" s="315" t="s">
        <v>40</v>
      </c>
      <c r="E329" s="315" t="s">
        <v>1083</v>
      </c>
      <c r="F329" s="315" t="s">
        <v>1084</v>
      </c>
      <c r="G329" s="316">
        <v>24</v>
      </c>
      <c r="H329" s="317" t="s">
        <v>1081</v>
      </c>
      <c r="I329" s="314" t="s">
        <v>1105</v>
      </c>
      <c r="K329" s="314" t="s">
        <v>1104</v>
      </c>
    </row>
    <row r="330" spans="1:11" hidden="1" x14ac:dyDescent="0.2">
      <c r="A330" s="315" t="s">
        <v>437</v>
      </c>
      <c r="B330" s="315" t="s">
        <v>438</v>
      </c>
      <c r="C330" s="315" t="s">
        <v>39</v>
      </c>
      <c r="D330" s="315" t="s">
        <v>40</v>
      </c>
      <c r="E330" s="315" t="s">
        <v>1083</v>
      </c>
      <c r="F330" s="315" t="s">
        <v>1084</v>
      </c>
      <c r="G330" s="316">
        <v>24</v>
      </c>
      <c r="H330" s="317" t="s">
        <v>1081</v>
      </c>
      <c r="I330" s="314" t="s">
        <v>1105</v>
      </c>
      <c r="K330" s="314" t="s">
        <v>1104</v>
      </c>
    </row>
    <row r="331" spans="1:11" hidden="1" x14ac:dyDescent="0.2">
      <c r="A331" s="315" t="s">
        <v>439</v>
      </c>
      <c r="B331" s="315" t="s">
        <v>440</v>
      </c>
      <c r="C331" s="315" t="s">
        <v>39</v>
      </c>
      <c r="D331" s="315" t="s">
        <v>40</v>
      </c>
      <c r="E331" s="315" t="s">
        <v>1083</v>
      </c>
      <c r="F331" s="315" t="s">
        <v>1084</v>
      </c>
      <c r="G331" s="316">
        <v>24</v>
      </c>
      <c r="H331" s="317" t="s">
        <v>1081</v>
      </c>
      <c r="I331" s="314" t="s">
        <v>1105</v>
      </c>
      <c r="K331" s="314" t="s">
        <v>1104</v>
      </c>
    </row>
    <row r="332" spans="1:11" hidden="1" x14ac:dyDescent="0.2">
      <c r="A332" s="315" t="s">
        <v>441</v>
      </c>
      <c r="B332" s="315" t="s">
        <v>442</v>
      </c>
      <c r="C332" s="315" t="s">
        <v>39</v>
      </c>
      <c r="D332" s="315" t="s">
        <v>40</v>
      </c>
      <c r="E332" s="315" t="s">
        <v>1083</v>
      </c>
      <c r="F332" s="315" t="s">
        <v>1084</v>
      </c>
      <c r="G332" s="316">
        <v>24</v>
      </c>
      <c r="H332" s="317" t="s">
        <v>1081</v>
      </c>
      <c r="I332" s="314" t="s">
        <v>1105</v>
      </c>
      <c r="K332" s="314" t="s">
        <v>1104</v>
      </c>
    </row>
    <row r="333" spans="1:11" hidden="1" x14ac:dyDescent="0.2">
      <c r="A333" s="315" t="s">
        <v>443</v>
      </c>
      <c r="B333" s="315" t="s">
        <v>444</v>
      </c>
      <c r="C333" s="315" t="s">
        <v>39</v>
      </c>
      <c r="D333" s="315" t="s">
        <v>40</v>
      </c>
      <c r="E333" s="315" t="s">
        <v>1083</v>
      </c>
      <c r="F333" s="315" t="s">
        <v>1084</v>
      </c>
      <c r="G333" s="316">
        <v>24</v>
      </c>
      <c r="H333" s="317" t="s">
        <v>1081</v>
      </c>
      <c r="I333" s="314" t="s">
        <v>1105</v>
      </c>
      <c r="K333" s="314" t="s">
        <v>1104</v>
      </c>
    </row>
    <row r="334" spans="1:11" hidden="1" x14ac:dyDescent="0.2">
      <c r="A334" s="315" t="s">
        <v>445</v>
      </c>
      <c r="B334" s="315" t="s">
        <v>446</v>
      </c>
      <c r="C334" s="315" t="s">
        <v>39</v>
      </c>
      <c r="D334" s="315" t="s">
        <v>40</v>
      </c>
      <c r="E334" s="315" t="s">
        <v>1083</v>
      </c>
      <c r="F334" s="315" t="s">
        <v>1084</v>
      </c>
      <c r="G334" s="316">
        <v>24</v>
      </c>
      <c r="H334" s="317" t="s">
        <v>1081</v>
      </c>
      <c r="I334" s="314" t="s">
        <v>1105</v>
      </c>
      <c r="K334" s="314" t="s">
        <v>1104</v>
      </c>
    </row>
    <row r="335" spans="1:11" hidden="1" x14ac:dyDescent="0.2">
      <c r="A335" s="315" t="s">
        <v>961</v>
      </c>
      <c r="B335" s="315" t="s">
        <v>962</v>
      </c>
      <c r="C335" s="315" t="s">
        <v>39</v>
      </c>
      <c r="D335" s="315" t="s">
        <v>40</v>
      </c>
      <c r="E335" s="315" t="s">
        <v>1083</v>
      </c>
      <c r="F335" s="315" t="s">
        <v>1084</v>
      </c>
      <c r="G335" s="316">
        <v>24</v>
      </c>
      <c r="H335" s="317" t="s">
        <v>1083</v>
      </c>
      <c r="I335" s="314" t="s">
        <v>1105</v>
      </c>
      <c r="K335" s="314" t="s">
        <v>1104</v>
      </c>
    </row>
    <row r="336" spans="1:11" hidden="1" x14ac:dyDescent="0.2">
      <c r="A336" s="315" t="s">
        <v>447</v>
      </c>
      <c r="B336" s="315" t="s">
        <v>448</v>
      </c>
      <c r="C336" s="315" t="s">
        <v>39</v>
      </c>
      <c r="D336" s="315" t="s">
        <v>40</v>
      </c>
      <c r="E336" s="315" t="s">
        <v>1083</v>
      </c>
      <c r="F336" s="315" t="s">
        <v>1084</v>
      </c>
      <c r="G336" s="316">
        <v>24</v>
      </c>
      <c r="H336" s="317" t="s">
        <v>1083</v>
      </c>
      <c r="I336" s="314" t="s">
        <v>1105</v>
      </c>
      <c r="K336" s="314" t="s">
        <v>1104</v>
      </c>
    </row>
    <row r="337" spans="1:11" hidden="1" x14ac:dyDescent="0.2">
      <c r="A337" s="315" t="s">
        <v>963</v>
      </c>
      <c r="B337" s="315" t="s">
        <v>964</v>
      </c>
      <c r="C337" s="315" t="s">
        <v>39</v>
      </c>
      <c r="D337" s="315" t="s">
        <v>40</v>
      </c>
      <c r="E337" s="315" t="s">
        <v>1083</v>
      </c>
      <c r="F337" s="315" t="s">
        <v>1084</v>
      </c>
      <c r="G337" s="316">
        <v>24</v>
      </c>
      <c r="H337" s="317" t="s">
        <v>1083</v>
      </c>
      <c r="I337" s="314" t="s">
        <v>1105</v>
      </c>
      <c r="K337" s="314" t="s">
        <v>1104</v>
      </c>
    </row>
    <row r="338" spans="1:11" hidden="1" x14ac:dyDescent="0.2">
      <c r="A338" s="315" t="s">
        <v>965</v>
      </c>
      <c r="B338" s="315" t="s">
        <v>966</v>
      </c>
      <c r="C338" s="315" t="s">
        <v>39</v>
      </c>
      <c r="D338" s="315" t="s">
        <v>40</v>
      </c>
      <c r="E338" s="315" t="s">
        <v>1083</v>
      </c>
      <c r="F338" s="315" t="s">
        <v>1084</v>
      </c>
      <c r="G338" s="316">
        <v>24</v>
      </c>
      <c r="H338" s="317" t="s">
        <v>1083</v>
      </c>
      <c r="I338" s="314" t="s">
        <v>1105</v>
      </c>
      <c r="K338" s="314" t="s">
        <v>1104</v>
      </c>
    </row>
    <row r="339" spans="1:11" hidden="1" x14ac:dyDescent="0.2">
      <c r="A339" s="315" t="s">
        <v>967</v>
      </c>
      <c r="B339" s="315" t="s">
        <v>968</v>
      </c>
      <c r="C339" s="315" t="s">
        <v>39</v>
      </c>
      <c r="D339" s="315" t="s">
        <v>40</v>
      </c>
      <c r="E339" s="315" t="s">
        <v>1083</v>
      </c>
      <c r="F339" s="315" t="s">
        <v>1084</v>
      </c>
      <c r="G339" s="316">
        <v>24</v>
      </c>
      <c r="H339" s="317" t="s">
        <v>1083</v>
      </c>
      <c r="I339" s="314" t="s">
        <v>1105</v>
      </c>
      <c r="K339" s="314" t="s">
        <v>1104</v>
      </c>
    </row>
    <row r="340" spans="1:11" hidden="1" x14ac:dyDescent="0.2">
      <c r="A340" s="315" t="s">
        <v>449</v>
      </c>
      <c r="B340" s="315" t="s">
        <v>450</v>
      </c>
      <c r="C340" s="315" t="s">
        <v>39</v>
      </c>
      <c r="D340" s="315" t="s">
        <v>40</v>
      </c>
      <c r="E340" s="315" t="s">
        <v>1083</v>
      </c>
      <c r="F340" s="315" t="s">
        <v>1084</v>
      </c>
      <c r="G340" s="316">
        <v>24</v>
      </c>
      <c r="H340" s="317" t="s">
        <v>1083</v>
      </c>
      <c r="I340" s="314" t="s">
        <v>1105</v>
      </c>
      <c r="K340" s="314" t="s">
        <v>1104</v>
      </c>
    </row>
    <row r="341" spans="1:11" hidden="1" x14ac:dyDescent="0.2">
      <c r="A341" s="315" t="s">
        <v>451</v>
      </c>
      <c r="B341" s="315" t="s">
        <v>452</v>
      </c>
      <c r="C341" s="315" t="s">
        <v>39</v>
      </c>
      <c r="D341" s="315" t="s">
        <v>40</v>
      </c>
      <c r="E341" s="315" t="s">
        <v>1085</v>
      </c>
      <c r="F341" s="315" t="s">
        <v>1086</v>
      </c>
      <c r="G341" s="316">
        <v>24</v>
      </c>
      <c r="H341" s="317" t="s">
        <v>1081</v>
      </c>
      <c r="I341" s="314" t="s">
        <v>1105</v>
      </c>
      <c r="K341" s="314" t="s">
        <v>1104</v>
      </c>
    </row>
    <row r="342" spans="1:11" hidden="1" x14ac:dyDescent="0.2">
      <c r="A342" s="315" t="s">
        <v>453</v>
      </c>
      <c r="B342" s="315" t="s">
        <v>454</v>
      </c>
      <c r="C342" s="315" t="s">
        <v>39</v>
      </c>
      <c r="D342" s="315" t="s">
        <v>40</v>
      </c>
      <c r="E342" s="315" t="s">
        <v>1085</v>
      </c>
      <c r="F342" s="315" t="s">
        <v>1086</v>
      </c>
      <c r="G342" s="316">
        <v>24</v>
      </c>
      <c r="H342" s="317" t="s">
        <v>1081</v>
      </c>
      <c r="I342" s="314" t="s">
        <v>1105</v>
      </c>
      <c r="K342" s="314" t="s">
        <v>1104</v>
      </c>
    </row>
    <row r="343" spans="1:11" hidden="1" x14ac:dyDescent="0.2">
      <c r="A343" s="315" t="s">
        <v>455</v>
      </c>
      <c r="B343" s="315" t="s">
        <v>456</v>
      </c>
      <c r="C343" s="315" t="s">
        <v>39</v>
      </c>
      <c r="D343" s="315" t="s">
        <v>40</v>
      </c>
      <c r="E343" s="315" t="s">
        <v>1081</v>
      </c>
      <c r="F343" s="315" t="s">
        <v>1082</v>
      </c>
      <c r="G343" s="316">
        <v>25</v>
      </c>
      <c r="H343" s="317" t="s">
        <v>1091</v>
      </c>
      <c r="I343" s="314" t="s">
        <v>1105</v>
      </c>
      <c r="K343" s="314" t="s">
        <v>1104</v>
      </c>
    </row>
    <row r="344" spans="1:11" hidden="1" x14ac:dyDescent="0.2">
      <c r="A344" s="315" t="s">
        <v>457</v>
      </c>
      <c r="B344" s="315" t="s">
        <v>458</v>
      </c>
      <c r="C344" s="315" t="s">
        <v>39</v>
      </c>
      <c r="D344" s="315" t="s">
        <v>40</v>
      </c>
      <c r="E344" s="315" t="s">
        <v>1081</v>
      </c>
      <c r="F344" s="315" t="s">
        <v>1082</v>
      </c>
      <c r="G344" s="316">
        <v>19</v>
      </c>
      <c r="H344" s="317" t="s">
        <v>1051</v>
      </c>
      <c r="I344" s="314" t="s">
        <v>1105</v>
      </c>
      <c r="K344" s="314" t="s">
        <v>1107</v>
      </c>
    </row>
    <row r="345" spans="1:11" hidden="1" x14ac:dyDescent="0.2">
      <c r="A345" s="315" t="s">
        <v>459</v>
      </c>
      <c r="B345" s="315" t="s">
        <v>460</v>
      </c>
      <c r="C345" s="315" t="s">
        <v>39</v>
      </c>
      <c r="D345" s="315" t="s">
        <v>40</v>
      </c>
      <c r="E345" s="315" t="s">
        <v>1081</v>
      </c>
      <c r="F345" s="315" t="s">
        <v>1082</v>
      </c>
      <c r="G345" s="316">
        <v>19</v>
      </c>
      <c r="H345" s="317" t="s">
        <v>1051</v>
      </c>
      <c r="I345" s="314" t="s">
        <v>1105</v>
      </c>
      <c r="K345" s="314" t="s">
        <v>1107</v>
      </c>
    </row>
    <row r="346" spans="1:11" hidden="1" x14ac:dyDescent="0.2">
      <c r="A346" s="315" t="s">
        <v>461</v>
      </c>
      <c r="B346" s="315" t="s">
        <v>462</v>
      </c>
      <c r="C346" s="315" t="s">
        <v>39</v>
      </c>
      <c r="D346" s="315" t="s">
        <v>40</v>
      </c>
      <c r="E346" s="315" t="s">
        <v>1081</v>
      </c>
      <c r="F346" s="315" t="s">
        <v>1082</v>
      </c>
      <c r="G346" s="316">
        <v>19</v>
      </c>
      <c r="H346" s="317" t="s">
        <v>1051</v>
      </c>
      <c r="I346" s="314" t="s">
        <v>1105</v>
      </c>
      <c r="K346" s="314" t="s">
        <v>1107</v>
      </c>
    </row>
    <row r="347" spans="1:11" hidden="1" x14ac:dyDescent="0.2">
      <c r="A347" s="315" t="s">
        <v>463</v>
      </c>
      <c r="B347" s="315" t="s">
        <v>464</v>
      </c>
      <c r="C347" s="315" t="s">
        <v>39</v>
      </c>
      <c r="D347" s="315" t="s">
        <v>40</v>
      </c>
      <c r="E347" s="315" t="s">
        <v>1081</v>
      </c>
      <c r="F347" s="315" t="s">
        <v>1082</v>
      </c>
      <c r="G347" s="316">
        <v>19</v>
      </c>
      <c r="H347" s="317" t="s">
        <v>1051</v>
      </c>
      <c r="I347" s="314" t="s">
        <v>1105</v>
      </c>
      <c r="K347" s="314" t="s">
        <v>1107</v>
      </c>
    </row>
    <row r="348" spans="1:11" hidden="1" x14ac:dyDescent="0.2">
      <c r="A348" s="315" t="s">
        <v>465</v>
      </c>
      <c r="B348" s="315" t="s">
        <v>466</v>
      </c>
      <c r="C348" s="315" t="s">
        <v>39</v>
      </c>
      <c r="D348" s="315" t="s">
        <v>40</v>
      </c>
      <c r="E348" s="315" t="s">
        <v>1081</v>
      </c>
      <c r="F348" s="315" t="s">
        <v>1082</v>
      </c>
      <c r="G348" s="316">
        <v>19</v>
      </c>
      <c r="H348" s="317" t="s">
        <v>1051</v>
      </c>
      <c r="I348" s="314" t="s">
        <v>1105</v>
      </c>
      <c r="K348" s="314" t="s">
        <v>1107</v>
      </c>
    </row>
    <row r="349" spans="1:11" hidden="1" x14ac:dyDescent="0.2">
      <c r="A349" s="315" t="s">
        <v>467</v>
      </c>
      <c r="B349" s="315" t="s">
        <v>468</v>
      </c>
      <c r="C349" s="315" t="s">
        <v>39</v>
      </c>
      <c r="D349" s="315" t="s">
        <v>40</v>
      </c>
      <c r="E349" s="315" t="s">
        <v>1081</v>
      </c>
      <c r="F349" s="315" t="s">
        <v>1082</v>
      </c>
      <c r="G349" s="316">
        <v>19</v>
      </c>
      <c r="H349" s="317" t="s">
        <v>1051</v>
      </c>
      <c r="I349" s="314" t="s">
        <v>1105</v>
      </c>
      <c r="K349" s="314" t="s">
        <v>1107</v>
      </c>
    </row>
    <row r="350" spans="1:11" hidden="1" x14ac:dyDescent="0.2">
      <c r="A350" s="315" t="s">
        <v>469</v>
      </c>
      <c r="B350" s="315" t="s">
        <v>470</v>
      </c>
      <c r="C350" s="315" t="s">
        <v>39</v>
      </c>
      <c r="D350" s="315" t="s">
        <v>40</v>
      </c>
      <c r="E350" s="315" t="s">
        <v>1081</v>
      </c>
      <c r="F350" s="315" t="s">
        <v>1082</v>
      </c>
      <c r="G350" s="316">
        <v>19</v>
      </c>
      <c r="H350" s="317" t="s">
        <v>1051</v>
      </c>
      <c r="I350" s="314" t="s">
        <v>1105</v>
      </c>
      <c r="K350" s="314" t="s">
        <v>1107</v>
      </c>
    </row>
    <row r="351" spans="1:11" hidden="1" x14ac:dyDescent="0.2">
      <c r="A351" s="315" t="s">
        <v>471</v>
      </c>
      <c r="B351" s="315" t="s">
        <v>472</v>
      </c>
      <c r="C351" s="315" t="s">
        <v>39</v>
      </c>
      <c r="D351" s="315" t="s">
        <v>40</v>
      </c>
      <c r="E351" s="315" t="s">
        <v>1081</v>
      </c>
      <c r="F351" s="315" t="s">
        <v>1082</v>
      </c>
      <c r="G351" s="316">
        <v>19</v>
      </c>
      <c r="H351" s="317" t="s">
        <v>1051</v>
      </c>
      <c r="I351" s="314" t="s">
        <v>1105</v>
      </c>
      <c r="K351" s="314" t="s">
        <v>1107</v>
      </c>
    </row>
    <row r="352" spans="1:11" hidden="1" x14ac:dyDescent="0.2">
      <c r="A352" s="315" t="s">
        <v>473</v>
      </c>
      <c r="B352" s="315" t="s">
        <v>474</v>
      </c>
      <c r="C352" s="315" t="s">
        <v>39</v>
      </c>
      <c r="D352" s="315" t="s">
        <v>40</v>
      </c>
      <c r="E352" s="315" t="s">
        <v>1081</v>
      </c>
      <c r="F352" s="315" t="s">
        <v>1082</v>
      </c>
      <c r="G352" s="316">
        <v>19</v>
      </c>
      <c r="H352" s="317" t="s">
        <v>1051</v>
      </c>
      <c r="I352" s="314" t="s">
        <v>1105</v>
      </c>
      <c r="K352" s="314" t="s">
        <v>1107</v>
      </c>
    </row>
    <row r="353" spans="1:11" hidden="1" x14ac:dyDescent="0.2">
      <c r="A353" s="315" t="s">
        <v>475</v>
      </c>
      <c r="B353" s="315" t="s">
        <v>476</v>
      </c>
      <c r="C353" s="315" t="s">
        <v>39</v>
      </c>
      <c r="D353" s="315" t="s">
        <v>40</v>
      </c>
      <c r="E353" s="315" t="s">
        <v>1083</v>
      </c>
      <c r="F353" s="315" t="s">
        <v>1084</v>
      </c>
      <c r="G353" s="316">
        <v>24</v>
      </c>
      <c r="H353" s="317" t="s">
        <v>1083</v>
      </c>
      <c r="I353" s="314" t="s">
        <v>1105</v>
      </c>
      <c r="K353" s="314" t="s">
        <v>1104</v>
      </c>
    </row>
    <row r="354" spans="1:11" hidden="1" x14ac:dyDescent="0.2">
      <c r="A354" s="315" t="s">
        <v>477</v>
      </c>
      <c r="B354" s="315" t="s">
        <v>478</v>
      </c>
      <c r="C354" s="315" t="s">
        <v>39</v>
      </c>
      <c r="D354" s="315" t="s">
        <v>40</v>
      </c>
      <c r="E354" s="315" t="s">
        <v>1083</v>
      </c>
      <c r="F354" s="315" t="s">
        <v>1084</v>
      </c>
      <c r="G354" s="316">
        <v>24</v>
      </c>
      <c r="H354" s="317" t="s">
        <v>1083</v>
      </c>
      <c r="I354" s="314" t="s">
        <v>1105</v>
      </c>
      <c r="K354" s="314" t="s">
        <v>1104</v>
      </c>
    </row>
    <row r="355" spans="1:11" hidden="1" x14ac:dyDescent="0.2">
      <c r="A355" s="315" t="s">
        <v>479</v>
      </c>
      <c r="B355" s="315" t="s">
        <v>480</v>
      </c>
      <c r="C355" s="315" t="s">
        <v>39</v>
      </c>
      <c r="D355" s="315" t="s">
        <v>40</v>
      </c>
      <c r="E355" s="315" t="s">
        <v>1083</v>
      </c>
      <c r="F355" s="315" t="s">
        <v>1084</v>
      </c>
      <c r="G355" s="316">
        <v>24</v>
      </c>
      <c r="H355" s="317" t="s">
        <v>1083</v>
      </c>
      <c r="I355" s="314" t="s">
        <v>1105</v>
      </c>
      <c r="K355" s="314" t="s">
        <v>1107</v>
      </c>
    </row>
    <row r="356" spans="1:11" hidden="1" x14ac:dyDescent="0.2">
      <c r="A356" s="315" t="s">
        <v>481</v>
      </c>
      <c r="B356" s="315" t="s">
        <v>482</v>
      </c>
      <c r="C356" s="315" t="s">
        <v>39</v>
      </c>
      <c r="D356" s="315" t="s">
        <v>40</v>
      </c>
      <c r="E356" s="315" t="s">
        <v>1083</v>
      </c>
      <c r="F356" s="315" t="s">
        <v>1084</v>
      </c>
      <c r="G356" s="316">
        <v>24</v>
      </c>
      <c r="H356" s="317" t="s">
        <v>1083</v>
      </c>
      <c r="I356" s="314" t="s">
        <v>1105</v>
      </c>
      <c r="K356" s="314" t="s">
        <v>1104</v>
      </c>
    </row>
    <row r="357" spans="1:11" hidden="1" x14ac:dyDescent="0.2">
      <c r="A357" s="315" t="s">
        <v>483</v>
      </c>
      <c r="B357" s="315" t="s">
        <v>484</v>
      </c>
      <c r="C357" s="315" t="s">
        <v>39</v>
      </c>
      <c r="D357" s="315" t="s">
        <v>40</v>
      </c>
      <c r="E357" s="315" t="s">
        <v>1083</v>
      </c>
      <c r="F357" s="315" t="s">
        <v>1084</v>
      </c>
      <c r="G357" s="316">
        <v>24</v>
      </c>
      <c r="H357" s="317" t="s">
        <v>1083</v>
      </c>
      <c r="I357" s="314" t="s">
        <v>1105</v>
      </c>
      <c r="K357" s="314" t="s">
        <v>1107</v>
      </c>
    </row>
    <row r="358" spans="1:11" hidden="1" x14ac:dyDescent="0.2">
      <c r="A358" s="315" t="s">
        <v>485</v>
      </c>
      <c r="B358" s="315" t="s">
        <v>486</v>
      </c>
      <c r="C358" s="315" t="s">
        <v>39</v>
      </c>
      <c r="D358" s="315" t="s">
        <v>40</v>
      </c>
      <c r="E358" s="315" t="s">
        <v>1083</v>
      </c>
      <c r="F358" s="315" t="s">
        <v>1084</v>
      </c>
      <c r="G358" s="316">
        <v>24</v>
      </c>
      <c r="H358" s="317" t="s">
        <v>1083</v>
      </c>
      <c r="I358" s="314" t="s">
        <v>1105</v>
      </c>
      <c r="K358" s="314" t="s">
        <v>1107</v>
      </c>
    </row>
    <row r="359" spans="1:11" hidden="1" x14ac:dyDescent="0.2">
      <c r="A359" s="315" t="s">
        <v>487</v>
      </c>
      <c r="B359" s="315" t="s">
        <v>488</v>
      </c>
      <c r="C359" s="315" t="s">
        <v>39</v>
      </c>
      <c r="D359" s="315" t="s">
        <v>40</v>
      </c>
      <c r="E359" s="315" t="s">
        <v>1083</v>
      </c>
      <c r="F359" s="315" t="s">
        <v>1084</v>
      </c>
      <c r="G359" s="316">
        <v>24</v>
      </c>
      <c r="H359" s="317" t="s">
        <v>1083</v>
      </c>
      <c r="I359" s="314" t="s">
        <v>1105</v>
      </c>
      <c r="K359" s="314" t="s">
        <v>1107</v>
      </c>
    </row>
    <row r="360" spans="1:11" hidden="1" x14ac:dyDescent="0.2">
      <c r="A360" s="315" t="s">
        <v>489</v>
      </c>
      <c r="B360" s="315" t="s">
        <v>490</v>
      </c>
      <c r="C360" s="315" t="s">
        <v>39</v>
      </c>
      <c r="D360" s="315" t="s">
        <v>40</v>
      </c>
      <c r="E360" s="315" t="s">
        <v>1083</v>
      </c>
      <c r="F360" s="315" t="s">
        <v>1084</v>
      </c>
      <c r="G360" s="316">
        <v>24</v>
      </c>
      <c r="H360" s="317" t="s">
        <v>1083</v>
      </c>
      <c r="I360" s="314" t="s">
        <v>1105</v>
      </c>
      <c r="K360" s="314" t="s">
        <v>1104</v>
      </c>
    </row>
    <row r="361" spans="1:11" hidden="1" x14ac:dyDescent="0.2">
      <c r="A361" s="315" t="s">
        <v>491</v>
      </c>
      <c r="B361" s="315" t="s">
        <v>492</v>
      </c>
      <c r="C361" s="315" t="s">
        <v>39</v>
      </c>
      <c r="D361" s="315" t="s">
        <v>40</v>
      </c>
      <c r="E361" s="315" t="s">
        <v>1083</v>
      </c>
      <c r="F361" s="315" t="s">
        <v>1084</v>
      </c>
      <c r="G361" s="316">
        <v>24</v>
      </c>
      <c r="H361" s="317" t="s">
        <v>1085</v>
      </c>
      <c r="I361" s="314" t="s">
        <v>1105</v>
      </c>
      <c r="K361" s="314" t="s">
        <v>1104</v>
      </c>
    </row>
    <row r="362" spans="1:11" hidden="1" x14ac:dyDescent="0.2">
      <c r="A362" s="315" t="s">
        <v>493</v>
      </c>
      <c r="B362" s="315" t="s">
        <v>494</v>
      </c>
      <c r="C362" s="315" t="s">
        <v>39</v>
      </c>
      <c r="D362" s="315" t="s">
        <v>40</v>
      </c>
      <c r="E362" s="315" t="s">
        <v>1083</v>
      </c>
      <c r="F362" s="315" t="s">
        <v>1084</v>
      </c>
      <c r="G362" s="316">
        <v>24</v>
      </c>
      <c r="H362" s="317" t="s">
        <v>1085</v>
      </c>
      <c r="I362" s="314" t="s">
        <v>1105</v>
      </c>
      <c r="K362" s="314" t="s">
        <v>1104</v>
      </c>
    </row>
    <row r="363" spans="1:11" hidden="1" x14ac:dyDescent="0.2">
      <c r="A363" s="315" t="s">
        <v>495</v>
      </c>
      <c r="B363" s="315" t="s">
        <v>496</v>
      </c>
      <c r="C363" s="315" t="s">
        <v>39</v>
      </c>
      <c r="D363" s="315" t="s">
        <v>40</v>
      </c>
      <c r="E363" s="315" t="s">
        <v>1085</v>
      </c>
      <c r="F363" s="315" t="s">
        <v>1086</v>
      </c>
      <c r="G363" s="316">
        <v>24</v>
      </c>
      <c r="H363" s="317" t="s">
        <v>1081</v>
      </c>
      <c r="I363" s="314" t="s">
        <v>1105</v>
      </c>
      <c r="K363" s="314" t="s">
        <v>1104</v>
      </c>
    </row>
    <row r="364" spans="1:11" hidden="1" x14ac:dyDescent="0.2">
      <c r="A364" s="315" t="s">
        <v>497</v>
      </c>
      <c r="B364" s="315" t="s">
        <v>498</v>
      </c>
      <c r="C364" s="315" t="s">
        <v>39</v>
      </c>
      <c r="D364" s="315" t="s">
        <v>40</v>
      </c>
      <c r="E364" s="315" t="s">
        <v>1085</v>
      </c>
      <c r="F364" s="315" t="s">
        <v>1086</v>
      </c>
      <c r="G364" s="316">
        <v>24</v>
      </c>
      <c r="H364" s="317" t="s">
        <v>1081</v>
      </c>
      <c r="I364" s="314" t="s">
        <v>1105</v>
      </c>
      <c r="K364" s="314" t="s">
        <v>1104</v>
      </c>
    </row>
    <row r="365" spans="1:11" hidden="1" x14ac:dyDescent="0.2">
      <c r="A365" s="315" t="s">
        <v>499</v>
      </c>
      <c r="B365" s="315" t="s">
        <v>500</v>
      </c>
      <c r="C365" s="315" t="s">
        <v>39</v>
      </c>
      <c r="D365" s="315" t="s">
        <v>40</v>
      </c>
      <c r="E365" s="315" t="s">
        <v>1081</v>
      </c>
      <c r="F365" s="315" t="s">
        <v>1082</v>
      </c>
      <c r="G365" s="316">
        <v>19</v>
      </c>
      <c r="H365" s="317" t="s">
        <v>1051</v>
      </c>
      <c r="I365" s="314" t="s">
        <v>1105</v>
      </c>
      <c r="K365" s="314" t="s">
        <v>1107</v>
      </c>
    </row>
    <row r="366" spans="1:11" hidden="1" x14ac:dyDescent="0.2">
      <c r="A366" s="315" t="s">
        <v>501</v>
      </c>
      <c r="B366" s="315" t="s">
        <v>502</v>
      </c>
      <c r="C366" s="315" t="s">
        <v>39</v>
      </c>
      <c r="D366" s="315" t="s">
        <v>40</v>
      </c>
      <c r="E366" s="315" t="s">
        <v>1081</v>
      </c>
      <c r="F366" s="315" t="s">
        <v>1082</v>
      </c>
      <c r="G366" s="316">
        <v>24</v>
      </c>
      <c r="H366" s="317" t="s">
        <v>1081</v>
      </c>
      <c r="I366" s="314" t="s">
        <v>1105</v>
      </c>
      <c r="K366" s="314" t="s">
        <v>1104</v>
      </c>
    </row>
    <row r="367" spans="1:11" hidden="1" x14ac:dyDescent="0.2">
      <c r="A367" s="315" t="s">
        <v>521</v>
      </c>
      <c r="B367" s="315" t="s">
        <v>522</v>
      </c>
      <c r="C367" s="315" t="s">
        <v>41</v>
      </c>
      <c r="D367" s="315" t="s">
        <v>42</v>
      </c>
      <c r="E367" s="315" t="s">
        <v>1093</v>
      </c>
      <c r="F367" s="315" t="s">
        <v>1094</v>
      </c>
      <c r="G367" s="316">
        <v>164</v>
      </c>
      <c r="H367" s="317" t="s">
        <v>1095</v>
      </c>
      <c r="I367" s="314" t="s">
        <v>1105</v>
      </c>
      <c r="K367" s="314" t="s">
        <v>1104</v>
      </c>
    </row>
    <row r="368" spans="1:11" hidden="1" x14ac:dyDescent="0.2">
      <c r="A368" s="315" t="s">
        <v>523</v>
      </c>
      <c r="B368" s="315" t="s">
        <v>524</v>
      </c>
      <c r="C368" s="315" t="s">
        <v>41</v>
      </c>
      <c r="D368" s="315" t="s">
        <v>42</v>
      </c>
      <c r="E368" s="315" t="s">
        <v>1093</v>
      </c>
      <c r="F368" s="315" t="s">
        <v>1094</v>
      </c>
      <c r="G368" s="316">
        <v>164</v>
      </c>
      <c r="H368" s="317" t="s">
        <v>1095</v>
      </c>
      <c r="I368" s="314" t="s">
        <v>1105</v>
      </c>
      <c r="K368" s="314" t="s">
        <v>1104</v>
      </c>
    </row>
    <row r="369" spans="1:11" hidden="1" x14ac:dyDescent="0.2">
      <c r="A369" s="315" t="s">
        <v>969</v>
      </c>
      <c r="B369" s="315" t="s">
        <v>970</v>
      </c>
      <c r="C369" s="315" t="s">
        <v>41</v>
      </c>
      <c r="D369" s="315" t="s">
        <v>42</v>
      </c>
      <c r="E369" s="315" t="s">
        <v>1093</v>
      </c>
      <c r="F369" s="315" t="s">
        <v>1094</v>
      </c>
      <c r="G369" s="316">
        <v>164</v>
      </c>
      <c r="H369" s="317" t="s">
        <v>1095</v>
      </c>
      <c r="I369" s="314" t="s">
        <v>1105</v>
      </c>
      <c r="K369" s="314" t="s">
        <v>1104</v>
      </c>
    </row>
    <row r="370" spans="1:11" hidden="1" x14ac:dyDescent="0.2">
      <c r="A370" s="315" t="s">
        <v>525</v>
      </c>
      <c r="B370" s="315" t="s">
        <v>1201</v>
      </c>
      <c r="C370" s="315" t="s">
        <v>734</v>
      </c>
      <c r="D370" s="315" t="s">
        <v>735</v>
      </c>
      <c r="E370" s="315" t="s">
        <v>1095</v>
      </c>
      <c r="F370" s="315" t="s">
        <v>1096</v>
      </c>
      <c r="G370" s="316">
        <v>24</v>
      </c>
      <c r="H370" s="317" t="s">
        <v>1081</v>
      </c>
      <c r="I370" s="314" t="s">
        <v>1105</v>
      </c>
      <c r="K370" s="314" t="s">
        <v>1104</v>
      </c>
    </row>
    <row r="371" spans="1:11" hidden="1" x14ac:dyDescent="0.2">
      <c r="A371" s="315" t="s">
        <v>526</v>
      </c>
      <c r="B371" s="315" t="s">
        <v>527</v>
      </c>
      <c r="C371" s="315" t="s">
        <v>734</v>
      </c>
      <c r="D371" s="315" t="s">
        <v>735</v>
      </c>
      <c r="E371" s="315" t="s">
        <v>1095</v>
      </c>
      <c r="F371" s="315" t="s">
        <v>1096</v>
      </c>
      <c r="G371" s="316">
        <v>24</v>
      </c>
      <c r="H371" s="317" t="s">
        <v>1081</v>
      </c>
      <c r="I371" s="314" t="s">
        <v>1105</v>
      </c>
      <c r="K371" s="314" t="s">
        <v>1104</v>
      </c>
    </row>
    <row r="372" spans="1:11" hidden="1" x14ac:dyDescent="0.2">
      <c r="A372" s="315" t="s">
        <v>528</v>
      </c>
      <c r="B372" s="315" t="s">
        <v>529</v>
      </c>
      <c r="C372" s="315" t="s">
        <v>734</v>
      </c>
      <c r="D372" s="315" t="s">
        <v>735</v>
      </c>
      <c r="E372" s="315" t="s">
        <v>1095</v>
      </c>
      <c r="F372" s="315" t="s">
        <v>1096</v>
      </c>
      <c r="G372" s="316">
        <v>24</v>
      </c>
      <c r="H372" s="317" t="s">
        <v>1081</v>
      </c>
      <c r="I372" s="314" t="s">
        <v>1105</v>
      </c>
      <c r="K372" s="314" t="s">
        <v>1104</v>
      </c>
    </row>
    <row r="373" spans="1:11" hidden="1" x14ac:dyDescent="0.2">
      <c r="A373" s="315" t="s">
        <v>530</v>
      </c>
      <c r="B373" s="315" t="s">
        <v>1202</v>
      </c>
      <c r="C373" s="315" t="s">
        <v>734</v>
      </c>
      <c r="D373" s="315" t="s">
        <v>735</v>
      </c>
      <c r="E373" s="315" t="s">
        <v>1095</v>
      </c>
      <c r="F373" s="315" t="s">
        <v>1096</v>
      </c>
      <c r="G373" s="316">
        <v>24</v>
      </c>
      <c r="H373" s="317" t="s">
        <v>1081</v>
      </c>
      <c r="I373" s="314" t="s">
        <v>1105</v>
      </c>
      <c r="K373" s="314" t="s">
        <v>1104</v>
      </c>
    </row>
    <row r="374" spans="1:11" hidden="1" x14ac:dyDescent="0.2">
      <c r="A374" s="315" t="s">
        <v>531</v>
      </c>
      <c r="B374" s="315" t="s">
        <v>1203</v>
      </c>
      <c r="C374" s="315" t="s">
        <v>734</v>
      </c>
      <c r="D374" s="315" t="s">
        <v>735</v>
      </c>
      <c r="E374" s="315" t="s">
        <v>1095</v>
      </c>
      <c r="F374" s="315" t="s">
        <v>1096</v>
      </c>
      <c r="G374" s="316">
        <v>24</v>
      </c>
      <c r="H374" s="317" t="s">
        <v>1081</v>
      </c>
      <c r="I374" s="314" t="s">
        <v>1105</v>
      </c>
      <c r="K374" s="314" t="s">
        <v>1104</v>
      </c>
    </row>
    <row r="375" spans="1:11" hidden="1" x14ac:dyDescent="0.2">
      <c r="A375" s="315" t="s">
        <v>971</v>
      </c>
      <c r="B375" s="315" t="s">
        <v>972</v>
      </c>
      <c r="C375" s="315" t="s">
        <v>734</v>
      </c>
      <c r="D375" s="315" t="s">
        <v>735</v>
      </c>
      <c r="E375" s="315" t="s">
        <v>1095</v>
      </c>
      <c r="F375" s="315" t="s">
        <v>1096</v>
      </c>
      <c r="G375" s="316">
        <v>24</v>
      </c>
      <c r="H375" s="317" t="s">
        <v>1081</v>
      </c>
      <c r="I375" s="314" t="s">
        <v>1105</v>
      </c>
      <c r="K375" s="314" t="s">
        <v>1104</v>
      </c>
    </row>
    <row r="376" spans="1:11" hidden="1" x14ac:dyDescent="0.2">
      <c r="A376" s="315" t="s">
        <v>532</v>
      </c>
      <c r="B376" s="315" t="s">
        <v>1204</v>
      </c>
      <c r="C376" s="315" t="s">
        <v>734</v>
      </c>
      <c r="D376" s="315" t="s">
        <v>735</v>
      </c>
      <c r="E376" s="315" t="s">
        <v>1095</v>
      </c>
      <c r="F376" s="315" t="s">
        <v>1096</v>
      </c>
      <c r="G376" s="316">
        <v>24</v>
      </c>
      <c r="H376" s="317" t="s">
        <v>1083</v>
      </c>
      <c r="I376" s="314" t="s">
        <v>1105</v>
      </c>
      <c r="K376" s="314" t="s">
        <v>1104</v>
      </c>
    </row>
    <row r="377" spans="1:11" hidden="1" x14ac:dyDescent="0.2">
      <c r="A377" s="315" t="s">
        <v>533</v>
      </c>
      <c r="B377" s="315" t="s">
        <v>1205</v>
      </c>
      <c r="C377" s="315" t="s">
        <v>734</v>
      </c>
      <c r="D377" s="315" t="s">
        <v>735</v>
      </c>
      <c r="E377" s="315" t="s">
        <v>1095</v>
      </c>
      <c r="F377" s="315" t="s">
        <v>1096</v>
      </c>
      <c r="G377" s="316">
        <v>24</v>
      </c>
      <c r="H377" s="317" t="s">
        <v>1083</v>
      </c>
      <c r="I377" s="314" t="s">
        <v>1105</v>
      </c>
      <c r="K377" s="314" t="s">
        <v>1104</v>
      </c>
    </row>
    <row r="378" spans="1:11" hidden="1" x14ac:dyDescent="0.2">
      <c r="A378" s="315" t="s">
        <v>534</v>
      </c>
      <c r="B378" s="315" t="s">
        <v>1206</v>
      </c>
      <c r="C378" s="315" t="s">
        <v>734</v>
      </c>
      <c r="D378" s="315" t="s">
        <v>735</v>
      </c>
      <c r="E378" s="315" t="s">
        <v>1095</v>
      </c>
      <c r="F378" s="315" t="s">
        <v>1096</v>
      </c>
      <c r="G378" s="316">
        <v>24</v>
      </c>
      <c r="H378" s="317" t="s">
        <v>1083</v>
      </c>
      <c r="I378" s="314" t="s">
        <v>1105</v>
      </c>
      <c r="K378" s="314" t="s">
        <v>1104</v>
      </c>
    </row>
    <row r="379" spans="1:11" hidden="1" x14ac:dyDescent="0.2">
      <c r="A379" s="315" t="s">
        <v>535</v>
      </c>
      <c r="B379" s="315" t="s">
        <v>1207</v>
      </c>
      <c r="C379" s="315" t="s">
        <v>734</v>
      </c>
      <c r="D379" s="315" t="s">
        <v>735</v>
      </c>
      <c r="E379" s="315" t="s">
        <v>1095</v>
      </c>
      <c r="F379" s="315" t="s">
        <v>1096</v>
      </c>
      <c r="G379" s="316">
        <v>24</v>
      </c>
      <c r="H379" s="317" t="s">
        <v>1083</v>
      </c>
      <c r="I379" s="314" t="s">
        <v>1105</v>
      </c>
      <c r="K379" s="314" t="s">
        <v>1104</v>
      </c>
    </row>
    <row r="380" spans="1:11" hidden="1" x14ac:dyDescent="0.2">
      <c r="A380" s="315" t="s">
        <v>536</v>
      </c>
      <c r="B380" s="315" t="s">
        <v>1208</v>
      </c>
      <c r="C380" s="315" t="s">
        <v>734</v>
      </c>
      <c r="D380" s="315" t="s">
        <v>735</v>
      </c>
      <c r="E380" s="315" t="s">
        <v>1095</v>
      </c>
      <c r="F380" s="315" t="s">
        <v>1096</v>
      </c>
      <c r="G380" s="316">
        <v>24</v>
      </c>
      <c r="H380" s="317" t="s">
        <v>1083</v>
      </c>
      <c r="I380" s="314" t="s">
        <v>1105</v>
      </c>
      <c r="K380" s="314" t="s">
        <v>1104</v>
      </c>
    </row>
    <row r="381" spans="1:11" hidden="1" x14ac:dyDescent="0.2">
      <c r="A381" s="315" t="s">
        <v>537</v>
      </c>
      <c r="B381" s="315" t="s">
        <v>1209</v>
      </c>
      <c r="C381" s="315" t="s">
        <v>734</v>
      </c>
      <c r="D381" s="315" t="s">
        <v>735</v>
      </c>
      <c r="E381" s="315" t="s">
        <v>1095</v>
      </c>
      <c r="F381" s="315" t="s">
        <v>1096</v>
      </c>
      <c r="G381" s="316">
        <v>24</v>
      </c>
      <c r="H381" s="317" t="s">
        <v>1083</v>
      </c>
      <c r="I381" s="314" t="s">
        <v>1105</v>
      </c>
      <c r="K381" s="314" t="s">
        <v>1104</v>
      </c>
    </row>
    <row r="382" spans="1:11" hidden="1" x14ac:dyDescent="0.2">
      <c r="A382" s="315" t="s">
        <v>538</v>
      </c>
      <c r="B382" s="315" t="s">
        <v>1210</v>
      </c>
      <c r="C382" s="315" t="s">
        <v>734</v>
      </c>
      <c r="D382" s="315" t="s">
        <v>735</v>
      </c>
      <c r="E382" s="315" t="s">
        <v>1095</v>
      </c>
      <c r="F382" s="315" t="s">
        <v>1096</v>
      </c>
      <c r="G382" s="316">
        <v>24</v>
      </c>
      <c r="H382" s="317" t="s">
        <v>1083</v>
      </c>
      <c r="I382" s="314" t="s">
        <v>1105</v>
      </c>
      <c r="K382" s="314" t="s">
        <v>1104</v>
      </c>
    </row>
    <row r="383" spans="1:11" hidden="1" x14ac:dyDescent="0.2">
      <c r="A383" s="315" t="s">
        <v>539</v>
      </c>
      <c r="B383" s="315" t="s">
        <v>1211</v>
      </c>
      <c r="C383" s="315" t="s">
        <v>734</v>
      </c>
      <c r="D383" s="315" t="s">
        <v>735</v>
      </c>
      <c r="E383" s="315" t="s">
        <v>1095</v>
      </c>
      <c r="F383" s="315" t="s">
        <v>1096</v>
      </c>
      <c r="G383" s="316">
        <v>24</v>
      </c>
      <c r="H383" s="317" t="s">
        <v>1083</v>
      </c>
      <c r="I383" s="314" t="s">
        <v>1105</v>
      </c>
      <c r="K383" s="314" t="s">
        <v>1104</v>
      </c>
    </row>
    <row r="384" spans="1:11" hidden="1" x14ac:dyDescent="0.2">
      <c r="A384" s="315" t="s">
        <v>540</v>
      </c>
      <c r="B384" s="315" t="s">
        <v>1212</v>
      </c>
      <c r="C384" s="315" t="s">
        <v>734</v>
      </c>
      <c r="D384" s="315" t="s">
        <v>735</v>
      </c>
      <c r="E384" s="315" t="s">
        <v>1095</v>
      </c>
      <c r="F384" s="315" t="s">
        <v>1096</v>
      </c>
      <c r="G384" s="316">
        <v>24</v>
      </c>
      <c r="H384" s="317" t="s">
        <v>1083</v>
      </c>
      <c r="I384" s="314" t="s">
        <v>1105</v>
      </c>
      <c r="K384" s="314" t="s">
        <v>1104</v>
      </c>
    </row>
    <row r="385" spans="1:11" hidden="1" x14ac:dyDescent="0.2">
      <c r="A385" s="315" t="s">
        <v>541</v>
      </c>
      <c r="B385" s="315" t="s">
        <v>1213</v>
      </c>
      <c r="C385" s="315" t="s">
        <v>734</v>
      </c>
      <c r="D385" s="315" t="s">
        <v>735</v>
      </c>
      <c r="E385" s="315" t="s">
        <v>1095</v>
      </c>
      <c r="F385" s="315" t="s">
        <v>1096</v>
      </c>
      <c r="G385" s="316">
        <v>24</v>
      </c>
      <c r="H385" s="317" t="s">
        <v>1083</v>
      </c>
      <c r="I385" s="314" t="s">
        <v>1105</v>
      </c>
      <c r="K385" s="314" t="s">
        <v>1104</v>
      </c>
    </row>
    <row r="386" spans="1:11" hidden="1" x14ac:dyDescent="0.2">
      <c r="A386" s="315" t="s">
        <v>542</v>
      </c>
      <c r="B386" s="315" t="s">
        <v>543</v>
      </c>
      <c r="C386" s="315" t="s">
        <v>734</v>
      </c>
      <c r="D386" s="315" t="s">
        <v>735</v>
      </c>
      <c r="E386" s="315" t="s">
        <v>1095</v>
      </c>
      <c r="F386" s="315" t="s">
        <v>1096</v>
      </c>
      <c r="G386" s="316">
        <v>24</v>
      </c>
      <c r="H386" s="317" t="s">
        <v>1085</v>
      </c>
      <c r="I386" s="314" t="s">
        <v>1105</v>
      </c>
      <c r="K386" s="314" t="s">
        <v>1104</v>
      </c>
    </row>
    <row r="387" spans="1:11" hidden="1" x14ac:dyDescent="0.2">
      <c r="A387" s="315" t="s">
        <v>544</v>
      </c>
      <c r="B387" s="315" t="s">
        <v>545</v>
      </c>
      <c r="C387" s="315" t="s">
        <v>734</v>
      </c>
      <c r="D387" s="315" t="s">
        <v>735</v>
      </c>
      <c r="E387" s="315" t="s">
        <v>1095</v>
      </c>
      <c r="F387" s="315" t="s">
        <v>1096</v>
      </c>
      <c r="G387" s="316">
        <v>24</v>
      </c>
      <c r="H387" s="317" t="s">
        <v>1085</v>
      </c>
      <c r="I387" s="314" t="s">
        <v>1105</v>
      </c>
      <c r="K387" s="314" t="s">
        <v>1104</v>
      </c>
    </row>
    <row r="388" spans="1:11" hidden="1" x14ac:dyDescent="0.2">
      <c r="A388" s="315" t="s">
        <v>546</v>
      </c>
      <c r="B388" s="315" t="s">
        <v>1214</v>
      </c>
      <c r="C388" s="315" t="s">
        <v>734</v>
      </c>
      <c r="D388" s="315" t="s">
        <v>735</v>
      </c>
      <c r="E388" s="315" t="s">
        <v>1095</v>
      </c>
      <c r="F388" s="315" t="s">
        <v>1096</v>
      </c>
      <c r="G388" s="316">
        <v>24</v>
      </c>
      <c r="H388" s="317" t="s">
        <v>1081</v>
      </c>
      <c r="I388" s="314" t="s">
        <v>1105</v>
      </c>
      <c r="K388" s="314" t="s">
        <v>1104</v>
      </c>
    </row>
    <row r="389" spans="1:11" hidden="1" x14ac:dyDescent="0.2">
      <c r="A389" s="315" t="s">
        <v>547</v>
      </c>
      <c r="B389" s="315" t="s">
        <v>1215</v>
      </c>
      <c r="C389" s="315" t="s">
        <v>734</v>
      </c>
      <c r="D389" s="315" t="s">
        <v>735</v>
      </c>
      <c r="E389" s="315" t="s">
        <v>1095</v>
      </c>
      <c r="F389" s="315" t="s">
        <v>1096</v>
      </c>
      <c r="G389" s="316">
        <v>24</v>
      </c>
      <c r="H389" s="317" t="s">
        <v>1081</v>
      </c>
      <c r="I389" s="314" t="s">
        <v>1105</v>
      </c>
      <c r="K389" s="314" t="s">
        <v>1104</v>
      </c>
    </row>
    <row r="390" spans="1:11" hidden="1" x14ac:dyDescent="0.2">
      <c r="A390" s="315" t="s">
        <v>973</v>
      </c>
      <c r="B390" s="315" t="s">
        <v>974</v>
      </c>
      <c r="C390" s="315" t="s">
        <v>734</v>
      </c>
      <c r="D390" s="315" t="s">
        <v>735</v>
      </c>
      <c r="E390" s="315" t="s">
        <v>1095</v>
      </c>
      <c r="F390" s="315" t="s">
        <v>1096</v>
      </c>
      <c r="G390" s="316">
        <v>25</v>
      </c>
      <c r="H390" s="317" t="s">
        <v>1093</v>
      </c>
      <c r="I390" s="314" t="s">
        <v>1105</v>
      </c>
      <c r="K390" s="314" t="s">
        <v>1104</v>
      </c>
    </row>
    <row r="391" spans="1:11" hidden="1" x14ac:dyDescent="0.2">
      <c r="A391" s="315" t="s">
        <v>548</v>
      </c>
      <c r="B391" s="315" t="s">
        <v>1216</v>
      </c>
      <c r="C391" s="315" t="s">
        <v>734</v>
      </c>
      <c r="D391" s="315" t="s">
        <v>735</v>
      </c>
      <c r="E391" s="315" t="s">
        <v>1095</v>
      </c>
      <c r="F391" s="315" t="s">
        <v>1096</v>
      </c>
      <c r="G391" s="316">
        <v>25</v>
      </c>
      <c r="H391" s="317" t="s">
        <v>1093</v>
      </c>
      <c r="I391" s="314" t="s">
        <v>1105</v>
      </c>
      <c r="K391" s="314" t="s">
        <v>1104</v>
      </c>
    </row>
    <row r="392" spans="1:11" hidden="1" x14ac:dyDescent="0.2">
      <c r="A392" s="315" t="s">
        <v>549</v>
      </c>
      <c r="B392" s="315" t="s">
        <v>1217</v>
      </c>
      <c r="C392" s="315" t="s">
        <v>734</v>
      </c>
      <c r="D392" s="315" t="s">
        <v>735</v>
      </c>
      <c r="E392" s="315" t="s">
        <v>1095</v>
      </c>
      <c r="F392" s="315" t="s">
        <v>1096</v>
      </c>
      <c r="G392" s="316">
        <v>25</v>
      </c>
      <c r="H392" s="317" t="s">
        <v>1093</v>
      </c>
      <c r="I392" s="314" t="s">
        <v>1105</v>
      </c>
      <c r="K392" s="314" t="s">
        <v>1107</v>
      </c>
    </row>
    <row r="393" spans="1:11" hidden="1" x14ac:dyDescent="0.2">
      <c r="A393" s="315" t="s">
        <v>550</v>
      </c>
      <c r="B393" s="315" t="s">
        <v>1218</v>
      </c>
      <c r="C393" s="315" t="s">
        <v>734</v>
      </c>
      <c r="D393" s="315" t="s">
        <v>735</v>
      </c>
      <c r="E393" s="315" t="s">
        <v>1095</v>
      </c>
      <c r="F393" s="315" t="s">
        <v>1096</v>
      </c>
      <c r="G393" s="316">
        <v>164</v>
      </c>
      <c r="H393" s="317" t="s">
        <v>1095</v>
      </c>
      <c r="I393" s="314" t="s">
        <v>1105</v>
      </c>
      <c r="K393" s="314" t="s">
        <v>1104</v>
      </c>
    </row>
    <row r="394" spans="1:11" hidden="1" x14ac:dyDescent="0.2">
      <c r="A394" s="315" t="s">
        <v>551</v>
      </c>
      <c r="B394" s="315" t="s">
        <v>1219</v>
      </c>
      <c r="C394" s="315" t="s">
        <v>734</v>
      </c>
      <c r="D394" s="315" t="s">
        <v>735</v>
      </c>
      <c r="E394" s="315" t="s">
        <v>1095</v>
      </c>
      <c r="F394" s="315" t="s">
        <v>1096</v>
      </c>
      <c r="G394" s="316">
        <v>164</v>
      </c>
      <c r="H394" s="317" t="s">
        <v>1095</v>
      </c>
      <c r="I394" s="314" t="s">
        <v>1105</v>
      </c>
      <c r="K394" s="314" t="s">
        <v>1104</v>
      </c>
    </row>
    <row r="395" spans="1:11" hidden="1" x14ac:dyDescent="0.2">
      <c r="A395" s="315" t="s">
        <v>552</v>
      </c>
      <c r="B395" s="315" t="s">
        <v>1220</v>
      </c>
      <c r="C395" s="315" t="s">
        <v>734</v>
      </c>
      <c r="D395" s="315" t="s">
        <v>735</v>
      </c>
      <c r="E395" s="315" t="s">
        <v>1095</v>
      </c>
      <c r="F395" s="315" t="s">
        <v>1096</v>
      </c>
      <c r="G395" s="316">
        <v>164</v>
      </c>
      <c r="H395" s="317" t="s">
        <v>1095</v>
      </c>
      <c r="I395" s="314" t="s">
        <v>1105</v>
      </c>
      <c r="K395" s="314" t="s">
        <v>1104</v>
      </c>
    </row>
    <row r="396" spans="1:11" hidden="1" x14ac:dyDescent="0.2">
      <c r="A396" s="315" t="s">
        <v>553</v>
      </c>
      <c r="B396" s="315" t="s">
        <v>1221</v>
      </c>
      <c r="C396" s="315" t="s">
        <v>734</v>
      </c>
      <c r="D396" s="315" t="s">
        <v>735</v>
      </c>
      <c r="E396" s="315" t="s">
        <v>1095</v>
      </c>
      <c r="F396" s="315" t="s">
        <v>1096</v>
      </c>
      <c r="G396" s="316">
        <v>164</v>
      </c>
      <c r="H396" s="317" t="s">
        <v>1095</v>
      </c>
      <c r="I396" s="314" t="s">
        <v>1105</v>
      </c>
      <c r="K396" s="314" t="s">
        <v>1104</v>
      </c>
    </row>
    <row r="397" spans="1:11" hidden="1" x14ac:dyDescent="0.2">
      <c r="A397" s="315" t="s">
        <v>554</v>
      </c>
      <c r="B397" s="315" t="s">
        <v>555</v>
      </c>
      <c r="C397" s="315" t="s">
        <v>41</v>
      </c>
      <c r="D397" s="315" t="s">
        <v>42</v>
      </c>
      <c r="E397" s="315" t="s">
        <v>1093</v>
      </c>
      <c r="F397" s="315" t="s">
        <v>1094</v>
      </c>
      <c r="G397" s="316">
        <v>164</v>
      </c>
      <c r="H397" s="317" t="s">
        <v>1095</v>
      </c>
      <c r="I397" s="314" t="s">
        <v>1105</v>
      </c>
      <c r="K397" s="314" t="s">
        <v>1104</v>
      </c>
    </row>
    <row r="398" spans="1:11" hidden="1" x14ac:dyDescent="0.2">
      <c r="A398" s="315" t="s">
        <v>556</v>
      </c>
      <c r="B398" s="315" t="s">
        <v>557</v>
      </c>
      <c r="C398" s="315" t="s">
        <v>41</v>
      </c>
      <c r="D398" s="315" t="s">
        <v>42</v>
      </c>
      <c r="E398" s="315" t="s">
        <v>1093</v>
      </c>
      <c r="F398" s="315" t="s">
        <v>1094</v>
      </c>
      <c r="G398" s="316">
        <v>164</v>
      </c>
      <c r="H398" s="317" t="s">
        <v>1095</v>
      </c>
      <c r="I398" s="314" t="s">
        <v>1105</v>
      </c>
      <c r="K398" s="314" t="s">
        <v>1104</v>
      </c>
    </row>
    <row r="399" spans="1:11" hidden="1" x14ac:dyDescent="0.2">
      <c r="A399" s="315" t="s">
        <v>558</v>
      </c>
      <c r="B399" s="315" t="s">
        <v>559</v>
      </c>
      <c r="C399" s="315" t="s">
        <v>41</v>
      </c>
      <c r="D399" s="315" t="s">
        <v>42</v>
      </c>
      <c r="E399" s="315" t="s">
        <v>1093</v>
      </c>
      <c r="F399" s="315" t="s">
        <v>1094</v>
      </c>
      <c r="G399" s="316">
        <v>164</v>
      </c>
      <c r="H399" s="317" t="s">
        <v>1095</v>
      </c>
      <c r="I399" s="314" t="s">
        <v>1105</v>
      </c>
      <c r="K399" s="314" t="s">
        <v>1104</v>
      </c>
    </row>
    <row r="400" spans="1:11" hidden="1" x14ac:dyDescent="0.2">
      <c r="A400" s="315" t="s">
        <v>560</v>
      </c>
      <c r="B400" s="315" t="s">
        <v>561</v>
      </c>
      <c r="C400" s="315" t="s">
        <v>41</v>
      </c>
      <c r="D400" s="315" t="s">
        <v>42</v>
      </c>
      <c r="E400" s="315" t="s">
        <v>1093</v>
      </c>
      <c r="F400" s="315" t="s">
        <v>1094</v>
      </c>
      <c r="G400" s="316">
        <v>164</v>
      </c>
      <c r="H400" s="317" t="s">
        <v>1095</v>
      </c>
      <c r="I400" s="314" t="s">
        <v>1105</v>
      </c>
      <c r="K400" s="314" t="s">
        <v>1104</v>
      </c>
    </row>
    <row r="401" spans="1:11" hidden="1" x14ac:dyDescent="0.2">
      <c r="A401" s="315" t="s">
        <v>562</v>
      </c>
      <c r="B401" s="315" t="s">
        <v>563</v>
      </c>
      <c r="C401" s="315" t="s">
        <v>41</v>
      </c>
      <c r="D401" s="315" t="s">
        <v>42</v>
      </c>
      <c r="E401" s="315" t="s">
        <v>1093</v>
      </c>
      <c r="F401" s="315" t="s">
        <v>1094</v>
      </c>
      <c r="G401" s="316">
        <v>164</v>
      </c>
      <c r="H401" s="317" t="s">
        <v>1095</v>
      </c>
      <c r="I401" s="314" t="s">
        <v>1105</v>
      </c>
      <c r="K401" s="314" t="s">
        <v>1104</v>
      </c>
    </row>
    <row r="402" spans="1:11" hidden="1" x14ac:dyDescent="0.2">
      <c r="A402" s="315" t="s">
        <v>564</v>
      </c>
      <c r="B402" s="315" t="s">
        <v>565</v>
      </c>
      <c r="C402" s="315" t="s">
        <v>41</v>
      </c>
      <c r="D402" s="315" t="s">
        <v>42</v>
      </c>
      <c r="E402" s="315" t="s">
        <v>1093</v>
      </c>
      <c r="F402" s="315" t="s">
        <v>1094</v>
      </c>
      <c r="G402" s="316">
        <v>164</v>
      </c>
      <c r="H402" s="317" t="s">
        <v>1095</v>
      </c>
      <c r="I402" s="314" t="s">
        <v>1105</v>
      </c>
      <c r="K402" s="314" t="s">
        <v>1107</v>
      </c>
    </row>
    <row r="403" spans="1:11" hidden="1" x14ac:dyDescent="0.2">
      <c r="A403" s="315" t="s">
        <v>566</v>
      </c>
      <c r="B403" s="315" t="s">
        <v>567</v>
      </c>
      <c r="C403" s="315" t="s">
        <v>41</v>
      </c>
      <c r="D403" s="315" t="s">
        <v>42</v>
      </c>
      <c r="E403" s="315" t="s">
        <v>1093</v>
      </c>
      <c r="F403" s="315" t="s">
        <v>1094</v>
      </c>
      <c r="G403" s="316">
        <v>164</v>
      </c>
      <c r="H403" s="317" t="s">
        <v>1095</v>
      </c>
      <c r="I403" s="314" t="s">
        <v>1105</v>
      </c>
      <c r="K403" s="314" t="s">
        <v>1104</v>
      </c>
    </row>
    <row r="404" spans="1:11" hidden="1" x14ac:dyDescent="0.2">
      <c r="A404" s="315" t="s">
        <v>568</v>
      </c>
      <c r="B404" s="315" t="s">
        <v>569</v>
      </c>
      <c r="C404" s="315" t="s">
        <v>41</v>
      </c>
      <c r="D404" s="315" t="s">
        <v>42</v>
      </c>
      <c r="E404" s="315" t="s">
        <v>1093</v>
      </c>
      <c r="F404" s="315" t="s">
        <v>1094</v>
      </c>
      <c r="G404" s="316">
        <v>164</v>
      </c>
      <c r="H404" s="317" t="s">
        <v>1095</v>
      </c>
      <c r="I404" s="314" t="s">
        <v>1105</v>
      </c>
      <c r="K404" s="314" t="s">
        <v>1104</v>
      </c>
    </row>
    <row r="405" spans="1:11" hidden="1" x14ac:dyDescent="0.2">
      <c r="A405" s="315" t="s">
        <v>570</v>
      </c>
      <c r="B405" s="315" t="s">
        <v>571</v>
      </c>
      <c r="C405" s="315" t="s">
        <v>41</v>
      </c>
      <c r="D405" s="315" t="s">
        <v>42</v>
      </c>
      <c r="E405" s="315" t="s">
        <v>1093</v>
      </c>
      <c r="F405" s="315" t="s">
        <v>1094</v>
      </c>
      <c r="G405" s="316">
        <v>164</v>
      </c>
      <c r="H405" s="317" t="s">
        <v>1095</v>
      </c>
      <c r="I405" s="314" t="s">
        <v>1105</v>
      </c>
      <c r="K405" s="314" t="s">
        <v>1104</v>
      </c>
    </row>
    <row r="406" spans="1:11" hidden="1" x14ac:dyDescent="0.2">
      <c r="A406" s="315" t="s">
        <v>572</v>
      </c>
      <c r="B406" s="315" t="s">
        <v>573</v>
      </c>
      <c r="C406" s="315" t="s">
        <v>41</v>
      </c>
      <c r="D406" s="315" t="s">
        <v>42</v>
      </c>
      <c r="E406" s="315" t="s">
        <v>1093</v>
      </c>
      <c r="F406" s="315" t="s">
        <v>1094</v>
      </c>
      <c r="G406" s="316">
        <v>164</v>
      </c>
      <c r="H406" s="317" t="s">
        <v>1095</v>
      </c>
      <c r="I406" s="314" t="s">
        <v>1105</v>
      </c>
      <c r="K406" s="314" t="s">
        <v>1104</v>
      </c>
    </row>
    <row r="407" spans="1:11" hidden="1" x14ac:dyDescent="0.2">
      <c r="A407" s="315" t="s">
        <v>574</v>
      </c>
      <c r="B407" s="315" t="s">
        <v>575</v>
      </c>
      <c r="C407" s="315" t="s">
        <v>41</v>
      </c>
      <c r="D407" s="315" t="s">
        <v>42</v>
      </c>
      <c r="E407" s="315" t="s">
        <v>1093</v>
      </c>
      <c r="F407" s="315" t="s">
        <v>1094</v>
      </c>
      <c r="G407" s="316">
        <v>164</v>
      </c>
      <c r="H407" s="317" t="s">
        <v>1095</v>
      </c>
      <c r="I407" s="314" t="s">
        <v>1105</v>
      </c>
      <c r="K407" s="314" t="s">
        <v>1104</v>
      </c>
    </row>
    <row r="408" spans="1:11" hidden="1" x14ac:dyDescent="0.2">
      <c r="A408" s="315" t="s">
        <v>576</v>
      </c>
      <c r="B408" s="315" t="s">
        <v>577</v>
      </c>
      <c r="C408" s="315" t="s">
        <v>41</v>
      </c>
      <c r="D408" s="315" t="s">
        <v>42</v>
      </c>
      <c r="E408" s="315" t="s">
        <v>1093</v>
      </c>
      <c r="F408" s="315" t="s">
        <v>1094</v>
      </c>
      <c r="G408" s="316">
        <v>164</v>
      </c>
      <c r="H408" s="317" t="s">
        <v>1095</v>
      </c>
      <c r="I408" s="314" t="s">
        <v>1105</v>
      </c>
      <c r="K408" s="314" t="s">
        <v>1104</v>
      </c>
    </row>
    <row r="409" spans="1:11" hidden="1" x14ac:dyDescent="0.2">
      <c r="A409" s="315" t="s">
        <v>578</v>
      </c>
      <c r="B409" s="315" t="s">
        <v>579</v>
      </c>
      <c r="C409" s="315" t="s">
        <v>41</v>
      </c>
      <c r="D409" s="315" t="s">
        <v>42</v>
      </c>
      <c r="E409" s="315" t="s">
        <v>1093</v>
      </c>
      <c r="F409" s="315" t="s">
        <v>1094</v>
      </c>
      <c r="G409" s="316">
        <v>25</v>
      </c>
      <c r="H409" s="317" t="s">
        <v>1093</v>
      </c>
      <c r="I409" s="314" t="s">
        <v>1105</v>
      </c>
      <c r="K409" s="314" t="s">
        <v>1104</v>
      </c>
    </row>
    <row r="410" spans="1:11" hidden="1" x14ac:dyDescent="0.2">
      <c r="A410" s="315" t="s">
        <v>580</v>
      </c>
      <c r="B410" s="315" t="s">
        <v>581</v>
      </c>
      <c r="C410" s="315" t="s">
        <v>41</v>
      </c>
      <c r="D410" s="315" t="s">
        <v>42</v>
      </c>
      <c r="E410" s="315" t="s">
        <v>1093</v>
      </c>
      <c r="F410" s="315" t="s">
        <v>1094</v>
      </c>
      <c r="G410" s="316">
        <v>25</v>
      </c>
      <c r="H410" s="317" t="s">
        <v>1093</v>
      </c>
      <c r="I410" s="314" t="s">
        <v>1105</v>
      </c>
      <c r="K410" s="314" t="s">
        <v>1104</v>
      </c>
    </row>
    <row r="411" spans="1:11" hidden="1" x14ac:dyDescent="0.2">
      <c r="A411" s="315" t="s">
        <v>582</v>
      </c>
      <c r="B411" s="315" t="s">
        <v>583</v>
      </c>
      <c r="C411" s="315" t="s">
        <v>41</v>
      </c>
      <c r="D411" s="315" t="s">
        <v>42</v>
      </c>
      <c r="E411" s="315" t="s">
        <v>1093</v>
      </c>
      <c r="F411" s="315" t="s">
        <v>1094</v>
      </c>
      <c r="G411" s="316">
        <v>25</v>
      </c>
      <c r="H411" s="317" t="s">
        <v>1093</v>
      </c>
      <c r="I411" s="314" t="s">
        <v>1105</v>
      </c>
      <c r="K411" s="314" t="s">
        <v>1104</v>
      </c>
    </row>
    <row r="412" spans="1:11" hidden="1" x14ac:dyDescent="0.2">
      <c r="A412" s="315" t="s">
        <v>584</v>
      </c>
      <c r="B412" s="315" t="s">
        <v>585</v>
      </c>
      <c r="C412" s="315" t="s">
        <v>41</v>
      </c>
      <c r="D412" s="315" t="s">
        <v>42</v>
      </c>
      <c r="E412" s="315" t="s">
        <v>1093</v>
      </c>
      <c r="F412" s="315" t="s">
        <v>1094</v>
      </c>
      <c r="G412" s="316">
        <v>25</v>
      </c>
      <c r="H412" s="317" t="s">
        <v>1093</v>
      </c>
      <c r="I412" s="314" t="s">
        <v>1105</v>
      </c>
      <c r="K412" s="314" t="s">
        <v>1104</v>
      </c>
    </row>
    <row r="413" spans="1:11" hidden="1" x14ac:dyDescent="0.2">
      <c r="A413" s="315" t="s">
        <v>586</v>
      </c>
      <c r="B413" s="315" t="s">
        <v>587</v>
      </c>
      <c r="C413" s="315" t="s">
        <v>41</v>
      </c>
      <c r="D413" s="315" t="s">
        <v>42</v>
      </c>
      <c r="E413" s="315" t="s">
        <v>1093</v>
      </c>
      <c r="F413" s="315" t="s">
        <v>1094</v>
      </c>
      <c r="G413" s="316">
        <v>25</v>
      </c>
      <c r="H413" s="317" t="s">
        <v>1093</v>
      </c>
      <c r="I413" s="314" t="s">
        <v>1105</v>
      </c>
      <c r="K413" s="314" t="s">
        <v>1104</v>
      </c>
    </row>
    <row r="414" spans="1:11" hidden="1" x14ac:dyDescent="0.2">
      <c r="A414" s="315" t="s">
        <v>588</v>
      </c>
      <c r="B414" s="315" t="s">
        <v>589</v>
      </c>
      <c r="C414" s="315" t="s">
        <v>41</v>
      </c>
      <c r="D414" s="315" t="s">
        <v>42</v>
      </c>
      <c r="E414" s="315" t="s">
        <v>1093</v>
      </c>
      <c r="F414" s="315" t="s">
        <v>1094</v>
      </c>
      <c r="G414" s="316">
        <v>25</v>
      </c>
      <c r="H414" s="317" t="s">
        <v>1093</v>
      </c>
      <c r="I414" s="314" t="s">
        <v>1105</v>
      </c>
      <c r="K414" s="314" t="s">
        <v>1104</v>
      </c>
    </row>
    <row r="415" spans="1:11" hidden="1" x14ac:dyDescent="0.2">
      <c r="A415" s="315" t="s">
        <v>590</v>
      </c>
      <c r="B415" s="315" t="s">
        <v>591</v>
      </c>
      <c r="C415" s="315" t="s">
        <v>41</v>
      </c>
      <c r="D415" s="315" t="s">
        <v>42</v>
      </c>
      <c r="E415" s="315" t="s">
        <v>1093</v>
      </c>
      <c r="F415" s="315" t="s">
        <v>1094</v>
      </c>
      <c r="G415" s="316">
        <v>25</v>
      </c>
      <c r="H415" s="317" t="s">
        <v>1093</v>
      </c>
      <c r="I415" s="314" t="s">
        <v>1105</v>
      </c>
      <c r="K415" s="314" t="s">
        <v>1104</v>
      </c>
    </row>
    <row r="416" spans="1:11" hidden="1" x14ac:dyDescent="0.2">
      <c r="A416" s="315" t="s">
        <v>592</v>
      </c>
      <c r="B416" s="315" t="s">
        <v>593</v>
      </c>
      <c r="C416" s="315" t="s">
        <v>41</v>
      </c>
      <c r="D416" s="315" t="s">
        <v>42</v>
      </c>
      <c r="E416" s="315" t="s">
        <v>1093</v>
      </c>
      <c r="F416" s="315" t="s">
        <v>1094</v>
      </c>
      <c r="G416" s="316">
        <v>25</v>
      </c>
      <c r="H416" s="317" t="s">
        <v>1093</v>
      </c>
      <c r="I416" s="314" t="s">
        <v>1105</v>
      </c>
      <c r="K416" s="314" t="s">
        <v>1104</v>
      </c>
    </row>
    <row r="417" spans="1:11" hidden="1" x14ac:dyDescent="0.2">
      <c r="A417" s="315" t="s">
        <v>975</v>
      </c>
      <c r="B417" s="315" t="s">
        <v>976</v>
      </c>
      <c r="C417" s="315" t="s">
        <v>41</v>
      </c>
      <c r="D417" s="315" t="s">
        <v>42</v>
      </c>
      <c r="E417" s="315" t="s">
        <v>1093</v>
      </c>
      <c r="F417" s="315" t="s">
        <v>1094</v>
      </c>
      <c r="G417" s="316">
        <v>25</v>
      </c>
      <c r="H417" s="317" t="s">
        <v>1093</v>
      </c>
      <c r="I417" s="314" t="s">
        <v>1105</v>
      </c>
      <c r="K417" s="314" t="s">
        <v>1104</v>
      </c>
    </row>
    <row r="418" spans="1:11" hidden="1" x14ac:dyDescent="0.2">
      <c r="A418" s="315" t="s">
        <v>977</v>
      </c>
      <c r="B418" s="315" t="s">
        <v>978</v>
      </c>
      <c r="C418" s="315" t="s">
        <v>41</v>
      </c>
      <c r="D418" s="315" t="s">
        <v>42</v>
      </c>
      <c r="E418" s="315" t="s">
        <v>1093</v>
      </c>
      <c r="F418" s="315" t="s">
        <v>1094</v>
      </c>
      <c r="G418" s="316">
        <v>25</v>
      </c>
      <c r="H418" s="317" t="s">
        <v>1093</v>
      </c>
      <c r="I418" s="314" t="s">
        <v>1105</v>
      </c>
      <c r="K418" s="314" t="s">
        <v>1104</v>
      </c>
    </row>
    <row r="419" spans="1:11" hidden="1" x14ac:dyDescent="0.2">
      <c r="A419" s="315" t="s">
        <v>979</v>
      </c>
      <c r="B419" s="315" t="s">
        <v>980</v>
      </c>
      <c r="C419" s="315" t="s">
        <v>41</v>
      </c>
      <c r="D419" s="315" t="s">
        <v>42</v>
      </c>
      <c r="E419" s="315" t="s">
        <v>1093</v>
      </c>
      <c r="F419" s="315" t="s">
        <v>1094</v>
      </c>
      <c r="G419" s="316">
        <v>25</v>
      </c>
      <c r="H419" s="317" t="s">
        <v>1093</v>
      </c>
      <c r="I419" s="314" t="s">
        <v>1105</v>
      </c>
      <c r="K419" s="314" t="s">
        <v>1104</v>
      </c>
    </row>
    <row r="420" spans="1:11" hidden="1" x14ac:dyDescent="0.2">
      <c r="A420" s="315" t="s">
        <v>594</v>
      </c>
      <c r="B420" s="315" t="s">
        <v>1222</v>
      </c>
      <c r="C420" s="315" t="s">
        <v>41</v>
      </c>
      <c r="D420" s="315" t="s">
        <v>42</v>
      </c>
      <c r="E420" s="315" t="s">
        <v>1093</v>
      </c>
      <c r="F420" s="315" t="s">
        <v>1094</v>
      </c>
      <c r="G420" s="316">
        <v>25</v>
      </c>
      <c r="H420" s="317" t="s">
        <v>1093</v>
      </c>
      <c r="I420" s="314" t="s">
        <v>1105</v>
      </c>
      <c r="K420" s="314" t="s">
        <v>1104</v>
      </c>
    </row>
    <row r="421" spans="1:11" hidden="1" x14ac:dyDescent="0.2">
      <c r="A421" s="315" t="s">
        <v>981</v>
      </c>
      <c r="B421" s="315" t="s">
        <v>982</v>
      </c>
      <c r="C421" s="315" t="s">
        <v>41</v>
      </c>
      <c r="D421" s="315" t="s">
        <v>42</v>
      </c>
      <c r="E421" s="315" t="s">
        <v>1093</v>
      </c>
      <c r="F421" s="315" t="s">
        <v>1094</v>
      </c>
      <c r="G421" s="316">
        <v>25</v>
      </c>
      <c r="H421" s="317" t="s">
        <v>1093</v>
      </c>
      <c r="I421" s="314" t="s">
        <v>1105</v>
      </c>
      <c r="K421" s="314" t="s">
        <v>1104</v>
      </c>
    </row>
    <row r="422" spans="1:11" hidden="1" x14ac:dyDescent="0.2">
      <c r="A422" s="315" t="s">
        <v>983</v>
      </c>
      <c r="B422" s="315" t="s">
        <v>984</v>
      </c>
      <c r="C422" s="315" t="s">
        <v>41</v>
      </c>
      <c r="D422" s="315" t="s">
        <v>42</v>
      </c>
      <c r="E422" s="315" t="s">
        <v>1093</v>
      </c>
      <c r="F422" s="315" t="s">
        <v>1094</v>
      </c>
      <c r="G422" s="316">
        <v>25</v>
      </c>
      <c r="H422" s="317" t="s">
        <v>1093</v>
      </c>
      <c r="I422" s="314" t="s">
        <v>1105</v>
      </c>
      <c r="K422" s="314" t="s">
        <v>1104</v>
      </c>
    </row>
    <row r="423" spans="1:11" hidden="1" x14ac:dyDescent="0.2">
      <c r="A423" s="315" t="s">
        <v>595</v>
      </c>
      <c r="B423" s="315" t="s">
        <v>1223</v>
      </c>
      <c r="C423" s="315" t="s">
        <v>41</v>
      </c>
      <c r="D423" s="315" t="s">
        <v>42</v>
      </c>
      <c r="E423" s="315" t="s">
        <v>1093</v>
      </c>
      <c r="F423" s="315" t="s">
        <v>1094</v>
      </c>
      <c r="G423" s="316">
        <v>25</v>
      </c>
      <c r="H423" s="317" t="s">
        <v>1093</v>
      </c>
      <c r="I423" s="314" t="s">
        <v>1105</v>
      </c>
      <c r="K423" s="314" t="s">
        <v>1104</v>
      </c>
    </row>
    <row r="424" spans="1:11" hidden="1" x14ac:dyDescent="0.2">
      <c r="A424" s="315" t="s">
        <v>985</v>
      </c>
      <c r="B424" s="315" t="s">
        <v>596</v>
      </c>
      <c r="C424" s="315" t="s">
        <v>41</v>
      </c>
      <c r="D424" s="315" t="s">
        <v>42</v>
      </c>
      <c r="E424" s="315" t="s">
        <v>1093</v>
      </c>
      <c r="F424" s="315" t="s">
        <v>1094</v>
      </c>
      <c r="G424" s="316">
        <v>25</v>
      </c>
      <c r="H424" s="317" t="s">
        <v>1093</v>
      </c>
      <c r="I424" s="314" t="s">
        <v>1105</v>
      </c>
      <c r="K424" s="314" t="s">
        <v>1104</v>
      </c>
    </row>
    <row r="425" spans="1:11" hidden="1" x14ac:dyDescent="0.2">
      <c r="A425" s="315" t="s">
        <v>597</v>
      </c>
      <c r="B425" s="315" t="s">
        <v>598</v>
      </c>
      <c r="C425" s="315" t="s">
        <v>41</v>
      </c>
      <c r="D425" s="315" t="s">
        <v>42</v>
      </c>
      <c r="E425" s="315" t="s">
        <v>1093</v>
      </c>
      <c r="F425" s="315" t="s">
        <v>1094</v>
      </c>
      <c r="G425" s="316">
        <v>25</v>
      </c>
      <c r="H425" s="317" t="s">
        <v>1093</v>
      </c>
      <c r="I425" s="314" t="s">
        <v>1105</v>
      </c>
      <c r="K425" s="314" t="s">
        <v>1104</v>
      </c>
    </row>
    <row r="426" spans="1:11" hidden="1" x14ac:dyDescent="0.2">
      <c r="A426" s="315" t="s">
        <v>599</v>
      </c>
      <c r="B426" s="315" t="s">
        <v>600</v>
      </c>
      <c r="C426" s="315" t="s">
        <v>41</v>
      </c>
      <c r="D426" s="315" t="s">
        <v>42</v>
      </c>
      <c r="E426" s="315" t="s">
        <v>1093</v>
      </c>
      <c r="F426" s="315" t="s">
        <v>1094</v>
      </c>
      <c r="G426" s="316">
        <v>25</v>
      </c>
      <c r="H426" s="317" t="s">
        <v>1093</v>
      </c>
      <c r="I426" s="314" t="s">
        <v>1105</v>
      </c>
      <c r="K426" s="314" t="s">
        <v>1104</v>
      </c>
    </row>
    <row r="427" spans="1:11" hidden="1" x14ac:dyDescent="0.2">
      <c r="A427" s="315" t="s">
        <v>601</v>
      </c>
      <c r="B427" s="315" t="s">
        <v>602</v>
      </c>
      <c r="C427" s="315" t="s">
        <v>41</v>
      </c>
      <c r="D427" s="315" t="s">
        <v>42</v>
      </c>
      <c r="E427" s="315" t="s">
        <v>1093</v>
      </c>
      <c r="F427" s="315" t="s">
        <v>1094</v>
      </c>
      <c r="G427" s="316">
        <v>25</v>
      </c>
      <c r="H427" s="317" t="s">
        <v>1093</v>
      </c>
      <c r="I427" s="314" t="s">
        <v>1105</v>
      </c>
      <c r="K427" s="314" t="s">
        <v>1104</v>
      </c>
    </row>
    <row r="428" spans="1:11" hidden="1" x14ac:dyDescent="0.2">
      <c r="A428" s="315" t="s">
        <v>603</v>
      </c>
      <c r="B428" s="315" t="s">
        <v>604</v>
      </c>
      <c r="C428" s="315" t="s">
        <v>41</v>
      </c>
      <c r="D428" s="315" t="s">
        <v>42</v>
      </c>
      <c r="E428" s="315" t="s">
        <v>1093</v>
      </c>
      <c r="F428" s="315" t="s">
        <v>1094</v>
      </c>
      <c r="G428" s="316">
        <v>25</v>
      </c>
      <c r="H428" s="317" t="s">
        <v>1093</v>
      </c>
      <c r="I428" s="314" t="s">
        <v>1105</v>
      </c>
      <c r="K428" s="314" t="s">
        <v>1104</v>
      </c>
    </row>
    <row r="429" spans="1:11" hidden="1" x14ac:dyDescent="0.2">
      <c r="A429" s="315" t="s">
        <v>605</v>
      </c>
      <c r="B429" s="315" t="s">
        <v>1224</v>
      </c>
      <c r="C429" s="315" t="s">
        <v>41</v>
      </c>
      <c r="D429" s="315" t="s">
        <v>42</v>
      </c>
      <c r="E429" s="315" t="s">
        <v>1093</v>
      </c>
      <c r="F429" s="315" t="s">
        <v>1094</v>
      </c>
      <c r="G429" s="316">
        <v>25</v>
      </c>
      <c r="H429" s="317" t="s">
        <v>1093</v>
      </c>
      <c r="I429" s="314" t="s">
        <v>1105</v>
      </c>
      <c r="K429" s="314" t="s">
        <v>1107</v>
      </c>
    </row>
    <row r="430" spans="1:11" hidden="1" x14ac:dyDescent="0.2">
      <c r="A430" s="315" t="s">
        <v>606</v>
      </c>
      <c r="B430" s="315" t="s">
        <v>1225</v>
      </c>
      <c r="C430" s="315" t="s">
        <v>41</v>
      </c>
      <c r="D430" s="315" t="s">
        <v>42</v>
      </c>
      <c r="E430" s="315" t="s">
        <v>1093</v>
      </c>
      <c r="F430" s="315" t="s">
        <v>1094</v>
      </c>
      <c r="G430" s="316">
        <v>25</v>
      </c>
      <c r="H430" s="317" t="s">
        <v>1093</v>
      </c>
      <c r="I430" s="314" t="s">
        <v>1105</v>
      </c>
      <c r="K430" s="314" t="s">
        <v>1107</v>
      </c>
    </row>
    <row r="431" spans="1:11" hidden="1" x14ac:dyDescent="0.2">
      <c r="A431" s="315" t="s">
        <v>607</v>
      </c>
      <c r="B431" s="315" t="s">
        <v>608</v>
      </c>
      <c r="C431" s="315" t="s">
        <v>41</v>
      </c>
      <c r="D431" s="315" t="s">
        <v>42</v>
      </c>
      <c r="E431" s="315" t="s">
        <v>1093</v>
      </c>
      <c r="F431" s="315" t="s">
        <v>1094</v>
      </c>
      <c r="G431" s="316">
        <v>25</v>
      </c>
      <c r="H431" s="317" t="s">
        <v>1093</v>
      </c>
      <c r="I431" s="314" t="s">
        <v>1105</v>
      </c>
      <c r="K431" s="314" t="s">
        <v>1107</v>
      </c>
    </row>
    <row r="432" spans="1:11" hidden="1" x14ac:dyDescent="0.2">
      <c r="A432" s="315" t="s">
        <v>609</v>
      </c>
      <c r="B432" s="315" t="s">
        <v>610</v>
      </c>
      <c r="C432" s="315" t="s">
        <v>41</v>
      </c>
      <c r="D432" s="315" t="s">
        <v>42</v>
      </c>
      <c r="E432" s="315" t="s">
        <v>1093</v>
      </c>
      <c r="F432" s="315" t="s">
        <v>1094</v>
      </c>
      <c r="G432" s="316">
        <v>25</v>
      </c>
      <c r="H432" s="317" t="s">
        <v>1093</v>
      </c>
      <c r="I432" s="314" t="s">
        <v>1105</v>
      </c>
      <c r="K432" s="314" t="s">
        <v>1104</v>
      </c>
    </row>
    <row r="433" spans="1:11" hidden="1" x14ac:dyDescent="0.2">
      <c r="A433" s="315" t="s">
        <v>611</v>
      </c>
      <c r="B433" s="315" t="s">
        <v>612</v>
      </c>
      <c r="C433" s="315" t="s">
        <v>41</v>
      </c>
      <c r="D433" s="315" t="s">
        <v>42</v>
      </c>
      <c r="E433" s="315" t="s">
        <v>1093</v>
      </c>
      <c r="F433" s="315" t="s">
        <v>1094</v>
      </c>
      <c r="G433" s="316">
        <v>25</v>
      </c>
      <c r="H433" s="317" t="s">
        <v>1093</v>
      </c>
      <c r="I433" s="314" t="s">
        <v>1105</v>
      </c>
      <c r="K433" s="314" t="s">
        <v>1107</v>
      </c>
    </row>
    <row r="434" spans="1:11" hidden="1" x14ac:dyDescent="0.2">
      <c r="A434" s="315" t="s">
        <v>613</v>
      </c>
      <c r="B434" s="315" t="s">
        <v>614</v>
      </c>
      <c r="C434" s="315" t="s">
        <v>41</v>
      </c>
      <c r="D434" s="315" t="s">
        <v>42</v>
      </c>
      <c r="E434" s="315" t="s">
        <v>1093</v>
      </c>
      <c r="F434" s="315" t="s">
        <v>1094</v>
      </c>
      <c r="G434" s="316">
        <v>25</v>
      </c>
      <c r="H434" s="317" t="s">
        <v>1093</v>
      </c>
      <c r="I434" s="314" t="s">
        <v>1105</v>
      </c>
      <c r="K434" s="314" t="s">
        <v>1107</v>
      </c>
    </row>
    <row r="435" spans="1:11" hidden="1" x14ac:dyDescent="0.2">
      <c r="A435" s="315" t="s">
        <v>615</v>
      </c>
      <c r="B435" s="315" t="s">
        <v>616</v>
      </c>
      <c r="C435" s="315" t="s">
        <v>41</v>
      </c>
      <c r="D435" s="315" t="s">
        <v>42</v>
      </c>
      <c r="E435" s="315" t="s">
        <v>1093</v>
      </c>
      <c r="F435" s="315" t="s">
        <v>1094</v>
      </c>
      <c r="G435" s="316">
        <v>25</v>
      </c>
      <c r="H435" s="317" t="s">
        <v>1093</v>
      </c>
      <c r="I435" s="314" t="s">
        <v>1105</v>
      </c>
      <c r="K435" s="314" t="s">
        <v>1104</v>
      </c>
    </row>
    <row r="436" spans="1:11" hidden="1" x14ac:dyDescent="0.2">
      <c r="A436" s="315" t="s">
        <v>617</v>
      </c>
      <c r="B436" s="315" t="s">
        <v>618</v>
      </c>
      <c r="C436" s="315" t="s">
        <v>41</v>
      </c>
      <c r="D436" s="315" t="s">
        <v>42</v>
      </c>
      <c r="E436" s="315" t="s">
        <v>1093</v>
      </c>
      <c r="F436" s="315" t="s">
        <v>1094</v>
      </c>
      <c r="G436" s="316">
        <v>25</v>
      </c>
      <c r="H436" s="317" t="s">
        <v>1093</v>
      </c>
      <c r="I436" s="314" t="s">
        <v>1105</v>
      </c>
      <c r="K436" s="314" t="s">
        <v>1107</v>
      </c>
    </row>
    <row r="437" spans="1:11" hidden="1" x14ac:dyDescent="0.2">
      <c r="A437" s="315" t="s">
        <v>619</v>
      </c>
      <c r="B437" s="315" t="s">
        <v>620</v>
      </c>
      <c r="C437" s="315" t="s">
        <v>41</v>
      </c>
      <c r="D437" s="315" t="s">
        <v>42</v>
      </c>
      <c r="E437" s="315" t="s">
        <v>1093</v>
      </c>
      <c r="F437" s="315" t="s">
        <v>1094</v>
      </c>
      <c r="G437" s="316">
        <v>25</v>
      </c>
      <c r="H437" s="317" t="s">
        <v>1093</v>
      </c>
      <c r="I437" s="314" t="s">
        <v>1105</v>
      </c>
      <c r="K437" s="314" t="s">
        <v>1104</v>
      </c>
    </row>
    <row r="438" spans="1:11" hidden="1" x14ac:dyDescent="0.2">
      <c r="A438" s="315" t="s">
        <v>621</v>
      </c>
      <c r="B438" s="315" t="s">
        <v>622</v>
      </c>
      <c r="C438" s="315" t="s">
        <v>41</v>
      </c>
      <c r="D438" s="315" t="s">
        <v>42</v>
      </c>
      <c r="E438" s="315" t="s">
        <v>1093</v>
      </c>
      <c r="F438" s="315" t="s">
        <v>1094</v>
      </c>
      <c r="G438" s="316">
        <v>25</v>
      </c>
      <c r="H438" s="317" t="s">
        <v>1093</v>
      </c>
      <c r="I438" s="314" t="s">
        <v>1105</v>
      </c>
      <c r="K438" s="314" t="s">
        <v>1104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J441"/>
  <sheetViews>
    <sheetView topLeftCell="A322" zoomScale="90" zoomScaleNormal="90" workbookViewId="0">
      <selection activeCell="C241" sqref="C241"/>
    </sheetView>
  </sheetViews>
  <sheetFormatPr defaultRowHeight="18" x14ac:dyDescent="0.25"/>
  <cols>
    <col min="1" max="1" width="17.375" customWidth="1"/>
    <col min="2" max="2" width="84" customWidth="1"/>
    <col min="3" max="3" width="20.125" style="95" customWidth="1"/>
    <col min="4" max="4" width="10.125" customWidth="1"/>
    <col min="5" max="5" width="14.375" style="90" customWidth="1"/>
    <col min="6" max="6" width="16.25" style="90" customWidth="1"/>
    <col min="7" max="7" width="8.625" style="90" customWidth="1"/>
    <col min="8" max="8" width="4.375" customWidth="1"/>
    <col min="9" max="9" width="3.375" customWidth="1"/>
  </cols>
  <sheetData>
    <row r="1" spans="1:10" ht="18" customHeight="1" x14ac:dyDescent="0.25">
      <c r="A1" s="92"/>
      <c r="B1" s="92" t="s">
        <v>1333</v>
      </c>
      <c r="C1" s="93"/>
      <c r="D1" s="92"/>
      <c r="E1" s="92"/>
      <c r="F1" s="92"/>
    </row>
    <row r="2" spans="1:10" ht="27.75" x14ac:dyDescent="0.65">
      <c r="A2" s="31" t="s">
        <v>736</v>
      </c>
      <c r="B2" s="31" t="s">
        <v>737</v>
      </c>
      <c r="C2" s="94" t="s">
        <v>707</v>
      </c>
      <c r="D2" s="26"/>
      <c r="E2" s="91" t="s">
        <v>799</v>
      </c>
      <c r="F2" s="91" t="s">
        <v>800</v>
      </c>
      <c r="G2" s="320" t="s">
        <v>1226</v>
      </c>
      <c r="H2" s="88"/>
    </row>
    <row r="3" spans="1:10" ht="23.25" hidden="1" x14ac:dyDescent="0.35">
      <c r="A3" s="143" t="s">
        <v>144</v>
      </c>
      <c r="B3" s="143" t="s">
        <v>145</v>
      </c>
      <c r="C3" s="142">
        <f>IFERROR(VLOOKUP(A3,'งบทดลอง รพ.'!$A$2:$C$599,3,0),0)</f>
        <v>0</v>
      </c>
      <c r="D3" s="26"/>
      <c r="E3" s="91" t="s">
        <v>1035</v>
      </c>
      <c r="F3" s="91" t="s">
        <v>16</v>
      </c>
      <c r="G3" s="320" t="s">
        <v>1105</v>
      </c>
      <c r="H3" s="88"/>
      <c r="I3" s="145"/>
      <c r="J3" t="s">
        <v>1227</v>
      </c>
    </row>
    <row r="4" spans="1:10" ht="23.25" hidden="1" x14ac:dyDescent="0.35">
      <c r="A4" s="143" t="s">
        <v>146</v>
      </c>
      <c r="B4" s="143" t="s">
        <v>147</v>
      </c>
      <c r="C4" s="142">
        <f>IFERROR(VLOOKUP(A4,'งบทดลอง รพ.'!$A$2:$C$599,3,0),0)</f>
        <v>0</v>
      </c>
      <c r="D4" s="26"/>
      <c r="E4" s="91" t="s">
        <v>1035</v>
      </c>
      <c r="F4" s="91" t="s">
        <v>16</v>
      </c>
      <c r="G4" s="320" t="s">
        <v>1105</v>
      </c>
      <c r="H4" s="88"/>
    </row>
    <row r="5" spans="1:10" ht="23.25" hidden="1" x14ac:dyDescent="0.35">
      <c r="A5" s="143" t="s">
        <v>148</v>
      </c>
      <c r="B5" s="143" t="s">
        <v>149</v>
      </c>
      <c r="C5" s="142">
        <f>IFERROR(VLOOKUP(A5,'งบทดลอง รพ.'!$A$2:$C$599,3,0),0)</f>
        <v>0</v>
      </c>
      <c r="D5" s="26"/>
      <c r="E5" s="91" t="s">
        <v>1035</v>
      </c>
      <c r="F5" s="91" t="s">
        <v>16</v>
      </c>
      <c r="G5" s="320" t="s">
        <v>1105</v>
      </c>
      <c r="H5" s="88"/>
    </row>
    <row r="6" spans="1:10" ht="23.25" hidden="1" x14ac:dyDescent="0.35">
      <c r="A6" s="143" t="s">
        <v>150</v>
      </c>
      <c r="B6" s="143" t="s">
        <v>151</v>
      </c>
      <c r="C6" s="142">
        <f>IFERROR(VLOOKUP(A6,'งบทดลอง รพ.'!$A$2:$C$599,3,0),0)</f>
        <v>0</v>
      </c>
      <c r="D6" s="26"/>
      <c r="E6" s="91" t="s">
        <v>1035</v>
      </c>
      <c r="F6" s="91" t="s">
        <v>16</v>
      </c>
      <c r="G6" s="320" t="s">
        <v>1105</v>
      </c>
      <c r="H6" s="88"/>
    </row>
    <row r="7" spans="1:10" ht="23.25" hidden="1" x14ac:dyDescent="0.35">
      <c r="A7" s="143" t="s">
        <v>152</v>
      </c>
      <c r="B7" s="143" t="s">
        <v>1106</v>
      </c>
      <c r="C7" s="142">
        <f>IFERROR(VLOOKUP(A7,'งบทดลอง รพ.'!$A$2:$C$599,3,0),0)</f>
        <v>0</v>
      </c>
      <c r="D7" s="26"/>
      <c r="E7" s="91" t="s">
        <v>1035</v>
      </c>
      <c r="F7" s="91" t="s">
        <v>16</v>
      </c>
      <c r="G7" s="320" t="s">
        <v>1105</v>
      </c>
      <c r="H7" s="88"/>
    </row>
    <row r="8" spans="1:10" ht="23.25" hidden="1" x14ac:dyDescent="0.35">
      <c r="A8" s="143" t="s">
        <v>153</v>
      </c>
      <c r="B8" s="143" t="s">
        <v>154</v>
      </c>
      <c r="C8" s="142">
        <f>IFERROR(VLOOKUP(A8,'งบทดลอง รพ.'!$A$2:$C$599,3,0),0)</f>
        <v>0</v>
      </c>
      <c r="D8" s="26"/>
      <c r="E8" s="91" t="s">
        <v>1035</v>
      </c>
      <c r="F8" s="91" t="s">
        <v>16</v>
      </c>
      <c r="G8" s="320" t="s">
        <v>1105</v>
      </c>
      <c r="H8" s="88"/>
    </row>
    <row r="9" spans="1:10" ht="23.25" hidden="1" x14ac:dyDescent="0.35">
      <c r="A9" s="143" t="s">
        <v>155</v>
      </c>
      <c r="B9" s="143" t="s">
        <v>177</v>
      </c>
      <c r="C9" s="142">
        <f>IFERROR(VLOOKUP(A9,'งบทดลอง รพ.'!$A$2:$C$599,3,0),0)</f>
        <v>0</v>
      </c>
      <c r="D9" s="26"/>
      <c r="E9" s="91" t="s">
        <v>1035</v>
      </c>
      <c r="F9" s="91" t="s">
        <v>16</v>
      </c>
      <c r="G9" s="320" t="s">
        <v>1105</v>
      </c>
      <c r="H9" s="88"/>
    </row>
    <row r="10" spans="1:10" ht="23.25" hidden="1" x14ac:dyDescent="0.35">
      <c r="A10" s="143" t="s">
        <v>156</v>
      </c>
      <c r="B10" s="143" t="s">
        <v>179</v>
      </c>
      <c r="C10" s="142">
        <f>IFERROR(VLOOKUP(A10,'งบทดลอง รพ.'!$A$2:$C$599,3,0),0)</f>
        <v>0</v>
      </c>
      <c r="D10" s="26"/>
      <c r="E10" s="91" t="s">
        <v>1035</v>
      </c>
      <c r="F10" s="91" t="s">
        <v>16</v>
      </c>
      <c r="G10" s="320" t="s">
        <v>1105</v>
      </c>
      <c r="H10" s="88"/>
    </row>
    <row r="11" spans="1:10" ht="23.25" hidden="1" x14ac:dyDescent="0.35">
      <c r="A11" s="143" t="s">
        <v>157</v>
      </c>
      <c r="B11" s="143" t="s">
        <v>158</v>
      </c>
      <c r="C11" s="142">
        <f>IFERROR(VLOOKUP(A11,'งบทดลอง รพ.'!$A$2:$C$599,3,0),0)</f>
        <v>0</v>
      </c>
      <c r="D11" s="26"/>
      <c r="E11" s="91" t="s">
        <v>1035</v>
      </c>
      <c r="F11" s="91" t="s">
        <v>16</v>
      </c>
      <c r="G11" s="320" t="s">
        <v>1105</v>
      </c>
      <c r="H11" s="88"/>
    </row>
    <row r="12" spans="1:10" ht="23.25" hidden="1" x14ac:dyDescent="0.35">
      <c r="A12" s="143" t="s">
        <v>159</v>
      </c>
      <c r="B12" s="143" t="s">
        <v>160</v>
      </c>
      <c r="C12" s="142">
        <f>IFERROR(VLOOKUP(A12,'งบทดลอง รพ.'!$A$2:$C$599,3,0),0)</f>
        <v>0</v>
      </c>
      <c r="D12" s="26"/>
      <c r="E12" s="91" t="s">
        <v>1035</v>
      </c>
      <c r="F12" s="91" t="s">
        <v>16</v>
      </c>
      <c r="G12" s="320" t="s">
        <v>1105</v>
      </c>
      <c r="H12" s="88"/>
    </row>
    <row r="13" spans="1:10" ht="23.25" hidden="1" x14ac:dyDescent="0.35">
      <c r="A13" s="143" t="s">
        <v>117</v>
      </c>
      <c r="B13" s="143" t="s">
        <v>118</v>
      </c>
      <c r="C13" s="142">
        <f>IFERROR(VLOOKUP(A13,'งบทดลอง รพ.'!$A$2:$C$599,3,0),0)</f>
        <v>0</v>
      </c>
      <c r="D13" s="26"/>
      <c r="E13" s="91" t="s">
        <v>1028</v>
      </c>
      <c r="F13" s="91" t="s">
        <v>12</v>
      </c>
      <c r="G13" s="320" t="s">
        <v>1105</v>
      </c>
      <c r="H13" s="88"/>
    </row>
    <row r="14" spans="1:10" ht="23.25" hidden="1" x14ac:dyDescent="0.35">
      <c r="A14" s="143" t="s">
        <v>119</v>
      </c>
      <c r="B14" s="143" t="s">
        <v>120</v>
      </c>
      <c r="C14" s="142">
        <f>IFERROR(VLOOKUP(A14,'งบทดลอง รพ.'!$A$2:$C$599,3,0),0)</f>
        <v>0</v>
      </c>
      <c r="D14" s="26"/>
      <c r="E14" s="91" t="s">
        <v>1028</v>
      </c>
      <c r="F14" s="91" t="s">
        <v>12</v>
      </c>
      <c r="G14" s="320" t="s">
        <v>1105</v>
      </c>
      <c r="H14" s="88"/>
    </row>
    <row r="15" spans="1:10" ht="23.25" hidden="1" x14ac:dyDescent="0.35">
      <c r="A15" s="143" t="s">
        <v>829</v>
      </c>
      <c r="B15" s="143" t="s">
        <v>122</v>
      </c>
      <c r="C15" s="142">
        <f>IFERROR(VLOOKUP(A15,'งบทดลอง รพ.'!$A$2:$C$599,3,0),0)</f>
        <v>0</v>
      </c>
      <c r="D15" s="26"/>
      <c r="E15" s="91" t="s">
        <v>1028</v>
      </c>
      <c r="F15" s="91" t="s">
        <v>12</v>
      </c>
      <c r="G15" s="320" t="s">
        <v>1105</v>
      </c>
      <c r="H15" s="88"/>
    </row>
    <row r="16" spans="1:10" ht="23.25" hidden="1" x14ac:dyDescent="0.35">
      <c r="A16" s="143" t="s">
        <v>830</v>
      </c>
      <c r="B16" s="143" t="s">
        <v>123</v>
      </c>
      <c r="C16" s="142">
        <f>IFERROR(VLOOKUP(A16,'งบทดลอง รพ.'!$A$2:$C$599,3,0),0)</f>
        <v>0</v>
      </c>
      <c r="D16" s="26"/>
      <c r="E16" s="91" t="s">
        <v>1028</v>
      </c>
      <c r="F16" s="91" t="s">
        <v>12</v>
      </c>
      <c r="G16" s="320" t="s">
        <v>1105</v>
      </c>
      <c r="H16" s="88"/>
    </row>
    <row r="17" spans="1:8" ht="23.25" hidden="1" x14ac:dyDescent="0.35">
      <c r="A17" s="143" t="s">
        <v>831</v>
      </c>
      <c r="B17" s="143" t="s">
        <v>832</v>
      </c>
      <c r="C17" s="142">
        <f>IFERROR(VLOOKUP(A17,'งบทดลอง รพ.'!$A$2:$C$599,3,0),0)</f>
        <v>0</v>
      </c>
      <c r="D17" s="26"/>
      <c r="E17" s="91" t="s">
        <v>1028</v>
      </c>
      <c r="F17" s="91" t="s">
        <v>12</v>
      </c>
      <c r="G17" s="320" t="s">
        <v>1105</v>
      </c>
      <c r="H17" s="88"/>
    </row>
    <row r="18" spans="1:8" ht="23.25" hidden="1" x14ac:dyDescent="0.35">
      <c r="A18" s="143" t="s">
        <v>124</v>
      </c>
      <c r="B18" s="143" t="s">
        <v>125</v>
      </c>
      <c r="C18" s="142">
        <f>IFERROR(VLOOKUP(A18,'งบทดลอง รพ.'!$A$2:$C$599,3,0),0)</f>
        <v>0</v>
      </c>
      <c r="D18" s="26"/>
      <c r="E18" s="91" t="s">
        <v>1028</v>
      </c>
      <c r="F18" s="91" t="s">
        <v>12</v>
      </c>
      <c r="G18" s="320" t="s">
        <v>1105</v>
      </c>
      <c r="H18" s="88"/>
    </row>
    <row r="19" spans="1:8" ht="23.25" hidden="1" x14ac:dyDescent="0.35">
      <c r="A19" s="143" t="s">
        <v>126</v>
      </c>
      <c r="B19" s="143" t="s">
        <v>127</v>
      </c>
      <c r="C19" s="142">
        <f>IFERROR(VLOOKUP(A19,'งบทดลอง รพ.'!$A$2:$C$599,3,0),0)</f>
        <v>0</v>
      </c>
      <c r="D19" s="26"/>
      <c r="E19" s="91" t="s">
        <v>1028</v>
      </c>
      <c r="F19" s="91" t="s">
        <v>12</v>
      </c>
      <c r="G19" s="320" t="s">
        <v>1105</v>
      </c>
      <c r="H19" s="88"/>
    </row>
    <row r="20" spans="1:8" ht="23.25" hidden="1" x14ac:dyDescent="0.35">
      <c r="A20" s="143" t="s">
        <v>833</v>
      </c>
      <c r="B20" s="143" t="s">
        <v>121</v>
      </c>
      <c r="C20" s="142">
        <f>IFERROR(VLOOKUP(A20,'งบทดลอง รพ.'!$A$2:$C$599,3,0),0)</f>
        <v>90024</v>
      </c>
      <c r="D20" s="26"/>
      <c r="E20" s="91" t="s">
        <v>1028</v>
      </c>
      <c r="F20" s="91" t="s">
        <v>12</v>
      </c>
      <c r="G20" s="320" t="s">
        <v>1105</v>
      </c>
      <c r="H20" s="88"/>
    </row>
    <row r="21" spans="1:8" ht="23.25" hidden="1" x14ac:dyDescent="0.35">
      <c r="A21" s="143" t="s">
        <v>834</v>
      </c>
      <c r="B21" s="143" t="s">
        <v>84</v>
      </c>
      <c r="C21" s="142">
        <f>IFERROR(VLOOKUP(A21,'งบทดลอง รพ.'!$A$2:$C$599,3,0),0)</f>
        <v>0</v>
      </c>
      <c r="D21" s="26"/>
      <c r="E21" s="91" t="s">
        <v>1007</v>
      </c>
      <c r="F21" s="91" t="s">
        <v>6</v>
      </c>
      <c r="G21" s="320" t="s">
        <v>1105</v>
      </c>
      <c r="H21" s="88"/>
    </row>
    <row r="22" spans="1:8" ht="23.25" hidden="1" x14ac:dyDescent="0.35">
      <c r="A22" s="143" t="s">
        <v>835</v>
      </c>
      <c r="B22" s="143" t="s">
        <v>836</v>
      </c>
      <c r="C22" s="142">
        <f>IFERROR(VLOOKUP(A22,'งบทดลอง รพ.'!$A$2:$C$599,3,0),0)</f>
        <v>240000</v>
      </c>
      <c r="D22" s="26"/>
      <c r="E22" s="91" t="s">
        <v>996</v>
      </c>
      <c r="F22" s="91" t="s">
        <v>2</v>
      </c>
      <c r="G22" s="320" t="s">
        <v>1105</v>
      </c>
      <c r="H22" s="88"/>
    </row>
    <row r="23" spans="1:8" ht="23.25" hidden="1" x14ac:dyDescent="0.35">
      <c r="A23" s="143" t="s">
        <v>837</v>
      </c>
      <c r="B23" s="143" t="s">
        <v>838</v>
      </c>
      <c r="C23" s="142">
        <f>IFERROR(VLOOKUP(A23,'งบทดลอง รพ.'!$A$2:$C$599,3,0),0)</f>
        <v>0</v>
      </c>
      <c r="D23" s="26"/>
      <c r="E23" s="91" t="s">
        <v>1028</v>
      </c>
      <c r="F23" s="91" t="s">
        <v>12</v>
      </c>
      <c r="G23" s="320" t="s">
        <v>1105</v>
      </c>
      <c r="H23" s="88"/>
    </row>
    <row r="24" spans="1:8" ht="23.25" hidden="1" x14ac:dyDescent="0.35">
      <c r="A24" s="143" t="s">
        <v>76</v>
      </c>
      <c r="B24" s="143" t="s">
        <v>1108</v>
      </c>
      <c r="C24" s="142">
        <f>IFERROR(VLOOKUP(A24,'งบทดลอง รพ.'!$A$2:$C$599,3,0),0)</f>
        <v>0</v>
      </c>
      <c r="D24" s="26"/>
      <c r="E24" s="91" t="s">
        <v>997</v>
      </c>
      <c r="F24" s="91" t="s">
        <v>4</v>
      </c>
      <c r="G24" s="320" t="s">
        <v>1105</v>
      </c>
      <c r="H24" s="88"/>
    </row>
    <row r="25" spans="1:8" ht="23.25" hidden="1" x14ac:dyDescent="0.35">
      <c r="A25" s="143" t="s">
        <v>77</v>
      </c>
      <c r="B25" s="143" t="s">
        <v>1109</v>
      </c>
      <c r="C25" s="142">
        <f>IFERROR(VLOOKUP(A25,'งบทดลอง รพ.'!$A$2:$C$599,3,0),0)</f>
        <v>485202</v>
      </c>
      <c r="D25" s="26"/>
      <c r="E25" s="91" t="s">
        <v>999</v>
      </c>
      <c r="F25" s="91" t="s">
        <v>4</v>
      </c>
      <c r="G25" s="320" t="s">
        <v>1105</v>
      </c>
      <c r="H25" s="88"/>
    </row>
    <row r="26" spans="1:8" ht="23.25" hidden="1" x14ac:dyDescent="0.35">
      <c r="A26" s="143" t="s">
        <v>128</v>
      </c>
      <c r="B26" s="143" t="s">
        <v>1110</v>
      </c>
      <c r="C26" s="142">
        <f>IFERROR(VLOOKUP(A26,'งบทดลอง รพ.'!$A$2:$C$599,3,0),0)</f>
        <v>14945923.6</v>
      </c>
      <c r="D26" s="26"/>
      <c r="E26" s="91" t="s">
        <v>1030</v>
      </c>
      <c r="F26" s="91" t="s">
        <v>12</v>
      </c>
      <c r="G26" s="320" t="s">
        <v>1105</v>
      </c>
      <c r="H26" s="88"/>
    </row>
    <row r="27" spans="1:8" ht="23.25" hidden="1" x14ac:dyDescent="0.35">
      <c r="A27" s="143" t="s">
        <v>129</v>
      </c>
      <c r="B27" s="143" t="s">
        <v>1111</v>
      </c>
      <c r="C27" s="142">
        <f>IFERROR(VLOOKUP(A27,'งบทดลอง รพ.'!$A$2:$C$599,3,0),0)</f>
        <v>19671576</v>
      </c>
      <c r="D27" s="26"/>
      <c r="E27" s="91" t="s">
        <v>1032</v>
      </c>
      <c r="F27" s="91" t="s">
        <v>12</v>
      </c>
      <c r="G27" s="320" t="s">
        <v>1105</v>
      </c>
      <c r="H27" s="88"/>
    </row>
    <row r="28" spans="1:8" ht="23.25" hidden="1" x14ac:dyDescent="0.35">
      <c r="A28" s="143" t="s">
        <v>85</v>
      </c>
      <c r="B28" s="143" t="s">
        <v>1112</v>
      </c>
      <c r="C28" s="142">
        <f>IFERROR(VLOOKUP(A28,'งบทดลอง รพ.'!$A$2:$C$599,3,0),0)</f>
        <v>20561852.260000002</v>
      </c>
      <c r="D28" s="26"/>
      <c r="E28" s="91" t="s">
        <v>1009</v>
      </c>
      <c r="F28" s="91" t="s">
        <v>6</v>
      </c>
      <c r="G28" s="320" t="s">
        <v>1105</v>
      </c>
      <c r="H28" s="88"/>
    </row>
    <row r="29" spans="1:8" ht="23.25" hidden="1" x14ac:dyDescent="0.35">
      <c r="A29" s="143" t="s">
        <v>86</v>
      </c>
      <c r="B29" s="143" t="s">
        <v>1113</v>
      </c>
      <c r="C29" s="142">
        <f>IFERROR(VLOOKUP(A29,'งบทดลอง รพ.'!$A$2:$C$599,3,0),0)</f>
        <v>12549190.550000001</v>
      </c>
      <c r="D29" s="26"/>
      <c r="E29" s="91" t="s">
        <v>1011</v>
      </c>
      <c r="F29" s="91" t="s">
        <v>6</v>
      </c>
      <c r="G29" s="320" t="s">
        <v>1105</v>
      </c>
      <c r="H29" s="88"/>
    </row>
    <row r="30" spans="1:8" ht="23.25" hidden="1" x14ac:dyDescent="0.35">
      <c r="A30" s="143" t="s">
        <v>87</v>
      </c>
      <c r="B30" s="143" t="s">
        <v>88</v>
      </c>
      <c r="C30" s="142">
        <f>IFERROR(VLOOKUP(A30,'งบทดลอง รพ.'!$A$2:$C$599,3,0),0)</f>
        <v>0</v>
      </c>
      <c r="D30" s="26"/>
      <c r="E30" s="91" t="s">
        <v>1013</v>
      </c>
      <c r="F30" s="91" t="s">
        <v>6</v>
      </c>
      <c r="G30" s="320" t="s">
        <v>1105</v>
      </c>
      <c r="H30" s="88"/>
    </row>
    <row r="31" spans="1:8" ht="23.25" hidden="1" x14ac:dyDescent="0.35">
      <c r="A31" s="143" t="s">
        <v>89</v>
      </c>
      <c r="B31" s="143" t="s">
        <v>90</v>
      </c>
      <c r="C31" s="142">
        <f>IFERROR(VLOOKUP(A31,'งบทดลอง รพ.'!$A$2:$C$599,3,0),0)</f>
        <v>0</v>
      </c>
      <c r="D31" s="26"/>
      <c r="E31" s="91" t="s">
        <v>1013</v>
      </c>
      <c r="F31" s="91" t="s">
        <v>6</v>
      </c>
      <c r="G31" s="320" t="s">
        <v>1105</v>
      </c>
      <c r="H31" s="88"/>
    </row>
    <row r="32" spans="1:8" ht="23.25" hidden="1" x14ac:dyDescent="0.35">
      <c r="A32" s="143" t="s">
        <v>130</v>
      </c>
      <c r="B32" s="143" t="s">
        <v>1114</v>
      </c>
      <c r="C32" s="142">
        <f>IFERROR(VLOOKUP(A32,'งบทดลอง รพ.'!$A$2:$C$599,3,0),0)</f>
        <v>66994.399999999994</v>
      </c>
      <c r="D32" s="26"/>
      <c r="E32" s="91" t="s">
        <v>1030</v>
      </c>
      <c r="F32" s="91" t="s">
        <v>12</v>
      </c>
      <c r="G32" s="320" t="s">
        <v>1105</v>
      </c>
      <c r="H32" s="88"/>
    </row>
    <row r="33" spans="1:8" ht="23.25" hidden="1" x14ac:dyDescent="0.35">
      <c r="A33" s="143" t="s">
        <v>131</v>
      </c>
      <c r="B33" s="143" t="s">
        <v>1115</v>
      </c>
      <c r="C33" s="142">
        <f>IFERROR(VLOOKUP(A33,'งบทดลอง รพ.'!$A$2:$C$599,3,0),0)</f>
        <v>3185215.2</v>
      </c>
      <c r="D33" s="26"/>
      <c r="E33" s="91" t="s">
        <v>1032</v>
      </c>
      <c r="F33" s="91" t="s">
        <v>12</v>
      </c>
      <c r="G33" s="320" t="s">
        <v>1105</v>
      </c>
      <c r="H33" s="88"/>
    </row>
    <row r="34" spans="1:8" ht="23.25" hidden="1" x14ac:dyDescent="0.35">
      <c r="A34" s="144" t="s">
        <v>78</v>
      </c>
      <c r="B34" s="144" t="s">
        <v>1116</v>
      </c>
      <c r="C34" s="142">
        <f>IFERROR(VLOOKUP(A34,'งบทดลอง รพ.'!$A$2:$C$599,3,0),0)</f>
        <v>2265708.21</v>
      </c>
      <c r="D34" s="26"/>
      <c r="E34" s="91" t="s">
        <v>1002</v>
      </c>
      <c r="F34" s="91" t="s">
        <v>1001</v>
      </c>
      <c r="G34" s="320" t="s">
        <v>1105</v>
      </c>
      <c r="H34" s="88"/>
    </row>
    <row r="35" spans="1:8" ht="23.25" hidden="1" x14ac:dyDescent="0.35">
      <c r="A35" s="144" t="s">
        <v>79</v>
      </c>
      <c r="B35" s="144" t="s">
        <v>1117</v>
      </c>
      <c r="C35" s="142">
        <f>IFERROR(VLOOKUP(A35,'งบทดลอง รพ.'!$A$2:$C$599,3,0),0)</f>
        <v>1033731.27</v>
      </c>
      <c r="D35" s="26"/>
      <c r="E35" s="91" t="s">
        <v>1004</v>
      </c>
      <c r="F35" s="91" t="s">
        <v>1001</v>
      </c>
      <c r="G35" s="320" t="s">
        <v>1105</v>
      </c>
      <c r="H35" s="88"/>
    </row>
    <row r="36" spans="1:8" ht="23.25" hidden="1" x14ac:dyDescent="0.35">
      <c r="A36" s="144" t="s">
        <v>80</v>
      </c>
      <c r="B36" s="144" t="s">
        <v>81</v>
      </c>
      <c r="C36" s="142">
        <f>IFERROR(VLOOKUP(A36,'งบทดลอง รพ.'!$A$2:$C$599,3,0),0)</f>
        <v>0</v>
      </c>
      <c r="D36" s="26"/>
      <c r="E36" s="91" t="s">
        <v>1006</v>
      </c>
      <c r="F36" s="91" t="s">
        <v>1001</v>
      </c>
      <c r="G36" s="320" t="s">
        <v>1105</v>
      </c>
      <c r="H36" s="88"/>
    </row>
    <row r="37" spans="1:8" ht="23.25" hidden="1" x14ac:dyDescent="0.35">
      <c r="A37" s="144" t="s">
        <v>82</v>
      </c>
      <c r="B37" s="144" t="s">
        <v>83</v>
      </c>
      <c r="C37" s="142">
        <f>IFERROR(VLOOKUP(A37,'งบทดลอง รพ.'!$A$2:$C$599,3,0),0)</f>
        <v>0</v>
      </c>
      <c r="D37" s="26"/>
      <c r="E37" s="91" t="s">
        <v>1006</v>
      </c>
      <c r="F37" s="91" t="s">
        <v>1001</v>
      </c>
      <c r="G37" s="320" t="s">
        <v>1105</v>
      </c>
      <c r="H37" s="88"/>
    </row>
    <row r="38" spans="1:8" ht="23.25" hidden="1" x14ac:dyDescent="0.35">
      <c r="A38" s="144" t="s">
        <v>839</v>
      </c>
      <c r="B38" s="144" t="s">
        <v>840</v>
      </c>
      <c r="C38" s="142">
        <f>IFERROR(VLOOKUP(A38,'งบทดลอง รพ.'!$A$2:$C$599,3,0),0)</f>
        <v>165000</v>
      </c>
      <c r="D38" s="26"/>
      <c r="E38" s="91" t="s">
        <v>1002</v>
      </c>
      <c r="F38" s="91" t="s">
        <v>1001</v>
      </c>
      <c r="G38" s="320" t="s">
        <v>1105</v>
      </c>
      <c r="H38" s="88"/>
    </row>
    <row r="39" spans="1:8" ht="23.25" hidden="1" x14ac:dyDescent="0.35">
      <c r="A39" s="144" t="s">
        <v>841</v>
      </c>
      <c r="B39" s="144" t="s">
        <v>842</v>
      </c>
      <c r="C39" s="142">
        <f>IFERROR(VLOOKUP(A39,'งบทดลอง รพ.'!$A$2:$C$599,3,0),0)</f>
        <v>75000</v>
      </c>
      <c r="D39" s="26"/>
      <c r="E39" s="91" t="s">
        <v>1004</v>
      </c>
      <c r="F39" s="91" t="s">
        <v>1001</v>
      </c>
      <c r="G39" s="320" t="s">
        <v>1105</v>
      </c>
      <c r="H39" s="88"/>
    </row>
    <row r="40" spans="1:8" ht="23.25" hidden="1" x14ac:dyDescent="0.35">
      <c r="A40" s="144" t="s">
        <v>843</v>
      </c>
      <c r="B40" s="144" t="s">
        <v>844</v>
      </c>
      <c r="C40" s="142">
        <f>IFERROR(VLOOKUP(A40,'งบทดลอง รพ.'!$A$2:$C$599,3,0),0)</f>
        <v>0</v>
      </c>
      <c r="D40" s="26"/>
      <c r="E40" s="91" t="s">
        <v>1006</v>
      </c>
      <c r="F40" s="91" t="s">
        <v>1001</v>
      </c>
      <c r="G40" s="320" t="s">
        <v>1105</v>
      </c>
      <c r="H40" s="88"/>
    </row>
    <row r="41" spans="1:8" ht="23.25" hidden="1" x14ac:dyDescent="0.35">
      <c r="A41" s="144" t="s">
        <v>845</v>
      </c>
      <c r="B41" s="144" t="s">
        <v>846</v>
      </c>
      <c r="C41" s="142">
        <f>IFERROR(VLOOKUP(A41,'งบทดลอง รพ.'!$A$2:$C$599,3,0),0)</f>
        <v>0</v>
      </c>
      <c r="D41" s="26"/>
      <c r="E41" s="91" t="s">
        <v>1006</v>
      </c>
      <c r="F41" s="91" t="s">
        <v>1001</v>
      </c>
      <c r="G41" s="320" t="s">
        <v>1105</v>
      </c>
      <c r="H41" s="88"/>
    </row>
    <row r="42" spans="1:8" ht="23.25" hidden="1" x14ac:dyDescent="0.35">
      <c r="A42" s="144" t="s">
        <v>847</v>
      </c>
      <c r="B42" s="144" t="s">
        <v>848</v>
      </c>
      <c r="C42" s="142">
        <f>IFERROR(VLOOKUP(A42,'งบทดลอง รพ.'!$A$2:$C$599,3,0),0)</f>
        <v>0</v>
      </c>
      <c r="D42" s="26"/>
      <c r="E42" s="91" t="s">
        <v>1002</v>
      </c>
      <c r="F42" s="91" t="s">
        <v>1001</v>
      </c>
      <c r="G42" s="320" t="s">
        <v>1105</v>
      </c>
      <c r="H42" s="88"/>
    </row>
    <row r="43" spans="1:8" ht="23.25" hidden="1" x14ac:dyDescent="0.35">
      <c r="A43" s="144" t="s">
        <v>849</v>
      </c>
      <c r="B43" s="144" t="s">
        <v>850</v>
      </c>
      <c r="C43" s="142">
        <f>IFERROR(VLOOKUP(A43,'งบทดลอง รพ.'!$A$2:$C$599,3,0),0)</f>
        <v>0</v>
      </c>
      <c r="D43" s="26"/>
      <c r="E43" s="91" t="s">
        <v>1004</v>
      </c>
      <c r="F43" s="91" t="s">
        <v>1001</v>
      </c>
      <c r="G43" s="320" t="s">
        <v>1105</v>
      </c>
      <c r="H43" s="88"/>
    </row>
    <row r="44" spans="1:8" ht="23.25" hidden="1" x14ac:dyDescent="0.35">
      <c r="A44" s="144" t="s">
        <v>851</v>
      </c>
      <c r="B44" s="144" t="s">
        <v>852</v>
      </c>
      <c r="C44" s="142">
        <f>IFERROR(VLOOKUP(A44,'งบทดลอง รพ.'!$A$2:$C$599,3,0),0)</f>
        <v>0</v>
      </c>
      <c r="D44" s="26"/>
      <c r="E44" s="91" t="s">
        <v>1006</v>
      </c>
      <c r="F44" s="91" t="s">
        <v>1001</v>
      </c>
      <c r="G44" s="320" t="s">
        <v>1105</v>
      </c>
      <c r="H44" s="88"/>
    </row>
    <row r="45" spans="1:8" ht="23.25" hidden="1" x14ac:dyDescent="0.35">
      <c r="A45" s="144" t="s">
        <v>853</v>
      </c>
      <c r="B45" s="144" t="s">
        <v>854</v>
      </c>
      <c r="C45" s="142">
        <f>IFERROR(VLOOKUP(A45,'งบทดลอง รพ.'!$A$2:$C$599,3,0),0)</f>
        <v>0</v>
      </c>
      <c r="D45" s="26"/>
      <c r="E45" s="91" t="s">
        <v>1006</v>
      </c>
      <c r="F45" s="91" t="s">
        <v>1001</v>
      </c>
      <c r="G45" s="320" t="s">
        <v>1105</v>
      </c>
      <c r="H45" s="88"/>
    </row>
    <row r="46" spans="1:8" ht="23.25" hidden="1" x14ac:dyDescent="0.35">
      <c r="A46" s="143" t="s">
        <v>45</v>
      </c>
      <c r="B46" s="143" t="s">
        <v>1118</v>
      </c>
      <c r="C46" s="142">
        <f>IFERROR(VLOOKUP(A46,'งบทดลอง รพ.'!$A$2:$C$599,3,0),0)</f>
        <v>62101391.560000002</v>
      </c>
      <c r="D46" s="26"/>
      <c r="E46" s="91" t="s">
        <v>989</v>
      </c>
      <c r="F46" s="91" t="s">
        <v>0</v>
      </c>
      <c r="G46" s="320" t="s">
        <v>1105</v>
      </c>
      <c r="H46" s="88"/>
    </row>
    <row r="47" spans="1:8" ht="23.25" hidden="1" x14ac:dyDescent="0.35">
      <c r="A47" s="143" t="s">
        <v>46</v>
      </c>
      <c r="B47" s="143" t="s">
        <v>1119</v>
      </c>
      <c r="C47" s="142">
        <f>IFERROR(VLOOKUP(A47,'งบทดลอง รพ.'!$A$2:$C$599,3,0),0)</f>
        <v>70431285.280000001</v>
      </c>
      <c r="D47" s="26"/>
      <c r="E47" s="91" t="s">
        <v>991</v>
      </c>
      <c r="F47" s="91" t="s">
        <v>0</v>
      </c>
      <c r="G47" s="320" t="s">
        <v>1105</v>
      </c>
      <c r="H47" s="88"/>
    </row>
    <row r="48" spans="1:8" ht="23.25" hidden="1" x14ac:dyDescent="0.35">
      <c r="A48" s="143" t="s">
        <v>47</v>
      </c>
      <c r="B48" s="143" t="s">
        <v>1120</v>
      </c>
      <c r="C48" s="142">
        <f>IFERROR(VLOOKUP(A48,'งบทดลอง รพ.'!$A$2:$C$599,3,0),0)</f>
        <v>4998764.8</v>
      </c>
      <c r="D48" s="26"/>
      <c r="E48" s="91" t="s">
        <v>989</v>
      </c>
      <c r="F48" s="91" t="s">
        <v>0</v>
      </c>
      <c r="G48" s="320" t="s">
        <v>1105</v>
      </c>
      <c r="H48" s="88"/>
    </row>
    <row r="49" spans="1:8" ht="23.25" hidden="1" x14ac:dyDescent="0.35">
      <c r="A49" s="143" t="s">
        <v>48</v>
      </c>
      <c r="B49" s="143" t="s">
        <v>1121</v>
      </c>
      <c r="C49" s="142">
        <f>IFERROR(VLOOKUP(A49,'งบทดลอง รพ.'!$A$2:$C$599,3,0),0)</f>
        <v>1270604.3999999999</v>
      </c>
      <c r="D49" s="26"/>
      <c r="E49" s="91" t="s">
        <v>989</v>
      </c>
      <c r="F49" s="91" t="s">
        <v>0</v>
      </c>
      <c r="G49" s="320" t="s">
        <v>1105</v>
      </c>
      <c r="H49" s="88"/>
    </row>
    <row r="50" spans="1:8" ht="23.25" hidden="1" x14ac:dyDescent="0.35">
      <c r="A50" s="143" t="s">
        <v>49</v>
      </c>
      <c r="B50" s="143" t="s">
        <v>1122</v>
      </c>
      <c r="C50" s="142">
        <f>IFERROR(VLOOKUP(A50,'งบทดลอง รพ.'!$A$2:$C$599,3,0),0)</f>
        <v>54274.8</v>
      </c>
      <c r="D50" s="26"/>
      <c r="E50" s="91" t="s">
        <v>989</v>
      </c>
      <c r="F50" s="91" t="s">
        <v>0</v>
      </c>
      <c r="G50" s="320" t="s">
        <v>1105</v>
      </c>
      <c r="H50" s="88"/>
    </row>
    <row r="51" spans="1:8" ht="23.25" hidden="1" x14ac:dyDescent="0.35">
      <c r="A51" s="144" t="s">
        <v>215</v>
      </c>
      <c r="B51" s="144" t="s">
        <v>216</v>
      </c>
      <c r="C51" s="142">
        <f>IFERROR(VLOOKUP(A51,'งบทดลอง รพ.'!$A$2:$C$599,3,0),0)</f>
        <v>96059229.299999997</v>
      </c>
      <c r="D51" s="26"/>
      <c r="E51" s="91" t="s">
        <v>1038</v>
      </c>
      <c r="F51" s="91" t="s">
        <v>18</v>
      </c>
      <c r="G51" s="320" t="s">
        <v>1105</v>
      </c>
      <c r="H51" s="88"/>
    </row>
    <row r="52" spans="1:8" ht="23.25" hidden="1" x14ac:dyDescent="0.35">
      <c r="A52" s="143" t="s">
        <v>50</v>
      </c>
      <c r="B52" s="143" t="s">
        <v>1123</v>
      </c>
      <c r="C52" s="142">
        <f>IFERROR(VLOOKUP(A52,'งบทดลอง รพ.'!$A$2:$C$599,3,0),0)</f>
        <v>0</v>
      </c>
      <c r="D52" s="26"/>
      <c r="E52" s="91" t="s">
        <v>989</v>
      </c>
      <c r="F52" s="91" t="s">
        <v>0</v>
      </c>
      <c r="G52" s="320" t="s">
        <v>1105</v>
      </c>
      <c r="H52" s="88"/>
    </row>
    <row r="53" spans="1:8" ht="23.25" hidden="1" x14ac:dyDescent="0.35">
      <c r="A53" s="143" t="s">
        <v>51</v>
      </c>
      <c r="B53" s="143" t="s">
        <v>1124</v>
      </c>
      <c r="C53" s="142">
        <f>IFERROR(VLOOKUP(A53,'งบทดลอง รพ.'!$A$2:$C$599,3,0),0)</f>
        <v>225549.01</v>
      </c>
      <c r="D53" s="26"/>
      <c r="E53" s="91" t="s">
        <v>994</v>
      </c>
      <c r="F53" s="91" t="s">
        <v>0</v>
      </c>
      <c r="G53" s="320" t="s">
        <v>1105</v>
      </c>
      <c r="H53" s="88"/>
    </row>
    <row r="54" spans="1:8" ht="23.25" hidden="1" x14ac:dyDescent="0.35">
      <c r="A54" s="143" t="s">
        <v>52</v>
      </c>
      <c r="B54" s="143" t="s">
        <v>1125</v>
      </c>
      <c r="C54" s="142">
        <f>IFERROR(VLOOKUP(A54,'งบทดลอง รพ.'!$A$2:$C$599,3,0),0)</f>
        <v>6550123.5999999996</v>
      </c>
      <c r="D54" s="26"/>
      <c r="E54" s="91" t="s">
        <v>989</v>
      </c>
      <c r="F54" s="91" t="s">
        <v>0</v>
      </c>
      <c r="G54" s="320" t="s">
        <v>1105</v>
      </c>
      <c r="H54" s="88"/>
    </row>
    <row r="55" spans="1:8" ht="23.25" hidden="1" x14ac:dyDescent="0.35">
      <c r="A55" s="143" t="s">
        <v>53</v>
      </c>
      <c r="B55" s="143" t="s">
        <v>54</v>
      </c>
      <c r="C55" s="142">
        <f>IFERROR(VLOOKUP(A55,'งบทดลอง รพ.'!$A$2:$C$599,3,0),0)</f>
        <v>3414172.68</v>
      </c>
      <c r="D55" s="26"/>
      <c r="E55" s="91" t="s">
        <v>994</v>
      </c>
      <c r="F55" s="91" t="s">
        <v>0</v>
      </c>
      <c r="G55" s="320" t="s">
        <v>1105</v>
      </c>
      <c r="H55" s="88"/>
    </row>
    <row r="56" spans="1:8" ht="23.25" hidden="1" x14ac:dyDescent="0.35">
      <c r="A56" s="143" t="s">
        <v>55</v>
      </c>
      <c r="B56" s="143" t="s">
        <v>1126</v>
      </c>
      <c r="C56" s="142">
        <f>IFERROR(VLOOKUP(A56,'งบทดลอง รพ.'!$A$2:$C$599,3,0),0)</f>
        <v>0</v>
      </c>
      <c r="D56" s="26"/>
      <c r="E56" s="91" t="s">
        <v>994</v>
      </c>
      <c r="F56" s="91" t="s">
        <v>0</v>
      </c>
      <c r="G56" s="320" t="s">
        <v>1105</v>
      </c>
      <c r="H56" s="88"/>
    </row>
    <row r="57" spans="1:8" ht="23.25" hidden="1" x14ac:dyDescent="0.35">
      <c r="A57" s="143" t="s">
        <v>56</v>
      </c>
      <c r="B57" s="143" t="s">
        <v>57</v>
      </c>
      <c r="C57" s="142">
        <f>IFERROR(VLOOKUP(A57,'งบทดลอง รพ.'!$A$2:$C$599,3,0),0)</f>
        <v>4558062.8899999997</v>
      </c>
      <c r="D57" s="26"/>
      <c r="E57" s="91" t="s">
        <v>994</v>
      </c>
      <c r="F57" s="91" t="s">
        <v>0</v>
      </c>
      <c r="G57" s="320" t="s">
        <v>1105</v>
      </c>
      <c r="H57" s="88"/>
    </row>
    <row r="58" spans="1:8" ht="23.25" hidden="1" x14ac:dyDescent="0.35">
      <c r="A58" s="143" t="s">
        <v>58</v>
      </c>
      <c r="B58" s="143" t="s">
        <v>1127</v>
      </c>
      <c r="C58" s="142">
        <f>IFERROR(VLOOKUP(A58,'งบทดลอง รพ.'!$A$2:$C$599,3,0),0)</f>
        <v>-1673035.72</v>
      </c>
      <c r="D58" s="26"/>
      <c r="E58" s="91" t="s">
        <v>993</v>
      </c>
      <c r="F58" s="91" t="s">
        <v>0</v>
      </c>
      <c r="G58" s="320" t="s">
        <v>1105</v>
      </c>
      <c r="H58" s="88"/>
    </row>
    <row r="59" spans="1:8" ht="23.25" hidden="1" x14ac:dyDescent="0.35">
      <c r="A59" s="143" t="s">
        <v>59</v>
      </c>
      <c r="B59" s="143" t="s">
        <v>1128</v>
      </c>
      <c r="C59" s="142">
        <f>IFERROR(VLOOKUP(A59,'งบทดลอง รพ.'!$A$2:$C$599,3,0),0)</f>
        <v>-13935811.470000001</v>
      </c>
      <c r="D59" s="26"/>
      <c r="E59" s="91" t="s">
        <v>993</v>
      </c>
      <c r="F59" s="91" t="s">
        <v>0</v>
      </c>
      <c r="G59" s="320" t="s">
        <v>1105</v>
      </c>
      <c r="H59" s="88"/>
    </row>
    <row r="60" spans="1:8" ht="23.25" hidden="1" x14ac:dyDescent="0.35">
      <c r="A60" s="143" t="s">
        <v>60</v>
      </c>
      <c r="B60" s="143" t="s">
        <v>1129</v>
      </c>
      <c r="C60" s="142">
        <f>IFERROR(VLOOKUP(A60,'งบทดลอง รพ.'!$A$2:$C$599,3,0),0)</f>
        <v>0</v>
      </c>
      <c r="D60" s="26"/>
      <c r="E60" s="91" t="s">
        <v>993</v>
      </c>
      <c r="F60" s="91" t="s">
        <v>0</v>
      </c>
      <c r="G60" s="320" t="s">
        <v>1105</v>
      </c>
      <c r="H60" s="88"/>
    </row>
    <row r="61" spans="1:8" ht="23.25" hidden="1" x14ac:dyDescent="0.35">
      <c r="A61" s="143" t="s">
        <v>61</v>
      </c>
      <c r="B61" s="143" t="s">
        <v>1130</v>
      </c>
      <c r="C61" s="142">
        <f>IFERROR(VLOOKUP(A61,'งบทดลอง รพ.'!$A$2:$C$599,3,0),0)</f>
        <v>0</v>
      </c>
      <c r="D61" s="26"/>
      <c r="E61" s="91" t="s">
        <v>993</v>
      </c>
      <c r="F61" s="91" t="s">
        <v>0</v>
      </c>
      <c r="G61" s="320" t="s">
        <v>1105</v>
      </c>
      <c r="H61" s="88"/>
    </row>
    <row r="62" spans="1:8" ht="23.25" hidden="1" x14ac:dyDescent="0.35">
      <c r="A62" s="143" t="s">
        <v>62</v>
      </c>
      <c r="B62" s="143" t="s">
        <v>1131</v>
      </c>
      <c r="C62" s="142">
        <f>IFERROR(VLOOKUP(A62,'งบทดลอง รพ.'!$A$2:$C$599,3,0),0)</f>
        <v>1491541</v>
      </c>
      <c r="D62" s="26"/>
      <c r="E62" s="91" t="s">
        <v>993</v>
      </c>
      <c r="F62" s="91" t="s">
        <v>0</v>
      </c>
      <c r="G62" s="320" t="s">
        <v>1105</v>
      </c>
      <c r="H62" s="88"/>
    </row>
    <row r="63" spans="1:8" ht="23.25" hidden="1" x14ac:dyDescent="0.35">
      <c r="A63" s="143" t="s">
        <v>63</v>
      </c>
      <c r="B63" s="143" t="s">
        <v>1132</v>
      </c>
      <c r="C63" s="142">
        <f>IFERROR(VLOOKUP(A63,'งบทดลอง รพ.'!$A$2:$C$599,3,0),0)</f>
        <v>0</v>
      </c>
      <c r="D63" s="26"/>
      <c r="E63" s="91" t="s">
        <v>989</v>
      </c>
      <c r="F63" s="91" t="s">
        <v>0</v>
      </c>
      <c r="G63" s="320" t="s">
        <v>1105</v>
      </c>
      <c r="H63" s="88"/>
    </row>
    <row r="64" spans="1:8" ht="23.25" hidden="1" x14ac:dyDescent="0.35">
      <c r="A64" s="143" t="s">
        <v>64</v>
      </c>
      <c r="B64" s="143" t="s">
        <v>65</v>
      </c>
      <c r="C64" s="142">
        <f>IFERROR(VLOOKUP(A64,'งบทดลอง รพ.'!$A$2:$C$599,3,0),0)</f>
        <v>6402396.7699999996</v>
      </c>
      <c r="D64" s="26"/>
      <c r="E64" s="91" t="s">
        <v>994</v>
      </c>
      <c r="F64" s="91" t="s">
        <v>0</v>
      </c>
      <c r="G64" s="320" t="s">
        <v>1105</v>
      </c>
      <c r="H64" s="88"/>
    </row>
    <row r="65" spans="1:8" ht="23.25" hidden="1" x14ac:dyDescent="0.35">
      <c r="A65" s="143" t="s">
        <v>66</v>
      </c>
      <c r="B65" s="143" t="s">
        <v>67</v>
      </c>
      <c r="C65" s="142">
        <f>IFERROR(VLOOKUP(A65,'งบทดลอง รพ.'!$A$2:$C$599,3,0),0)</f>
        <v>8000000</v>
      </c>
      <c r="D65" s="26"/>
      <c r="E65" s="91" t="s">
        <v>994</v>
      </c>
      <c r="F65" s="91" t="s">
        <v>0</v>
      </c>
      <c r="G65" s="320" t="s">
        <v>1105</v>
      </c>
      <c r="H65" s="88"/>
    </row>
    <row r="66" spans="1:8" ht="23.25" hidden="1" x14ac:dyDescent="0.35">
      <c r="A66" s="143" t="s">
        <v>68</v>
      </c>
      <c r="B66" s="143" t="s">
        <v>1133</v>
      </c>
      <c r="C66" s="142">
        <f>IFERROR(VLOOKUP(A66,'งบทดลอง รพ.'!$A$2:$C$599,3,0),0)</f>
        <v>8983204.3000000007</v>
      </c>
      <c r="D66" s="26"/>
      <c r="E66" s="91" t="s">
        <v>989</v>
      </c>
      <c r="F66" s="91" t="s">
        <v>0</v>
      </c>
      <c r="G66" s="320" t="s">
        <v>1105</v>
      </c>
      <c r="H66" s="88"/>
    </row>
    <row r="67" spans="1:8" ht="23.25" hidden="1" x14ac:dyDescent="0.35">
      <c r="A67" s="143" t="s">
        <v>69</v>
      </c>
      <c r="B67" s="143" t="s">
        <v>1134</v>
      </c>
      <c r="C67" s="142">
        <f>IFERROR(VLOOKUP(A67,'งบทดลอง รพ.'!$A$2:$C$599,3,0),0)</f>
        <v>6204861.6600000001</v>
      </c>
      <c r="D67" s="26"/>
      <c r="E67" s="91" t="s">
        <v>991</v>
      </c>
      <c r="F67" s="91" t="s">
        <v>0</v>
      </c>
      <c r="G67" s="320" t="s">
        <v>1105</v>
      </c>
      <c r="H67" s="88"/>
    </row>
    <row r="68" spans="1:8" ht="23.25" hidden="1" x14ac:dyDescent="0.35">
      <c r="A68" s="143" t="s">
        <v>70</v>
      </c>
      <c r="B68" s="143" t="s">
        <v>1135</v>
      </c>
      <c r="C68" s="142">
        <f>IFERROR(VLOOKUP(A68,'งบทดลอง รพ.'!$A$2:$C$599,3,0),0)</f>
        <v>0</v>
      </c>
      <c r="D68" s="26"/>
      <c r="E68" s="91" t="s">
        <v>989</v>
      </c>
      <c r="F68" s="91" t="s">
        <v>0</v>
      </c>
      <c r="G68" s="320" t="s">
        <v>1105</v>
      </c>
      <c r="H68" s="88"/>
    </row>
    <row r="69" spans="1:8" ht="23.25" hidden="1" x14ac:dyDescent="0.35">
      <c r="A69" s="143" t="s">
        <v>71</v>
      </c>
      <c r="B69" s="143" t="s">
        <v>1136</v>
      </c>
      <c r="C69" s="142">
        <f>IFERROR(VLOOKUP(A69,'งบทดลอง รพ.'!$A$2:$C$599,3,0),0)</f>
        <v>0</v>
      </c>
      <c r="D69" s="26"/>
      <c r="E69" s="91" t="s">
        <v>991</v>
      </c>
      <c r="F69" s="91" t="s">
        <v>0</v>
      </c>
      <c r="G69" s="320" t="s">
        <v>1105</v>
      </c>
      <c r="H69" s="88"/>
    </row>
    <row r="70" spans="1:8" ht="23.25" hidden="1" x14ac:dyDescent="0.35">
      <c r="A70" s="143" t="s">
        <v>72</v>
      </c>
      <c r="B70" s="143" t="s">
        <v>1137</v>
      </c>
      <c r="C70" s="142">
        <f>IFERROR(VLOOKUP(A70,'งบทดลอง รพ.'!$A$2:$C$599,3,0),0)</f>
        <v>0</v>
      </c>
      <c r="D70" s="26"/>
      <c r="E70" s="91" t="s">
        <v>989</v>
      </c>
      <c r="F70" s="91" t="s">
        <v>0</v>
      </c>
      <c r="G70" s="320" t="s">
        <v>1105</v>
      </c>
      <c r="H70" s="88"/>
    </row>
    <row r="71" spans="1:8" ht="23.25" hidden="1" x14ac:dyDescent="0.35">
      <c r="A71" s="143" t="s">
        <v>73</v>
      </c>
      <c r="B71" s="143" t="s">
        <v>1138</v>
      </c>
      <c r="C71" s="142">
        <f>IFERROR(VLOOKUP(A71,'งบทดลอง รพ.'!$A$2:$C$599,3,0),0)</f>
        <v>0</v>
      </c>
      <c r="D71" s="26"/>
      <c r="E71" s="91" t="s">
        <v>991</v>
      </c>
      <c r="F71" s="91" t="s">
        <v>0</v>
      </c>
      <c r="G71" s="320" t="s">
        <v>1105</v>
      </c>
      <c r="H71" s="88"/>
    </row>
    <row r="72" spans="1:8" ht="23.25" hidden="1" x14ac:dyDescent="0.35">
      <c r="A72" s="143" t="s">
        <v>74</v>
      </c>
      <c r="B72" s="143" t="s">
        <v>1139</v>
      </c>
      <c r="C72" s="142">
        <f>IFERROR(VLOOKUP(A72,'งบทดลอง รพ.'!$A$2:$C$599,3,0),0)</f>
        <v>0</v>
      </c>
      <c r="D72" s="26"/>
      <c r="E72" s="91" t="s">
        <v>993</v>
      </c>
      <c r="F72" s="91" t="s">
        <v>0</v>
      </c>
      <c r="G72" s="320" t="s">
        <v>1105</v>
      </c>
      <c r="H72" s="88"/>
    </row>
    <row r="73" spans="1:8" ht="23.25" hidden="1" x14ac:dyDescent="0.35">
      <c r="A73" s="143" t="s">
        <v>75</v>
      </c>
      <c r="B73" s="143" t="s">
        <v>1140</v>
      </c>
      <c r="C73" s="142">
        <f>IFERROR(VLOOKUP(A73,'งบทดลอง รพ.'!$A$2:$C$599,3,0),0)</f>
        <v>60595.199999999997</v>
      </c>
      <c r="D73" s="26"/>
      <c r="E73" s="91" t="s">
        <v>993</v>
      </c>
      <c r="F73" s="91" t="s">
        <v>0</v>
      </c>
      <c r="G73" s="320" t="s">
        <v>1105</v>
      </c>
      <c r="H73" s="88"/>
    </row>
    <row r="74" spans="1:8" ht="23.25" hidden="1" x14ac:dyDescent="0.35">
      <c r="A74" s="143" t="s">
        <v>855</v>
      </c>
      <c r="B74" s="143" t="s">
        <v>856</v>
      </c>
      <c r="C74" s="142">
        <f>IFERROR(VLOOKUP(A74,'งบทดลอง รพ.'!$A$2:$C$599,3,0),0)</f>
        <v>0</v>
      </c>
      <c r="D74" s="26"/>
      <c r="E74" s="91" t="s">
        <v>993</v>
      </c>
      <c r="F74" s="91" t="s">
        <v>0</v>
      </c>
      <c r="G74" s="320" t="s">
        <v>1105</v>
      </c>
      <c r="H74" s="88"/>
    </row>
    <row r="75" spans="1:8" ht="23.25" hidden="1" x14ac:dyDescent="0.35">
      <c r="A75" s="143" t="s">
        <v>857</v>
      </c>
      <c r="B75" s="143" t="s">
        <v>858</v>
      </c>
      <c r="C75" s="142">
        <f>IFERROR(VLOOKUP(A75,'งบทดลอง รพ.'!$A$2:$C$599,3,0),0)</f>
        <v>0</v>
      </c>
      <c r="D75" s="26"/>
      <c r="E75" s="91" t="s">
        <v>993</v>
      </c>
      <c r="F75" s="91" t="s">
        <v>0</v>
      </c>
      <c r="G75" s="320" t="s">
        <v>1105</v>
      </c>
      <c r="H75" s="88"/>
    </row>
    <row r="76" spans="1:8" ht="23.25" hidden="1" x14ac:dyDescent="0.35">
      <c r="A76" s="143" t="s">
        <v>859</v>
      </c>
      <c r="B76" s="143" t="s">
        <v>860</v>
      </c>
      <c r="C76" s="142">
        <f>IFERROR(VLOOKUP(A76,'งบทดลอง รพ.'!$A$2:$C$599,3,0),0)</f>
        <v>0</v>
      </c>
      <c r="D76" s="26"/>
      <c r="E76" s="91" t="s">
        <v>994</v>
      </c>
      <c r="F76" s="91" t="s">
        <v>0</v>
      </c>
      <c r="G76" s="320" t="s">
        <v>1105</v>
      </c>
      <c r="H76" s="88"/>
    </row>
    <row r="77" spans="1:8" ht="23.25" hidden="1" x14ac:dyDescent="0.35">
      <c r="A77" s="143" t="s">
        <v>861</v>
      </c>
      <c r="B77" s="143" t="s">
        <v>862</v>
      </c>
      <c r="C77" s="142">
        <f>IFERROR(VLOOKUP(A77,'งบทดลอง รพ.'!$A$2:$C$599,3,0),0)</f>
        <v>0</v>
      </c>
      <c r="D77" s="26"/>
      <c r="E77" s="91" t="s">
        <v>994</v>
      </c>
      <c r="F77" s="91" t="s">
        <v>0</v>
      </c>
      <c r="G77" s="320" t="s">
        <v>1105</v>
      </c>
      <c r="H77" s="88"/>
    </row>
    <row r="78" spans="1:8" ht="23.25" hidden="1" x14ac:dyDescent="0.35">
      <c r="A78" s="143" t="s">
        <v>863</v>
      </c>
      <c r="B78" s="143" t="s">
        <v>864</v>
      </c>
      <c r="C78" s="142">
        <f>IFERROR(VLOOKUP(A78,'งบทดลอง รพ.'!$A$2:$C$599,3,0),0)</f>
        <v>0</v>
      </c>
      <c r="D78" s="26"/>
      <c r="E78" s="91" t="s">
        <v>993</v>
      </c>
      <c r="F78" s="91" t="s">
        <v>0</v>
      </c>
      <c r="G78" s="320" t="s">
        <v>1105</v>
      </c>
      <c r="H78" s="88"/>
    </row>
    <row r="79" spans="1:8" ht="23.25" hidden="1" x14ac:dyDescent="0.35">
      <c r="A79" s="143" t="s">
        <v>865</v>
      </c>
      <c r="B79" s="143" t="s">
        <v>866</v>
      </c>
      <c r="C79" s="142">
        <f>IFERROR(VLOOKUP(A79,'งบทดลอง รพ.'!$A$2:$C$599,3,0),0)</f>
        <v>0</v>
      </c>
      <c r="D79" s="26"/>
      <c r="E79" s="91" t="s">
        <v>993</v>
      </c>
      <c r="F79" s="91" t="s">
        <v>0</v>
      </c>
      <c r="G79" s="320" t="s">
        <v>1105</v>
      </c>
      <c r="H79" s="88"/>
    </row>
    <row r="80" spans="1:8" ht="23.25" hidden="1" x14ac:dyDescent="0.35">
      <c r="A80" s="143" t="s">
        <v>867</v>
      </c>
      <c r="B80" s="143" t="s">
        <v>868</v>
      </c>
      <c r="C80" s="142">
        <f>IFERROR(VLOOKUP(A80,'งบทดลอง รพ.'!$A$2:$C$599,3,0),0)</f>
        <v>0</v>
      </c>
      <c r="D80" s="26"/>
      <c r="E80" s="91" t="s">
        <v>993</v>
      </c>
      <c r="F80" s="91" t="s">
        <v>0</v>
      </c>
      <c r="G80" s="320" t="s">
        <v>1105</v>
      </c>
      <c r="H80" s="88"/>
    </row>
    <row r="81" spans="1:8" ht="23.25" hidden="1" x14ac:dyDescent="0.35">
      <c r="A81" s="143" t="s">
        <v>816</v>
      </c>
      <c r="B81" s="143" t="s">
        <v>1141</v>
      </c>
      <c r="C81" s="142">
        <f>IFERROR(VLOOKUP(A81,'งบทดลอง รพ.'!$A$2:$C$599,3,0),0)</f>
        <v>0</v>
      </c>
      <c r="D81" s="26"/>
      <c r="E81" s="91" t="s">
        <v>993</v>
      </c>
      <c r="F81" s="91" t="s">
        <v>0</v>
      </c>
      <c r="G81" s="320" t="s">
        <v>1105</v>
      </c>
      <c r="H81" s="88"/>
    </row>
    <row r="82" spans="1:8" ht="23.25" hidden="1" x14ac:dyDescent="0.35">
      <c r="A82" s="143" t="s">
        <v>817</v>
      </c>
      <c r="B82" s="143" t="s">
        <v>818</v>
      </c>
      <c r="C82" s="142">
        <f>IFERROR(VLOOKUP(A82,'งบทดลอง รพ.'!$A$2:$C$599,3,0),0)</f>
        <v>0</v>
      </c>
      <c r="D82" s="26"/>
      <c r="E82" s="91" t="s">
        <v>993</v>
      </c>
      <c r="F82" s="91" t="s">
        <v>0</v>
      </c>
      <c r="G82" s="320" t="s">
        <v>1105</v>
      </c>
      <c r="H82" s="88"/>
    </row>
    <row r="83" spans="1:8" ht="23.25" hidden="1" x14ac:dyDescent="0.35">
      <c r="A83" s="143" t="s">
        <v>819</v>
      </c>
      <c r="B83" s="143" t="s">
        <v>820</v>
      </c>
      <c r="C83" s="142">
        <f>IFERROR(VLOOKUP(A83,'งบทดลอง รพ.'!$A$2:$C$599,3,0),0)</f>
        <v>0</v>
      </c>
      <c r="D83" s="26"/>
      <c r="E83" s="91" t="s">
        <v>993</v>
      </c>
      <c r="F83" s="91" t="s">
        <v>0</v>
      </c>
      <c r="G83" s="320" t="s">
        <v>1105</v>
      </c>
      <c r="H83" s="88"/>
    </row>
    <row r="84" spans="1:8" ht="23.25" hidden="1" x14ac:dyDescent="0.35">
      <c r="A84" s="143" t="s">
        <v>821</v>
      </c>
      <c r="B84" s="143" t="s">
        <v>822</v>
      </c>
      <c r="C84" s="142">
        <f>IFERROR(VLOOKUP(A84,'งบทดลอง รพ.'!$A$2:$C$599,3,0),0)</f>
        <v>0</v>
      </c>
      <c r="D84" s="26"/>
      <c r="E84" s="91" t="s">
        <v>989</v>
      </c>
      <c r="F84" s="91" t="s">
        <v>0</v>
      </c>
      <c r="G84" s="320" t="s">
        <v>1105</v>
      </c>
      <c r="H84" s="88"/>
    </row>
    <row r="85" spans="1:8" ht="23.25" hidden="1" x14ac:dyDescent="0.35">
      <c r="A85" s="143" t="s">
        <v>823</v>
      </c>
      <c r="B85" s="143" t="s">
        <v>824</v>
      </c>
      <c r="C85" s="142">
        <f>IFERROR(VLOOKUP(A85,'งบทดลอง รพ.'!$A$2:$C$599,3,0),0)</f>
        <v>-31226010.77</v>
      </c>
      <c r="D85" s="26"/>
      <c r="E85" s="91" t="s">
        <v>993</v>
      </c>
      <c r="F85" s="91" t="s">
        <v>0</v>
      </c>
      <c r="G85" s="320" t="s">
        <v>1105</v>
      </c>
      <c r="H85" s="88"/>
    </row>
    <row r="86" spans="1:8" ht="23.25" hidden="1" x14ac:dyDescent="0.35">
      <c r="A86" s="143" t="s">
        <v>825</v>
      </c>
      <c r="B86" s="143" t="s">
        <v>826</v>
      </c>
      <c r="C86" s="142">
        <f>IFERROR(VLOOKUP(A86,'งบทดลอง รพ.'!$A$2:$C$599,3,0),0)</f>
        <v>-21899146.059999999</v>
      </c>
      <c r="D86" s="26"/>
      <c r="E86" s="91" t="s">
        <v>993</v>
      </c>
      <c r="F86" s="91" t="s">
        <v>0</v>
      </c>
      <c r="G86" s="320" t="s">
        <v>1105</v>
      </c>
      <c r="H86" s="88"/>
    </row>
    <row r="87" spans="1:8" ht="23.25" hidden="1" x14ac:dyDescent="0.35">
      <c r="A87" s="143" t="s">
        <v>827</v>
      </c>
      <c r="B87" s="143" t="s">
        <v>828</v>
      </c>
      <c r="C87" s="142">
        <f>IFERROR(VLOOKUP(A87,'งบทดลอง รพ.'!$A$2:$C$599,3,0),0)</f>
        <v>-6206043.5599999996</v>
      </c>
      <c r="D87" s="26"/>
      <c r="E87" s="91" t="s">
        <v>993</v>
      </c>
      <c r="F87" s="91" t="s">
        <v>0</v>
      </c>
      <c r="G87" s="320" t="s">
        <v>1105</v>
      </c>
      <c r="H87" s="88"/>
    </row>
    <row r="88" spans="1:8" ht="23.25" hidden="1" x14ac:dyDescent="0.35">
      <c r="A88" s="143" t="s">
        <v>91</v>
      </c>
      <c r="B88" s="143" t="s">
        <v>92</v>
      </c>
      <c r="C88" s="142">
        <f>IFERROR(VLOOKUP(A88,'งบทดลอง รพ.'!$A$2:$C$599,3,0),0)</f>
        <v>0</v>
      </c>
      <c r="D88" s="26"/>
      <c r="E88" s="91" t="s">
        <v>1019</v>
      </c>
      <c r="F88" s="91" t="s">
        <v>8</v>
      </c>
      <c r="G88" s="320" t="s">
        <v>1105</v>
      </c>
      <c r="H88" s="88"/>
    </row>
    <row r="89" spans="1:8" ht="23.25" hidden="1" x14ac:dyDescent="0.35">
      <c r="A89" s="143" t="s">
        <v>93</v>
      </c>
      <c r="B89" s="143" t="s">
        <v>1142</v>
      </c>
      <c r="C89" s="142">
        <f>IFERROR(VLOOKUP(A89,'งบทดลอง รพ.'!$A$2:$C$599,3,0),0)</f>
        <v>2540289.14</v>
      </c>
      <c r="D89" s="26"/>
      <c r="E89" s="91" t="s">
        <v>1015</v>
      </c>
      <c r="F89" s="91" t="s">
        <v>8</v>
      </c>
      <c r="G89" s="320" t="s">
        <v>1105</v>
      </c>
      <c r="H89" s="88"/>
    </row>
    <row r="90" spans="1:8" ht="23.25" hidden="1" x14ac:dyDescent="0.35">
      <c r="A90" s="143" t="s">
        <v>94</v>
      </c>
      <c r="B90" s="143" t="s">
        <v>1143</v>
      </c>
      <c r="C90" s="142">
        <f>IFERROR(VLOOKUP(A90,'งบทดลอง รพ.'!$A$2:$C$599,3,0),0)</f>
        <v>1785692</v>
      </c>
      <c r="D90" s="26"/>
      <c r="E90" s="91" t="s">
        <v>1017</v>
      </c>
      <c r="F90" s="91" t="s">
        <v>8</v>
      </c>
      <c r="G90" s="320" t="s">
        <v>1105</v>
      </c>
      <c r="H90" s="88"/>
    </row>
    <row r="91" spans="1:8" ht="23.25" hidden="1" x14ac:dyDescent="0.35">
      <c r="A91" s="143" t="s">
        <v>95</v>
      </c>
      <c r="B91" s="143" t="s">
        <v>1144</v>
      </c>
      <c r="C91" s="142">
        <f>IFERROR(VLOOKUP(A91,'งบทดลอง รพ.'!$A$2:$C$599,3,0),0)</f>
        <v>0</v>
      </c>
      <c r="D91" s="26"/>
      <c r="E91" s="91" t="s">
        <v>1015</v>
      </c>
      <c r="F91" s="91" t="s">
        <v>8</v>
      </c>
      <c r="G91" s="320" t="s">
        <v>1105</v>
      </c>
      <c r="H91" s="88"/>
    </row>
    <row r="92" spans="1:8" ht="23.25" hidden="1" x14ac:dyDescent="0.35">
      <c r="A92" s="143" t="s">
        <v>96</v>
      </c>
      <c r="B92" s="143" t="s">
        <v>1145</v>
      </c>
      <c r="C92" s="142">
        <f>IFERROR(VLOOKUP(A92,'งบทดลอง รพ.'!$A$2:$C$599,3,0),0)</f>
        <v>370255.2</v>
      </c>
      <c r="D92" s="26"/>
      <c r="E92" s="91" t="s">
        <v>1017</v>
      </c>
      <c r="F92" s="91" t="s">
        <v>8</v>
      </c>
      <c r="G92" s="320" t="s">
        <v>1105</v>
      </c>
      <c r="H92" s="88"/>
    </row>
    <row r="93" spans="1:8" ht="23.25" hidden="1" x14ac:dyDescent="0.35">
      <c r="A93" s="143" t="s">
        <v>97</v>
      </c>
      <c r="B93" s="143" t="s">
        <v>98</v>
      </c>
      <c r="C93" s="142">
        <f>IFERROR(VLOOKUP(A93,'งบทดลอง รพ.'!$A$2:$C$599,3,0),0)</f>
        <v>338492.05</v>
      </c>
      <c r="D93" s="26"/>
      <c r="E93" s="91" t="s">
        <v>1019</v>
      </c>
      <c r="F93" s="91" t="s">
        <v>8</v>
      </c>
      <c r="G93" s="320" t="s">
        <v>1105</v>
      </c>
      <c r="H93" s="88"/>
    </row>
    <row r="94" spans="1:8" ht="23.25" hidden="1" x14ac:dyDescent="0.35">
      <c r="A94" s="143" t="s">
        <v>99</v>
      </c>
      <c r="B94" s="143" t="s">
        <v>100</v>
      </c>
      <c r="C94" s="142">
        <f>IFERROR(VLOOKUP(A94,'งบทดลอง รพ.'!$A$2:$C$599,3,0),0)</f>
        <v>656916</v>
      </c>
      <c r="D94" s="26"/>
      <c r="E94" s="91" t="s">
        <v>1017</v>
      </c>
      <c r="F94" s="91" t="s">
        <v>8</v>
      </c>
      <c r="G94" s="320" t="s">
        <v>1105</v>
      </c>
      <c r="H94" s="88"/>
    </row>
    <row r="95" spans="1:8" ht="23.25" hidden="1" x14ac:dyDescent="0.35">
      <c r="A95" s="143" t="s">
        <v>101</v>
      </c>
      <c r="B95" s="143" t="s">
        <v>1146</v>
      </c>
      <c r="C95" s="142">
        <f>IFERROR(VLOOKUP(A95,'งบทดลอง รพ.'!$A$2:$C$599,3,0),0)</f>
        <v>1828476</v>
      </c>
      <c r="D95" s="26"/>
      <c r="E95" s="91" t="s">
        <v>1015</v>
      </c>
      <c r="F95" s="91" t="s">
        <v>8</v>
      </c>
      <c r="G95" s="320" t="s">
        <v>1105</v>
      </c>
      <c r="H95" s="88"/>
    </row>
    <row r="96" spans="1:8" ht="23.25" hidden="1" x14ac:dyDescent="0.35">
      <c r="A96" s="143" t="s">
        <v>102</v>
      </c>
      <c r="B96" s="143" t="s">
        <v>1147</v>
      </c>
      <c r="C96" s="142">
        <f>IFERROR(VLOOKUP(A96,'งบทดลอง รพ.'!$A$2:$C$599,3,0),0)</f>
        <v>51650.400000000001</v>
      </c>
      <c r="D96" s="26"/>
      <c r="E96" s="91" t="s">
        <v>1017</v>
      </c>
      <c r="F96" s="91" t="s">
        <v>8</v>
      </c>
      <c r="G96" s="320" t="s">
        <v>1105</v>
      </c>
      <c r="H96" s="88"/>
    </row>
    <row r="97" spans="1:8" ht="23.25" hidden="1" x14ac:dyDescent="0.35">
      <c r="A97" s="143" t="s">
        <v>103</v>
      </c>
      <c r="B97" s="143" t="s">
        <v>1148</v>
      </c>
      <c r="C97" s="142">
        <f>IFERROR(VLOOKUP(A97,'งบทดลอง รพ.'!$A$2:$C$599,3,0),0)</f>
        <v>-372375.79</v>
      </c>
      <c r="D97" s="26"/>
      <c r="E97" s="91" t="s">
        <v>1014</v>
      </c>
      <c r="F97" s="91" t="s">
        <v>8</v>
      </c>
      <c r="G97" s="320" t="s">
        <v>1105</v>
      </c>
      <c r="H97" s="88"/>
    </row>
    <row r="98" spans="1:8" ht="23.25" hidden="1" x14ac:dyDescent="0.35">
      <c r="A98" s="143" t="s">
        <v>104</v>
      </c>
      <c r="B98" s="143" t="s">
        <v>1149</v>
      </c>
      <c r="C98" s="142">
        <f>IFERROR(VLOOKUP(A98,'งบทดลอง รพ.'!$A$2:$C$599,3,0),0)</f>
        <v>-521513.28</v>
      </c>
      <c r="D98" s="26"/>
      <c r="E98" s="91" t="s">
        <v>1014</v>
      </c>
      <c r="F98" s="91" t="s">
        <v>8</v>
      </c>
      <c r="G98" s="320" t="s">
        <v>1105</v>
      </c>
      <c r="H98" s="88"/>
    </row>
    <row r="99" spans="1:8" ht="23.25" hidden="1" x14ac:dyDescent="0.35">
      <c r="A99" s="143" t="s">
        <v>105</v>
      </c>
      <c r="B99" s="143" t="s">
        <v>1150</v>
      </c>
      <c r="C99" s="142">
        <f>IFERROR(VLOOKUP(A99,'งบทดลอง รพ.'!$A$2:$C$599,3,0),0)</f>
        <v>0</v>
      </c>
      <c r="D99" s="26"/>
      <c r="E99" s="91" t="s">
        <v>1014</v>
      </c>
      <c r="F99" s="91" t="s">
        <v>8</v>
      </c>
      <c r="G99" s="320" t="s">
        <v>1105</v>
      </c>
      <c r="H99" s="88"/>
    </row>
    <row r="100" spans="1:8" ht="23.25" hidden="1" x14ac:dyDescent="0.35">
      <c r="A100" s="143" t="s">
        <v>106</v>
      </c>
      <c r="B100" s="143" t="s">
        <v>1151</v>
      </c>
      <c r="C100" s="142">
        <f>IFERROR(VLOOKUP(A100,'งบทดลอง รพ.'!$A$2:$C$599,3,0),0)</f>
        <v>0</v>
      </c>
      <c r="D100" s="26"/>
      <c r="E100" s="91" t="s">
        <v>1014</v>
      </c>
      <c r="F100" s="91" t="s">
        <v>8</v>
      </c>
      <c r="G100" s="320" t="s">
        <v>1105</v>
      </c>
      <c r="H100" s="88"/>
    </row>
    <row r="101" spans="1:8" ht="23.25" hidden="1" x14ac:dyDescent="0.35">
      <c r="A101" s="143" t="s">
        <v>869</v>
      </c>
      <c r="B101" s="143" t="s">
        <v>107</v>
      </c>
      <c r="C101" s="142">
        <f>IFERROR(VLOOKUP(A101,'งบทดลอง รพ.'!$A$2:$C$599,3,0),0)</f>
        <v>0</v>
      </c>
      <c r="D101" s="26"/>
      <c r="E101" s="91" t="s">
        <v>1019</v>
      </c>
      <c r="F101" s="91" t="s">
        <v>8</v>
      </c>
      <c r="G101" s="320" t="s">
        <v>1105</v>
      </c>
      <c r="H101" s="88"/>
    </row>
    <row r="102" spans="1:8" ht="23.25" hidden="1" x14ac:dyDescent="0.35">
      <c r="A102" s="143" t="s">
        <v>870</v>
      </c>
      <c r="B102" s="143" t="s">
        <v>108</v>
      </c>
      <c r="C102" s="142">
        <f>IFERROR(VLOOKUP(A102,'งบทดลอง รพ.'!$A$2:$C$599,3,0),0)</f>
        <v>0</v>
      </c>
      <c r="D102" s="26"/>
      <c r="E102" s="91" t="s">
        <v>1019</v>
      </c>
      <c r="F102" s="91" t="s">
        <v>8</v>
      </c>
      <c r="G102" s="320" t="s">
        <v>1105</v>
      </c>
      <c r="H102" s="88"/>
    </row>
    <row r="103" spans="1:8" ht="23.25" hidden="1" x14ac:dyDescent="0.35">
      <c r="A103" s="143" t="s">
        <v>109</v>
      </c>
      <c r="B103" s="143" t="s">
        <v>1152</v>
      </c>
      <c r="C103" s="142">
        <f>IFERROR(VLOOKUP(A103,'งบทดลอง รพ.'!$A$2:$C$599,3,0),0)</f>
        <v>1569412.86</v>
      </c>
      <c r="D103" s="26"/>
      <c r="E103" s="91" t="s">
        <v>1022</v>
      </c>
      <c r="F103" s="91" t="s">
        <v>10</v>
      </c>
      <c r="G103" s="320" t="s">
        <v>1105</v>
      </c>
      <c r="H103" s="88"/>
    </row>
    <row r="104" spans="1:8" ht="23.25" hidden="1" x14ac:dyDescent="0.35">
      <c r="A104" s="143" t="s">
        <v>110</v>
      </c>
      <c r="B104" s="143" t="s">
        <v>1153</v>
      </c>
      <c r="C104" s="142">
        <f>IFERROR(VLOOKUP(A104,'งบทดลอง รพ.'!$A$2:$C$599,3,0),0)</f>
        <v>722406.14</v>
      </c>
      <c r="D104" s="26"/>
      <c r="E104" s="91" t="s">
        <v>1024</v>
      </c>
      <c r="F104" s="91" t="s">
        <v>10</v>
      </c>
      <c r="G104" s="320" t="s">
        <v>1105</v>
      </c>
      <c r="H104" s="88"/>
    </row>
    <row r="105" spans="1:8" ht="23.25" hidden="1" x14ac:dyDescent="0.35">
      <c r="A105" s="143" t="s">
        <v>111</v>
      </c>
      <c r="B105" s="143" t="s">
        <v>1154</v>
      </c>
      <c r="C105" s="142">
        <f>IFERROR(VLOOKUP(A105,'งบทดลอง รพ.'!$A$2:$C$599,3,0),0)</f>
        <v>0</v>
      </c>
      <c r="D105" s="26"/>
      <c r="E105" s="91" t="s">
        <v>1021</v>
      </c>
      <c r="F105" s="91" t="s">
        <v>10</v>
      </c>
      <c r="G105" s="320" t="s">
        <v>1105</v>
      </c>
      <c r="H105" s="88"/>
    </row>
    <row r="106" spans="1:8" ht="23.25" hidden="1" x14ac:dyDescent="0.35">
      <c r="A106" s="143" t="s">
        <v>112</v>
      </c>
      <c r="B106" s="143" t="s">
        <v>1155</v>
      </c>
      <c r="C106" s="142">
        <f>IFERROR(VLOOKUP(A106,'งบทดลอง รพ.'!$A$2:$C$599,3,0),0)</f>
        <v>0</v>
      </c>
      <c r="D106" s="26"/>
      <c r="E106" s="91" t="s">
        <v>1021</v>
      </c>
      <c r="F106" s="91" t="s">
        <v>10</v>
      </c>
      <c r="G106" s="320" t="s">
        <v>1105</v>
      </c>
      <c r="H106" s="88"/>
    </row>
    <row r="107" spans="1:8" ht="23.25" hidden="1" x14ac:dyDescent="0.35">
      <c r="A107" s="143" t="s">
        <v>113</v>
      </c>
      <c r="B107" s="143" t="s">
        <v>1156</v>
      </c>
      <c r="C107" s="142">
        <f>IFERROR(VLOOKUP(A107,'งบทดลอง รพ.'!$A$2:$C$599,3,0),0)</f>
        <v>0</v>
      </c>
      <c r="D107" s="26"/>
      <c r="E107" s="91" t="s">
        <v>1022</v>
      </c>
      <c r="F107" s="91" t="s">
        <v>10</v>
      </c>
      <c r="G107" s="320" t="s">
        <v>1105</v>
      </c>
      <c r="H107" s="88"/>
    </row>
    <row r="108" spans="1:8" ht="23.25" hidden="1" x14ac:dyDescent="0.35">
      <c r="A108" s="143" t="s">
        <v>114</v>
      </c>
      <c r="B108" s="143" t="s">
        <v>1157</v>
      </c>
      <c r="C108" s="142">
        <f>IFERROR(VLOOKUP(A108,'งบทดลอง รพ.'!$A$2:$C$599,3,0),0)</f>
        <v>0</v>
      </c>
      <c r="D108" s="26"/>
      <c r="E108" s="91" t="s">
        <v>1021</v>
      </c>
      <c r="F108" s="91" t="s">
        <v>10</v>
      </c>
      <c r="G108" s="320" t="s">
        <v>1105</v>
      </c>
      <c r="H108" s="88"/>
    </row>
    <row r="109" spans="1:8" ht="23.25" hidden="1" x14ac:dyDescent="0.35">
      <c r="A109" s="143" t="s">
        <v>115</v>
      </c>
      <c r="B109" s="143" t="s">
        <v>1158</v>
      </c>
      <c r="C109" s="142">
        <f>IFERROR(VLOOKUP(A109,'งบทดลอง รพ.'!$A$2:$C$599,3,0),0)</f>
        <v>0</v>
      </c>
      <c r="D109" s="26"/>
      <c r="E109" s="91" t="s">
        <v>1021</v>
      </c>
      <c r="F109" s="91" t="s">
        <v>10</v>
      </c>
      <c r="G109" s="320" t="s">
        <v>1105</v>
      </c>
      <c r="H109" s="88"/>
    </row>
    <row r="110" spans="1:8" ht="23.25" hidden="1" x14ac:dyDescent="0.35">
      <c r="A110" s="143" t="s">
        <v>871</v>
      </c>
      <c r="B110" s="143" t="s">
        <v>872</v>
      </c>
      <c r="C110" s="142">
        <f>IFERROR(VLOOKUP(A110,'งบทดลอง รพ.'!$A$2:$C$599,3,0),0)</f>
        <v>0</v>
      </c>
      <c r="D110" s="26"/>
      <c r="E110" s="91" t="s">
        <v>1022</v>
      </c>
      <c r="F110" s="91" t="s">
        <v>10</v>
      </c>
      <c r="G110" s="320" t="s">
        <v>1105</v>
      </c>
      <c r="H110" s="88"/>
    </row>
    <row r="111" spans="1:8" ht="23.25" hidden="1" x14ac:dyDescent="0.35">
      <c r="A111" s="143" t="s">
        <v>873</v>
      </c>
      <c r="B111" s="143" t="s">
        <v>874</v>
      </c>
      <c r="C111" s="142">
        <f>IFERROR(VLOOKUP(A111,'งบทดลอง รพ.'!$A$2:$C$599,3,0),0)</f>
        <v>0</v>
      </c>
      <c r="D111" s="26"/>
      <c r="E111" s="91" t="s">
        <v>1024</v>
      </c>
      <c r="F111" s="91" t="s">
        <v>10</v>
      </c>
      <c r="G111" s="320" t="s">
        <v>1105</v>
      </c>
      <c r="H111" s="88"/>
    </row>
    <row r="112" spans="1:8" ht="23.25" hidden="1" x14ac:dyDescent="0.35">
      <c r="A112" s="143" t="s">
        <v>875</v>
      </c>
      <c r="B112" s="143" t="s">
        <v>876</v>
      </c>
      <c r="C112" s="142">
        <f>IFERROR(VLOOKUP(A112,'งบทดลอง รพ.'!$A$2:$C$599,3,0),0)</f>
        <v>0</v>
      </c>
      <c r="D112" s="26"/>
      <c r="E112" s="91" t="s">
        <v>1024</v>
      </c>
      <c r="F112" s="91" t="s">
        <v>10</v>
      </c>
      <c r="G112" s="320" t="s">
        <v>1105</v>
      </c>
      <c r="H112" s="88"/>
    </row>
    <row r="113" spans="1:8" ht="23.25" hidden="1" x14ac:dyDescent="0.35">
      <c r="A113" s="143" t="s">
        <v>877</v>
      </c>
      <c r="B113" s="143" t="s">
        <v>878</v>
      </c>
      <c r="C113" s="142">
        <f>IFERROR(VLOOKUP(A113,'งบทดลอง รพ.'!$A$2:$C$599,3,0),0)</f>
        <v>0</v>
      </c>
      <c r="D113" s="26"/>
      <c r="E113" s="91" t="s">
        <v>1021</v>
      </c>
      <c r="F113" s="91" t="s">
        <v>10</v>
      </c>
      <c r="G113" s="320" t="s">
        <v>1105</v>
      </c>
      <c r="H113" s="88"/>
    </row>
    <row r="114" spans="1:8" ht="23.25" hidden="1" x14ac:dyDescent="0.35">
      <c r="A114" s="143" t="s">
        <v>879</v>
      </c>
      <c r="B114" s="143" t="s">
        <v>880</v>
      </c>
      <c r="C114" s="142">
        <f>IFERROR(VLOOKUP(A114,'งบทดลอง รพ.'!$A$2:$C$599,3,0),0)</f>
        <v>4913544</v>
      </c>
      <c r="D114" s="26"/>
      <c r="E114" s="91" t="s">
        <v>1026</v>
      </c>
      <c r="F114" s="91" t="s">
        <v>10</v>
      </c>
      <c r="G114" s="320" t="s">
        <v>1105</v>
      </c>
      <c r="H114" s="88"/>
    </row>
    <row r="115" spans="1:8" ht="23.25" hidden="1" x14ac:dyDescent="0.35">
      <c r="A115" s="143" t="s">
        <v>881</v>
      </c>
      <c r="B115" s="143" t="s">
        <v>116</v>
      </c>
      <c r="C115" s="142">
        <f>IFERROR(VLOOKUP(A115,'งบทดลอง รพ.'!$A$2:$C$599,3,0),0)</f>
        <v>0</v>
      </c>
      <c r="D115" s="26"/>
      <c r="E115" s="91" t="s">
        <v>1026</v>
      </c>
      <c r="F115" s="91" t="s">
        <v>10</v>
      </c>
      <c r="G115" s="320" t="s">
        <v>1105</v>
      </c>
      <c r="H115" s="88"/>
    </row>
    <row r="116" spans="1:8" ht="23.25" hidden="1" x14ac:dyDescent="0.35">
      <c r="A116" s="143" t="s">
        <v>882</v>
      </c>
      <c r="B116" s="143" t="s">
        <v>883</v>
      </c>
      <c r="C116" s="142">
        <f>IFERROR(VLOOKUP(A116,'งบทดลอง รพ.'!$A$2:$C$599,3,0),0)</f>
        <v>0</v>
      </c>
      <c r="D116" s="26"/>
      <c r="E116" s="91" t="s">
        <v>1026</v>
      </c>
      <c r="F116" s="91" t="s">
        <v>10</v>
      </c>
      <c r="G116" s="320" t="s">
        <v>1105</v>
      </c>
      <c r="H116" s="88"/>
    </row>
    <row r="117" spans="1:8" ht="23.25" hidden="1" x14ac:dyDescent="0.35">
      <c r="A117" s="143" t="s">
        <v>132</v>
      </c>
      <c r="B117" s="143" t="s">
        <v>1159</v>
      </c>
      <c r="C117" s="142">
        <f>IFERROR(VLOOKUP(A117,'งบทดลอง รพ.'!$A$2:$C$599,3,0),0)</f>
        <v>0</v>
      </c>
      <c r="D117" s="26"/>
      <c r="E117" s="91" t="s">
        <v>1030</v>
      </c>
      <c r="F117" s="91" t="s">
        <v>12</v>
      </c>
      <c r="G117" s="320" t="s">
        <v>1105</v>
      </c>
      <c r="H117" s="88"/>
    </row>
    <row r="118" spans="1:8" ht="23.25" hidden="1" x14ac:dyDescent="0.35">
      <c r="A118" s="143" t="s">
        <v>133</v>
      </c>
      <c r="B118" s="143" t="s">
        <v>1160</v>
      </c>
      <c r="C118" s="142">
        <f>IFERROR(VLOOKUP(A118,'งบทดลอง รพ.'!$A$2:$C$599,3,0),0)</f>
        <v>217794</v>
      </c>
      <c r="D118" s="26"/>
      <c r="E118" s="91" t="s">
        <v>1030</v>
      </c>
      <c r="F118" s="91" t="s">
        <v>12</v>
      </c>
      <c r="G118" s="320" t="s">
        <v>1105</v>
      </c>
      <c r="H118" s="88"/>
    </row>
    <row r="119" spans="1:8" ht="23.25" hidden="1" x14ac:dyDescent="0.35">
      <c r="A119" s="143" t="s">
        <v>134</v>
      </c>
      <c r="B119" s="143" t="s">
        <v>1161</v>
      </c>
      <c r="C119" s="142">
        <f>IFERROR(VLOOKUP(A119,'งบทดลอง รพ.'!$A$2:$C$599,3,0),0)</f>
        <v>-12460.36</v>
      </c>
      <c r="D119" s="26"/>
      <c r="E119" s="91" t="s">
        <v>1030</v>
      </c>
      <c r="F119" s="91" t="s">
        <v>12</v>
      </c>
      <c r="G119" s="320" t="s">
        <v>1105</v>
      </c>
      <c r="H119" s="88"/>
    </row>
    <row r="120" spans="1:8" ht="23.25" hidden="1" x14ac:dyDescent="0.35">
      <c r="A120" s="143" t="s">
        <v>135</v>
      </c>
      <c r="B120" s="143" t="s">
        <v>136</v>
      </c>
      <c r="C120" s="142">
        <f>IFERROR(VLOOKUP(A120,'งบทดลอง รพ.'!$A$2:$C$599,3,0),0)</f>
        <v>0</v>
      </c>
      <c r="D120" s="26"/>
      <c r="E120" s="91" t="s">
        <v>1028</v>
      </c>
      <c r="F120" s="91" t="s">
        <v>12</v>
      </c>
      <c r="G120" s="320" t="s">
        <v>1105</v>
      </c>
      <c r="H120" s="88"/>
    </row>
    <row r="121" spans="1:8" ht="23.25" hidden="1" x14ac:dyDescent="0.35">
      <c r="A121" s="143" t="s">
        <v>137</v>
      </c>
      <c r="B121" s="143" t="s">
        <v>138</v>
      </c>
      <c r="C121" s="142">
        <f>IFERROR(VLOOKUP(A121,'งบทดลอง รพ.'!$A$2:$C$599,3,0),0)</f>
        <v>5439.41</v>
      </c>
      <c r="D121" s="26"/>
      <c r="E121" s="91" t="s">
        <v>1028</v>
      </c>
      <c r="F121" s="91" t="s">
        <v>12</v>
      </c>
      <c r="G121" s="320" t="s">
        <v>1105</v>
      </c>
      <c r="H121" s="88"/>
    </row>
    <row r="122" spans="1:8" ht="23.25" hidden="1" x14ac:dyDescent="0.35">
      <c r="A122" s="143" t="s">
        <v>884</v>
      </c>
      <c r="B122" s="143" t="s">
        <v>885</v>
      </c>
      <c r="C122" s="142">
        <f>IFERROR(VLOOKUP(A122,'งบทดลอง รพ.'!$A$2:$C$599,3,0),0)</f>
        <v>0</v>
      </c>
      <c r="D122" s="26"/>
      <c r="E122" s="91" t="s">
        <v>1030</v>
      </c>
      <c r="F122" s="91" t="s">
        <v>12</v>
      </c>
      <c r="G122" s="320" t="s">
        <v>1105</v>
      </c>
      <c r="H122" s="88"/>
    </row>
    <row r="123" spans="1:8" ht="23.25" hidden="1" x14ac:dyDescent="0.35">
      <c r="A123" s="143" t="s">
        <v>886</v>
      </c>
      <c r="B123" s="143" t="s">
        <v>887</v>
      </c>
      <c r="C123" s="142">
        <f>IFERROR(VLOOKUP(A123,'งบทดลอง รพ.'!$A$2:$C$599,3,0),0)</f>
        <v>0</v>
      </c>
      <c r="D123" s="26"/>
      <c r="E123" s="91" t="s">
        <v>1032</v>
      </c>
      <c r="F123" s="91" t="s">
        <v>12</v>
      </c>
      <c r="G123" s="320" t="s">
        <v>1105</v>
      </c>
      <c r="H123" s="88"/>
    </row>
    <row r="124" spans="1:8" ht="23.25" hidden="1" x14ac:dyDescent="0.35">
      <c r="A124" s="143" t="s">
        <v>888</v>
      </c>
      <c r="B124" s="143" t="s">
        <v>889</v>
      </c>
      <c r="C124" s="142">
        <f>IFERROR(VLOOKUP(A124,'งบทดลอง รพ.'!$A$2:$C$599,3,0),0)</f>
        <v>0</v>
      </c>
      <c r="D124" s="26"/>
      <c r="E124" s="91" t="s">
        <v>1030</v>
      </c>
      <c r="F124" s="91" t="s">
        <v>12</v>
      </c>
      <c r="G124" s="320" t="s">
        <v>1105</v>
      </c>
      <c r="H124" s="88"/>
    </row>
    <row r="125" spans="1:8" ht="23.25" hidden="1" x14ac:dyDescent="0.35">
      <c r="A125" s="143" t="s">
        <v>890</v>
      </c>
      <c r="B125" s="143" t="s">
        <v>891</v>
      </c>
      <c r="C125" s="142">
        <f>IFERROR(VLOOKUP(A125,'งบทดลอง รพ.'!$A$2:$C$599,3,0),0)</f>
        <v>217794</v>
      </c>
      <c r="D125" s="26"/>
      <c r="E125" s="91" t="s">
        <v>1028</v>
      </c>
      <c r="F125" s="91" t="s">
        <v>12</v>
      </c>
      <c r="G125" s="320" t="s">
        <v>1105</v>
      </c>
      <c r="H125" s="88"/>
    </row>
    <row r="126" spans="1:8" ht="23.25" hidden="1" x14ac:dyDescent="0.35">
      <c r="A126" s="143" t="s">
        <v>161</v>
      </c>
      <c r="B126" s="143" t="s">
        <v>162</v>
      </c>
      <c r="C126" s="142">
        <f>IFERROR(VLOOKUP(A126,'งบทดลอง รพ.'!$A$2:$C$599,3,0),0)</f>
        <v>0</v>
      </c>
      <c r="D126" s="26"/>
      <c r="E126" s="91" t="s">
        <v>1035</v>
      </c>
      <c r="F126" s="91" t="s">
        <v>16</v>
      </c>
      <c r="G126" s="320" t="s">
        <v>1105</v>
      </c>
      <c r="H126" s="88"/>
    </row>
    <row r="127" spans="1:8" ht="23.25" hidden="1" x14ac:dyDescent="0.35">
      <c r="A127" s="143" t="s">
        <v>163</v>
      </c>
      <c r="B127" s="143" t="s">
        <v>1162</v>
      </c>
      <c r="C127" s="142">
        <f>IFERROR(VLOOKUP(A127,'งบทดลอง รพ.'!$A$2:$C$599,3,0),0)</f>
        <v>0</v>
      </c>
      <c r="D127" s="26"/>
      <c r="E127" s="91" t="s">
        <v>1035</v>
      </c>
      <c r="F127" s="91" t="s">
        <v>16</v>
      </c>
      <c r="G127" s="320" t="s">
        <v>1105</v>
      </c>
      <c r="H127" s="88"/>
    </row>
    <row r="128" spans="1:8" ht="23.25" hidden="1" x14ac:dyDescent="0.35">
      <c r="A128" s="143" t="s">
        <v>164</v>
      </c>
      <c r="B128" s="143" t="s">
        <v>1163</v>
      </c>
      <c r="C128" s="142">
        <f>IFERROR(VLOOKUP(A128,'งบทดลอง รพ.'!$A$2:$C$599,3,0),0)</f>
        <v>0</v>
      </c>
      <c r="D128" s="26"/>
      <c r="E128" s="91" t="s">
        <v>1035</v>
      </c>
      <c r="F128" s="91" t="s">
        <v>16</v>
      </c>
      <c r="G128" s="320" t="s">
        <v>1105</v>
      </c>
      <c r="H128" s="88"/>
    </row>
    <row r="129" spans="1:8" ht="23.25" hidden="1" x14ac:dyDescent="0.35">
      <c r="A129" s="143" t="s">
        <v>166</v>
      </c>
      <c r="B129" s="143" t="s">
        <v>167</v>
      </c>
      <c r="C129" s="142">
        <f>IFERROR(VLOOKUP(A129,'งบทดลอง รพ.'!$A$2:$C$599,3,0),0)</f>
        <v>0</v>
      </c>
      <c r="D129" s="26"/>
      <c r="E129" s="91" t="s">
        <v>1035</v>
      </c>
      <c r="F129" s="91" t="s">
        <v>16</v>
      </c>
      <c r="G129" s="320" t="s">
        <v>1105</v>
      </c>
      <c r="H129" s="88"/>
    </row>
    <row r="130" spans="1:8" ht="23.25" hidden="1" x14ac:dyDescent="0.35">
      <c r="A130" s="143" t="s">
        <v>168</v>
      </c>
      <c r="B130" s="143" t="s">
        <v>169</v>
      </c>
      <c r="C130" s="142">
        <f>IFERROR(VLOOKUP(A130,'งบทดลอง รพ.'!$A$2:$C$599,3,0),0)</f>
        <v>0</v>
      </c>
      <c r="D130" s="26"/>
      <c r="E130" s="91" t="s">
        <v>1035</v>
      </c>
      <c r="F130" s="91" t="s">
        <v>16</v>
      </c>
      <c r="G130" s="320" t="s">
        <v>1105</v>
      </c>
      <c r="H130" s="88"/>
    </row>
    <row r="131" spans="1:8" ht="23.25" hidden="1" x14ac:dyDescent="0.35">
      <c r="A131" s="144" t="s">
        <v>170</v>
      </c>
      <c r="B131" s="144" t="s">
        <v>171</v>
      </c>
      <c r="C131" s="142">
        <f>IFERROR(VLOOKUP(A131,'งบทดลอง รพ.'!$A$2:$C$599,3,0),0)</f>
        <v>0</v>
      </c>
      <c r="D131" s="26"/>
      <c r="E131" s="91" t="s">
        <v>1036</v>
      </c>
      <c r="F131" s="91" t="s">
        <v>18</v>
      </c>
      <c r="G131" s="320" t="s">
        <v>1105</v>
      </c>
      <c r="H131" s="88"/>
    </row>
    <row r="132" spans="1:8" ht="23.25" hidden="1" x14ac:dyDescent="0.35">
      <c r="A132" s="144" t="s">
        <v>172</v>
      </c>
      <c r="B132" s="144" t="s">
        <v>173</v>
      </c>
      <c r="C132" s="142">
        <f>IFERROR(VLOOKUP(A132,'งบทดลอง รพ.'!$A$2:$C$599,3,0),0)</f>
        <v>0</v>
      </c>
      <c r="D132" s="26"/>
      <c r="E132" s="91" t="s">
        <v>1036</v>
      </c>
      <c r="F132" s="91" t="s">
        <v>18</v>
      </c>
      <c r="G132" s="320" t="s">
        <v>1105</v>
      </c>
      <c r="H132" s="88"/>
    </row>
    <row r="133" spans="1:8" ht="23.25" hidden="1" x14ac:dyDescent="0.35">
      <c r="A133" s="143" t="s">
        <v>892</v>
      </c>
      <c r="B133" s="143" t="s">
        <v>165</v>
      </c>
      <c r="C133" s="142">
        <f>IFERROR(VLOOKUP(A133,'งบทดลอง รพ.'!$A$2:$C$599,3,0),0)</f>
        <v>0</v>
      </c>
      <c r="D133" s="26"/>
      <c r="E133" s="91" t="s">
        <v>1035</v>
      </c>
      <c r="F133" s="91" t="s">
        <v>16</v>
      </c>
      <c r="G133" s="320" t="s">
        <v>1105</v>
      </c>
      <c r="H133" s="88"/>
    </row>
    <row r="134" spans="1:8" ht="23.25" hidden="1" x14ac:dyDescent="0.35">
      <c r="A134" s="143" t="s">
        <v>174</v>
      </c>
      <c r="B134" s="143" t="s">
        <v>1164</v>
      </c>
      <c r="C134" s="142">
        <f>IFERROR(VLOOKUP(A134,'งบทดลอง รพ.'!$A$2:$C$599,3,0),0)</f>
        <v>652858.80000000005</v>
      </c>
      <c r="D134" s="26"/>
      <c r="E134" s="91" t="s">
        <v>1035</v>
      </c>
      <c r="F134" s="91" t="s">
        <v>16</v>
      </c>
      <c r="G134" s="320" t="s">
        <v>1105</v>
      </c>
      <c r="H134" s="88"/>
    </row>
    <row r="135" spans="1:8" ht="23.25" hidden="1" x14ac:dyDescent="0.35">
      <c r="A135" s="143" t="s">
        <v>893</v>
      </c>
      <c r="B135" s="143" t="s">
        <v>894</v>
      </c>
      <c r="C135" s="142">
        <f>IFERROR(VLOOKUP(A135,'งบทดลอง รพ.'!$A$2:$C$599,3,0),0)</f>
        <v>0</v>
      </c>
      <c r="D135" s="26"/>
      <c r="E135" s="91" t="s">
        <v>1035</v>
      </c>
      <c r="F135" s="91" t="s">
        <v>16</v>
      </c>
      <c r="G135" s="320" t="s">
        <v>1105</v>
      </c>
      <c r="H135" s="88"/>
    </row>
    <row r="136" spans="1:8" ht="23.25" hidden="1" x14ac:dyDescent="0.35">
      <c r="A136" s="143" t="s">
        <v>895</v>
      </c>
      <c r="B136" s="143" t="s">
        <v>896</v>
      </c>
      <c r="C136" s="142">
        <f>IFERROR(VLOOKUP(A136,'งบทดลอง รพ.'!$A$2:$C$599,3,0),0)</f>
        <v>0</v>
      </c>
      <c r="D136" s="26"/>
      <c r="E136" s="91" t="s">
        <v>1035</v>
      </c>
      <c r="F136" s="91" t="s">
        <v>16</v>
      </c>
      <c r="G136" s="320" t="s">
        <v>1105</v>
      </c>
      <c r="H136" s="88"/>
    </row>
    <row r="137" spans="1:8" ht="23.25" hidden="1" x14ac:dyDescent="0.35">
      <c r="A137" s="143" t="s">
        <v>175</v>
      </c>
      <c r="B137" s="143" t="s">
        <v>1165</v>
      </c>
      <c r="C137" s="142">
        <f>IFERROR(VLOOKUP(A137,'งบทดลอง รพ.'!$A$2:$C$599,3,0),0)</f>
        <v>165375.14000000001</v>
      </c>
      <c r="D137" s="26"/>
      <c r="E137" s="91" t="s">
        <v>1035</v>
      </c>
      <c r="F137" s="91" t="s">
        <v>16</v>
      </c>
      <c r="G137" s="320" t="s">
        <v>1105</v>
      </c>
      <c r="H137" s="88"/>
    </row>
    <row r="138" spans="1:8" ht="23.25" hidden="1" x14ac:dyDescent="0.35">
      <c r="A138" s="143" t="s">
        <v>176</v>
      </c>
      <c r="B138" s="143" t="s">
        <v>177</v>
      </c>
      <c r="C138" s="142">
        <f>IFERROR(VLOOKUP(A138,'งบทดลอง รพ.'!$A$2:$C$599,3,0),0)</f>
        <v>0</v>
      </c>
      <c r="D138" s="26"/>
      <c r="E138" s="91" t="s">
        <v>1035</v>
      </c>
      <c r="F138" s="91" t="s">
        <v>16</v>
      </c>
      <c r="G138" s="320" t="s">
        <v>1105</v>
      </c>
      <c r="H138" s="88"/>
    </row>
    <row r="139" spans="1:8" ht="23.25" hidden="1" x14ac:dyDescent="0.35">
      <c r="A139" s="143" t="s">
        <v>178</v>
      </c>
      <c r="B139" s="143" t="s">
        <v>179</v>
      </c>
      <c r="C139" s="142">
        <f>IFERROR(VLOOKUP(A139,'งบทดลอง รพ.'!$A$2:$C$599,3,0),0)</f>
        <v>0</v>
      </c>
      <c r="D139" s="26"/>
      <c r="E139" s="91" t="s">
        <v>1035</v>
      </c>
      <c r="F139" s="91" t="s">
        <v>16</v>
      </c>
      <c r="G139" s="320" t="s">
        <v>1105</v>
      </c>
      <c r="H139" s="88"/>
    </row>
    <row r="140" spans="1:8" ht="23.25" hidden="1" x14ac:dyDescent="0.35">
      <c r="A140" s="143" t="s">
        <v>897</v>
      </c>
      <c r="B140" s="143" t="s">
        <v>898</v>
      </c>
      <c r="C140" s="142">
        <f>IFERROR(VLOOKUP(A140,'งบทดลอง รพ.'!$A$2:$C$599,3,0),0)</f>
        <v>0</v>
      </c>
      <c r="D140" s="26"/>
      <c r="E140" s="91" t="s">
        <v>1035</v>
      </c>
      <c r="F140" s="91" t="s">
        <v>16</v>
      </c>
      <c r="G140" s="320" t="s">
        <v>1105</v>
      </c>
      <c r="H140" s="88"/>
    </row>
    <row r="141" spans="1:8" ht="23.25" hidden="1" x14ac:dyDescent="0.35">
      <c r="A141" s="143" t="s">
        <v>143</v>
      </c>
      <c r="B141" s="143" t="s">
        <v>1166</v>
      </c>
      <c r="C141" s="142">
        <f>IFERROR(VLOOKUP(A141,'งบทดลอง รพ.'!$A$2:$C$599,3,0),0)</f>
        <v>78217554.730000004</v>
      </c>
      <c r="D141" s="26"/>
      <c r="E141" s="91" t="s">
        <v>1034</v>
      </c>
      <c r="F141" s="91" t="s">
        <v>14</v>
      </c>
      <c r="G141" s="320" t="s">
        <v>1105</v>
      </c>
      <c r="H141" s="88"/>
    </row>
    <row r="142" spans="1:8" ht="23.25" hidden="1" x14ac:dyDescent="0.35">
      <c r="A142" s="144" t="s">
        <v>217</v>
      </c>
      <c r="B142" s="144" t="s">
        <v>1167</v>
      </c>
      <c r="C142" s="142">
        <f>IFERROR(VLOOKUP(A142,'งบทดลอง รพ.'!$A$2:$C$599,3,0),0)</f>
        <v>0</v>
      </c>
      <c r="D142" s="26"/>
      <c r="E142" s="91" t="s">
        <v>1037</v>
      </c>
      <c r="F142" s="91" t="s">
        <v>18</v>
      </c>
      <c r="G142" s="320" t="s">
        <v>1105</v>
      </c>
      <c r="H142" s="88"/>
    </row>
    <row r="143" spans="1:8" ht="23.25" hidden="1" x14ac:dyDescent="0.35">
      <c r="A143" s="143" t="s">
        <v>180</v>
      </c>
      <c r="B143" s="143" t="s">
        <v>1168</v>
      </c>
      <c r="C143" s="142">
        <f>IFERROR(VLOOKUP(A143,'งบทดลอง รพ.'!$A$2:$C$599,3,0),0)</f>
        <v>11984.52</v>
      </c>
      <c r="D143" s="26"/>
      <c r="E143" s="91" t="s">
        <v>1035</v>
      </c>
      <c r="F143" s="91" t="s">
        <v>16</v>
      </c>
      <c r="G143" s="320" t="s">
        <v>1105</v>
      </c>
      <c r="H143" s="88"/>
    </row>
    <row r="144" spans="1:8" ht="23.25" hidden="1" x14ac:dyDescent="0.35">
      <c r="A144" s="143" t="s">
        <v>181</v>
      </c>
      <c r="B144" s="143" t="s">
        <v>1169</v>
      </c>
      <c r="C144" s="142">
        <f>IFERROR(VLOOKUP(A144,'งบทดลอง รพ.'!$A$2:$C$599,3,0),0)</f>
        <v>0</v>
      </c>
      <c r="D144" s="26"/>
      <c r="E144" s="91" t="s">
        <v>1035</v>
      </c>
      <c r="F144" s="91" t="s">
        <v>16</v>
      </c>
      <c r="G144" s="320" t="s">
        <v>1105</v>
      </c>
      <c r="H144" s="88"/>
    </row>
    <row r="145" spans="1:8" ht="23.25" hidden="1" x14ac:dyDescent="0.35">
      <c r="A145" s="143" t="s">
        <v>182</v>
      </c>
      <c r="B145" s="143" t="s">
        <v>1170</v>
      </c>
      <c r="C145" s="142">
        <f>IFERROR(VLOOKUP(A145,'งบทดลอง รพ.'!$A$2:$C$599,3,0),0)</f>
        <v>0</v>
      </c>
      <c r="D145" s="26"/>
      <c r="E145" s="91" t="s">
        <v>1035</v>
      </c>
      <c r="F145" s="91" t="s">
        <v>16</v>
      </c>
      <c r="G145" s="320" t="s">
        <v>1105</v>
      </c>
      <c r="H145" s="88"/>
    </row>
    <row r="146" spans="1:8" ht="23.25" hidden="1" x14ac:dyDescent="0.35">
      <c r="A146" s="143" t="s">
        <v>183</v>
      </c>
      <c r="B146" s="143" t="s">
        <v>1171</v>
      </c>
      <c r="C146" s="142">
        <f>IFERROR(VLOOKUP(A146,'งบทดลอง รพ.'!$A$2:$C$599,3,0),0)</f>
        <v>2431247.46</v>
      </c>
      <c r="D146" s="26"/>
      <c r="E146" s="91" t="s">
        <v>1035</v>
      </c>
      <c r="F146" s="91" t="s">
        <v>16</v>
      </c>
      <c r="G146" s="320" t="s">
        <v>1105</v>
      </c>
      <c r="H146" s="88"/>
    </row>
    <row r="147" spans="1:8" ht="23.25" hidden="1" x14ac:dyDescent="0.35">
      <c r="A147" s="143" t="s">
        <v>184</v>
      </c>
      <c r="B147" s="143" t="s">
        <v>1172</v>
      </c>
      <c r="C147" s="142">
        <f>IFERROR(VLOOKUP(A147,'งบทดลอง รพ.'!$A$2:$C$599,3,0),0)</f>
        <v>0</v>
      </c>
      <c r="D147" s="26"/>
      <c r="E147" s="91" t="s">
        <v>1035</v>
      </c>
      <c r="F147" s="91" t="s">
        <v>16</v>
      </c>
      <c r="G147" s="320" t="s">
        <v>1105</v>
      </c>
      <c r="H147" s="88"/>
    </row>
    <row r="148" spans="1:8" ht="23.25" hidden="1" x14ac:dyDescent="0.35">
      <c r="A148" s="143" t="s">
        <v>899</v>
      </c>
      <c r="B148" s="143" t="s">
        <v>900</v>
      </c>
      <c r="C148" s="142">
        <f>IFERROR(VLOOKUP(A148,'งบทดลอง รพ.'!$A$2:$C$599,3,0),0)</f>
        <v>0</v>
      </c>
      <c r="D148" s="26"/>
      <c r="E148" s="91" t="s">
        <v>1035</v>
      </c>
      <c r="F148" s="91" t="s">
        <v>16</v>
      </c>
      <c r="G148" s="320" t="s">
        <v>1105</v>
      </c>
      <c r="H148" s="88"/>
    </row>
    <row r="149" spans="1:8" ht="23.25" hidden="1" x14ac:dyDescent="0.35">
      <c r="A149" s="143" t="s">
        <v>901</v>
      </c>
      <c r="B149" s="143" t="s">
        <v>902</v>
      </c>
      <c r="C149" s="142">
        <f>IFERROR(VLOOKUP(A149,'งบทดลอง รพ.'!$A$2:$C$599,3,0),0)</f>
        <v>0</v>
      </c>
      <c r="D149" s="26"/>
      <c r="E149" s="91" t="s">
        <v>1035</v>
      </c>
      <c r="F149" s="91" t="s">
        <v>16</v>
      </c>
      <c r="G149" s="320" t="s">
        <v>1105</v>
      </c>
      <c r="H149" s="88"/>
    </row>
    <row r="150" spans="1:8" ht="23.25" hidden="1" x14ac:dyDescent="0.35">
      <c r="A150" s="143" t="s">
        <v>903</v>
      </c>
      <c r="B150" s="143" t="s">
        <v>904</v>
      </c>
      <c r="C150" s="142">
        <f>IFERROR(VLOOKUP(A150,'งบทดลอง รพ.'!$A$2:$C$599,3,0),0)</f>
        <v>0</v>
      </c>
      <c r="D150" s="26"/>
      <c r="E150" s="91" t="s">
        <v>1035</v>
      </c>
      <c r="F150" s="91" t="s">
        <v>16</v>
      </c>
      <c r="G150" s="320" t="s">
        <v>1105</v>
      </c>
      <c r="H150" s="88"/>
    </row>
    <row r="151" spans="1:8" ht="23.25" hidden="1" x14ac:dyDescent="0.35">
      <c r="A151" s="143" t="s">
        <v>185</v>
      </c>
      <c r="B151" s="143" t="s">
        <v>1173</v>
      </c>
      <c r="C151" s="142">
        <f>IFERROR(VLOOKUP(A151,'งบทดลอง รพ.'!$A$2:$C$599,3,0),0)</f>
        <v>0</v>
      </c>
      <c r="D151" s="26"/>
      <c r="E151" s="91" t="s">
        <v>1035</v>
      </c>
      <c r="F151" s="91" t="s">
        <v>16</v>
      </c>
      <c r="G151" s="320" t="s">
        <v>1105</v>
      </c>
      <c r="H151" s="88"/>
    </row>
    <row r="152" spans="1:8" ht="23.25" hidden="1" x14ac:dyDescent="0.35">
      <c r="A152" s="143" t="s">
        <v>905</v>
      </c>
      <c r="B152" s="143" t="s">
        <v>906</v>
      </c>
      <c r="C152" s="142">
        <f>IFERROR(VLOOKUP(A152,'งบทดลอง รพ.'!$A$2:$C$599,3,0),0)</f>
        <v>0</v>
      </c>
      <c r="D152" s="26"/>
      <c r="E152" s="91" t="s">
        <v>1035</v>
      </c>
      <c r="F152" s="91" t="s">
        <v>16</v>
      </c>
      <c r="G152" s="320" t="s">
        <v>1105</v>
      </c>
      <c r="H152" s="88"/>
    </row>
    <row r="153" spans="1:8" ht="23.25" hidden="1" x14ac:dyDescent="0.35">
      <c r="A153" s="143" t="s">
        <v>186</v>
      </c>
      <c r="B153" s="143" t="s">
        <v>1174</v>
      </c>
      <c r="C153" s="142">
        <f>IFERROR(VLOOKUP(A153,'งบทดลอง รพ.'!$A$2:$C$599,3,0),0)</f>
        <v>0</v>
      </c>
      <c r="D153" s="26"/>
      <c r="E153" s="91" t="s">
        <v>1035</v>
      </c>
      <c r="F153" s="91" t="s">
        <v>16</v>
      </c>
      <c r="G153" s="320" t="s">
        <v>1105</v>
      </c>
      <c r="H153" s="88"/>
    </row>
    <row r="154" spans="1:8" ht="23.25" hidden="1" x14ac:dyDescent="0.35">
      <c r="A154" s="143" t="s">
        <v>187</v>
      </c>
      <c r="B154" s="143" t="s">
        <v>188</v>
      </c>
      <c r="C154" s="142">
        <f>IFERROR(VLOOKUP(A154,'งบทดลอง รพ.'!$A$2:$C$599,3,0),0)</f>
        <v>0</v>
      </c>
      <c r="D154" s="26"/>
      <c r="E154" s="91" t="s">
        <v>1035</v>
      </c>
      <c r="F154" s="91" t="s">
        <v>16</v>
      </c>
      <c r="G154" s="320" t="s">
        <v>1105</v>
      </c>
      <c r="H154" s="88"/>
    </row>
    <row r="155" spans="1:8" ht="23.25" hidden="1" x14ac:dyDescent="0.35">
      <c r="A155" s="143" t="s">
        <v>189</v>
      </c>
      <c r="B155" s="143" t="s">
        <v>190</v>
      </c>
      <c r="C155" s="142">
        <f>IFERROR(VLOOKUP(A155,'งบทดลอง รพ.'!$A$2:$C$599,3,0),0)</f>
        <v>0</v>
      </c>
      <c r="D155" s="26"/>
      <c r="E155" s="91" t="s">
        <v>1035</v>
      </c>
      <c r="F155" s="91" t="s">
        <v>16</v>
      </c>
      <c r="G155" s="320" t="s">
        <v>1105</v>
      </c>
      <c r="H155" s="88"/>
    </row>
    <row r="156" spans="1:8" ht="23.25" hidden="1" x14ac:dyDescent="0.35">
      <c r="A156" s="143" t="s">
        <v>139</v>
      </c>
      <c r="B156" s="143" t="s">
        <v>140</v>
      </c>
      <c r="C156" s="142">
        <f>IFERROR(VLOOKUP(A156,'งบทดลอง รพ.'!$A$2:$C$599,3,0),0)</f>
        <v>0</v>
      </c>
      <c r="D156" s="26"/>
      <c r="E156" s="91" t="s">
        <v>1028</v>
      </c>
      <c r="F156" s="91" t="s">
        <v>12</v>
      </c>
      <c r="G156" s="320" t="s">
        <v>1105</v>
      </c>
      <c r="H156" s="88"/>
    </row>
    <row r="157" spans="1:8" ht="23.25" hidden="1" x14ac:dyDescent="0.35">
      <c r="A157" s="143" t="s">
        <v>141</v>
      </c>
      <c r="B157" s="143" t="s">
        <v>142</v>
      </c>
      <c r="C157" s="142">
        <f>IFERROR(VLOOKUP(A157,'งบทดลอง รพ.'!$A$2:$C$599,3,0),0)</f>
        <v>0</v>
      </c>
      <c r="D157" s="26"/>
      <c r="E157" s="91" t="s">
        <v>1028</v>
      </c>
      <c r="F157" s="91" t="s">
        <v>12</v>
      </c>
      <c r="G157" s="320" t="s">
        <v>1105</v>
      </c>
      <c r="H157" s="88"/>
    </row>
    <row r="158" spans="1:8" ht="23.25" hidden="1" x14ac:dyDescent="0.35">
      <c r="A158" s="143" t="s">
        <v>191</v>
      </c>
      <c r="B158" s="143" t="s">
        <v>192</v>
      </c>
      <c r="C158" s="142">
        <f>IFERROR(VLOOKUP(A158,'งบทดลอง รพ.'!$A$2:$C$599,3,0),0)</f>
        <v>0</v>
      </c>
      <c r="D158" s="26"/>
      <c r="E158" s="91" t="s">
        <v>1035</v>
      </c>
      <c r="F158" s="91" t="s">
        <v>16</v>
      </c>
      <c r="G158" s="320" t="s">
        <v>1105</v>
      </c>
      <c r="H158" s="88"/>
    </row>
    <row r="159" spans="1:8" ht="23.25" hidden="1" x14ac:dyDescent="0.35">
      <c r="A159" s="143" t="s">
        <v>193</v>
      </c>
      <c r="B159" s="143" t="s">
        <v>194</v>
      </c>
      <c r="C159" s="142">
        <f>IFERROR(VLOOKUP(A159,'งบทดลอง รพ.'!$A$2:$C$599,3,0),0)</f>
        <v>0</v>
      </c>
      <c r="D159" s="26"/>
      <c r="E159" s="91" t="s">
        <v>1035</v>
      </c>
      <c r="F159" s="91" t="s">
        <v>16</v>
      </c>
      <c r="G159" s="320" t="s">
        <v>1105</v>
      </c>
      <c r="H159" s="88"/>
    </row>
    <row r="160" spans="1:8" ht="23.25" hidden="1" x14ac:dyDescent="0.35">
      <c r="A160" s="143" t="s">
        <v>195</v>
      </c>
      <c r="B160" s="143" t="s">
        <v>196</v>
      </c>
      <c r="C160" s="142">
        <f>IFERROR(VLOOKUP(A160,'งบทดลอง รพ.'!$A$2:$C$599,3,0),0)</f>
        <v>0</v>
      </c>
      <c r="D160" s="26"/>
      <c r="E160" s="91" t="s">
        <v>1035</v>
      </c>
      <c r="F160" s="91" t="s">
        <v>16</v>
      </c>
      <c r="G160" s="320" t="s">
        <v>1105</v>
      </c>
      <c r="H160" s="88"/>
    </row>
    <row r="161" spans="1:8" ht="23.25" hidden="1" x14ac:dyDescent="0.35">
      <c r="A161" s="143" t="s">
        <v>197</v>
      </c>
      <c r="B161" s="143" t="s">
        <v>198</v>
      </c>
      <c r="C161" s="142">
        <f>IFERROR(VLOOKUP(A161,'งบทดลอง รพ.'!$A$2:$C$599,3,0),0)</f>
        <v>2716750.8</v>
      </c>
      <c r="D161" s="26"/>
      <c r="E161" s="91" t="s">
        <v>1035</v>
      </c>
      <c r="F161" s="91" t="s">
        <v>16</v>
      </c>
      <c r="G161" s="320" t="s">
        <v>1105</v>
      </c>
      <c r="H161" s="88"/>
    </row>
    <row r="162" spans="1:8" ht="23.25" hidden="1" x14ac:dyDescent="0.35">
      <c r="A162" s="143" t="s">
        <v>199</v>
      </c>
      <c r="B162" s="143" t="s">
        <v>200</v>
      </c>
      <c r="C162" s="142">
        <f>IFERROR(VLOOKUP(A162,'งบทดลอง รพ.'!$A$2:$C$599,3,0),0)</f>
        <v>55000</v>
      </c>
      <c r="D162" s="26"/>
      <c r="E162" s="91" t="s">
        <v>1035</v>
      </c>
      <c r="F162" s="91" t="s">
        <v>16</v>
      </c>
      <c r="G162" s="320" t="s">
        <v>1105</v>
      </c>
      <c r="H162" s="88"/>
    </row>
    <row r="163" spans="1:8" ht="23.25" hidden="1" x14ac:dyDescent="0.35">
      <c r="A163" s="143" t="s">
        <v>201</v>
      </c>
      <c r="B163" s="143" t="s">
        <v>1175</v>
      </c>
      <c r="C163" s="142">
        <f>IFERROR(VLOOKUP(A163,'งบทดลอง รพ.'!$A$2:$C$599,3,0),0)</f>
        <v>0</v>
      </c>
      <c r="D163" s="26"/>
      <c r="E163" s="91" t="s">
        <v>1035</v>
      </c>
      <c r="F163" s="91" t="s">
        <v>16</v>
      </c>
      <c r="G163" s="320" t="s">
        <v>1105</v>
      </c>
      <c r="H163" s="88"/>
    </row>
    <row r="164" spans="1:8" ht="23.25" hidden="1" x14ac:dyDescent="0.35">
      <c r="A164" s="143" t="s">
        <v>202</v>
      </c>
      <c r="B164" s="143" t="s">
        <v>1176</v>
      </c>
      <c r="C164" s="142">
        <f>IFERROR(VLOOKUP(A164,'งบทดลอง รพ.'!$A$2:$C$599,3,0),0)</f>
        <v>0</v>
      </c>
      <c r="D164" s="26"/>
      <c r="E164" s="91" t="s">
        <v>1035</v>
      </c>
      <c r="F164" s="91" t="s">
        <v>16</v>
      </c>
      <c r="G164" s="320" t="s">
        <v>1105</v>
      </c>
      <c r="H164" s="88"/>
    </row>
    <row r="165" spans="1:8" ht="23.25" hidden="1" x14ac:dyDescent="0.35">
      <c r="A165" s="143" t="s">
        <v>203</v>
      </c>
      <c r="B165" s="143" t="s">
        <v>204</v>
      </c>
      <c r="C165" s="142">
        <f>IFERROR(VLOOKUP(A165,'งบทดลอง รพ.'!$A$2:$C$599,3,0),0)</f>
        <v>0</v>
      </c>
      <c r="D165" s="26"/>
      <c r="E165" s="91" t="s">
        <v>1035</v>
      </c>
      <c r="F165" s="91" t="s">
        <v>16</v>
      </c>
      <c r="G165" s="320" t="s">
        <v>1105</v>
      </c>
      <c r="H165" s="88"/>
    </row>
    <row r="166" spans="1:8" ht="23.25" hidden="1" x14ac:dyDescent="0.35">
      <c r="A166" s="143" t="s">
        <v>205</v>
      </c>
      <c r="B166" s="143" t="s">
        <v>206</v>
      </c>
      <c r="C166" s="142">
        <f>IFERROR(VLOOKUP(A166,'งบทดลอง รพ.'!$A$2:$C$599,3,0),0)</f>
        <v>0</v>
      </c>
      <c r="D166" s="26"/>
      <c r="E166" s="91" t="s">
        <v>1035</v>
      </c>
      <c r="F166" s="91" t="s">
        <v>16</v>
      </c>
      <c r="G166" s="320" t="s">
        <v>1105</v>
      </c>
      <c r="H166" s="88"/>
    </row>
    <row r="167" spans="1:8" ht="23.25" hidden="1" x14ac:dyDescent="0.35">
      <c r="A167" s="144" t="s">
        <v>218</v>
      </c>
      <c r="B167" s="144" t="s">
        <v>219</v>
      </c>
      <c r="C167" s="142">
        <f>IFERROR(VLOOKUP(A167,'งบทดลอง รพ.'!$A$2:$C$599,3,0),0)</f>
        <v>0</v>
      </c>
      <c r="D167" s="26"/>
      <c r="E167" s="91" t="s">
        <v>1037</v>
      </c>
      <c r="F167" s="91" t="s">
        <v>18</v>
      </c>
      <c r="G167" s="320" t="s">
        <v>1105</v>
      </c>
      <c r="H167" s="88"/>
    </row>
    <row r="168" spans="1:8" ht="23.25" hidden="1" x14ac:dyDescent="0.35">
      <c r="A168" s="143" t="s">
        <v>207</v>
      </c>
      <c r="B168" s="143" t="s">
        <v>1177</v>
      </c>
      <c r="C168" s="142">
        <f>IFERROR(VLOOKUP(A168,'งบทดลอง รพ.'!$A$2:$C$599,3,0),0)</f>
        <v>2920193.04</v>
      </c>
      <c r="D168" s="26"/>
      <c r="E168" s="91" t="s">
        <v>1035</v>
      </c>
      <c r="F168" s="91" t="s">
        <v>16</v>
      </c>
      <c r="G168" s="320" t="s">
        <v>1105</v>
      </c>
      <c r="H168" s="88"/>
    </row>
    <row r="169" spans="1:8" ht="23.25" hidden="1" x14ac:dyDescent="0.35">
      <c r="A169" s="143" t="s">
        <v>208</v>
      </c>
      <c r="B169" s="143" t="s">
        <v>209</v>
      </c>
      <c r="C169" s="142">
        <f>IFERROR(VLOOKUP(A169,'งบทดลอง รพ.'!$A$2:$C$599,3,0),0)</f>
        <v>0</v>
      </c>
      <c r="D169" s="26"/>
      <c r="E169" s="91" t="s">
        <v>1035</v>
      </c>
      <c r="F169" s="91" t="s">
        <v>16</v>
      </c>
      <c r="G169" s="320" t="s">
        <v>1105</v>
      </c>
      <c r="H169" s="88"/>
    </row>
    <row r="170" spans="1:8" ht="23.25" hidden="1" x14ac:dyDescent="0.35">
      <c r="A170" s="143" t="s">
        <v>210</v>
      </c>
      <c r="B170" s="143" t="s">
        <v>1178</v>
      </c>
      <c r="C170" s="142">
        <f>IFERROR(VLOOKUP(A170,'งบทดลอง รพ.'!$A$2:$C$599,3,0),0)</f>
        <v>0</v>
      </c>
      <c r="D170" s="26"/>
      <c r="E170" s="91" t="s">
        <v>1035</v>
      </c>
      <c r="F170" s="91" t="s">
        <v>16</v>
      </c>
      <c r="G170" s="320" t="s">
        <v>1105</v>
      </c>
      <c r="H170" s="88"/>
    </row>
    <row r="171" spans="1:8" ht="23.25" hidden="1" x14ac:dyDescent="0.35">
      <c r="A171" s="143" t="s">
        <v>211</v>
      </c>
      <c r="B171" s="143" t="s">
        <v>212</v>
      </c>
      <c r="C171" s="142">
        <f>IFERROR(VLOOKUP(A171,'งบทดลอง รพ.'!$A$2:$C$599,3,0),0)</f>
        <v>556193.1</v>
      </c>
      <c r="D171" s="26"/>
      <c r="E171" s="91" t="s">
        <v>1035</v>
      </c>
      <c r="F171" s="91" t="s">
        <v>16</v>
      </c>
      <c r="G171" s="320" t="s">
        <v>1105</v>
      </c>
      <c r="H171" s="88"/>
    </row>
    <row r="172" spans="1:8" ht="23.25" hidden="1" x14ac:dyDescent="0.35">
      <c r="A172" s="143" t="s">
        <v>213</v>
      </c>
      <c r="B172" s="143" t="s">
        <v>214</v>
      </c>
      <c r="C172" s="142">
        <f>IFERROR(VLOOKUP(A172,'งบทดลอง รพ.'!$A$2:$C$599,3,0),0)</f>
        <v>917304</v>
      </c>
      <c r="D172" s="26"/>
      <c r="E172" s="91" t="s">
        <v>1035</v>
      </c>
      <c r="F172" s="91" t="s">
        <v>16</v>
      </c>
      <c r="G172" s="320" t="s">
        <v>1105</v>
      </c>
      <c r="H172" s="88"/>
    </row>
    <row r="173" spans="1:8" ht="23.25" hidden="1" x14ac:dyDescent="0.35">
      <c r="A173" s="143" t="s">
        <v>229</v>
      </c>
      <c r="B173" s="143" t="s">
        <v>230</v>
      </c>
      <c r="C173" s="142">
        <f>IFERROR(VLOOKUP(A173,'งบทดลอง รพ.'!$A$2:$C$599,3,0),0)</f>
        <v>64443428.240000002</v>
      </c>
      <c r="D173" s="26"/>
      <c r="E173" s="91" t="s">
        <v>1049</v>
      </c>
      <c r="F173" s="91" t="s">
        <v>25</v>
      </c>
      <c r="G173" s="320" t="s">
        <v>1105</v>
      </c>
      <c r="H173" s="88"/>
    </row>
    <row r="174" spans="1:8" ht="23.25" hidden="1" x14ac:dyDescent="0.35">
      <c r="A174" s="143" t="s">
        <v>231</v>
      </c>
      <c r="B174" s="143" t="s">
        <v>232</v>
      </c>
      <c r="C174" s="142">
        <f>IFERROR(VLOOKUP(A174,'งบทดลอง รพ.'!$A$2:$C$599,3,0),0)</f>
        <v>3710699.22</v>
      </c>
      <c r="D174" s="26"/>
      <c r="E174" s="91" t="s">
        <v>1049</v>
      </c>
      <c r="F174" s="91" t="s">
        <v>25</v>
      </c>
      <c r="G174" s="320" t="s">
        <v>1105</v>
      </c>
      <c r="H174" s="88"/>
    </row>
    <row r="175" spans="1:8" ht="23.25" hidden="1" x14ac:dyDescent="0.35">
      <c r="A175" s="143" t="s">
        <v>233</v>
      </c>
      <c r="B175" s="143" t="s">
        <v>234</v>
      </c>
      <c r="C175" s="142">
        <f>IFERROR(VLOOKUP(A175,'งบทดลอง รพ.'!$A$2:$C$599,3,0),0)</f>
        <v>0</v>
      </c>
      <c r="D175" s="26"/>
      <c r="E175" s="91" t="s">
        <v>1049</v>
      </c>
      <c r="F175" s="91" t="s">
        <v>25</v>
      </c>
      <c r="G175" s="320" t="s">
        <v>1105</v>
      </c>
      <c r="H175" s="88"/>
    </row>
    <row r="176" spans="1:8" ht="23.25" hidden="1" x14ac:dyDescent="0.35">
      <c r="A176" s="143" t="s">
        <v>235</v>
      </c>
      <c r="B176" s="143" t="s">
        <v>236</v>
      </c>
      <c r="C176" s="142">
        <f>IFERROR(VLOOKUP(A176,'งบทดลอง รพ.'!$A$2:$C$599,3,0),0)</f>
        <v>3037746.62</v>
      </c>
      <c r="D176" s="26"/>
      <c r="E176" s="91" t="s">
        <v>1049</v>
      </c>
      <c r="F176" s="91" t="s">
        <v>25</v>
      </c>
      <c r="G176" s="320" t="s">
        <v>1105</v>
      </c>
      <c r="H176" s="88"/>
    </row>
    <row r="177" spans="1:8" ht="23.25" hidden="1" x14ac:dyDescent="0.35">
      <c r="A177" s="143" t="s">
        <v>237</v>
      </c>
      <c r="B177" s="143" t="s">
        <v>238</v>
      </c>
      <c r="C177" s="142">
        <f>IFERROR(VLOOKUP(A177,'งบทดลอง รพ.'!$A$2:$C$599,3,0),0)</f>
        <v>237600</v>
      </c>
      <c r="D177" s="26"/>
      <c r="E177" s="91" t="s">
        <v>1049</v>
      </c>
      <c r="F177" s="91" t="s">
        <v>25</v>
      </c>
      <c r="G177" s="320" t="s">
        <v>1105</v>
      </c>
      <c r="H177" s="88"/>
    </row>
    <row r="178" spans="1:8" ht="23.25" hidden="1" x14ac:dyDescent="0.35">
      <c r="A178" s="143" t="s">
        <v>239</v>
      </c>
      <c r="B178" s="143" t="s">
        <v>240</v>
      </c>
      <c r="C178" s="142">
        <f>IFERROR(VLOOKUP(A178,'งบทดลอง รพ.'!$A$2:$C$599,3,0),0)</f>
        <v>0</v>
      </c>
      <c r="D178" s="26"/>
      <c r="E178" s="91" t="s">
        <v>1051</v>
      </c>
      <c r="F178" s="91" t="s">
        <v>29</v>
      </c>
      <c r="G178" s="320" t="s">
        <v>1105</v>
      </c>
      <c r="H178" s="88"/>
    </row>
    <row r="179" spans="1:8" ht="23.25" hidden="1" x14ac:dyDescent="0.35">
      <c r="A179" s="143" t="s">
        <v>241</v>
      </c>
      <c r="B179" s="143" t="s">
        <v>242</v>
      </c>
      <c r="C179" s="142">
        <f>IFERROR(VLOOKUP(A179,'งบทดลอง รพ.'!$A$2:$C$599,3,0),0)</f>
        <v>0</v>
      </c>
      <c r="D179" s="26"/>
      <c r="E179" s="91" t="s">
        <v>1049</v>
      </c>
      <c r="F179" s="91" t="s">
        <v>25</v>
      </c>
      <c r="G179" s="320" t="s">
        <v>1105</v>
      </c>
      <c r="H179" s="88"/>
    </row>
    <row r="180" spans="1:8" ht="23.25" hidden="1" x14ac:dyDescent="0.35">
      <c r="A180" s="143" t="s">
        <v>243</v>
      </c>
      <c r="B180" s="143" t="s">
        <v>244</v>
      </c>
      <c r="C180" s="142">
        <f>IFERROR(VLOOKUP(A180,'งบทดลอง รพ.'!$A$2:$C$599,3,0),0)</f>
        <v>0</v>
      </c>
      <c r="D180" s="26"/>
      <c r="E180" s="91" t="s">
        <v>1049</v>
      </c>
      <c r="F180" s="91" t="s">
        <v>25</v>
      </c>
      <c r="G180" s="320" t="s">
        <v>1105</v>
      </c>
      <c r="H180" s="88"/>
    </row>
    <row r="181" spans="1:8" ht="23.25" hidden="1" x14ac:dyDescent="0.35">
      <c r="A181" s="143" t="s">
        <v>245</v>
      </c>
      <c r="B181" s="143" t="s">
        <v>246</v>
      </c>
      <c r="C181" s="142">
        <f>IFERROR(VLOOKUP(A181,'งบทดลอง รพ.'!$A$2:$C$599,3,0),0)</f>
        <v>0</v>
      </c>
      <c r="D181" s="26"/>
      <c r="E181" s="91" t="s">
        <v>1049</v>
      </c>
      <c r="F181" s="91" t="s">
        <v>25</v>
      </c>
      <c r="G181" s="320" t="s">
        <v>1105</v>
      </c>
      <c r="H181" s="88"/>
    </row>
    <row r="182" spans="1:8" ht="23.25" hidden="1" x14ac:dyDescent="0.35">
      <c r="A182" s="143" t="s">
        <v>247</v>
      </c>
      <c r="B182" s="143" t="s">
        <v>248</v>
      </c>
      <c r="C182" s="142">
        <f>IFERROR(VLOOKUP(A182,'งบทดลอง รพ.'!$A$2:$C$599,3,0),0)</f>
        <v>0</v>
      </c>
      <c r="D182" s="26"/>
      <c r="E182" s="91" t="s">
        <v>1049</v>
      </c>
      <c r="F182" s="91" t="s">
        <v>25</v>
      </c>
      <c r="G182" s="320" t="s">
        <v>1105</v>
      </c>
      <c r="H182" s="88"/>
    </row>
    <row r="183" spans="1:8" ht="23.25" hidden="1" x14ac:dyDescent="0.35">
      <c r="A183" s="143" t="s">
        <v>249</v>
      </c>
      <c r="B183" s="143" t="s">
        <v>250</v>
      </c>
      <c r="C183" s="142">
        <f>IFERROR(VLOOKUP(A183,'งบทดลอง รพ.'!$A$2:$C$599,3,0),0)</f>
        <v>2275032</v>
      </c>
      <c r="D183" s="26"/>
      <c r="E183" s="91" t="s">
        <v>1049</v>
      </c>
      <c r="F183" s="91" t="s">
        <v>25</v>
      </c>
      <c r="G183" s="320" t="s">
        <v>1105</v>
      </c>
      <c r="H183" s="88"/>
    </row>
    <row r="184" spans="1:8" ht="23.25" hidden="1" x14ac:dyDescent="0.35">
      <c r="A184" s="143" t="s">
        <v>251</v>
      </c>
      <c r="B184" s="143" t="s">
        <v>252</v>
      </c>
      <c r="C184" s="142">
        <f>IFERROR(VLOOKUP(A184,'งบทดลอง รพ.'!$A$2:$C$599,3,0),0)</f>
        <v>527496</v>
      </c>
      <c r="D184" s="26"/>
      <c r="E184" s="91" t="s">
        <v>1049</v>
      </c>
      <c r="F184" s="91" t="s">
        <v>25</v>
      </c>
      <c r="G184" s="320" t="s">
        <v>1105</v>
      </c>
      <c r="H184" s="88"/>
    </row>
    <row r="185" spans="1:8" ht="23.25" hidden="1" x14ac:dyDescent="0.35">
      <c r="A185" s="143" t="s">
        <v>261</v>
      </c>
      <c r="B185" s="143" t="s">
        <v>262</v>
      </c>
      <c r="C185" s="142">
        <f>IFERROR(VLOOKUP(A185,'งบทดลอง รพ.'!$A$2:$C$599,3,0),0)</f>
        <v>13500000</v>
      </c>
      <c r="D185" s="26"/>
      <c r="E185" s="91" t="s">
        <v>1053</v>
      </c>
      <c r="F185" s="91" t="s">
        <v>27</v>
      </c>
      <c r="G185" s="320" t="s">
        <v>1105</v>
      </c>
      <c r="H185" s="88"/>
    </row>
    <row r="186" spans="1:8" ht="23.25" hidden="1" x14ac:dyDescent="0.35">
      <c r="A186" s="143" t="s">
        <v>263</v>
      </c>
      <c r="B186" s="143" t="s">
        <v>264</v>
      </c>
      <c r="C186" s="142">
        <f>IFERROR(VLOOKUP(A186,'งบทดลอง รพ.'!$A$2:$C$599,3,0),0)</f>
        <v>1250000</v>
      </c>
      <c r="D186" s="26"/>
      <c r="E186" s="91" t="s">
        <v>1053</v>
      </c>
      <c r="F186" s="91" t="s">
        <v>27</v>
      </c>
      <c r="G186" s="320" t="s">
        <v>1105</v>
      </c>
      <c r="H186" s="88"/>
    </row>
    <row r="187" spans="1:8" ht="23.25" hidden="1" x14ac:dyDescent="0.35">
      <c r="A187" s="143" t="s">
        <v>265</v>
      </c>
      <c r="B187" s="143" t="s">
        <v>1179</v>
      </c>
      <c r="C187" s="142">
        <f>IFERROR(VLOOKUP(A187,'งบทดลอง รพ.'!$A$2:$C$599,3,0),0)</f>
        <v>9500000</v>
      </c>
      <c r="D187" s="26"/>
      <c r="E187" s="91" t="s">
        <v>1055</v>
      </c>
      <c r="F187" s="91" t="s">
        <v>27</v>
      </c>
      <c r="G187" s="320" t="s">
        <v>1105</v>
      </c>
      <c r="H187" s="88"/>
    </row>
    <row r="188" spans="1:8" ht="23.25" hidden="1" x14ac:dyDescent="0.35">
      <c r="A188" s="143" t="s">
        <v>266</v>
      </c>
      <c r="B188" s="143" t="s">
        <v>267</v>
      </c>
      <c r="C188" s="142">
        <f>IFERROR(VLOOKUP(A188,'งบทดลอง รพ.'!$A$2:$C$599,3,0),0)</f>
        <v>2500000</v>
      </c>
      <c r="D188" s="26"/>
      <c r="E188" s="91" t="s">
        <v>1055</v>
      </c>
      <c r="F188" s="91" t="s">
        <v>27</v>
      </c>
      <c r="G188" s="320" t="s">
        <v>1105</v>
      </c>
      <c r="H188" s="88"/>
    </row>
    <row r="189" spans="1:8" ht="23.25" hidden="1" x14ac:dyDescent="0.35">
      <c r="A189" s="143" t="s">
        <v>268</v>
      </c>
      <c r="B189" s="143" t="s">
        <v>269</v>
      </c>
      <c r="C189" s="142">
        <f>IFERROR(VLOOKUP(A189,'งบทดลอง รพ.'!$A$2:$C$599,3,0),0)</f>
        <v>0</v>
      </c>
      <c r="D189" s="26"/>
      <c r="E189" s="91" t="s">
        <v>1057</v>
      </c>
      <c r="F189" s="91" t="s">
        <v>27</v>
      </c>
      <c r="G189" s="320" t="s">
        <v>1105</v>
      </c>
      <c r="H189" s="88"/>
    </row>
    <row r="190" spans="1:8" ht="23.25" hidden="1" x14ac:dyDescent="0.35">
      <c r="A190" s="143" t="s">
        <v>270</v>
      </c>
      <c r="B190" s="143" t="s">
        <v>636</v>
      </c>
      <c r="C190" s="142">
        <f>IFERROR(VLOOKUP(A190,'งบทดลอง รพ.'!$A$2:$C$599,3,0),0)</f>
        <v>0</v>
      </c>
      <c r="D190" s="26"/>
      <c r="E190" s="91" t="s">
        <v>1057</v>
      </c>
      <c r="F190" s="91" t="s">
        <v>27</v>
      </c>
      <c r="G190" s="320" t="s">
        <v>1105</v>
      </c>
      <c r="H190" s="88"/>
    </row>
    <row r="191" spans="1:8" ht="23.25" hidden="1" x14ac:dyDescent="0.35">
      <c r="A191" s="143" t="s">
        <v>253</v>
      </c>
      <c r="B191" s="143" t="s">
        <v>1180</v>
      </c>
      <c r="C191" s="142">
        <f>IFERROR(VLOOKUP(A191,'งบทดลอง รพ.'!$A$2:$C$599,3,0),0)</f>
        <v>0</v>
      </c>
      <c r="D191" s="26"/>
      <c r="E191" s="91" t="s">
        <v>1049</v>
      </c>
      <c r="F191" s="91" t="s">
        <v>25</v>
      </c>
      <c r="G191" s="320" t="s">
        <v>1105</v>
      </c>
      <c r="H191" s="88"/>
    </row>
    <row r="192" spans="1:8" ht="23.25" hidden="1" x14ac:dyDescent="0.35">
      <c r="A192" s="143" t="s">
        <v>254</v>
      </c>
      <c r="B192" s="143" t="s">
        <v>1181</v>
      </c>
      <c r="C192" s="142">
        <f>IFERROR(VLOOKUP(A192,'งบทดลอง รพ.'!$A$2:$C$599,3,0),0)</f>
        <v>3468852.65</v>
      </c>
      <c r="D192" s="26"/>
      <c r="E192" s="91" t="s">
        <v>1049</v>
      </c>
      <c r="F192" s="91" t="s">
        <v>25</v>
      </c>
      <c r="G192" s="320" t="s">
        <v>1105</v>
      </c>
      <c r="H192" s="88"/>
    </row>
    <row r="193" spans="1:8" ht="23.25" hidden="1" x14ac:dyDescent="0.35">
      <c r="A193" s="143" t="s">
        <v>255</v>
      </c>
      <c r="B193" s="143" t="s">
        <v>1182</v>
      </c>
      <c r="C193" s="142">
        <f>IFERROR(VLOOKUP(A193,'งบทดลอง รพ.'!$A$2:$C$599,3,0),0)</f>
        <v>21000</v>
      </c>
      <c r="D193" s="26"/>
      <c r="E193" s="91" t="s">
        <v>1049</v>
      </c>
      <c r="F193" s="91" t="s">
        <v>25</v>
      </c>
      <c r="G193" s="320" t="s">
        <v>1105</v>
      </c>
      <c r="H193" s="88"/>
    </row>
    <row r="194" spans="1:8" ht="23.25" hidden="1" x14ac:dyDescent="0.35">
      <c r="A194" s="143" t="s">
        <v>256</v>
      </c>
      <c r="B194" s="143" t="s">
        <v>1183</v>
      </c>
      <c r="C194" s="142">
        <f>IFERROR(VLOOKUP(A194,'งบทดลอง รพ.'!$A$2:$C$599,3,0),0)</f>
        <v>19900</v>
      </c>
      <c r="D194" s="26"/>
      <c r="E194" s="91" t="s">
        <v>1049</v>
      </c>
      <c r="F194" s="91" t="s">
        <v>25</v>
      </c>
      <c r="G194" s="320" t="s">
        <v>1105</v>
      </c>
      <c r="H194" s="88"/>
    </row>
    <row r="195" spans="1:8" ht="23.25" hidden="1" x14ac:dyDescent="0.35">
      <c r="A195" s="143" t="s">
        <v>257</v>
      </c>
      <c r="B195" s="143" t="s">
        <v>1184</v>
      </c>
      <c r="C195" s="142">
        <f>IFERROR(VLOOKUP(A195,'งบทดลอง รพ.'!$A$2:$C$599,3,0),0)</f>
        <v>0</v>
      </c>
      <c r="D195" s="26"/>
      <c r="E195" s="91" t="s">
        <v>1049</v>
      </c>
      <c r="F195" s="91" t="s">
        <v>25</v>
      </c>
      <c r="G195" s="320" t="s">
        <v>1105</v>
      </c>
      <c r="H195" s="88"/>
    </row>
    <row r="196" spans="1:8" ht="23.25" hidden="1" x14ac:dyDescent="0.35">
      <c r="A196" s="143" t="s">
        <v>258</v>
      </c>
      <c r="B196" s="143" t="s">
        <v>1185</v>
      </c>
      <c r="C196" s="142">
        <f>IFERROR(VLOOKUP(A196,'งบทดลอง รพ.'!$A$2:$C$599,3,0),0)</f>
        <v>0</v>
      </c>
      <c r="D196" s="26"/>
      <c r="E196" s="91" t="s">
        <v>1049</v>
      </c>
      <c r="F196" s="91" t="s">
        <v>25</v>
      </c>
      <c r="G196" s="320" t="s">
        <v>1105</v>
      </c>
      <c r="H196" s="88"/>
    </row>
    <row r="197" spans="1:8" ht="23.25" hidden="1" x14ac:dyDescent="0.35">
      <c r="A197" s="143" t="s">
        <v>259</v>
      </c>
      <c r="B197" s="143" t="s">
        <v>1186</v>
      </c>
      <c r="C197" s="142">
        <f>IFERROR(VLOOKUP(A197,'งบทดลอง รพ.'!$A$2:$C$599,3,0),0)</f>
        <v>0</v>
      </c>
      <c r="D197" s="26"/>
      <c r="E197" s="91" t="s">
        <v>1049</v>
      </c>
      <c r="F197" s="91" t="s">
        <v>25</v>
      </c>
      <c r="G197" s="320" t="s">
        <v>1105</v>
      </c>
      <c r="H197" s="88"/>
    </row>
    <row r="198" spans="1:8" ht="23.25" hidden="1" x14ac:dyDescent="0.35">
      <c r="A198" s="143" t="s">
        <v>260</v>
      </c>
      <c r="B198" s="143" t="s">
        <v>1187</v>
      </c>
      <c r="C198" s="142">
        <f>IFERROR(VLOOKUP(A198,'งบทดลอง รพ.'!$A$2:$C$599,3,0),0)</f>
        <v>0</v>
      </c>
      <c r="D198" s="26"/>
      <c r="E198" s="91" t="s">
        <v>1049</v>
      </c>
      <c r="F198" s="91" t="s">
        <v>25</v>
      </c>
      <c r="G198" s="320" t="s">
        <v>1105</v>
      </c>
      <c r="H198" s="88"/>
    </row>
    <row r="199" spans="1:8" ht="23.25" hidden="1" x14ac:dyDescent="0.35">
      <c r="A199" s="143" t="s">
        <v>907</v>
      </c>
      <c r="B199" s="143" t="s">
        <v>908</v>
      </c>
      <c r="C199" s="142">
        <f>IFERROR(VLOOKUP(A199,'งบทดลอง รพ.'!$A$2:$C$599,3,0),0)</f>
        <v>475800</v>
      </c>
      <c r="D199" s="26"/>
      <c r="E199" s="91" t="s">
        <v>1049</v>
      </c>
      <c r="F199" s="91" t="s">
        <v>25</v>
      </c>
      <c r="G199" s="320" t="s">
        <v>1105</v>
      </c>
      <c r="H199" s="88"/>
    </row>
    <row r="200" spans="1:8" ht="23.25" hidden="1" x14ac:dyDescent="0.35">
      <c r="A200" s="143" t="s">
        <v>909</v>
      </c>
      <c r="B200" s="143" t="s">
        <v>910</v>
      </c>
      <c r="C200" s="142">
        <f>IFERROR(VLOOKUP(A200,'งบทดลอง รพ.'!$A$2:$C$599,3,0),0)</f>
        <v>0</v>
      </c>
      <c r="D200" s="26"/>
      <c r="E200" s="91" t="s">
        <v>1049</v>
      </c>
      <c r="F200" s="91" t="s">
        <v>25</v>
      </c>
      <c r="G200" s="320" t="s">
        <v>1105</v>
      </c>
      <c r="H200" s="88"/>
    </row>
    <row r="201" spans="1:8" ht="23.25" hidden="1" x14ac:dyDescent="0.35">
      <c r="A201" s="143" t="s">
        <v>911</v>
      </c>
      <c r="B201" s="143" t="s">
        <v>1232</v>
      </c>
      <c r="C201" s="142">
        <f>IFERROR(VLOOKUP(A201,'งบทดลอง รพ.'!$A$2:$C$599,3,0),0)</f>
        <v>3700000</v>
      </c>
      <c r="D201" s="26"/>
      <c r="E201" s="91" t="s">
        <v>1051</v>
      </c>
      <c r="F201" s="91" t="s">
        <v>29</v>
      </c>
      <c r="G201" s="320" t="s">
        <v>1105</v>
      </c>
      <c r="H201" s="88"/>
    </row>
    <row r="202" spans="1:8" ht="23.25" hidden="1" x14ac:dyDescent="0.35">
      <c r="A202" s="143" t="s">
        <v>285</v>
      </c>
      <c r="B202" s="143" t="s">
        <v>286</v>
      </c>
      <c r="C202" s="142">
        <f>IFERROR(VLOOKUP(A202,'งบทดลอง รพ.'!$A$2:$C$599,3,0),0)</f>
        <v>0</v>
      </c>
      <c r="D202" s="26"/>
      <c r="E202" s="91" t="s">
        <v>1059</v>
      </c>
      <c r="F202" s="91" t="s">
        <v>31</v>
      </c>
      <c r="G202" s="320" t="s">
        <v>1105</v>
      </c>
      <c r="H202" s="88"/>
    </row>
    <row r="203" spans="1:8" ht="23.25" hidden="1" x14ac:dyDescent="0.35">
      <c r="A203" s="143" t="s">
        <v>287</v>
      </c>
      <c r="B203" s="143" t="s">
        <v>288</v>
      </c>
      <c r="C203" s="142">
        <f>IFERROR(VLOOKUP(A203,'งบทดลอง รพ.'!$A$2:$C$599,3,0),0)</f>
        <v>0</v>
      </c>
      <c r="D203" s="26"/>
      <c r="E203" s="91" t="s">
        <v>1059</v>
      </c>
      <c r="F203" s="91" t="s">
        <v>31</v>
      </c>
      <c r="G203" s="320" t="s">
        <v>1105</v>
      </c>
      <c r="H203" s="88"/>
    </row>
    <row r="204" spans="1:8" ht="23.25" hidden="1" x14ac:dyDescent="0.35">
      <c r="A204" s="143" t="s">
        <v>289</v>
      </c>
      <c r="B204" s="143" t="s">
        <v>290</v>
      </c>
      <c r="C204" s="142">
        <f>IFERROR(VLOOKUP(A204,'งบทดลอง รพ.'!$A$2:$C$599,3,0),0)</f>
        <v>950209.09</v>
      </c>
      <c r="D204" s="26"/>
      <c r="E204" s="91" t="s">
        <v>1059</v>
      </c>
      <c r="F204" s="91" t="s">
        <v>31</v>
      </c>
      <c r="G204" s="320" t="s">
        <v>1105</v>
      </c>
      <c r="H204" s="88"/>
    </row>
    <row r="205" spans="1:8" ht="23.25" hidden="1" x14ac:dyDescent="0.35">
      <c r="A205" s="143" t="s">
        <v>291</v>
      </c>
      <c r="B205" s="143" t="s">
        <v>292</v>
      </c>
      <c r="C205" s="142">
        <f>IFERROR(VLOOKUP(A205,'งบทดลอง รพ.'!$A$2:$C$599,3,0),0)</f>
        <v>1425313.62</v>
      </c>
      <c r="D205" s="26"/>
      <c r="E205" s="91" t="s">
        <v>1059</v>
      </c>
      <c r="F205" s="91" t="s">
        <v>31</v>
      </c>
      <c r="G205" s="320" t="s">
        <v>1105</v>
      </c>
      <c r="H205" s="88"/>
    </row>
    <row r="206" spans="1:8" ht="23.25" hidden="1" x14ac:dyDescent="0.35">
      <c r="A206" s="143" t="s">
        <v>293</v>
      </c>
      <c r="B206" s="143" t="s">
        <v>294</v>
      </c>
      <c r="C206" s="142">
        <f>IFERROR(VLOOKUP(A206,'งบทดลอง รพ.'!$A$2:$C$599,3,0),0)</f>
        <v>76381.2</v>
      </c>
      <c r="D206" s="26"/>
      <c r="E206" s="91" t="s">
        <v>1059</v>
      </c>
      <c r="F206" s="91" t="s">
        <v>31</v>
      </c>
      <c r="G206" s="320" t="s">
        <v>1105</v>
      </c>
      <c r="H206" s="88"/>
    </row>
    <row r="207" spans="1:8" ht="23.25" hidden="1" x14ac:dyDescent="0.35">
      <c r="A207" s="143" t="s">
        <v>295</v>
      </c>
      <c r="B207" s="143" t="s">
        <v>1188</v>
      </c>
      <c r="C207" s="142">
        <f>IFERROR(VLOOKUP(A207,'งบทดลอง รพ.'!$A$2:$C$599,3,0),0)</f>
        <v>1259569.2</v>
      </c>
      <c r="D207" s="26"/>
      <c r="E207" s="91" t="s">
        <v>1059</v>
      </c>
      <c r="F207" s="91" t="s">
        <v>31</v>
      </c>
      <c r="G207" s="320" t="s">
        <v>1105</v>
      </c>
      <c r="H207" s="88"/>
    </row>
    <row r="208" spans="1:8" ht="23.25" hidden="1" x14ac:dyDescent="0.35">
      <c r="A208" s="143" t="s">
        <v>296</v>
      </c>
      <c r="B208" s="143" t="s">
        <v>297</v>
      </c>
      <c r="C208" s="142">
        <f>IFERROR(VLOOKUP(A208,'งบทดลอง รพ.'!$A$2:$C$599,3,0),0)</f>
        <v>0</v>
      </c>
      <c r="D208" s="26"/>
      <c r="E208" s="91" t="s">
        <v>1059</v>
      </c>
      <c r="F208" s="91" t="s">
        <v>31</v>
      </c>
      <c r="G208" s="320" t="s">
        <v>1105</v>
      </c>
      <c r="H208" s="88"/>
    </row>
    <row r="209" spans="1:8" ht="23.25" hidden="1" x14ac:dyDescent="0.35">
      <c r="A209" s="143" t="s">
        <v>298</v>
      </c>
      <c r="B209" s="143" t="s">
        <v>299</v>
      </c>
      <c r="C209" s="142">
        <f>IFERROR(VLOOKUP(A209,'งบทดลอง รพ.'!$A$2:$C$599,3,0),0)</f>
        <v>140224.79999999999</v>
      </c>
      <c r="D209" s="26"/>
      <c r="E209" s="91" t="s">
        <v>1059</v>
      </c>
      <c r="F209" s="91" t="s">
        <v>31</v>
      </c>
      <c r="G209" s="320" t="s">
        <v>1105</v>
      </c>
      <c r="H209" s="88"/>
    </row>
    <row r="210" spans="1:8" ht="23.25" hidden="1" x14ac:dyDescent="0.35">
      <c r="A210" s="143" t="s">
        <v>274</v>
      </c>
      <c r="B210" s="143" t="s">
        <v>275</v>
      </c>
      <c r="C210" s="142">
        <f>IFERROR(VLOOKUP(A210,'งบทดลอง รพ.'!$A$2:$C$599,3,0),0)</f>
        <v>4500000</v>
      </c>
      <c r="D210" s="26"/>
      <c r="E210" s="91" t="s">
        <v>1063</v>
      </c>
      <c r="F210" s="91" t="s">
        <v>29</v>
      </c>
      <c r="G210" s="320" t="s">
        <v>1105</v>
      </c>
      <c r="H210" s="88"/>
    </row>
    <row r="211" spans="1:8" ht="23.25" hidden="1" x14ac:dyDescent="0.35">
      <c r="A211" s="143" t="s">
        <v>277</v>
      </c>
      <c r="B211" s="143" t="s">
        <v>278</v>
      </c>
      <c r="C211" s="142">
        <f>IFERROR(VLOOKUP(A211,'งบทดลอง รพ.'!$A$2:$C$599,3,0),0)</f>
        <v>490000</v>
      </c>
      <c r="D211" s="26"/>
      <c r="E211" s="91" t="s">
        <v>1063</v>
      </c>
      <c r="F211" s="91" t="s">
        <v>29</v>
      </c>
      <c r="G211" s="320" t="s">
        <v>1105</v>
      </c>
      <c r="H211" s="88"/>
    </row>
    <row r="212" spans="1:8" ht="23.25" hidden="1" x14ac:dyDescent="0.35">
      <c r="A212" s="143" t="s">
        <v>279</v>
      </c>
      <c r="B212" s="143" t="s">
        <v>1230</v>
      </c>
      <c r="C212" s="142">
        <f>IFERROR(VLOOKUP(A212,'งบทดลอง รพ.'!$A$2:$C$599,3,0),0)</f>
        <v>0</v>
      </c>
      <c r="D212" s="26"/>
      <c r="E212" s="91" t="s">
        <v>1065</v>
      </c>
      <c r="F212" s="91" t="s">
        <v>29</v>
      </c>
      <c r="G212" s="320" t="s">
        <v>1105</v>
      </c>
      <c r="H212" s="88"/>
    </row>
    <row r="213" spans="1:8" ht="23.25" hidden="1" x14ac:dyDescent="0.35">
      <c r="A213" s="143" t="s">
        <v>280</v>
      </c>
      <c r="B213" s="143" t="s">
        <v>1231</v>
      </c>
      <c r="C213" s="142">
        <f>IFERROR(VLOOKUP(A213,'งบทดลอง รพ.'!$A$2:$C$599,3,0),0)</f>
        <v>0</v>
      </c>
      <c r="D213" s="26"/>
      <c r="E213" s="91" t="s">
        <v>1065</v>
      </c>
      <c r="F213" s="91" t="s">
        <v>29</v>
      </c>
      <c r="G213" s="320" t="s">
        <v>1105</v>
      </c>
      <c r="H213" s="88"/>
    </row>
    <row r="214" spans="1:8" ht="23.25" hidden="1" x14ac:dyDescent="0.35">
      <c r="A214" s="143" t="s">
        <v>281</v>
      </c>
      <c r="B214" s="143" t="s">
        <v>282</v>
      </c>
      <c r="C214" s="142">
        <f>IFERROR(VLOOKUP(A214,'งบทดลอง รพ.'!$A$2:$C$599,3,0),0)</f>
        <v>0</v>
      </c>
      <c r="D214" s="26"/>
      <c r="E214" s="91" t="s">
        <v>1065</v>
      </c>
      <c r="F214" s="91" t="s">
        <v>29</v>
      </c>
      <c r="G214" s="320" t="s">
        <v>1105</v>
      </c>
      <c r="H214" s="88"/>
    </row>
    <row r="215" spans="1:8" ht="23.25" hidden="1" x14ac:dyDescent="0.35">
      <c r="A215" s="143" t="s">
        <v>283</v>
      </c>
      <c r="B215" s="143" t="s">
        <v>284</v>
      </c>
      <c r="C215" s="142">
        <f>IFERROR(VLOOKUP(A215,'งบทดลอง รพ.'!$A$2:$C$599,3,0),0)</f>
        <v>0</v>
      </c>
      <c r="D215" s="26"/>
      <c r="E215" s="91" t="s">
        <v>1065</v>
      </c>
      <c r="F215" s="91" t="s">
        <v>29</v>
      </c>
      <c r="G215" s="320" t="s">
        <v>1105</v>
      </c>
      <c r="H215" s="88"/>
    </row>
    <row r="216" spans="1:8" ht="23.25" hidden="1" x14ac:dyDescent="0.35">
      <c r="A216" s="143" t="s">
        <v>912</v>
      </c>
      <c r="B216" s="143" t="s">
        <v>1234</v>
      </c>
      <c r="C216" s="142">
        <f>IFERROR(VLOOKUP(A216,'งบทดลอง รพ.'!$A$2:$C$599,3,0),0)</f>
        <v>9650000</v>
      </c>
      <c r="D216" s="26"/>
      <c r="E216" s="91" t="s">
        <v>1061</v>
      </c>
      <c r="F216" s="91" t="s">
        <v>29</v>
      </c>
      <c r="G216" s="320" t="s">
        <v>1105</v>
      </c>
      <c r="H216" s="88"/>
    </row>
    <row r="217" spans="1:8" ht="23.25" hidden="1" x14ac:dyDescent="0.35">
      <c r="A217" s="143" t="s">
        <v>913</v>
      </c>
      <c r="B217" s="143" t="s">
        <v>1233</v>
      </c>
      <c r="C217" s="142">
        <f>IFERROR(VLOOKUP(A217,'งบทดลอง รพ.'!$A$2:$C$599,3,0),0)</f>
        <v>0</v>
      </c>
      <c r="D217" s="26"/>
      <c r="E217" s="91" t="s">
        <v>1061</v>
      </c>
      <c r="F217" s="91" t="s">
        <v>29</v>
      </c>
      <c r="G217" s="320" t="s">
        <v>1105</v>
      </c>
      <c r="H217" s="88"/>
    </row>
    <row r="218" spans="1:8" ht="23.25" hidden="1" x14ac:dyDescent="0.35">
      <c r="A218" s="143" t="s">
        <v>914</v>
      </c>
      <c r="B218" s="143" t="s">
        <v>915</v>
      </c>
      <c r="C218" s="142">
        <f>IFERROR(VLOOKUP(A218,'งบทดลอง รพ.'!$A$2:$C$599,3,0),0)</f>
        <v>0</v>
      </c>
      <c r="D218" s="26"/>
      <c r="E218" s="91" t="s">
        <v>1065</v>
      </c>
      <c r="F218" s="91" t="s">
        <v>29</v>
      </c>
      <c r="G218" s="320" t="s">
        <v>1105</v>
      </c>
      <c r="H218" s="88"/>
    </row>
    <row r="219" spans="1:8" ht="23.25" hidden="1" x14ac:dyDescent="0.35">
      <c r="A219" s="143" t="s">
        <v>916</v>
      </c>
      <c r="B219" s="143" t="s">
        <v>917</v>
      </c>
      <c r="C219" s="142">
        <f>IFERROR(VLOOKUP(A219,'งบทดลอง รพ.'!$A$2:$C$599,3,0),0)</f>
        <v>0</v>
      </c>
      <c r="D219" s="26"/>
      <c r="E219" s="91" t="s">
        <v>1065</v>
      </c>
      <c r="F219" s="91" t="s">
        <v>29</v>
      </c>
      <c r="G219" s="320" t="s">
        <v>1105</v>
      </c>
      <c r="H219" s="88"/>
    </row>
    <row r="220" spans="1:8" ht="23.25" hidden="1" x14ac:dyDescent="0.35">
      <c r="A220" s="143" t="s">
        <v>918</v>
      </c>
      <c r="B220" s="143" t="s">
        <v>919</v>
      </c>
      <c r="C220" s="142">
        <f>IFERROR(VLOOKUP(A220,'งบทดลอง รพ.'!$A$2:$C$599,3,0),0)</f>
        <v>0</v>
      </c>
      <c r="D220" s="26"/>
      <c r="E220" s="91" t="s">
        <v>1065</v>
      </c>
      <c r="F220" s="91" t="s">
        <v>29</v>
      </c>
      <c r="G220" s="320" t="s">
        <v>1105</v>
      </c>
      <c r="H220" s="88"/>
    </row>
    <row r="221" spans="1:8" ht="23.25" hidden="1" x14ac:dyDescent="0.35">
      <c r="A221" s="143" t="s">
        <v>300</v>
      </c>
      <c r="B221" s="143" t="s">
        <v>301</v>
      </c>
      <c r="C221" s="142">
        <f>IFERROR(VLOOKUP(A221,'งบทดลอง รพ.'!$A$2:$C$599,3,0),0)</f>
        <v>300000</v>
      </c>
      <c r="D221" s="26"/>
      <c r="E221" s="91" t="s">
        <v>1059</v>
      </c>
      <c r="F221" s="91" t="s">
        <v>31</v>
      </c>
      <c r="G221" s="320" t="s">
        <v>1105</v>
      </c>
      <c r="H221" s="88"/>
    </row>
    <row r="222" spans="1:8" ht="23.25" hidden="1" x14ac:dyDescent="0.35">
      <c r="A222" s="143" t="s">
        <v>302</v>
      </c>
      <c r="B222" s="143" t="s">
        <v>303</v>
      </c>
      <c r="C222" s="142">
        <f>IFERROR(VLOOKUP(A222,'งบทดลอง รพ.'!$A$2:$C$599,3,0),0)</f>
        <v>195000</v>
      </c>
      <c r="D222" s="26"/>
      <c r="E222" s="91" t="s">
        <v>1059</v>
      </c>
      <c r="F222" s="91" t="s">
        <v>31</v>
      </c>
      <c r="G222" s="320" t="s">
        <v>1105</v>
      </c>
      <c r="H222" s="88"/>
    </row>
    <row r="223" spans="1:8" ht="23.25" hidden="1" x14ac:dyDescent="0.35">
      <c r="A223" s="143" t="s">
        <v>920</v>
      </c>
      <c r="B223" s="143" t="s">
        <v>921</v>
      </c>
      <c r="C223" s="142">
        <f>IFERROR(VLOOKUP(A223,'งบทดลอง รพ.'!$A$2:$C$599,3,0),0)</f>
        <v>0</v>
      </c>
      <c r="D223" s="26"/>
      <c r="E223" s="91" t="s">
        <v>1059</v>
      </c>
      <c r="F223" s="91" t="s">
        <v>31</v>
      </c>
      <c r="G223" s="320" t="s">
        <v>1105</v>
      </c>
      <c r="H223" s="88"/>
    </row>
    <row r="224" spans="1:8" ht="23.25" hidden="1" x14ac:dyDescent="0.35">
      <c r="A224" s="143" t="s">
        <v>304</v>
      </c>
      <c r="B224" s="143" t="s">
        <v>305</v>
      </c>
      <c r="C224" s="142">
        <f>IFERROR(VLOOKUP(A224,'งบทดลอง รพ.'!$A$2:$C$599,3,0),0)</f>
        <v>0</v>
      </c>
      <c r="D224" s="26"/>
      <c r="E224" s="91" t="s">
        <v>1059</v>
      </c>
      <c r="F224" s="91" t="s">
        <v>31</v>
      </c>
      <c r="G224" s="320" t="s">
        <v>1105</v>
      </c>
      <c r="H224" s="88"/>
    </row>
    <row r="225" spans="1:8" ht="23.25" hidden="1" x14ac:dyDescent="0.35">
      <c r="A225" s="143" t="s">
        <v>306</v>
      </c>
      <c r="B225" s="143" t="s">
        <v>307</v>
      </c>
      <c r="C225" s="142">
        <f>IFERROR(VLOOKUP(A225,'งบทดลอง รพ.'!$A$2:$C$599,3,0),0)</f>
        <v>0</v>
      </c>
      <c r="D225" s="26"/>
      <c r="E225" s="91" t="s">
        <v>1059</v>
      </c>
      <c r="F225" s="91" t="s">
        <v>31</v>
      </c>
      <c r="G225" s="320" t="s">
        <v>1105</v>
      </c>
      <c r="H225" s="88"/>
    </row>
    <row r="226" spans="1:8" ht="23.25" hidden="1" x14ac:dyDescent="0.35">
      <c r="A226" s="143" t="s">
        <v>308</v>
      </c>
      <c r="B226" s="143" t="s">
        <v>1189</v>
      </c>
      <c r="C226" s="142">
        <f>IFERROR(VLOOKUP(A226,'งบทดลอง รพ.'!$A$2:$C$599,3,0),0)</f>
        <v>0</v>
      </c>
      <c r="D226" s="26"/>
      <c r="E226" s="91" t="s">
        <v>1059</v>
      </c>
      <c r="F226" s="91" t="s">
        <v>31</v>
      </c>
      <c r="G226" s="320" t="s">
        <v>1105</v>
      </c>
      <c r="H226" s="88"/>
    </row>
    <row r="227" spans="1:8" ht="23.25" hidden="1" x14ac:dyDescent="0.35">
      <c r="A227" s="143" t="s">
        <v>309</v>
      </c>
      <c r="B227" s="143" t="s">
        <v>310</v>
      </c>
      <c r="C227" s="142">
        <f>IFERROR(VLOOKUP(A227,'งบทดลอง รพ.'!$A$2:$C$599,3,0),0)</f>
        <v>0</v>
      </c>
      <c r="D227" s="26"/>
      <c r="E227" s="91" t="s">
        <v>1059</v>
      </c>
      <c r="F227" s="91" t="s">
        <v>31</v>
      </c>
      <c r="G227" s="320" t="s">
        <v>1105</v>
      </c>
      <c r="H227" s="88"/>
    </row>
    <row r="228" spans="1:8" ht="23.25" hidden="1" x14ac:dyDescent="0.35">
      <c r="A228" s="143" t="s">
        <v>311</v>
      </c>
      <c r="B228" s="143" t="s">
        <v>312</v>
      </c>
      <c r="C228" s="142">
        <f>IFERROR(VLOOKUP(A228,'งบทดลอง รพ.'!$A$2:$C$599,3,0),0)</f>
        <v>0</v>
      </c>
      <c r="D228" s="26"/>
      <c r="E228" s="91" t="s">
        <v>1059</v>
      </c>
      <c r="F228" s="91" t="s">
        <v>31</v>
      </c>
      <c r="G228" s="320" t="s">
        <v>1105</v>
      </c>
      <c r="H228" s="88"/>
    </row>
    <row r="229" spans="1:8" ht="23.25" hidden="1" x14ac:dyDescent="0.35">
      <c r="A229" s="143" t="s">
        <v>313</v>
      </c>
      <c r="B229" s="143" t="s">
        <v>314</v>
      </c>
      <c r="C229" s="142">
        <f>IFERROR(VLOOKUP(A229,'งบทดลอง รพ.'!$A$2:$C$599,3,0),0)</f>
        <v>0</v>
      </c>
      <c r="D229" s="26"/>
      <c r="E229" s="91" t="s">
        <v>1059</v>
      </c>
      <c r="F229" s="91" t="s">
        <v>31</v>
      </c>
      <c r="G229" s="320" t="s">
        <v>1105</v>
      </c>
      <c r="H229" s="88"/>
    </row>
    <row r="230" spans="1:8" ht="23.25" hidden="1" x14ac:dyDescent="0.35">
      <c r="A230" s="143" t="s">
        <v>315</v>
      </c>
      <c r="B230" s="143" t="s">
        <v>301</v>
      </c>
      <c r="C230" s="142">
        <f>IFERROR(VLOOKUP(A230,'งบทดลอง รพ.'!$A$2:$C$599,3,0),0)</f>
        <v>0</v>
      </c>
      <c r="D230" s="26"/>
      <c r="E230" s="91" t="s">
        <v>1059</v>
      </c>
      <c r="F230" s="91" t="s">
        <v>31</v>
      </c>
      <c r="G230" s="320" t="s">
        <v>1105</v>
      </c>
      <c r="H230" s="88"/>
    </row>
    <row r="231" spans="1:8" ht="23.25" hidden="1" x14ac:dyDescent="0.35">
      <c r="A231" s="143" t="s">
        <v>316</v>
      </c>
      <c r="B231" s="143" t="s">
        <v>317</v>
      </c>
      <c r="C231" s="142">
        <f>IFERROR(VLOOKUP(A231,'งบทดลอง รพ.'!$A$2:$C$599,3,0),0)</f>
        <v>0</v>
      </c>
      <c r="D231" s="26"/>
      <c r="E231" s="91" t="s">
        <v>1059</v>
      </c>
      <c r="F231" s="91" t="s">
        <v>31</v>
      </c>
      <c r="G231" s="320" t="s">
        <v>1105</v>
      </c>
      <c r="H231" s="88"/>
    </row>
    <row r="232" spans="1:8" ht="23.25" hidden="1" x14ac:dyDescent="0.35">
      <c r="A232" s="143" t="s">
        <v>922</v>
      </c>
      <c r="B232" s="143" t="s">
        <v>923</v>
      </c>
      <c r="C232" s="142">
        <f>IFERROR(VLOOKUP(A232,'งบทดลอง รพ.'!$A$2:$C$599,3,0),0)</f>
        <v>0</v>
      </c>
      <c r="D232" s="26"/>
      <c r="E232" s="91" t="s">
        <v>1059</v>
      </c>
      <c r="F232" s="91" t="s">
        <v>31</v>
      </c>
      <c r="G232" s="320" t="s">
        <v>1105</v>
      </c>
      <c r="H232" s="88"/>
    </row>
    <row r="233" spans="1:8" ht="23.25" hidden="1" x14ac:dyDescent="0.35">
      <c r="A233" s="143" t="s">
        <v>318</v>
      </c>
      <c r="B233" s="143" t="s">
        <v>319</v>
      </c>
      <c r="C233" s="142">
        <f>IFERROR(VLOOKUP(A233,'งบทดลอง รพ.'!$A$2:$C$599,3,0),0)</f>
        <v>0</v>
      </c>
      <c r="D233" s="26"/>
      <c r="E233" s="91" t="s">
        <v>1059</v>
      </c>
      <c r="F233" s="91" t="s">
        <v>31</v>
      </c>
      <c r="G233" s="320" t="s">
        <v>1105</v>
      </c>
      <c r="H233" s="88"/>
    </row>
    <row r="234" spans="1:8" ht="23.25" hidden="1" x14ac:dyDescent="0.35">
      <c r="A234" s="143" t="s">
        <v>320</v>
      </c>
      <c r="B234" s="143" t="s">
        <v>321</v>
      </c>
      <c r="C234" s="142">
        <f>IFERROR(VLOOKUP(A234,'งบทดลอง รพ.'!$A$2:$C$599,3,0),0)</f>
        <v>0</v>
      </c>
      <c r="D234" s="26"/>
      <c r="E234" s="91" t="s">
        <v>1059</v>
      </c>
      <c r="F234" s="91" t="s">
        <v>31</v>
      </c>
      <c r="G234" s="320" t="s">
        <v>1105</v>
      </c>
      <c r="H234" s="88"/>
    </row>
    <row r="235" spans="1:8" ht="23.25" hidden="1" x14ac:dyDescent="0.35">
      <c r="A235" s="143" t="s">
        <v>322</v>
      </c>
      <c r="B235" s="143" t="s">
        <v>323</v>
      </c>
      <c r="C235" s="142">
        <f>IFERROR(VLOOKUP(A235,'งบทดลอง รพ.'!$A$2:$C$599,3,0),0)</f>
        <v>0</v>
      </c>
      <c r="D235" s="26"/>
      <c r="E235" s="91" t="s">
        <v>1059</v>
      </c>
      <c r="F235" s="91" t="s">
        <v>31</v>
      </c>
      <c r="G235" s="320" t="s">
        <v>1105</v>
      </c>
      <c r="H235" s="88"/>
    </row>
    <row r="236" spans="1:8" ht="23.25" hidden="1" x14ac:dyDescent="0.35">
      <c r="A236" s="143" t="s">
        <v>324</v>
      </c>
      <c r="B236" s="143" t="s">
        <v>325</v>
      </c>
      <c r="C236" s="142">
        <f>IFERROR(VLOOKUP(A236,'งบทดลอง รพ.'!$A$2:$C$599,3,0),0)</f>
        <v>2000000</v>
      </c>
      <c r="D236" s="26"/>
      <c r="E236" s="91" t="s">
        <v>1059</v>
      </c>
      <c r="F236" s="91" t="s">
        <v>31</v>
      </c>
      <c r="G236" s="320" t="s">
        <v>1105</v>
      </c>
      <c r="H236" s="88"/>
    </row>
    <row r="237" spans="1:8" ht="23.25" hidden="1" x14ac:dyDescent="0.35">
      <c r="A237" s="143" t="s">
        <v>326</v>
      </c>
      <c r="B237" s="143" t="s">
        <v>327</v>
      </c>
      <c r="C237" s="142">
        <f>IFERROR(VLOOKUP(A237,'งบทดลอง รพ.'!$A$2:$C$599,3,0),0)</f>
        <v>0</v>
      </c>
      <c r="D237" s="26"/>
      <c r="E237" s="91" t="s">
        <v>1059</v>
      </c>
      <c r="F237" s="91" t="s">
        <v>31</v>
      </c>
      <c r="G237" s="320" t="s">
        <v>1105</v>
      </c>
      <c r="H237" s="88"/>
    </row>
    <row r="238" spans="1:8" ht="23.25" hidden="1" x14ac:dyDescent="0.35">
      <c r="A238" s="143" t="s">
        <v>328</v>
      </c>
      <c r="B238" s="143" t="s">
        <v>329</v>
      </c>
      <c r="C238" s="142">
        <f>IFERROR(VLOOKUP(A238,'งบทดลอง รพ.'!$A$2:$C$599,3,0),0)</f>
        <v>190000</v>
      </c>
      <c r="D238" s="26"/>
      <c r="E238" s="91" t="s">
        <v>1067</v>
      </c>
      <c r="F238" s="91" t="s">
        <v>33</v>
      </c>
      <c r="G238" s="320" t="s">
        <v>1105</v>
      </c>
      <c r="H238" s="88"/>
    </row>
    <row r="239" spans="1:8" ht="23.25" hidden="1" x14ac:dyDescent="0.35">
      <c r="A239" s="143" t="s">
        <v>330</v>
      </c>
      <c r="B239" s="143" t="s">
        <v>331</v>
      </c>
      <c r="C239" s="142">
        <f>IFERROR(VLOOKUP(A239,'งบทดลอง รพ.'!$A$2:$C$599,3,0),0)</f>
        <v>300000</v>
      </c>
      <c r="D239" s="26"/>
      <c r="E239" s="91" t="s">
        <v>1067</v>
      </c>
      <c r="F239" s="91" t="s">
        <v>33</v>
      </c>
      <c r="G239" s="320" t="s">
        <v>1105</v>
      </c>
      <c r="H239" s="88"/>
    </row>
    <row r="240" spans="1:8" ht="23.25" hidden="1" x14ac:dyDescent="0.35">
      <c r="A240" s="143" t="s">
        <v>332</v>
      </c>
      <c r="B240" s="143" t="s">
        <v>333</v>
      </c>
      <c r="C240" s="142">
        <f>IFERROR(VLOOKUP(A240,'งบทดลอง รพ.'!$A$2:$C$599,3,0),0)</f>
        <v>250000</v>
      </c>
      <c r="D240" s="26"/>
      <c r="E240" s="91" t="s">
        <v>1067</v>
      </c>
      <c r="F240" s="91" t="s">
        <v>33</v>
      </c>
      <c r="G240" s="320" t="s">
        <v>1105</v>
      </c>
      <c r="H240" s="88"/>
    </row>
    <row r="241" spans="1:8" ht="23.25" hidden="1" x14ac:dyDescent="0.35">
      <c r="A241" s="143" t="s">
        <v>924</v>
      </c>
      <c r="B241" s="143" t="s">
        <v>399</v>
      </c>
      <c r="C241" s="142">
        <f>IFERROR(VLOOKUP(A241,'งบทดลอง รพ.'!$A$2:$C$599,3,0),0)</f>
        <v>1000000</v>
      </c>
      <c r="D241" s="26"/>
      <c r="E241" s="91" t="s">
        <v>1079</v>
      </c>
      <c r="F241" s="91" t="s">
        <v>37</v>
      </c>
      <c r="G241" s="320" t="s">
        <v>1105</v>
      </c>
      <c r="H241" s="88"/>
    </row>
    <row r="242" spans="1:8" ht="23.25" hidden="1" x14ac:dyDescent="0.35">
      <c r="A242" s="143" t="s">
        <v>925</v>
      </c>
      <c r="B242" s="143" t="s">
        <v>400</v>
      </c>
      <c r="C242" s="142">
        <f>IFERROR(VLOOKUP(A242,'งบทดลอง รพ.'!$A$2:$C$599,3,0),0)</f>
        <v>30000</v>
      </c>
      <c r="D242" s="26"/>
      <c r="E242" s="91" t="s">
        <v>1079</v>
      </c>
      <c r="F242" s="91" t="s">
        <v>37</v>
      </c>
      <c r="G242" s="320" t="s">
        <v>1105</v>
      </c>
      <c r="H242" s="88"/>
    </row>
    <row r="243" spans="1:8" ht="23.25" hidden="1" x14ac:dyDescent="0.35">
      <c r="A243" s="143" t="s">
        <v>926</v>
      </c>
      <c r="B243" s="143" t="s">
        <v>401</v>
      </c>
      <c r="C243" s="142">
        <f>IFERROR(VLOOKUP(A243,'งบทดลอง รพ.'!$A$2:$C$599,3,0),0)</f>
        <v>1650000</v>
      </c>
      <c r="D243" s="26"/>
      <c r="E243" s="91" t="s">
        <v>1079</v>
      </c>
      <c r="F243" s="91" t="s">
        <v>37</v>
      </c>
      <c r="G243" s="320" t="s">
        <v>1105</v>
      </c>
      <c r="H243" s="88"/>
    </row>
    <row r="244" spans="1:8" ht="23.25" hidden="1" x14ac:dyDescent="0.35">
      <c r="A244" s="143" t="s">
        <v>927</v>
      </c>
      <c r="B244" s="143" t="s">
        <v>402</v>
      </c>
      <c r="C244" s="142">
        <f>IFERROR(VLOOKUP(A244,'งบทดลอง รพ.'!$A$2:$C$599,3,0),0)</f>
        <v>25000</v>
      </c>
      <c r="D244" s="26"/>
      <c r="E244" s="91" t="s">
        <v>1079</v>
      </c>
      <c r="F244" s="91" t="s">
        <v>37</v>
      </c>
      <c r="G244" s="320" t="s">
        <v>1105</v>
      </c>
      <c r="H244" s="88"/>
    </row>
    <row r="245" spans="1:8" ht="23.25" hidden="1" x14ac:dyDescent="0.35">
      <c r="A245" s="143" t="s">
        <v>928</v>
      </c>
      <c r="B245" s="143" t="s">
        <v>403</v>
      </c>
      <c r="C245" s="142">
        <f>IFERROR(VLOOKUP(A245,'งบทดลอง รพ.'!$A$2:$C$599,3,0),0)</f>
        <v>500000</v>
      </c>
      <c r="D245" s="26"/>
      <c r="E245" s="91" t="s">
        <v>1079</v>
      </c>
      <c r="F245" s="91" t="s">
        <v>37</v>
      </c>
      <c r="G245" s="320" t="s">
        <v>1105</v>
      </c>
      <c r="H245" s="88"/>
    </row>
    <row r="246" spans="1:8" ht="23.25" hidden="1" x14ac:dyDescent="0.35">
      <c r="A246" s="143" t="s">
        <v>929</v>
      </c>
      <c r="B246" s="143" t="s">
        <v>404</v>
      </c>
      <c r="C246" s="142">
        <f>IFERROR(VLOOKUP(A246,'งบทดลอง รพ.'!$A$2:$C$599,3,0),0)</f>
        <v>1200000</v>
      </c>
      <c r="D246" s="26"/>
      <c r="E246" s="91" t="s">
        <v>1079</v>
      </c>
      <c r="F246" s="91" t="s">
        <v>37</v>
      </c>
      <c r="G246" s="320" t="s">
        <v>1105</v>
      </c>
      <c r="H246" s="88"/>
    </row>
    <row r="247" spans="1:8" ht="23.25" hidden="1" x14ac:dyDescent="0.35">
      <c r="A247" s="143" t="s">
        <v>930</v>
      </c>
      <c r="B247" s="143" t="s">
        <v>409</v>
      </c>
      <c r="C247" s="142">
        <f>IFERROR(VLOOKUP(A247,'งบทดลอง รพ.'!$A$2:$C$599,3,0),0)</f>
        <v>400000</v>
      </c>
      <c r="D247" s="26"/>
      <c r="E247" s="91" t="s">
        <v>1079</v>
      </c>
      <c r="F247" s="91" t="s">
        <v>37</v>
      </c>
      <c r="G247" s="320" t="s">
        <v>1105</v>
      </c>
      <c r="H247" s="88"/>
    </row>
    <row r="248" spans="1:8" ht="23.25" hidden="1" x14ac:dyDescent="0.35">
      <c r="A248" s="143" t="s">
        <v>931</v>
      </c>
      <c r="B248" s="143" t="s">
        <v>410</v>
      </c>
      <c r="C248" s="142">
        <f>IFERROR(VLOOKUP(A248,'งบทดลอง รพ.'!$A$2:$C$599,3,0),0)</f>
        <v>2000000</v>
      </c>
      <c r="D248" s="26"/>
      <c r="E248" s="91" t="s">
        <v>1079</v>
      </c>
      <c r="F248" s="91" t="s">
        <v>37</v>
      </c>
      <c r="G248" s="320" t="s">
        <v>1105</v>
      </c>
      <c r="H248" s="88"/>
    </row>
    <row r="249" spans="1:8" ht="23.25" hidden="1" x14ac:dyDescent="0.35">
      <c r="A249" s="143" t="s">
        <v>932</v>
      </c>
      <c r="B249" s="143" t="s">
        <v>411</v>
      </c>
      <c r="C249" s="142">
        <f>IFERROR(VLOOKUP(A249,'งบทดลอง รพ.'!$A$2:$C$599,3,0),0)</f>
        <v>0</v>
      </c>
      <c r="D249" s="26"/>
      <c r="E249" s="91" t="s">
        <v>1079</v>
      </c>
      <c r="F249" s="91" t="s">
        <v>37</v>
      </c>
      <c r="G249" s="320" t="s">
        <v>1105</v>
      </c>
      <c r="H249" s="88"/>
    </row>
    <row r="250" spans="1:8" ht="23.25" hidden="1" x14ac:dyDescent="0.35">
      <c r="A250" s="143" t="s">
        <v>334</v>
      </c>
      <c r="B250" s="143" t="s">
        <v>335</v>
      </c>
      <c r="C250" s="142">
        <f>IFERROR(VLOOKUP(A250,'งบทดลอง รพ.'!$A$2:$C$599,3,0),0)</f>
        <v>90000</v>
      </c>
      <c r="D250" s="26"/>
      <c r="E250" s="91" t="s">
        <v>1069</v>
      </c>
      <c r="F250" s="91" t="s">
        <v>33</v>
      </c>
      <c r="G250" s="320" t="s">
        <v>1105</v>
      </c>
      <c r="H250" s="88"/>
    </row>
    <row r="251" spans="1:8" ht="23.25" hidden="1" x14ac:dyDescent="0.35">
      <c r="A251" s="143" t="s">
        <v>336</v>
      </c>
      <c r="B251" s="143" t="s">
        <v>337</v>
      </c>
      <c r="C251" s="142">
        <f>IFERROR(VLOOKUP(A251,'งบทดลอง รพ.'!$A$2:$C$599,3,0),0)</f>
        <v>20000</v>
      </c>
      <c r="D251" s="26"/>
      <c r="E251" s="91" t="s">
        <v>1069</v>
      </c>
      <c r="F251" s="91" t="s">
        <v>33</v>
      </c>
      <c r="G251" s="320" t="s">
        <v>1105</v>
      </c>
      <c r="H251" s="88"/>
    </row>
    <row r="252" spans="1:8" ht="23.25" hidden="1" x14ac:dyDescent="0.35">
      <c r="A252" s="143" t="s">
        <v>338</v>
      </c>
      <c r="B252" s="143" t="s">
        <v>339</v>
      </c>
      <c r="C252" s="142">
        <f>IFERROR(VLOOKUP(A252,'งบทดลอง รพ.'!$A$2:$C$599,3,0),0)</f>
        <v>500000</v>
      </c>
      <c r="D252" s="26"/>
      <c r="E252" s="91" t="s">
        <v>1069</v>
      </c>
      <c r="F252" s="91" t="s">
        <v>33</v>
      </c>
      <c r="G252" s="320" t="s">
        <v>1105</v>
      </c>
      <c r="H252" s="88"/>
    </row>
    <row r="253" spans="1:8" ht="23.25" hidden="1" x14ac:dyDescent="0.35">
      <c r="A253" s="143" t="s">
        <v>340</v>
      </c>
      <c r="B253" s="143" t="s">
        <v>341</v>
      </c>
      <c r="C253" s="142">
        <f>IFERROR(VLOOKUP(A253,'งบทดลอง รพ.'!$A$2:$C$599,3,0),0)</f>
        <v>20000</v>
      </c>
      <c r="D253" s="26"/>
      <c r="E253" s="91" t="s">
        <v>1069</v>
      </c>
      <c r="F253" s="91" t="s">
        <v>33</v>
      </c>
      <c r="G253" s="320" t="s">
        <v>1105</v>
      </c>
      <c r="H253" s="88"/>
    </row>
    <row r="254" spans="1:8" ht="23.25" hidden="1" x14ac:dyDescent="0.35">
      <c r="A254" s="143" t="s">
        <v>342</v>
      </c>
      <c r="B254" s="143" t="s">
        <v>343</v>
      </c>
      <c r="C254" s="142">
        <f>IFERROR(VLOOKUP(A254,'งบทดลอง รพ.'!$A$2:$C$599,3,0),0)</f>
        <v>30000</v>
      </c>
      <c r="D254" s="26"/>
      <c r="E254" s="91" t="s">
        <v>1069</v>
      </c>
      <c r="F254" s="91" t="s">
        <v>33</v>
      </c>
      <c r="G254" s="320" t="s">
        <v>1105</v>
      </c>
      <c r="H254" s="88"/>
    </row>
    <row r="255" spans="1:8" ht="23.25" hidden="1" x14ac:dyDescent="0.35">
      <c r="A255" s="143" t="s">
        <v>344</v>
      </c>
      <c r="B255" s="143" t="s">
        <v>345</v>
      </c>
      <c r="C255" s="142">
        <f>IFERROR(VLOOKUP(A255,'งบทดลอง รพ.'!$A$2:$C$599,3,0),0)</f>
        <v>2000000</v>
      </c>
      <c r="D255" s="26"/>
      <c r="E255" s="91" t="s">
        <v>1069</v>
      </c>
      <c r="F255" s="91" t="s">
        <v>33</v>
      </c>
      <c r="G255" s="320" t="s">
        <v>1105</v>
      </c>
      <c r="H255" s="88"/>
    </row>
    <row r="256" spans="1:8" ht="23.25" hidden="1" x14ac:dyDescent="0.35">
      <c r="A256" s="143" t="s">
        <v>346</v>
      </c>
      <c r="B256" s="143" t="s">
        <v>347</v>
      </c>
      <c r="C256" s="142">
        <f>IFERROR(VLOOKUP(A256,'งบทดลอง รพ.'!$A$2:$C$599,3,0),0)</f>
        <v>0</v>
      </c>
      <c r="D256" s="26"/>
      <c r="E256" s="91" t="s">
        <v>1069</v>
      </c>
      <c r="F256" s="91" t="s">
        <v>33</v>
      </c>
      <c r="G256" s="320" t="s">
        <v>1105</v>
      </c>
      <c r="H256" s="88"/>
    </row>
    <row r="257" spans="1:8" ht="23.25" hidden="1" x14ac:dyDescent="0.35">
      <c r="A257" s="143" t="s">
        <v>348</v>
      </c>
      <c r="B257" s="143" t="s">
        <v>349</v>
      </c>
      <c r="C257" s="142">
        <f>IFERROR(VLOOKUP(A257,'งบทดลอง รพ.'!$A$2:$C$599,3,0),0)</f>
        <v>100000</v>
      </c>
      <c r="D257" s="26"/>
      <c r="E257" s="91" t="s">
        <v>1069</v>
      </c>
      <c r="F257" s="91" t="s">
        <v>33</v>
      </c>
      <c r="G257" s="320" t="s">
        <v>1105</v>
      </c>
      <c r="H257" s="88"/>
    </row>
    <row r="258" spans="1:8" ht="23.25" hidden="1" x14ac:dyDescent="0.35">
      <c r="A258" s="143" t="s">
        <v>350</v>
      </c>
      <c r="B258" s="143" t="s">
        <v>351</v>
      </c>
      <c r="C258" s="142">
        <f>IFERROR(VLOOKUP(A258,'งบทดลอง รพ.'!$A$2:$C$599,3,0),0)</f>
        <v>3000000</v>
      </c>
      <c r="D258" s="26"/>
      <c r="E258" s="91" t="s">
        <v>1071</v>
      </c>
      <c r="F258" s="91" t="s">
        <v>33</v>
      </c>
      <c r="G258" s="320" t="s">
        <v>1105</v>
      </c>
      <c r="H258" s="88"/>
    </row>
    <row r="259" spans="1:8" ht="23.25" hidden="1" x14ac:dyDescent="0.35">
      <c r="A259" s="143" t="s">
        <v>352</v>
      </c>
      <c r="B259" s="143" t="s">
        <v>353</v>
      </c>
      <c r="C259" s="142">
        <f>IFERROR(VLOOKUP(A259,'งบทดลอง รพ.'!$A$2:$C$599,3,0),0)</f>
        <v>0</v>
      </c>
      <c r="D259" s="26"/>
      <c r="E259" s="91" t="s">
        <v>1071</v>
      </c>
      <c r="F259" s="91" t="s">
        <v>33</v>
      </c>
      <c r="G259" s="320" t="s">
        <v>1105</v>
      </c>
      <c r="H259" s="88"/>
    </row>
    <row r="260" spans="1:8" ht="23.25" hidden="1" x14ac:dyDescent="0.35">
      <c r="A260" s="143" t="s">
        <v>354</v>
      </c>
      <c r="B260" s="143" t="s">
        <v>1190</v>
      </c>
      <c r="C260" s="142">
        <f>IFERROR(VLOOKUP(A260,'งบทดลอง รพ.'!$A$2:$C$599,3,0),0)</f>
        <v>0</v>
      </c>
      <c r="D260" s="26"/>
      <c r="E260" s="91" t="s">
        <v>1071</v>
      </c>
      <c r="F260" s="91" t="s">
        <v>33</v>
      </c>
      <c r="G260" s="320" t="s">
        <v>1105</v>
      </c>
      <c r="H260" s="88"/>
    </row>
    <row r="261" spans="1:8" ht="23.25" hidden="1" x14ac:dyDescent="0.35">
      <c r="A261" s="143" t="s">
        <v>355</v>
      </c>
      <c r="B261" s="143" t="s">
        <v>356</v>
      </c>
      <c r="C261" s="142">
        <f>IFERROR(VLOOKUP(A261,'งบทดลอง รพ.'!$A$2:$C$599,3,0),0)</f>
        <v>0</v>
      </c>
      <c r="D261" s="26"/>
      <c r="E261" s="91" t="s">
        <v>1071</v>
      </c>
      <c r="F261" s="91" t="s">
        <v>33</v>
      </c>
      <c r="G261" s="320" t="s">
        <v>1105</v>
      </c>
      <c r="H261" s="88"/>
    </row>
    <row r="262" spans="1:8" ht="23.25" hidden="1" x14ac:dyDescent="0.35">
      <c r="A262" s="143" t="s">
        <v>357</v>
      </c>
      <c r="B262" s="143" t="s">
        <v>358</v>
      </c>
      <c r="C262" s="142">
        <f>IFERROR(VLOOKUP(A262,'งบทดลอง รพ.'!$A$2:$C$599,3,0),0)</f>
        <v>0</v>
      </c>
      <c r="D262" s="26"/>
      <c r="E262" s="91" t="s">
        <v>1071</v>
      </c>
      <c r="F262" s="91" t="s">
        <v>33</v>
      </c>
      <c r="G262" s="320" t="s">
        <v>1105</v>
      </c>
      <c r="H262" s="88"/>
    </row>
    <row r="263" spans="1:8" ht="23.25" hidden="1" x14ac:dyDescent="0.35">
      <c r="A263" s="143" t="s">
        <v>933</v>
      </c>
      <c r="B263" s="143" t="s">
        <v>934</v>
      </c>
      <c r="C263" s="142">
        <f>IFERROR(VLOOKUP(A263,'งบทดลอง รพ.'!$A$2:$C$599,3,0),0)</f>
        <v>400000</v>
      </c>
      <c r="D263" s="26"/>
      <c r="E263" s="91" t="s">
        <v>1079</v>
      </c>
      <c r="F263" s="91" t="s">
        <v>37</v>
      </c>
      <c r="G263" s="320" t="s">
        <v>1105</v>
      </c>
      <c r="H263" s="88"/>
    </row>
    <row r="264" spans="1:8" ht="23.25" hidden="1" x14ac:dyDescent="0.35">
      <c r="A264" s="143" t="s">
        <v>359</v>
      </c>
      <c r="B264" s="143" t="s">
        <v>360</v>
      </c>
      <c r="C264" s="142">
        <f>IFERROR(VLOOKUP(A264,'งบทดลอง รพ.'!$A$2:$C$599,3,0),0)</f>
        <v>496908</v>
      </c>
      <c r="D264" s="26"/>
      <c r="E264" s="91" t="s">
        <v>1073</v>
      </c>
      <c r="F264" s="91" t="s">
        <v>33</v>
      </c>
      <c r="G264" s="320" t="s">
        <v>1105</v>
      </c>
      <c r="H264" s="88"/>
    </row>
    <row r="265" spans="1:8" ht="23.25" hidden="1" x14ac:dyDescent="0.35">
      <c r="A265" s="143" t="s">
        <v>361</v>
      </c>
      <c r="B265" s="143" t="s">
        <v>362</v>
      </c>
      <c r="C265" s="142">
        <f>IFERROR(VLOOKUP(A265,'งบทดลอง รพ.'!$A$2:$C$599,3,0),0)</f>
        <v>0</v>
      </c>
      <c r="D265" s="26"/>
      <c r="E265" s="91" t="s">
        <v>1073</v>
      </c>
      <c r="F265" s="91" t="s">
        <v>33</v>
      </c>
      <c r="G265" s="320" t="s">
        <v>1105</v>
      </c>
      <c r="H265" s="88"/>
    </row>
    <row r="266" spans="1:8" ht="23.25" hidden="1" x14ac:dyDescent="0.35">
      <c r="A266" s="143" t="s">
        <v>363</v>
      </c>
      <c r="B266" s="143" t="s">
        <v>364</v>
      </c>
      <c r="C266" s="142">
        <f>IFERROR(VLOOKUP(A266,'งบทดลอง รพ.'!$A$2:$C$599,3,0),0)</f>
        <v>0</v>
      </c>
      <c r="D266" s="26"/>
      <c r="E266" s="91" t="s">
        <v>1073</v>
      </c>
      <c r="F266" s="91" t="s">
        <v>33</v>
      </c>
      <c r="G266" s="320" t="s">
        <v>1105</v>
      </c>
      <c r="H266" s="88"/>
    </row>
    <row r="267" spans="1:8" ht="23.25" hidden="1" x14ac:dyDescent="0.35">
      <c r="A267" s="143" t="s">
        <v>365</v>
      </c>
      <c r="B267" s="143" t="s">
        <v>366</v>
      </c>
      <c r="C267" s="142">
        <f>IFERROR(VLOOKUP(A267,'งบทดลอง รพ.'!$A$2:$C$599,3,0),0)</f>
        <v>400000</v>
      </c>
      <c r="D267" s="26"/>
      <c r="E267" s="91" t="s">
        <v>1073</v>
      </c>
      <c r="F267" s="91" t="s">
        <v>33</v>
      </c>
      <c r="G267" s="320" t="s">
        <v>1105</v>
      </c>
      <c r="H267" s="88"/>
    </row>
    <row r="268" spans="1:8" ht="23.25" hidden="1" x14ac:dyDescent="0.35">
      <c r="A268" s="143" t="s">
        <v>367</v>
      </c>
      <c r="B268" s="143" t="s">
        <v>368</v>
      </c>
      <c r="C268" s="142">
        <f>IFERROR(VLOOKUP(A268,'งบทดลอง รพ.'!$A$2:$C$599,3,0),0)</f>
        <v>0</v>
      </c>
      <c r="D268" s="26"/>
      <c r="E268" s="91" t="s">
        <v>1073</v>
      </c>
      <c r="F268" s="91" t="s">
        <v>33</v>
      </c>
      <c r="G268" s="320" t="s">
        <v>1105</v>
      </c>
      <c r="H268" s="88"/>
    </row>
    <row r="269" spans="1:8" ht="23.25" hidden="1" x14ac:dyDescent="0.35">
      <c r="A269" s="143" t="s">
        <v>369</v>
      </c>
      <c r="B269" s="143" t="s">
        <v>370</v>
      </c>
      <c r="C269" s="142">
        <f>IFERROR(VLOOKUP(A269,'งบทดลอง รพ.'!$A$2:$C$599,3,0),0)</f>
        <v>300000</v>
      </c>
      <c r="D269" s="26"/>
      <c r="E269" s="91" t="s">
        <v>1073</v>
      </c>
      <c r="F269" s="91" t="s">
        <v>33</v>
      </c>
      <c r="G269" s="320" t="s">
        <v>1105</v>
      </c>
      <c r="H269" s="88"/>
    </row>
    <row r="270" spans="1:8" ht="23.25" hidden="1" x14ac:dyDescent="0.35">
      <c r="A270" s="143" t="s">
        <v>371</v>
      </c>
      <c r="B270" s="143" t="s">
        <v>1191</v>
      </c>
      <c r="C270" s="142">
        <f>IFERROR(VLOOKUP(A270,'งบทดลอง รพ.'!$A$2:$C$599,3,0),0)</f>
        <v>12821023.199999999</v>
      </c>
      <c r="D270" s="26"/>
      <c r="E270" s="91" t="s">
        <v>1075</v>
      </c>
      <c r="F270" s="91" t="s">
        <v>33</v>
      </c>
      <c r="G270" s="320" t="s">
        <v>1105</v>
      </c>
      <c r="H270" s="88"/>
    </row>
    <row r="271" spans="1:8" ht="23.25" hidden="1" x14ac:dyDescent="0.35">
      <c r="A271" s="143" t="s">
        <v>373</v>
      </c>
      <c r="B271" s="143" t="s">
        <v>1192</v>
      </c>
      <c r="C271" s="142">
        <f>IFERROR(VLOOKUP(A271,'งบทดลอง รพ.'!$A$2:$C$599,3,0),0)</f>
        <v>1152757.5</v>
      </c>
      <c r="D271" s="26"/>
      <c r="E271" s="91" t="s">
        <v>1073</v>
      </c>
      <c r="F271" s="91" t="s">
        <v>33</v>
      </c>
      <c r="G271" s="320" t="s">
        <v>1105</v>
      </c>
      <c r="H271" s="88"/>
    </row>
    <row r="272" spans="1:8" ht="23.25" hidden="1" x14ac:dyDescent="0.35">
      <c r="A272" s="143" t="s">
        <v>374</v>
      </c>
      <c r="B272" s="143" t="s">
        <v>375</v>
      </c>
      <c r="C272" s="142">
        <f>IFERROR(VLOOKUP(A272,'งบทดลอง รพ.'!$A$2:$C$599,3,0),0)</f>
        <v>4000000</v>
      </c>
      <c r="D272" s="26"/>
      <c r="E272" s="91" t="s">
        <v>1075</v>
      </c>
      <c r="F272" s="91" t="s">
        <v>33</v>
      </c>
      <c r="G272" s="320" t="s">
        <v>1105</v>
      </c>
      <c r="H272" s="88"/>
    </row>
    <row r="273" spans="1:8" ht="23.25" hidden="1" x14ac:dyDescent="0.35">
      <c r="A273" s="143" t="s">
        <v>376</v>
      </c>
      <c r="B273" s="143" t="s">
        <v>377</v>
      </c>
      <c r="C273" s="142">
        <f>IFERROR(VLOOKUP(A273,'งบทดลอง รพ.'!$A$2:$C$599,3,0),0)</f>
        <v>1000000</v>
      </c>
      <c r="D273" s="26"/>
      <c r="E273" s="91" t="s">
        <v>1075</v>
      </c>
      <c r="F273" s="91" t="s">
        <v>33</v>
      </c>
      <c r="G273" s="320" t="s">
        <v>1105</v>
      </c>
      <c r="H273" s="88"/>
    </row>
    <row r="274" spans="1:8" ht="23.25" hidden="1" x14ac:dyDescent="0.35">
      <c r="A274" s="143" t="s">
        <v>378</v>
      </c>
      <c r="B274" s="143" t="s">
        <v>379</v>
      </c>
      <c r="C274" s="142">
        <f>IFERROR(VLOOKUP(A274,'งบทดลอง รพ.'!$A$2:$C$599,3,0),0)</f>
        <v>0</v>
      </c>
      <c r="D274" s="26"/>
      <c r="E274" s="91" t="s">
        <v>1067</v>
      </c>
      <c r="F274" s="91" t="s">
        <v>33</v>
      </c>
      <c r="G274" s="320" t="s">
        <v>1105</v>
      </c>
      <c r="H274" s="88"/>
    </row>
    <row r="275" spans="1:8" ht="23.25" hidden="1" x14ac:dyDescent="0.35">
      <c r="A275" s="143" t="s">
        <v>380</v>
      </c>
      <c r="B275" s="143" t="s">
        <v>381</v>
      </c>
      <c r="C275" s="142">
        <f>IFERROR(VLOOKUP(A275,'งบทดลอง รพ.'!$A$2:$C$599,3,0),0)</f>
        <v>1000</v>
      </c>
      <c r="D275" s="26"/>
      <c r="E275" s="91" t="s">
        <v>1067</v>
      </c>
      <c r="F275" s="91" t="s">
        <v>33</v>
      </c>
      <c r="G275" s="320" t="s">
        <v>1105</v>
      </c>
      <c r="H275" s="88"/>
    </row>
    <row r="276" spans="1:8" ht="23.25" hidden="1" x14ac:dyDescent="0.35">
      <c r="A276" s="143" t="s">
        <v>390</v>
      </c>
      <c r="B276" s="143" t="s">
        <v>391</v>
      </c>
      <c r="C276" s="142">
        <f>IFERROR(VLOOKUP(A276,'งบทดลอง รพ.'!$A$2:$C$599,3,0),0)</f>
        <v>6129007.3899999997</v>
      </c>
      <c r="D276" s="26"/>
      <c r="E276" s="91" t="s">
        <v>1077</v>
      </c>
      <c r="F276" s="91" t="s">
        <v>35</v>
      </c>
      <c r="G276" s="320" t="s">
        <v>1105</v>
      </c>
      <c r="H276" s="88"/>
    </row>
    <row r="277" spans="1:8" ht="23.25" hidden="1" x14ac:dyDescent="0.35">
      <c r="A277" s="143" t="s">
        <v>392</v>
      </c>
      <c r="B277" s="143" t="s">
        <v>1193</v>
      </c>
      <c r="C277" s="142">
        <f>IFERROR(VLOOKUP(A277,'งบทดลอง รพ.'!$A$2:$C$599,3,0),0)</f>
        <v>2300000</v>
      </c>
      <c r="D277" s="26"/>
      <c r="E277" s="91" t="s">
        <v>1077</v>
      </c>
      <c r="F277" s="91" t="s">
        <v>35</v>
      </c>
      <c r="G277" s="320" t="s">
        <v>1105</v>
      </c>
      <c r="H277" s="88"/>
    </row>
    <row r="278" spans="1:8" ht="23.25" hidden="1" x14ac:dyDescent="0.35">
      <c r="A278" s="143" t="s">
        <v>393</v>
      </c>
      <c r="B278" s="143" t="s">
        <v>394</v>
      </c>
      <c r="C278" s="142">
        <f>IFERROR(VLOOKUP(A278,'งบทดลอง รพ.'!$A$2:$C$599,3,0),0)</f>
        <v>90000</v>
      </c>
      <c r="D278" s="26"/>
      <c r="E278" s="91" t="s">
        <v>1077</v>
      </c>
      <c r="F278" s="91" t="s">
        <v>35</v>
      </c>
      <c r="G278" s="320" t="s">
        <v>1105</v>
      </c>
      <c r="H278" s="88"/>
    </row>
    <row r="279" spans="1:8" ht="23.25" hidden="1" x14ac:dyDescent="0.35">
      <c r="A279" s="143" t="s">
        <v>395</v>
      </c>
      <c r="B279" s="143" t="s">
        <v>396</v>
      </c>
      <c r="C279" s="142">
        <f>IFERROR(VLOOKUP(A279,'งบทดลอง รพ.'!$A$2:$C$599,3,0),0)</f>
        <v>70000</v>
      </c>
      <c r="D279" s="26"/>
      <c r="E279" s="91" t="s">
        <v>1077</v>
      </c>
      <c r="F279" s="91" t="s">
        <v>35</v>
      </c>
      <c r="G279" s="320" t="s">
        <v>1105</v>
      </c>
      <c r="H279" s="88"/>
    </row>
    <row r="280" spans="1:8" ht="23.25" hidden="1" x14ac:dyDescent="0.35">
      <c r="A280" s="143" t="s">
        <v>397</v>
      </c>
      <c r="B280" s="143" t="s">
        <v>398</v>
      </c>
      <c r="C280" s="142">
        <f>IFERROR(VLOOKUP(A280,'งบทดลอง รพ.'!$A$2:$C$599,3,0),0)</f>
        <v>45000</v>
      </c>
      <c r="D280" s="26"/>
      <c r="E280" s="91" t="s">
        <v>1077</v>
      </c>
      <c r="F280" s="91" t="s">
        <v>35</v>
      </c>
      <c r="G280" s="320" t="s">
        <v>1105</v>
      </c>
      <c r="H280" s="88"/>
    </row>
    <row r="281" spans="1:8" ht="23.25" hidden="1" x14ac:dyDescent="0.35">
      <c r="A281" s="143" t="s">
        <v>382</v>
      </c>
      <c r="B281" s="143" t="s">
        <v>383</v>
      </c>
      <c r="C281" s="142">
        <f>IFERROR(VLOOKUP(A281,'งบทดลอง รพ.'!$A$2:$C$599,3,0),0)</f>
        <v>0</v>
      </c>
      <c r="D281" s="26"/>
      <c r="E281" s="91" t="s">
        <v>1067</v>
      </c>
      <c r="F281" s="91" t="s">
        <v>33</v>
      </c>
      <c r="G281" s="320" t="s">
        <v>1105</v>
      </c>
      <c r="H281" s="88"/>
    </row>
    <row r="282" spans="1:8" ht="23.25" hidden="1" x14ac:dyDescent="0.35">
      <c r="A282" s="143" t="s">
        <v>384</v>
      </c>
      <c r="B282" s="143" t="s">
        <v>385</v>
      </c>
      <c r="C282" s="142">
        <f>IFERROR(VLOOKUP(A282,'งบทดลอง รพ.'!$A$2:$C$599,3,0),0)</f>
        <v>0</v>
      </c>
      <c r="D282" s="26"/>
      <c r="E282" s="91" t="s">
        <v>1067</v>
      </c>
      <c r="F282" s="91" t="s">
        <v>33</v>
      </c>
      <c r="G282" s="320" t="s">
        <v>1105</v>
      </c>
      <c r="H282" s="88"/>
    </row>
    <row r="283" spans="1:8" ht="23.25" hidden="1" x14ac:dyDescent="0.35">
      <c r="A283" s="143" t="s">
        <v>220</v>
      </c>
      <c r="B283" s="143" t="s">
        <v>221</v>
      </c>
      <c r="C283" s="142">
        <f>IFERROR(VLOOKUP(A283,'งบทดลอง รพ.'!$A$2:$C$599,3,0),0)</f>
        <v>39100000</v>
      </c>
      <c r="D283" s="26"/>
      <c r="E283" s="91" t="s">
        <v>1039</v>
      </c>
      <c r="F283" s="91" t="s">
        <v>19</v>
      </c>
      <c r="G283" s="320" t="s">
        <v>1105</v>
      </c>
      <c r="H283" s="88"/>
    </row>
    <row r="284" spans="1:8" ht="23.25" hidden="1" x14ac:dyDescent="0.35">
      <c r="A284" s="143" t="s">
        <v>222</v>
      </c>
      <c r="B284" s="143" t="s">
        <v>1194</v>
      </c>
      <c r="C284" s="142">
        <f>IFERROR(VLOOKUP(A284,'งบทดลอง รพ.'!$A$2:$C$599,3,0),0)</f>
        <v>600000</v>
      </c>
      <c r="D284" s="26"/>
      <c r="E284" s="91" t="s">
        <v>1041</v>
      </c>
      <c r="F284" s="91" t="s">
        <v>21</v>
      </c>
      <c r="G284" s="320" t="s">
        <v>1105</v>
      </c>
      <c r="H284" s="88"/>
    </row>
    <row r="285" spans="1:8" ht="23.25" hidden="1" x14ac:dyDescent="0.35">
      <c r="A285" s="143" t="s">
        <v>224</v>
      </c>
      <c r="B285" s="143" t="s">
        <v>1195</v>
      </c>
      <c r="C285" s="142">
        <f>IFERROR(VLOOKUP(A285,'งบทดลอง รพ.'!$A$2:$C$599,3,0),0)</f>
        <v>11100000</v>
      </c>
      <c r="D285" s="26"/>
      <c r="E285" s="91" t="s">
        <v>1043</v>
      </c>
      <c r="F285" s="91" t="s">
        <v>21</v>
      </c>
      <c r="G285" s="320" t="s">
        <v>1105</v>
      </c>
      <c r="H285" s="88"/>
    </row>
    <row r="286" spans="1:8" ht="23.25" hidden="1" x14ac:dyDescent="0.35">
      <c r="A286" s="143" t="s">
        <v>227</v>
      </c>
      <c r="B286" s="143" t="s">
        <v>228</v>
      </c>
      <c r="C286" s="142">
        <f>IFERROR(VLOOKUP(A286,'งบทดลอง รพ.'!$A$2:$C$599,3,0),0)</f>
        <v>14900000</v>
      </c>
      <c r="D286" s="26"/>
      <c r="E286" s="91" t="s">
        <v>1047</v>
      </c>
      <c r="F286" s="91" t="s">
        <v>23</v>
      </c>
      <c r="G286" s="320" t="s">
        <v>1105</v>
      </c>
      <c r="H286" s="88"/>
    </row>
    <row r="287" spans="1:8" ht="23.25" hidden="1" x14ac:dyDescent="0.35">
      <c r="A287" s="143" t="s">
        <v>405</v>
      </c>
      <c r="B287" s="143" t="s">
        <v>406</v>
      </c>
      <c r="C287" s="142">
        <f>IFERROR(VLOOKUP(A287,'งบทดลอง รพ.'!$A$2:$C$599,3,0),0)</f>
        <v>3500000</v>
      </c>
      <c r="D287" s="26"/>
      <c r="E287" s="91" t="s">
        <v>1079</v>
      </c>
      <c r="F287" s="91" t="s">
        <v>37</v>
      </c>
      <c r="G287" s="320" t="s">
        <v>1105</v>
      </c>
      <c r="H287" s="88"/>
    </row>
    <row r="288" spans="1:8" ht="23.25" hidden="1" x14ac:dyDescent="0.35">
      <c r="A288" s="143" t="s">
        <v>407</v>
      </c>
      <c r="B288" s="143" t="s">
        <v>408</v>
      </c>
      <c r="C288" s="142">
        <f>IFERROR(VLOOKUP(A288,'งบทดลอง รพ.'!$A$2:$C$599,3,0),0)</f>
        <v>1160000</v>
      </c>
      <c r="D288" s="26"/>
      <c r="E288" s="91" t="s">
        <v>1079</v>
      </c>
      <c r="F288" s="91" t="s">
        <v>37</v>
      </c>
      <c r="G288" s="320" t="s">
        <v>1105</v>
      </c>
      <c r="H288" s="88"/>
    </row>
    <row r="289" spans="1:8" ht="23.25" hidden="1" x14ac:dyDescent="0.35">
      <c r="A289" s="144" t="s">
        <v>225</v>
      </c>
      <c r="B289" s="144" t="s">
        <v>226</v>
      </c>
      <c r="C289" s="142">
        <f>IFERROR(VLOOKUP(A289,'งบทดลอง รพ.'!$A$2:$C$599,3,0),0)</f>
        <v>500000</v>
      </c>
      <c r="D289" s="26"/>
      <c r="E289" s="91" t="s">
        <v>1045</v>
      </c>
      <c r="F289" s="91" t="s">
        <v>732</v>
      </c>
      <c r="G289" s="320" t="s">
        <v>1105</v>
      </c>
      <c r="H289" s="88"/>
    </row>
    <row r="290" spans="1:8" ht="23.25" hidden="1" x14ac:dyDescent="0.35">
      <c r="A290" s="143" t="s">
        <v>935</v>
      </c>
      <c r="B290" s="143" t="s">
        <v>936</v>
      </c>
      <c r="C290" s="142">
        <f>IFERROR(VLOOKUP(A290,'งบทดลอง รพ.'!$A$2:$C$599,3,0),0)</f>
        <v>0</v>
      </c>
      <c r="D290" s="26"/>
      <c r="E290" s="91" t="s">
        <v>1041</v>
      </c>
      <c r="F290" s="91" t="s">
        <v>21</v>
      </c>
      <c r="G290" s="320" t="s">
        <v>1105</v>
      </c>
      <c r="H290" s="88"/>
    </row>
    <row r="291" spans="1:8" ht="23.25" hidden="1" x14ac:dyDescent="0.35">
      <c r="A291" s="143" t="s">
        <v>412</v>
      </c>
      <c r="B291" s="143" t="s">
        <v>1196</v>
      </c>
      <c r="C291" s="142">
        <f>IFERROR(VLOOKUP(A291,'งบทดลอง รพ.'!$A$2:$C$599,3,0),0)</f>
        <v>0</v>
      </c>
      <c r="D291" s="26"/>
      <c r="E291" s="91" t="s">
        <v>1079</v>
      </c>
      <c r="F291" s="91" t="s">
        <v>37</v>
      </c>
      <c r="G291" s="320" t="s">
        <v>1105</v>
      </c>
      <c r="H291" s="88"/>
    </row>
    <row r="292" spans="1:8" ht="23.25" hidden="1" x14ac:dyDescent="0.35">
      <c r="A292" s="143" t="s">
        <v>386</v>
      </c>
      <c r="B292" s="143" t="s">
        <v>387</v>
      </c>
      <c r="C292" s="142">
        <f>IFERROR(VLOOKUP(A292,'งบทดลอง รพ.'!$A$2:$C$599,3,0),0)</f>
        <v>0</v>
      </c>
      <c r="D292" s="26"/>
      <c r="E292" s="91" t="s">
        <v>1067</v>
      </c>
      <c r="F292" s="91" t="s">
        <v>33</v>
      </c>
      <c r="G292" s="320" t="s">
        <v>1105</v>
      </c>
      <c r="H292" s="88"/>
    </row>
    <row r="293" spans="1:8" ht="23.25" hidden="1" x14ac:dyDescent="0.35">
      <c r="A293" s="143" t="s">
        <v>388</v>
      </c>
      <c r="B293" s="143" t="s">
        <v>389</v>
      </c>
      <c r="C293" s="142">
        <f>IFERROR(VLOOKUP(A293,'งบทดลอง รพ.'!$A$2:$C$599,3,0),0)</f>
        <v>0</v>
      </c>
      <c r="D293" s="26"/>
      <c r="E293" s="91" t="s">
        <v>1067</v>
      </c>
      <c r="F293" s="91" t="s">
        <v>33</v>
      </c>
      <c r="G293" s="320" t="s">
        <v>1105</v>
      </c>
      <c r="H293" s="88"/>
    </row>
    <row r="294" spans="1:8" ht="23.25" hidden="1" x14ac:dyDescent="0.35">
      <c r="A294" s="143" t="s">
        <v>503</v>
      </c>
      <c r="B294" s="143" t="s">
        <v>1197</v>
      </c>
      <c r="C294" s="142">
        <f>IFERROR(VLOOKUP(A294,'งบทดลอง รพ.'!$A$2:$C$599,3,0),0)</f>
        <v>0</v>
      </c>
      <c r="D294" s="26"/>
      <c r="E294" s="91" t="s">
        <v>1067</v>
      </c>
      <c r="F294" s="91" t="s">
        <v>33</v>
      </c>
      <c r="G294" s="320" t="s">
        <v>1105</v>
      </c>
      <c r="H294" s="88"/>
    </row>
    <row r="295" spans="1:8" ht="23.25" hidden="1" x14ac:dyDescent="0.35">
      <c r="A295" s="143" t="s">
        <v>937</v>
      </c>
      <c r="B295" s="143" t="s">
        <v>938</v>
      </c>
      <c r="C295" s="142">
        <f>IFERROR(VLOOKUP(A295,'งบทดลอง รพ.'!$A$2:$C$599,3,0),0)</f>
        <v>0</v>
      </c>
      <c r="D295" s="26"/>
      <c r="E295" s="91" t="s">
        <v>1067</v>
      </c>
      <c r="F295" s="91" t="s">
        <v>33</v>
      </c>
      <c r="G295" s="320" t="s">
        <v>1105</v>
      </c>
      <c r="H295" s="88"/>
    </row>
    <row r="296" spans="1:8" ht="23.25" hidden="1" x14ac:dyDescent="0.35">
      <c r="A296" s="143" t="s">
        <v>504</v>
      </c>
      <c r="B296" s="143" t="s">
        <v>505</v>
      </c>
      <c r="C296" s="142">
        <f>IFERROR(VLOOKUP(A296,'งบทดลอง รพ.'!$A$2:$C$599,3,0),0)</f>
        <v>0</v>
      </c>
      <c r="D296" s="26"/>
      <c r="E296" s="91" t="s">
        <v>1067</v>
      </c>
      <c r="F296" s="91" t="s">
        <v>33</v>
      </c>
      <c r="G296" s="320" t="s">
        <v>1105</v>
      </c>
      <c r="H296" s="88"/>
    </row>
    <row r="297" spans="1:8" ht="23.25" hidden="1" x14ac:dyDescent="0.35">
      <c r="A297" s="144" t="s">
        <v>939</v>
      </c>
      <c r="B297" s="144" t="s">
        <v>940</v>
      </c>
      <c r="C297" s="142">
        <f>IFERROR(VLOOKUP(A297,'งบทดลอง รพ.'!$A$2:$C$599,3,0),0)</f>
        <v>0</v>
      </c>
      <c r="D297" s="26"/>
      <c r="E297" s="91" t="s">
        <v>1093</v>
      </c>
      <c r="F297" s="91" t="s">
        <v>41</v>
      </c>
      <c r="G297" s="320" t="s">
        <v>1105</v>
      </c>
      <c r="H297" s="88"/>
    </row>
    <row r="298" spans="1:8" ht="23.25" hidden="1" x14ac:dyDescent="0.35">
      <c r="A298" s="143" t="s">
        <v>506</v>
      </c>
      <c r="B298" s="143" t="s">
        <v>507</v>
      </c>
      <c r="C298" s="142">
        <f>IFERROR(VLOOKUP(A298,'งบทดลอง รพ.'!$A$2:$C$599,3,0),0)</f>
        <v>0</v>
      </c>
      <c r="D298" s="26"/>
      <c r="E298" s="91" t="s">
        <v>1067</v>
      </c>
      <c r="F298" s="91" t="s">
        <v>33</v>
      </c>
      <c r="G298" s="320" t="s">
        <v>1105</v>
      </c>
      <c r="H298" s="88"/>
    </row>
    <row r="299" spans="1:8" ht="23.25" hidden="1" x14ac:dyDescent="0.35">
      <c r="A299" s="143" t="s">
        <v>508</v>
      </c>
      <c r="B299" s="143" t="s">
        <v>509</v>
      </c>
      <c r="C299" s="142">
        <f>IFERROR(VLOOKUP(A299,'งบทดลอง รพ.'!$A$2:$C$599,3,0),0)</f>
        <v>0</v>
      </c>
      <c r="D299" s="26"/>
      <c r="E299" s="91" t="s">
        <v>1067</v>
      </c>
      <c r="F299" s="91" t="s">
        <v>33</v>
      </c>
      <c r="G299" s="320" t="s">
        <v>1105</v>
      </c>
      <c r="H299" s="88"/>
    </row>
    <row r="300" spans="1:8" ht="23.25" hidden="1" x14ac:dyDescent="0.35">
      <c r="A300" s="143" t="s">
        <v>510</v>
      </c>
      <c r="B300" s="143" t="s">
        <v>511</v>
      </c>
      <c r="C300" s="142">
        <f>IFERROR(VLOOKUP(A300,'งบทดลอง รพ.'!$A$2:$C$599,3,0),0)</f>
        <v>0</v>
      </c>
      <c r="D300" s="26"/>
      <c r="E300" s="91" t="s">
        <v>1067</v>
      </c>
      <c r="F300" s="91" t="s">
        <v>33</v>
      </c>
      <c r="G300" s="320" t="s">
        <v>1105</v>
      </c>
      <c r="H300" s="88"/>
    </row>
    <row r="301" spans="1:8" ht="23.25" hidden="1" x14ac:dyDescent="0.35">
      <c r="A301" s="144" t="s">
        <v>512</v>
      </c>
      <c r="B301" s="144" t="s">
        <v>1198</v>
      </c>
      <c r="C301" s="142">
        <f>IFERROR(VLOOKUP(A301,'งบทดลอง รพ.'!$A$2:$C$599,3,0),0)</f>
        <v>2996445.5700000003</v>
      </c>
      <c r="D301" s="26"/>
      <c r="E301" s="91" t="s">
        <v>1087</v>
      </c>
      <c r="F301" s="91" t="s">
        <v>41</v>
      </c>
      <c r="G301" s="320" t="s">
        <v>1105</v>
      </c>
      <c r="H301" s="88"/>
    </row>
    <row r="302" spans="1:8" ht="23.25" hidden="1" x14ac:dyDescent="0.35">
      <c r="A302" s="144" t="s">
        <v>513</v>
      </c>
      <c r="B302" s="144" t="s">
        <v>514</v>
      </c>
      <c r="C302" s="142">
        <f>IFERROR(VLOOKUP(A302,'งบทดลอง รพ.'!$A$2:$C$599,3,0),0)</f>
        <v>303554.43</v>
      </c>
      <c r="D302" s="26"/>
      <c r="E302" s="91" t="s">
        <v>1089</v>
      </c>
      <c r="F302" s="91" t="s">
        <v>41</v>
      </c>
      <c r="G302" s="320" t="s">
        <v>1105</v>
      </c>
      <c r="H302" s="88"/>
    </row>
    <row r="303" spans="1:8" ht="23.25" hidden="1" x14ac:dyDescent="0.35">
      <c r="A303" s="143" t="s">
        <v>941</v>
      </c>
      <c r="B303" s="143" t="s">
        <v>942</v>
      </c>
      <c r="C303" s="142">
        <f>IFERROR(VLOOKUP(A303,'งบทดลอง รพ.'!$A$2:$C$599,3,0),0)</f>
        <v>0</v>
      </c>
      <c r="D303" s="26"/>
      <c r="E303" s="91" t="s">
        <v>1067</v>
      </c>
      <c r="F303" s="91" t="s">
        <v>33</v>
      </c>
      <c r="G303" s="320" t="s">
        <v>1105</v>
      </c>
      <c r="H303" s="88"/>
    </row>
    <row r="304" spans="1:8" ht="23.25" hidden="1" x14ac:dyDescent="0.35">
      <c r="A304" s="144" t="s">
        <v>515</v>
      </c>
      <c r="B304" s="144" t="s">
        <v>1199</v>
      </c>
      <c r="C304" s="142">
        <f>IFERROR(VLOOKUP(A304,'งบทดลอง รพ.'!$A$2:$C$599,3,0),0)</f>
        <v>6672986.6699999999</v>
      </c>
      <c r="D304" s="26"/>
      <c r="E304" s="91" t="s">
        <v>1091</v>
      </c>
      <c r="F304" s="91" t="s">
        <v>41</v>
      </c>
      <c r="G304" s="320" t="s">
        <v>1105</v>
      </c>
      <c r="H304" s="88"/>
    </row>
    <row r="305" spans="1:8" ht="23.25" hidden="1" x14ac:dyDescent="0.35">
      <c r="A305" s="144" t="s">
        <v>516</v>
      </c>
      <c r="B305" s="144" t="s">
        <v>1200</v>
      </c>
      <c r="C305" s="142">
        <f>IFERROR(VLOOKUP(A305,'งบทดลอง รพ.'!$A$2:$C$599,3,0),0)</f>
        <v>466687.2</v>
      </c>
      <c r="D305" s="26"/>
      <c r="E305" s="91" t="s">
        <v>1091</v>
      </c>
      <c r="F305" s="91" t="s">
        <v>41</v>
      </c>
      <c r="G305" s="320" t="s">
        <v>1105</v>
      </c>
      <c r="H305" s="88"/>
    </row>
    <row r="306" spans="1:8" ht="23.25" hidden="1" x14ac:dyDescent="0.35">
      <c r="A306" s="144" t="s">
        <v>943</v>
      </c>
      <c r="B306" s="144" t="s">
        <v>944</v>
      </c>
      <c r="C306" s="142">
        <f>IFERROR(VLOOKUP(A306,'งบทดลอง รพ.'!$A$2:$C$599,3,0),0)</f>
        <v>0</v>
      </c>
      <c r="D306" s="26"/>
      <c r="E306" s="91" t="s">
        <v>1091</v>
      </c>
      <c r="F306" s="91" t="s">
        <v>41</v>
      </c>
      <c r="G306" s="320" t="s">
        <v>1105</v>
      </c>
      <c r="H306" s="88"/>
    </row>
    <row r="307" spans="1:8" ht="23.25" hidden="1" x14ac:dyDescent="0.35">
      <c r="A307" s="144" t="s">
        <v>517</v>
      </c>
      <c r="B307" s="144" t="s">
        <v>518</v>
      </c>
      <c r="C307" s="142">
        <f>IFERROR(VLOOKUP(A307,'งบทดลอง รพ.'!$A$2:$C$599,3,0),0)</f>
        <v>0</v>
      </c>
      <c r="D307" s="26"/>
      <c r="E307" s="91" t="s">
        <v>1087</v>
      </c>
      <c r="F307" s="91" t="s">
        <v>41</v>
      </c>
      <c r="G307" s="320" t="s">
        <v>1105</v>
      </c>
      <c r="H307" s="88"/>
    </row>
    <row r="308" spans="1:8" ht="23.25" hidden="1" x14ac:dyDescent="0.35">
      <c r="A308" s="144" t="s">
        <v>519</v>
      </c>
      <c r="B308" s="144" t="s">
        <v>520</v>
      </c>
      <c r="C308" s="142">
        <f>IFERROR(VLOOKUP(A308,'งบทดลอง รพ.'!$A$2:$C$599,3,0),0)</f>
        <v>32376.3</v>
      </c>
      <c r="D308" s="26"/>
      <c r="E308" s="91" t="s">
        <v>1091</v>
      </c>
      <c r="F308" s="91" t="s">
        <v>41</v>
      </c>
      <c r="G308" s="320" t="s">
        <v>1105</v>
      </c>
      <c r="H308" s="88"/>
    </row>
    <row r="309" spans="1:8" ht="23.25" hidden="1" x14ac:dyDescent="0.35">
      <c r="A309" s="143" t="s">
        <v>945</v>
      </c>
      <c r="B309" s="143" t="s">
        <v>946</v>
      </c>
      <c r="C309" s="142">
        <f>IFERROR(VLOOKUP(A309,'งบทดลอง รพ.'!$A$2:$C$599,3,0),0)</f>
        <v>24000000</v>
      </c>
      <c r="D309" s="26"/>
      <c r="E309" s="91" t="s">
        <v>1051</v>
      </c>
      <c r="F309" s="91" t="s">
        <v>29</v>
      </c>
      <c r="G309" s="320" t="s">
        <v>1105</v>
      </c>
      <c r="H309" s="88"/>
    </row>
    <row r="310" spans="1:8" ht="23.25" hidden="1" x14ac:dyDescent="0.35">
      <c r="A310" s="143" t="s">
        <v>947</v>
      </c>
      <c r="B310" s="143" t="s">
        <v>948</v>
      </c>
      <c r="C310" s="142">
        <f>IFERROR(VLOOKUP(A310,'งบทดลอง รพ.'!$A$2:$C$599,3,0),0)</f>
        <v>1300000</v>
      </c>
      <c r="D310" s="26"/>
      <c r="E310" s="91" t="s">
        <v>1051</v>
      </c>
      <c r="F310" s="91" t="s">
        <v>29</v>
      </c>
      <c r="G310" s="320" t="s">
        <v>1105</v>
      </c>
      <c r="H310" s="88"/>
    </row>
    <row r="311" spans="1:8" ht="23.25" hidden="1" x14ac:dyDescent="0.35">
      <c r="A311" s="143" t="s">
        <v>949</v>
      </c>
      <c r="B311" s="143" t="s">
        <v>950</v>
      </c>
      <c r="C311" s="142">
        <f>IFERROR(VLOOKUP(A311,'งบทดลอง รพ.'!$A$2:$C$599,3,0),0)</f>
        <v>0</v>
      </c>
      <c r="D311" s="26"/>
      <c r="E311" s="91" t="s">
        <v>1051</v>
      </c>
      <c r="F311" s="91" t="s">
        <v>29</v>
      </c>
      <c r="G311" s="320" t="s">
        <v>1105</v>
      </c>
      <c r="H311" s="88"/>
    </row>
    <row r="312" spans="1:8" ht="23.25" hidden="1" x14ac:dyDescent="0.35">
      <c r="A312" s="143" t="s">
        <v>951</v>
      </c>
      <c r="B312" s="143" t="s">
        <v>952</v>
      </c>
      <c r="C312" s="142">
        <f>IFERROR(VLOOKUP(A312,'งบทดลอง รพ.'!$A$2:$C$599,3,0),0)</f>
        <v>50000</v>
      </c>
      <c r="D312" s="26"/>
      <c r="E312" s="91" t="s">
        <v>1051</v>
      </c>
      <c r="F312" s="91" t="s">
        <v>29</v>
      </c>
      <c r="G312" s="320" t="s">
        <v>1105</v>
      </c>
      <c r="H312" s="88"/>
    </row>
    <row r="313" spans="1:8" ht="23.25" hidden="1" x14ac:dyDescent="0.35">
      <c r="A313" s="143" t="s">
        <v>953</v>
      </c>
      <c r="B313" s="143" t="s">
        <v>954</v>
      </c>
      <c r="C313" s="142">
        <f>IFERROR(VLOOKUP(A313,'งบทดลอง รพ.'!$A$2:$C$599,3,0),0)</f>
        <v>0</v>
      </c>
      <c r="D313" s="26"/>
      <c r="E313" s="91" t="s">
        <v>1051</v>
      </c>
      <c r="F313" s="91" t="s">
        <v>29</v>
      </c>
      <c r="G313" s="320" t="s">
        <v>1105</v>
      </c>
      <c r="H313" s="88"/>
    </row>
    <row r="314" spans="1:8" ht="23.25" hidden="1" x14ac:dyDescent="0.35">
      <c r="A314" s="143" t="s">
        <v>955</v>
      </c>
      <c r="B314" s="143" t="s">
        <v>271</v>
      </c>
      <c r="C314" s="142">
        <f>IFERROR(VLOOKUP(A314,'งบทดลอง รพ.'!$A$2:$C$599,3,0),0)</f>
        <v>1600000</v>
      </c>
      <c r="D314" s="26"/>
      <c r="E314" s="91" t="s">
        <v>1051</v>
      </c>
      <c r="F314" s="91" t="s">
        <v>29</v>
      </c>
      <c r="G314" s="320" t="s">
        <v>1105</v>
      </c>
      <c r="H314" s="88"/>
    </row>
    <row r="315" spans="1:8" ht="23.25" hidden="1" x14ac:dyDescent="0.35">
      <c r="A315" s="143" t="s">
        <v>956</v>
      </c>
      <c r="B315" s="143" t="s">
        <v>272</v>
      </c>
      <c r="C315" s="142">
        <f>IFERROR(VLOOKUP(A315,'งบทดลอง รพ.'!$A$2:$C$599,3,0),0)</f>
        <v>156000</v>
      </c>
      <c r="D315" s="26"/>
      <c r="E315" s="91" t="s">
        <v>1051</v>
      </c>
      <c r="F315" s="91" t="s">
        <v>29</v>
      </c>
      <c r="G315" s="320" t="s">
        <v>1105</v>
      </c>
      <c r="H315" s="88"/>
    </row>
    <row r="316" spans="1:8" ht="23.25" hidden="1" x14ac:dyDescent="0.35">
      <c r="A316" s="143" t="s">
        <v>957</v>
      </c>
      <c r="B316" s="143" t="s">
        <v>273</v>
      </c>
      <c r="C316" s="142">
        <f>IFERROR(VLOOKUP(A316,'งบทดลอง รพ.'!$A$2:$C$599,3,0),0)</f>
        <v>600000</v>
      </c>
      <c r="D316" s="26"/>
      <c r="E316" s="91" t="s">
        <v>1051</v>
      </c>
      <c r="F316" s="91" t="s">
        <v>29</v>
      </c>
      <c r="G316" s="320" t="s">
        <v>1105</v>
      </c>
      <c r="H316" s="88"/>
    </row>
    <row r="317" spans="1:8" ht="23.25" hidden="1" x14ac:dyDescent="0.35">
      <c r="A317" s="143" t="s">
        <v>958</v>
      </c>
      <c r="B317" s="143" t="s">
        <v>959</v>
      </c>
      <c r="C317" s="142">
        <f>IFERROR(VLOOKUP(A317,'งบทดลอง รพ.'!$A$2:$C$599,3,0),0)</f>
        <v>0</v>
      </c>
      <c r="D317" s="26"/>
      <c r="E317" s="91" t="s">
        <v>1051</v>
      </c>
      <c r="F317" s="91" t="s">
        <v>29</v>
      </c>
      <c r="G317" s="320" t="s">
        <v>1105</v>
      </c>
      <c r="H317" s="88"/>
    </row>
    <row r="318" spans="1:8" ht="23.25" hidden="1" x14ac:dyDescent="0.35">
      <c r="A318" s="143" t="s">
        <v>960</v>
      </c>
      <c r="B318" s="143" t="s">
        <v>276</v>
      </c>
      <c r="C318" s="142">
        <f>IFERROR(VLOOKUP(A318,'งบทดลอง รพ.'!$A$2:$C$599,3,0),0)</f>
        <v>192139.2</v>
      </c>
      <c r="D318" s="26"/>
      <c r="E318" s="91" t="s">
        <v>1051</v>
      </c>
      <c r="F318" s="91" t="s">
        <v>29</v>
      </c>
      <c r="G318" s="320" t="s">
        <v>1105</v>
      </c>
      <c r="H318" s="88"/>
    </row>
    <row r="319" spans="1:8" ht="27.75" x14ac:dyDescent="0.65">
      <c r="A319" s="143" t="s">
        <v>413</v>
      </c>
      <c r="B319" s="143" t="s">
        <v>414</v>
      </c>
      <c r="C319" s="142">
        <f>IFERROR(VLOOKUP(A319,'งบทดลอง รพ.'!$A$2:$C$599,3,0),0)</f>
        <v>17708441.030000001</v>
      </c>
      <c r="D319" s="26"/>
      <c r="E319" s="91" t="s">
        <v>1081</v>
      </c>
      <c r="F319" s="91" t="s">
        <v>39</v>
      </c>
      <c r="G319" s="320" t="s">
        <v>1105</v>
      </c>
      <c r="H319" s="88"/>
    </row>
    <row r="320" spans="1:8" ht="27.75" x14ac:dyDescent="0.65">
      <c r="A320" s="143" t="s">
        <v>415</v>
      </c>
      <c r="B320" s="143" t="s">
        <v>416</v>
      </c>
      <c r="C320" s="142">
        <f>IFERROR(VLOOKUP(A320,'งบทดลอง รพ.'!$A$2:$C$599,3,0),0)</f>
        <v>0</v>
      </c>
      <c r="D320" s="26"/>
      <c r="E320" s="91" t="s">
        <v>1081</v>
      </c>
      <c r="F320" s="91" t="s">
        <v>39</v>
      </c>
      <c r="G320" s="320" t="s">
        <v>1105</v>
      </c>
      <c r="H320" s="88"/>
    </row>
    <row r="321" spans="1:8" ht="27.75" x14ac:dyDescent="0.65">
      <c r="A321" s="143" t="s">
        <v>417</v>
      </c>
      <c r="B321" s="143" t="s">
        <v>418</v>
      </c>
      <c r="C321" s="142">
        <f>IFERROR(VLOOKUP(A321,'งบทดลอง รพ.'!$A$2:$C$599,3,0),0)</f>
        <v>0</v>
      </c>
      <c r="D321" s="26"/>
      <c r="E321" s="91" t="s">
        <v>1081</v>
      </c>
      <c r="F321" s="91" t="s">
        <v>39</v>
      </c>
      <c r="G321" s="320" t="s">
        <v>1105</v>
      </c>
      <c r="H321" s="88"/>
    </row>
    <row r="322" spans="1:8" ht="27.75" x14ac:dyDescent="0.65">
      <c r="A322" s="143" t="s">
        <v>419</v>
      </c>
      <c r="B322" s="143" t="s">
        <v>420</v>
      </c>
      <c r="C322" s="142">
        <f>IFERROR(VLOOKUP(A322,'งบทดลอง รพ.'!$A$2:$C$599,3,0),0)</f>
        <v>0</v>
      </c>
      <c r="D322" s="26"/>
      <c r="E322" s="91" t="s">
        <v>1081</v>
      </c>
      <c r="F322" s="91" t="s">
        <v>39</v>
      </c>
      <c r="G322" s="320" t="s">
        <v>1105</v>
      </c>
      <c r="H322" s="88"/>
    </row>
    <row r="323" spans="1:8" ht="27.75" x14ac:dyDescent="0.65">
      <c r="A323" s="143" t="s">
        <v>421</v>
      </c>
      <c r="B323" s="143" t="s">
        <v>422</v>
      </c>
      <c r="C323" s="142">
        <f>IFERROR(VLOOKUP(A323,'งบทดลอง รพ.'!$A$2:$C$599,3,0),0)</f>
        <v>0</v>
      </c>
      <c r="D323" s="26"/>
      <c r="E323" s="91" t="s">
        <v>1081</v>
      </c>
      <c r="F323" s="91" t="s">
        <v>39</v>
      </c>
      <c r="G323" s="320" t="s">
        <v>1105</v>
      </c>
      <c r="H323" s="88"/>
    </row>
    <row r="324" spans="1:8" ht="27.75" x14ac:dyDescent="0.65">
      <c r="A324" s="143" t="s">
        <v>423</v>
      </c>
      <c r="B324" s="143" t="s">
        <v>424</v>
      </c>
      <c r="C324" s="142">
        <f>IFERROR(VLOOKUP(A324,'งบทดลอง รพ.'!$A$2:$C$599,3,0),0)</f>
        <v>0</v>
      </c>
      <c r="D324" s="26"/>
      <c r="E324" s="91" t="s">
        <v>1081</v>
      </c>
      <c r="F324" s="91" t="s">
        <v>39</v>
      </c>
      <c r="G324" s="320" t="s">
        <v>1105</v>
      </c>
      <c r="H324" s="88"/>
    </row>
    <row r="325" spans="1:8" ht="27.75" x14ac:dyDescent="0.65">
      <c r="A325" s="143" t="s">
        <v>425</v>
      </c>
      <c r="B325" s="143" t="s">
        <v>426</v>
      </c>
      <c r="C325" s="142">
        <f>IFERROR(VLOOKUP(A325,'งบทดลอง รพ.'!$A$2:$C$599,3,0),0)</f>
        <v>0</v>
      </c>
      <c r="D325" s="26"/>
      <c r="E325" s="91" t="s">
        <v>1081</v>
      </c>
      <c r="F325" s="91" t="s">
        <v>39</v>
      </c>
      <c r="G325" s="320" t="s">
        <v>1105</v>
      </c>
      <c r="H325" s="88"/>
    </row>
    <row r="326" spans="1:8" ht="27.75" x14ac:dyDescent="0.65">
      <c r="A326" s="143" t="s">
        <v>427</v>
      </c>
      <c r="B326" s="143" t="s">
        <v>428</v>
      </c>
      <c r="C326" s="142">
        <f>IFERROR(VLOOKUP(A326,'งบทดลอง รพ.'!$A$2:$C$599,3,0),0)</f>
        <v>0</v>
      </c>
      <c r="D326" s="26"/>
      <c r="E326" s="91" t="s">
        <v>1081</v>
      </c>
      <c r="F326" s="91" t="s">
        <v>39</v>
      </c>
      <c r="G326" s="320" t="s">
        <v>1105</v>
      </c>
      <c r="H326" s="88"/>
    </row>
    <row r="327" spans="1:8" ht="27.75" x14ac:dyDescent="0.65">
      <c r="A327" s="143" t="s">
        <v>429</v>
      </c>
      <c r="B327" s="143" t="s">
        <v>430</v>
      </c>
      <c r="C327" s="142">
        <f>IFERROR(VLOOKUP(A327,'งบทดลอง รพ.'!$A$2:$C$599,3,0),0)</f>
        <v>0</v>
      </c>
      <c r="D327" s="26"/>
      <c r="E327" s="91" t="s">
        <v>1081</v>
      </c>
      <c r="F327" s="91" t="s">
        <v>39</v>
      </c>
      <c r="G327" s="320" t="s">
        <v>1105</v>
      </c>
      <c r="H327" s="88"/>
    </row>
    <row r="328" spans="1:8" ht="27.75" x14ac:dyDescent="0.65">
      <c r="A328" s="143" t="s">
        <v>431</v>
      </c>
      <c r="B328" s="143" t="s">
        <v>432</v>
      </c>
      <c r="C328" s="142">
        <f>IFERROR(VLOOKUP(A328,'งบทดลอง รพ.'!$A$2:$C$599,3,0),0)</f>
        <v>0</v>
      </c>
      <c r="D328" s="26"/>
      <c r="E328" s="91" t="s">
        <v>1083</v>
      </c>
      <c r="F328" s="91" t="s">
        <v>39</v>
      </c>
      <c r="G328" s="320" t="s">
        <v>1105</v>
      </c>
      <c r="H328" s="88"/>
    </row>
    <row r="329" spans="1:8" ht="27.75" x14ac:dyDescent="0.65">
      <c r="A329" s="143" t="s">
        <v>433</v>
      </c>
      <c r="B329" s="143" t="s">
        <v>434</v>
      </c>
      <c r="C329" s="142">
        <f>IFERROR(VLOOKUP(A329,'งบทดลอง รพ.'!$A$2:$C$599,3,0),0)</f>
        <v>399965.8</v>
      </c>
      <c r="D329" s="26"/>
      <c r="E329" s="91" t="s">
        <v>1083</v>
      </c>
      <c r="F329" s="91" t="s">
        <v>39</v>
      </c>
      <c r="G329" s="320" t="s">
        <v>1105</v>
      </c>
      <c r="H329" s="88"/>
    </row>
    <row r="330" spans="1:8" ht="27.75" x14ac:dyDescent="0.65">
      <c r="A330" s="143" t="s">
        <v>435</v>
      </c>
      <c r="B330" s="143" t="s">
        <v>436</v>
      </c>
      <c r="C330" s="142">
        <f>IFERROR(VLOOKUP(A330,'งบทดลอง รพ.'!$A$2:$C$599,3,0),0)</f>
        <v>24685.09</v>
      </c>
      <c r="D330" s="26"/>
      <c r="E330" s="91" t="s">
        <v>1083</v>
      </c>
      <c r="F330" s="91" t="s">
        <v>39</v>
      </c>
      <c r="G330" s="320" t="s">
        <v>1105</v>
      </c>
      <c r="H330" s="88"/>
    </row>
    <row r="331" spans="1:8" ht="27.75" x14ac:dyDescent="0.65">
      <c r="A331" s="143" t="s">
        <v>437</v>
      </c>
      <c r="B331" s="143" t="s">
        <v>438</v>
      </c>
      <c r="C331" s="142">
        <f>IFERROR(VLOOKUP(A331,'งบทดลอง รพ.'!$A$2:$C$599,3,0),0)</f>
        <v>0</v>
      </c>
      <c r="D331" s="26"/>
      <c r="E331" s="91" t="s">
        <v>1083</v>
      </c>
      <c r="F331" s="91" t="s">
        <v>39</v>
      </c>
      <c r="G331" s="320" t="s">
        <v>1105</v>
      </c>
      <c r="H331" s="88"/>
    </row>
    <row r="332" spans="1:8" ht="27.75" x14ac:dyDescent="0.65">
      <c r="A332" s="143" t="s">
        <v>439</v>
      </c>
      <c r="B332" s="143" t="s">
        <v>440</v>
      </c>
      <c r="C332" s="142">
        <f>IFERROR(VLOOKUP(A332,'งบทดลอง รพ.'!$A$2:$C$599,3,0),0)</f>
        <v>0</v>
      </c>
      <c r="D332" s="26"/>
      <c r="E332" s="91" t="s">
        <v>1083</v>
      </c>
      <c r="F332" s="91" t="s">
        <v>39</v>
      </c>
      <c r="G332" s="320" t="s">
        <v>1105</v>
      </c>
      <c r="H332" s="88"/>
    </row>
    <row r="333" spans="1:8" ht="27.75" x14ac:dyDescent="0.65">
      <c r="A333" s="143" t="s">
        <v>441</v>
      </c>
      <c r="B333" s="143" t="s">
        <v>442</v>
      </c>
      <c r="C333" s="142">
        <f>IFERROR(VLOOKUP(A333,'งบทดลอง รพ.'!$A$2:$C$599,3,0),0)</f>
        <v>0</v>
      </c>
      <c r="D333" s="26"/>
      <c r="E333" s="91" t="s">
        <v>1083</v>
      </c>
      <c r="F333" s="91" t="s">
        <v>39</v>
      </c>
      <c r="G333" s="320" t="s">
        <v>1105</v>
      </c>
      <c r="H333" s="88"/>
    </row>
    <row r="334" spans="1:8" ht="27.75" x14ac:dyDescent="0.65">
      <c r="A334" s="143" t="s">
        <v>443</v>
      </c>
      <c r="B334" s="143" t="s">
        <v>444</v>
      </c>
      <c r="C334" s="142">
        <f>IFERROR(VLOOKUP(A334,'งบทดลอง รพ.'!$A$2:$C$599,3,0),0)</f>
        <v>110087.83</v>
      </c>
      <c r="D334" s="26"/>
      <c r="E334" s="91" t="s">
        <v>1083</v>
      </c>
      <c r="F334" s="91" t="s">
        <v>39</v>
      </c>
      <c r="G334" s="320" t="s">
        <v>1105</v>
      </c>
      <c r="H334" s="88"/>
    </row>
    <row r="335" spans="1:8" ht="27.75" x14ac:dyDescent="0.65">
      <c r="A335" s="143" t="s">
        <v>445</v>
      </c>
      <c r="B335" s="143" t="s">
        <v>446</v>
      </c>
      <c r="C335" s="142">
        <f>IFERROR(VLOOKUP(A335,'งบทดลอง รพ.'!$A$2:$C$599,3,0),0)</f>
        <v>0</v>
      </c>
      <c r="D335" s="26"/>
      <c r="E335" s="91" t="s">
        <v>1083</v>
      </c>
      <c r="F335" s="91" t="s">
        <v>39</v>
      </c>
      <c r="G335" s="320" t="s">
        <v>1105</v>
      </c>
      <c r="H335" s="88"/>
    </row>
    <row r="336" spans="1:8" ht="27.75" x14ac:dyDescent="0.65">
      <c r="A336" s="143" t="s">
        <v>961</v>
      </c>
      <c r="B336" s="143" t="s">
        <v>962</v>
      </c>
      <c r="C336" s="142">
        <f>IFERROR(VLOOKUP(A336,'งบทดลอง รพ.'!$A$2:$C$599,3,0),0)</f>
        <v>0</v>
      </c>
      <c r="D336" s="26"/>
      <c r="E336" s="91" t="s">
        <v>1083</v>
      </c>
      <c r="F336" s="91" t="s">
        <v>39</v>
      </c>
      <c r="G336" s="320" t="s">
        <v>1105</v>
      </c>
      <c r="H336" s="88"/>
    </row>
    <row r="337" spans="1:8" ht="27.75" x14ac:dyDescent="0.65">
      <c r="A337" s="143" t="s">
        <v>447</v>
      </c>
      <c r="B337" s="143" t="s">
        <v>448</v>
      </c>
      <c r="C337" s="142">
        <f>IFERROR(VLOOKUP(A337,'งบทดลอง รพ.'!$A$2:$C$599,3,0),0)</f>
        <v>0</v>
      </c>
      <c r="D337" s="26"/>
      <c r="E337" s="91" t="s">
        <v>1083</v>
      </c>
      <c r="F337" s="91" t="s">
        <v>39</v>
      </c>
      <c r="G337" s="320" t="s">
        <v>1105</v>
      </c>
      <c r="H337" s="88"/>
    </row>
    <row r="338" spans="1:8" ht="27.75" x14ac:dyDescent="0.65">
      <c r="A338" s="143" t="s">
        <v>963</v>
      </c>
      <c r="B338" s="143" t="s">
        <v>964</v>
      </c>
      <c r="C338" s="142">
        <f>IFERROR(VLOOKUP(A338,'งบทดลอง รพ.'!$A$2:$C$599,3,0),0)</f>
        <v>0</v>
      </c>
      <c r="D338" s="26"/>
      <c r="E338" s="91" t="s">
        <v>1083</v>
      </c>
      <c r="F338" s="91" t="s">
        <v>39</v>
      </c>
      <c r="G338" s="320" t="s">
        <v>1105</v>
      </c>
      <c r="H338" s="88"/>
    </row>
    <row r="339" spans="1:8" ht="27.75" x14ac:dyDescent="0.65">
      <c r="A339" s="143" t="s">
        <v>965</v>
      </c>
      <c r="B339" s="143" t="s">
        <v>966</v>
      </c>
      <c r="C339" s="142">
        <f>IFERROR(VLOOKUP(A339,'งบทดลอง รพ.'!$A$2:$C$599,3,0),0)</f>
        <v>0</v>
      </c>
      <c r="D339" s="26"/>
      <c r="E339" s="91" t="s">
        <v>1083</v>
      </c>
      <c r="F339" s="91" t="s">
        <v>39</v>
      </c>
      <c r="G339" s="320" t="s">
        <v>1105</v>
      </c>
      <c r="H339" s="88"/>
    </row>
    <row r="340" spans="1:8" ht="27.75" x14ac:dyDescent="0.65">
      <c r="A340" s="144" t="s">
        <v>967</v>
      </c>
      <c r="B340" s="144" t="s">
        <v>968</v>
      </c>
      <c r="C340" s="142">
        <f>IFERROR(VLOOKUP(A340,'งบทดลอง รพ.'!$A$2:$C$599,3,0),0)</f>
        <v>0</v>
      </c>
      <c r="E340" s="91" t="s">
        <v>1083</v>
      </c>
      <c r="F340" s="91" t="s">
        <v>39</v>
      </c>
      <c r="G340" s="320" t="s">
        <v>1105</v>
      </c>
      <c r="H340" s="88"/>
    </row>
    <row r="341" spans="1:8" ht="27.75" x14ac:dyDescent="0.65">
      <c r="A341" s="143" t="s">
        <v>449</v>
      </c>
      <c r="B341" s="143" t="s">
        <v>450</v>
      </c>
      <c r="C341" s="142">
        <f>IFERROR(VLOOKUP(A341,'งบทดลอง รพ.'!$A$2:$C$599,3,0),0)</f>
        <v>0</v>
      </c>
      <c r="E341" s="91" t="s">
        <v>1083</v>
      </c>
      <c r="F341" s="91" t="s">
        <v>39</v>
      </c>
      <c r="G341" s="320" t="s">
        <v>1105</v>
      </c>
      <c r="H341" s="88"/>
    </row>
    <row r="342" spans="1:8" ht="27.75" x14ac:dyDescent="0.65">
      <c r="A342" s="143" t="s">
        <v>451</v>
      </c>
      <c r="B342" s="143" t="s">
        <v>452</v>
      </c>
      <c r="C342" s="142">
        <f>IFERROR(VLOOKUP(A342,'งบทดลอง รพ.'!$A$2:$C$599,3,0),0)</f>
        <v>0</v>
      </c>
      <c r="E342" s="91" t="s">
        <v>1085</v>
      </c>
      <c r="F342" s="91" t="s">
        <v>39</v>
      </c>
      <c r="G342" s="320" t="s">
        <v>1105</v>
      </c>
      <c r="H342" s="88"/>
    </row>
    <row r="343" spans="1:8" ht="27.75" x14ac:dyDescent="0.65">
      <c r="A343" s="143" t="s">
        <v>453</v>
      </c>
      <c r="B343" s="143" t="s">
        <v>454</v>
      </c>
      <c r="C343" s="142">
        <f>IFERROR(VLOOKUP(A343,'งบทดลอง รพ.'!$A$2:$C$599,3,0),0)</f>
        <v>0</v>
      </c>
      <c r="E343" s="91" t="s">
        <v>1085</v>
      </c>
      <c r="F343" s="91" t="s">
        <v>39</v>
      </c>
      <c r="G343" s="320" t="s">
        <v>1105</v>
      </c>
      <c r="H343" s="88"/>
    </row>
    <row r="344" spans="1:8" ht="27.75" x14ac:dyDescent="0.65">
      <c r="A344" s="143" t="s">
        <v>455</v>
      </c>
      <c r="B344" s="143" t="s">
        <v>456</v>
      </c>
      <c r="C344" s="142">
        <f>IFERROR(VLOOKUP(A344,'งบทดลอง รพ.'!$A$2:$C$599,3,0),0)</f>
        <v>0</v>
      </c>
      <c r="E344" s="91" t="s">
        <v>1081</v>
      </c>
      <c r="F344" s="91" t="s">
        <v>39</v>
      </c>
      <c r="G344" s="320" t="s">
        <v>1105</v>
      </c>
      <c r="H344" s="88"/>
    </row>
    <row r="345" spans="1:8" ht="27.75" x14ac:dyDescent="0.65">
      <c r="A345" s="143" t="s">
        <v>457</v>
      </c>
      <c r="B345" s="143" t="s">
        <v>458</v>
      </c>
      <c r="C345" s="142">
        <f>IFERROR(VLOOKUP(A345,'งบทดลอง รพ.'!$A$2:$C$599,3,0),0)</f>
        <v>0</v>
      </c>
      <c r="E345" s="91" t="s">
        <v>1081</v>
      </c>
      <c r="F345" s="91" t="s">
        <v>39</v>
      </c>
      <c r="G345" s="320" t="s">
        <v>1105</v>
      </c>
      <c r="H345" s="88"/>
    </row>
    <row r="346" spans="1:8" ht="27.75" x14ac:dyDescent="0.65">
      <c r="A346" s="143" t="s">
        <v>459</v>
      </c>
      <c r="B346" s="143" t="s">
        <v>460</v>
      </c>
      <c r="C346" s="142">
        <f>IFERROR(VLOOKUP(A346,'งบทดลอง รพ.'!$A$2:$C$599,3,0),0)</f>
        <v>0</v>
      </c>
      <c r="E346" s="91" t="s">
        <v>1081</v>
      </c>
      <c r="F346" s="91" t="s">
        <v>39</v>
      </c>
      <c r="G346" s="320" t="s">
        <v>1105</v>
      </c>
      <c r="H346" s="88"/>
    </row>
    <row r="347" spans="1:8" ht="27.75" x14ac:dyDescent="0.65">
      <c r="A347" s="143" t="s">
        <v>461</v>
      </c>
      <c r="B347" s="143" t="s">
        <v>462</v>
      </c>
      <c r="C347" s="142">
        <f>IFERROR(VLOOKUP(A347,'งบทดลอง รพ.'!$A$2:$C$599,3,0),0)</f>
        <v>0</v>
      </c>
      <c r="E347" s="91" t="s">
        <v>1081</v>
      </c>
      <c r="F347" s="91" t="s">
        <v>39</v>
      </c>
      <c r="G347" s="320" t="s">
        <v>1105</v>
      </c>
      <c r="H347" s="88"/>
    </row>
    <row r="348" spans="1:8" ht="27.75" x14ac:dyDescent="0.65">
      <c r="A348" s="143" t="s">
        <v>463</v>
      </c>
      <c r="B348" s="143" t="s">
        <v>464</v>
      </c>
      <c r="C348" s="142">
        <f>IFERROR(VLOOKUP(A348,'งบทดลอง รพ.'!$A$2:$C$599,3,0),0)</f>
        <v>0</v>
      </c>
      <c r="E348" s="91" t="s">
        <v>1081</v>
      </c>
      <c r="F348" s="91" t="s">
        <v>39</v>
      </c>
      <c r="G348" s="320" t="s">
        <v>1105</v>
      </c>
      <c r="H348" s="88"/>
    </row>
    <row r="349" spans="1:8" ht="27.75" x14ac:dyDescent="0.65">
      <c r="A349" s="143" t="s">
        <v>465</v>
      </c>
      <c r="B349" s="143" t="s">
        <v>466</v>
      </c>
      <c r="C349" s="142">
        <f>IFERROR(VLOOKUP(A349,'งบทดลอง รพ.'!$A$2:$C$599,3,0),0)</f>
        <v>0</v>
      </c>
      <c r="E349" s="91" t="s">
        <v>1081</v>
      </c>
      <c r="F349" s="91" t="s">
        <v>39</v>
      </c>
      <c r="G349" s="320" t="s">
        <v>1105</v>
      </c>
      <c r="H349" s="88"/>
    </row>
    <row r="350" spans="1:8" ht="27.75" x14ac:dyDescent="0.65">
      <c r="A350" s="143" t="s">
        <v>467</v>
      </c>
      <c r="B350" s="143" t="s">
        <v>468</v>
      </c>
      <c r="C350" s="142">
        <f>IFERROR(VLOOKUP(A350,'งบทดลอง รพ.'!$A$2:$C$599,3,0),0)</f>
        <v>0</v>
      </c>
      <c r="E350" s="91" t="s">
        <v>1081</v>
      </c>
      <c r="F350" s="91" t="s">
        <v>39</v>
      </c>
      <c r="G350" s="320" t="s">
        <v>1105</v>
      </c>
      <c r="H350" s="88"/>
    </row>
    <row r="351" spans="1:8" ht="27.75" x14ac:dyDescent="0.65">
      <c r="A351" s="143" t="s">
        <v>469</v>
      </c>
      <c r="B351" s="143" t="s">
        <v>470</v>
      </c>
      <c r="C351" s="142">
        <f>IFERROR(VLOOKUP(A351,'งบทดลอง รพ.'!$A$2:$C$599,3,0),0)</f>
        <v>0</v>
      </c>
      <c r="E351" s="91" t="s">
        <v>1081</v>
      </c>
      <c r="F351" s="91" t="s">
        <v>39</v>
      </c>
      <c r="G351" s="320" t="s">
        <v>1105</v>
      </c>
      <c r="H351" s="88"/>
    </row>
    <row r="352" spans="1:8" ht="27.75" x14ac:dyDescent="0.65">
      <c r="A352" s="143" t="s">
        <v>471</v>
      </c>
      <c r="B352" s="143" t="s">
        <v>472</v>
      </c>
      <c r="C352" s="142">
        <f>IFERROR(VLOOKUP(A352,'งบทดลอง รพ.'!$A$2:$C$599,3,0),0)</f>
        <v>0</v>
      </c>
      <c r="E352" s="91" t="s">
        <v>1081</v>
      </c>
      <c r="F352" s="91" t="s">
        <v>39</v>
      </c>
      <c r="G352" s="320" t="s">
        <v>1105</v>
      </c>
      <c r="H352" s="88"/>
    </row>
    <row r="353" spans="1:8" ht="27.75" x14ac:dyDescent="0.65">
      <c r="A353" s="143" t="s">
        <v>473</v>
      </c>
      <c r="B353" s="143" t="s">
        <v>474</v>
      </c>
      <c r="C353" s="142">
        <f>IFERROR(VLOOKUP(A353,'งบทดลอง รพ.'!$A$2:$C$599,3,0),0)</f>
        <v>0</v>
      </c>
      <c r="E353" s="91" t="s">
        <v>1081</v>
      </c>
      <c r="F353" s="91" t="s">
        <v>39</v>
      </c>
      <c r="G353" s="320" t="s">
        <v>1105</v>
      </c>
      <c r="H353" s="88"/>
    </row>
    <row r="354" spans="1:8" ht="27.75" x14ac:dyDescent="0.65">
      <c r="A354" s="143" t="s">
        <v>475</v>
      </c>
      <c r="B354" s="143" t="s">
        <v>476</v>
      </c>
      <c r="C354" s="142">
        <f>IFERROR(VLOOKUP(A354,'งบทดลอง รพ.'!$A$2:$C$599,3,0),0)</f>
        <v>0</v>
      </c>
      <c r="E354" s="91" t="s">
        <v>1083</v>
      </c>
      <c r="F354" s="91" t="s">
        <v>39</v>
      </c>
      <c r="G354" s="320" t="s">
        <v>1105</v>
      </c>
      <c r="H354" s="88"/>
    </row>
    <row r="355" spans="1:8" ht="27.75" x14ac:dyDescent="0.65">
      <c r="A355" s="143" t="s">
        <v>477</v>
      </c>
      <c r="B355" s="143" t="s">
        <v>478</v>
      </c>
      <c r="C355" s="142">
        <f>IFERROR(VLOOKUP(A355,'งบทดลอง รพ.'!$A$2:$C$599,3,0),0)</f>
        <v>0</v>
      </c>
      <c r="E355" s="91" t="s">
        <v>1083</v>
      </c>
      <c r="F355" s="91" t="s">
        <v>39</v>
      </c>
      <c r="G355" s="320" t="s">
        <v>1105</v>
      </c>
      <c r="H355" s="88"/>
    </row>
    <row r="356" spans="1:8" ht="27.75" x14ac:dyDescent="0.65">
      <c r="A356" s="143" t="s">
        <v>479</v>
      </c>
      <c r="B356" s="143" t="s">
        <v>480</v>
      </c>
      <c r="C356" s="142">
        <f>IFERROR(VLOOKUP(A356,'งบทดลอง รพ.'!$A$2:$C$599,3,0),0)</f>
        <v>1083546.3999999999</v>
      </c>
      <c r="E356" s="91" t="s">
        <v>1083</v>
      </c>
      <c r="F356" s="91" t="s">
        <v>39</v>
      </c>
      <c r="G356" s="320" t="s">
        <v>1105</v>
      </c>
      <c r="H356" s="88"/>
    </row>
    <row r="357" spans="1:8" ht="27.75" x14ac:dyDescent="0.65">
      <c r="A357" s="143" t="s">
        <v>481</v>
      </c>
      <c r="B357" s="143" t="s">
        <v>482</v>
      </c>
      <c r="C357" s="142">
        <f>IFERROR(VLOOKUP(A357,'งบทดลอง รพ.'!$A$2:$C$599,3,0),0)</f>
        <v>0</v>
      </c>
      <c r="E357" s="91" t="s">
        <v>1083</v>
      </c>
      <c r="F357" s="91" t="s">
        <v>39</v>
      </c>
      <c r="G357" s="320" t="s">
        <v>1105</v>
      </c>
      <c r="H357" s="88"/>
    </row>
    <row r="358" spans="1:8" ht="27.75" x14ac:dyDescent="0.65">
      <c r="A358" s="143" t="s">
        <v>483</v>
      </c>
      <c r="B358" s="143" t="s">
        <v>484</v>
      </c>
      <c r="C358" s="142">
        <f>IFERROR(VLOOKUP(A358,'งบทดลอง รพ.'!$A$2:$C$599,3,0),0)</f>
        <v>0</v>
      </c>
      <c r="E358" s="91" t="s">
        <v>1083</v>
      </c>
      <c r="F358" s="91" t="s">
        <v>39</v>
      </c>
      <c r="G358" s="320" t="s">
        <v>1105</v>
      </c>
      <c r="H358" s="88"/>
    </row>
    <row r="359" spans="1:8" ht="27.75" x14ac:dyDescent="0.65">
      <c r="A359" s="143" t="s">
        <v>485</v>
      </c>
      <c r="B359" s="143" t="s">
        <v>486</v>
      </c>
      <c r="C359" s="142">
        <f>IFERROR(VLOOKUP(A359,'งบทดลอง รพ.'!$A$2:$C$599,3,0),0)</f>
        <v>0</v>
      </c>
      <c r="E359" s="91" t="s">
        <v>1083</v>
      </c>
      <c r="F359" s="91" t="s">
        <v>39</v>
      </c>
      <c r="G359" s="320" t="s">
        <v>1105</v>
      </c>
      <c r="H359" s="88"/>
    </row>
    <row r="360" spans="1:8" ht="27.75" x14ac:dyDescent="0.65">
      <c r="A360" s="143" t="s">
        <v>487</v>
      </c>
      <c r="B360" s="143" t="s">
        <v>488</v>
      </c>
      <c r="C360" s="142">
        <f>IFERROR(VLOOKUP(A360,'งบทดลอง รพ.'!$A$2:$C$599,3,0),0)</f>
        <v>3065292.6799999997</v>
      </c>
      <c r="E360" s="91" t="s">
        <v>1083</v>
      </c>
      <c r="F360" s="91" t="s">
        <v>39</v>
      </c>
      <c r="G360" s="320" t="s">
        <v>1105</v>
      </c>
      <c r="H360" s="88"/>
    </row>
    <row r="361" spans="1:8" ht="27.75" x14ac:dyDescent="0.65">
      <c r="A361" s="143" t="s">
        <v>489</v>
      </c>
      <c r="B361" s="143" t="s">
        <v>490</v>
      </c>
      <c r="C361" s="142">
        <f>IFERROR(VLOOKUP(A361,'งบทดลอง รพ.'!$A$2:$C$599,3,0),0)</f>
        <v>209716.33</v>
      </c>
      <c r="E361" s="91" t="s">
        <v>1083</v>
      </c>
      <c r="F361" s="91" t="s">
        <v>39</v>
      </c>
      <c r="G361" s="320" t="s">
        <v>1105</v>
      </c>
      <c r="H361" s="88"/>
    </row>
    <row r="362" spans="1:8" ht="27.75" x14ac:dyDescent="0.65">
      <c r="A362" s="143" t="s">
        <v>491</v>
      </c>
      <c r="B362" s="143" t="s">
        <v>492</v>
      </c>
      <c r="C362" s="142">
        <f>IFERROR(VLOOKUP(A362,'งบทดลอง รพ.'!$A$2:$C$599,3,0),0)</f>
        <v>0</v>
      </c>
      <c r="E362" s="91" t="s">
        <v>1083</v>
      </c>
      <c r="F362" s="91" t="s">
        <v>39</v>
      </c>
      <c r="G362" s="320" t="s">
        <v>1105</v>
      </c>
      <c r="H362" s="88"/>
    </row>
    <row r="363" spans="1:8" ht="27.75" x14ac:dyDescent="0.65">
      <c r="A363" s="143" t="s">
        <v>493</v>
      </c>
      <c r="B363" s="143" t="s">
        <v>494</v>
      </c>
      <c r="C363" s="142">
        <f>IFERROR(VLOOKUP(A363,'งบทดลอง รพ.'!$A$2:$C$599,3,0),0)</f>
        <v>0</v>
      </c>
      <c r="E363" s="91" t="s">
        <v>1083</v>
      </c>
      <c r="F363" s="91" t="s">
        <v>39</v>
      </c>
      <c r="G363" s="320" t="s">
        <v>1105</v>
      </c>
      <c r="H363" s="88"/>
    </row>
    <row r="364" spans="1:8" ht="27.75" x14ac:dyDescent="0.65">
      <c r="A364" s="143" t="s">
        <v>495</v>
      </c>
      <c r="B364" s="143" t="s">
        <v>496</v>
      </c>
      <c r="C364" s="142">
        <f>IFERROR(VLOOKUP(A364,'งบทดลอง รพ.'!$A$2:$C$599,3,0),0)</f>
        <v>0</v>
      </c>
      <c r="E364" s="91" t="s">
        <v>1085</v>
      </c>
      <c r="F364" s="91" t="s">
        <v>39</v>
      </c>
      <c r="G364" s="320" t="s">
        <v>1105</v>
      </c>
      <c r="H364" s="88"/>
    </row>
    <row r="365" spans="1:8" ht="27.75" x14ac:dyDescent="0.65">
      <c r="A365" s="143" t="s">
        <v>497</v>
      </c>
      <c r="B365" s="143" t="s">
        <v>498</v>
      </c>
      <c r="C365" s="142">
        <f>IFERROR(VLOOKUP(A365,'งบทดลอง รพ.'!$A$2:$C$599,3,0),0)</f>
        <v>0</v>
      </c>
      <c r="E365" s="91" t="s">
        <v>1085</v>
      </c>
      <c r="F365" s="91" t="s">
        <v>39</v>
      </c>
      <c r="G365" s="320" t="s">
        <v>1105</v>
      </c>
      <c r="H365" s="88"/>
    </row>
    <row r="366" spans="1:8" ht="27.75" x14ac:dyDescent="0.65">
      <c r="A366" s="143" t="s">
        <v>499</v>
      </c>
      <c r="B366" s="143" t="s">
        <v>500</v>
      </c>
      <c r="C366" s="142">
        <f>IFERROR(VLOOKUP(A366,'งบทดลอง รพ.'!$A$2:$C$599,3,0),0)</f>
        <v>0</v>
      </c>
      <c r="E366" s="91" t="s">
        <v>1081</v>
      </c>
      <c r="F366" s="91" t="s">
        <v>39</v>
      </c>
      <c r="G366" s="320" t="s">
        <v>1105</v>
      </c>
      <c r="H366" s="88"/>
    </row>
    <row r="367" spans="1:8" ht="27.75" x14ac:dyDescent="0.65">
      <c r="A367" s="143" t="s">
        <v>501</v>
      </c>
      <c r="B367" s="143" t="s">
        <v>502</v>
      </c>
      <c r="C367" s="142">
        <f>IFERROR(VLOOKUP(A367,'งบทดลอง รพ.'!$A$2:$C$599,3,0),0)</f>
        <v>0</v>
      </c>
      <c r="E367" s="91" t="s">
        <v>1081</v>
      </c>
      <c r="F367" s="91" t="s">
        <v>39</v>
      </c>
      <c r="G367" s="320" t="s">
        <v>1105</v>
      </c>
      <c r="H367" s="88"/>
    </row>
    <row r="368" spans="1:8" ht="23.25" hidden="1" x14ac:dyDescent="0.35">
      <c r="A368" s="144" t="s">
        <v>521</v>
      </c>
      <c r="B368" s="144" t="s">
        <v>522</v>
      </c>
      <c r="C368" s="142">
        <f>IFERROR(VLOOKUP(A368,'งบทดลอง รพ.'!$A$2:$C$599,3,0),0)</f>
        <v>0</v>
      </c>
      <c r="E368" s="91" t="s">
        <v>1093</v>
      </c>
      <c r="F368" s="91" t="s">
        <v>41</v>
      </c>
      <c r="G368" s="320" t="s">
        <v>1105</v>
      </c>
      <c r="H368" s="88"/>
    </row>
    <row r="369" spans="1:8" ht="23.25" hidden="1" x14ac:dyDescent="0.35">
      <c r="A369" s="144" t="s">
        <v>523</v>
      </c>
      <c r="B369" s="144" t="s">
        <v>524</v>
      </c>
      <c r="C369" s="142">
        <f>IFERROR(VLOOKUP(A369,'งบทดลอง รพ.'!$A$2:$C$599,3,0),0)</f>
        <v>0</v>
      </c>
      <c r="E369" s="91" t="s">
        <v>1093</v>
      </c>
      <c r="F369" s="91" t="s">
        <v>41</v>
      </c>
      <c r="G369" s="320" t="s">
        <v>1105</v>
      </c>
      <c r="H369" s="88"/>
    </row>
    <row r="370" spans="1:8" ht="23.25" hidden="1" x14ac:dyDescent="0.35">
      <c r="A370" s="144" t="s">
        <v>969</v>
      </c>
      <c r="B370" s="144" t="s">
        <v>970</v>
      </c>
      <c r="C370" s="142">
        <f>IFERROR(VLOOKUP(A370,'งบทดลอง รพ.'!$A$2:$C$599,3,0),0)</f>
        <v>0</v>
      </c>
      <c r="E370" s="91" t="s">
        <v>1093</v>
      </c>
      <c r="F370" s="91" t="s">
        <v>41</v>
      </c>
      <c r="G370" s="320" t="s">
        <v>1105</v>
      </c>
      <c r="H370" s="88"/>
    </row>
    <row r="371" spans="1:8" ht="23.25" hidden="1" x14ac:dyDescent="0.35">
      <c r="A371" s="144" t="s">
        <v>525</v>
      </c>
      <c r="B371" s="144" t="s">
        <v>1201</v>
      </c>
      <c r="C371" s="142">
        <f>IFERROR(VLOOKUP(A371,'งบทดลอง รพ.'!$A$2:$C$599,3,0),0)</f>
        <v>0</v>
      </c>
      <c r="E371" s="91" t="s">
        <v>1095</v>
      </c>
      <c r="F371" s="91" t="s">
        <v>734</v>
      </c>
      <c r="G371" s="320" t="s">
        <v>1105</v>
      </c>
      <c r="H371" s="88"/>
    </row>
    <row r="372" spans="1:8" ht="23.25" hidden="1" x14ac:dyDescent="0.35">
      <c r="A372" s="144" t="s">
        <v>526</v>
      </c>
      <c r="B372" s="144" t="s">
        <v>527</v>
      </c>
      <c r="C372" s="142">
        <f>IFERROR(VLOOKUP(A372,'งบทดลอง รพ.'!$A$2:$C$599,3,0),0)</f>
        <v>0</v>
      </c>
      <c r="E372" s="91" t="s">
        <v>1095</v>
      </c>
      <c r="F372" s="91" t="s">
        <v>734</v>
      </c>
      <c r="G372" s="320" t="s">
        <v>1105</v>
      </c>
      <c r="H372" s="88"/>
    </row>
    <row r="373" spans="1:8" ht="23.25" hidden="1" x14ac:dyDescent="0.35">
      <c r="A373" s="144" t="s">
        <v>528</v>
      </c>
      <c r="B373" s="144" t="s">
        <v>529</v>
      </c>
      <c r="C373" s="142">
        <f>IFERROR(VLOOKUP(A373,'งบทดลอง รพ.'!$A$2:$C$599,3,0),0)</f>
        <v>0</v>
      </c>
      <c r="E373" s="91" t="s">
        <v>1095</v>
      </c>
      <c r="F373" s="91" t="s">
        <v>734</v>
      </c>
      <c r="G373" s="320" t="s">
        <v>1105</v>
      </c>
      <c r="H373" s="88"/>
    </row>
    <row r="374" spans="1:8" ht="23.25" hidden="1" x14ac:dyDescent="0.35">
      <c r="A374" s="144" t="s">
        <v>530</v>
      </c>
      <c r="B374" s="144" t="s">
        <v>1202</v>
      </c>
      <c r="C374" s="142">
        <f>IFERROR(VLOOKUP(A374,'งบทดลอง รพ.'!$A$2:$C$599,3,0),0)</f>
        <v>0</v>
      </c>
      <c r="E374" s="91" t="s">
        <v>1095</v>
      </c>
      <c r="F374" s="91" t="s">
        <v>734</v>
      </c>
      <c r="G374" s="320" t="s">
        <v>1105</v>
      </c>
      <c r="H374" s="88"/>
    </row>
    <row r="375" spans="1:8" ht="23.25" hidden="1" x14ac:dyDescent="0.35">
      <c r="A375" s="144" t="s">
        <v>531</v>
      </c>
      <c r="B375" s="144" t="s">
        <v>1203</v>
      </c>
      <c r="C375" s="142">
        <f>IFERROR(VLOOKUP(A375,'งบทดลอง รพ.'!$A$2:$C$599,3,0),0)</f>
        <v>0</v>
      </c>
      <c r="E375" s="91" t="s">
        <v>1095</v>
      </c>
      <c r="F375" s="91" t="s">
        <v>734</v>
      </c>
      <c r="G375" s="320" t="s">
        <v>1105</v>
      </c>
      <c r="H375" s="88"/>
    </row>
    <row r="376" spans="1:8" ht="23.25" hidden="1" x14ac:dyDescent="0.35">
      <c r="A376" s="144" t="s">
        <v>971</v>
      </c>
      <c r="B376" s="144" t="s">
        <v>972</v>
      </c>
      <c r="C376" s="142">
        <f>IFERROR(VLOOKUP(A376,'งบทดลอง รพ.'!$A$2:$C$599,3,0),0)</f>
        <v>0</v>
      </c>
      <c r="E376" s="91" t="s">
        <v>1095</v>
      </c>
      <c r="F376" s="91" t="s">
        <v>734</v>
      </c>
      <c r="G376" s="320" t="s">
        <v>1105</v>
      </c>
      <c r="H376" s="88"/>
    </row>
    <row r="377" spans="1:8" ht="23.25" hidden="1" x14ac:dyDescent="0.35">
      <c r="A377" s="144" t="s">
        <v>532</v>
      </c>
      <c r="B377" s="144" t="s">
        <v>1204</v>
      </c>
      <c r="C377" s="142">
        <f>IFERROR(VLOOKUP(A377,'งบทดลอง รพ.'!$A$2:$C$599,3,0),0)</f>
        <v>0</v>
      </c>
      <c r="E377" s="91" t="s">
        <v>1095</v>
      </c>
      <c r="F377" s="91" t="s">
        <v>734</v>
      </c>
      <c r="G377" s="320" t="s">
        <v>1105</v>
      </c>
      <c r="H377" s="88"/>
    </row>
    <row r="378" spans="1:8" ht="23.25" hidden="1" x14ac:dyDescent="0.35">
      <c r="A378" s="144" t="s">
        <v>533</v>
      </c>
      <c r="B378" s="144" t="s">
        <v>1205</v>
      </c>
      <c r="C378" s="142">
        <f>IFERROR(VLOOKUP(A378,'งบทดลอง รพ.'!$A$2:$C$599,3,0),0)</f>
        <v>0</v>
      </c>
      <c r="E378" s="91" t="s">
        <v>1095</v>
      </c>
      <c r="F378" s="91" t="s">
        <v>734</v>
      </c>
      <c r="G378" s="320" t="s">
        <v>1105</v>
      </c>
      <c r="H378" s="88"/>
    </row>
    <row r="379" spans="1:8" ht="23.25" hidden="1" x14ac:dyDescent="0.35">
      <c r="A379" s="144" t="s">
        <v>534</v>
      </c>
      <c r="B379" s="144" t="s">
        <v>1206</v>
      </c>
      <c r="C379" s="142">
        <f>IFERROR(VLOOKUP(A379,'งบทดลอง รพ.'!$A$2:$C$599,3,0),0)</f>
        <v>0</v>
      </c>
      <c r="E379" s="91" t="s">
        <v>1095</v>
      </c>
      <c r="F379" s="91" t="s">
        <v>734</v>
      </c>
      <c r="G379" s="320" t="s">
        <v>1105</v>
      </c>
      <c r="H379" s="88"/>
    </row>
    <row r="380" spans="1:8" ht="23.25" hidden="1" x14ac:dyDescent="0.35">
      <c r="A380" s="144" t="s">
        <v>535</v>
      </c>
      <c r="B380" s="144" t="s">
        <v>1207</v>
      </c>
      <c r="C380" s="142">
        <f>IFERROR(VLOOKUP(A380,'งบทดลอง รพ.'!$A$2:$C$599,3,0),0)</f>
        <v>0</v>
      </c>
      <c r="E380" s="91" t="s">
        <v>1095</v>
      </c>
      <c r="F380" s="91" t="s">
        <v>734</v>
      </c>
      <c r="G380" s="320" t="s">
        <v>1105</v>
      </c>
      <c r="H380" s="88"/>
    </row>
    <row r="381" spans="1:8" ht="23.25" hidden="1" x14ac:dyDescent="0.35">
      <c r="A381" s="144" t="s">
        <v>536</v>
      </c>
      <c r="B381" s="144" t="s">
        <v>1208</v>
      </c>
      <c r="C381" s="142">
        <f>IFERROR(VLOOKUP(A381,'งบทดลอง รพ.'!$A$2:$C$599,3,0),0)</f>
        <v>0</v>
      </c>
      <c r="E381" s="91" t="s">
        <v>1095</v>
      </c>
      <c r="F381" s="91" t="s">
        <v>734</v>
      </c>
      <c r="G381" s="320" t="s">
        <v>1105</v>
      </c>
      <c r="H381" s="88"/>
    </row>
    <row r="382" spans="1:8" ht="23.25" hidden="1" x14ac:dyDescent="0.35">
      <c r="A382" s="144" t="s">
        <v>537</v>
      </c>
      <c r="B382" s="144" t="s">
        <v>1209</v>
      </c>
      <c r="C382" s="142">
        <f>IFERROR(VLOOKUP(A382,'งบทดลอง รพ.'!$A$2:$C$599,3,0),0)</f>
        <v>0</v>
      </c>
      <c r="E382" s="91" t="s">
        <v>1095</v>
      </c>
      <c r="F382" s="91" t="s">
        <v>734</v>
      </c>
      <c r="G382" s="320" t="s">
        <v>1105</v>
      </c>
      <c r="H382" s="88"/>
    </row>
    <row r="383" spans="1:8" ht="23.25" hidden="1" x14ac:dyDescent="0.35">
      <c r="A383" s="144" t="s">
        <v>538</v>
      </c>
      <c r="B383" s="144" t="s">
        <v>1210</v>
      </c>
      <c r="C383" s="142">
        <f>IFERROR(VLOOKUP(A383,'งบทดลอง รพ.'!$A$2:$C$599,3,0),0)</f>
        <v>0</v>
      </c>
      <c r="E383" s="91" t="s">
        <v>1095</v>
      </c>
      <c r="F383" s="91" t="s">
        <v>734</v>
      </c>
      <c r="G383" s="320" t="s">
        <v>1105</v>
      </c>
      <c r="H383" s="88"/>
    </row>
    <row r="384" spans="1:8" ht="23.25" hidden="1" x14ac:dyDescent="0.35">
      <c r="A384" s="144" t="s">
        <v>539</v>
      </c>
      <c r="B384" s="144" t="s">
        <v>1211</v>
      </c>
      <c r="C384" s="142">
        <f>IFERROR(VLOOKUP(A384,'งบทดลอง รพ.'!$A$2:$C$599,3,0),0)</f>
        <v>0</v>
      </c>
      <c r="E384" s="91" t="s">
        <v>1095</v>
      </c>
      <c r="F384" s="91" t="s">
        <v>734</v>
      </c>
      <c r="G384" s="320" t="s">
        <v>1105</v>
      </c>
      <c r="H384" s="88"/>
    </row>
    <row r="385" spans="1:8" ht="23.25" hidden="1" x14ac:dyDescent="0.35">
      <c r="A385" s="144" t="s">
        <v>540</v>
      </c>
      <c r="B385" s="144" t="s">
        <v>1212</v>
      </c>
      <c r="C385" s="142">
        <f>IFERROR(VLOOKUP(A385,'งบทดลอง รพ.'!$A$2:$C$599,3,0),0)</f>
        <v>0</v>
      </c>
      <c r="E385" s="91" t="s">
        <v>1095</v>
      </c>
      <c r="F385" s="91" t="s">
        <v>734</v>
      </c>
      <c r="G385" s="320" t="s">
        <v>1105</v>
      </c>
      <c r="H385" s="88"/>
    </row>
    <row r="386" spans="1:8" ht="23.25" hidden="1" x14ac:dyDescent="0.35">
      <c r="A386" s="144" t="s">
        <v>541</v>
      </c>
      <c r="B386" s="144" t="s">
        <v>1213</v>
      </c>
      <c r="C386" s="142">
        <f>IFERROR(VLOOKUP(A386,'งบทดลอง รพ.'!$A$2:$C$599,3,0),0)</f>
        <v>0</v>
      </c>
      <c r="E386" s="91" t="s">
        <v>1095</v>
      </c>
      <c r="F386" s="91" t="s">
        <v>734</v>
      </c>
      <c r="G386" s="320" t="s">
        <v>1105</v>
      </c>
      <c r="H386" s="88"/>
    </row>
    <row r="387" spans="1:8" ht="23.25" hidden="1" x14ac:dyDescent="0.35">
      <c r="A387" s="144" t="s">
        <v>542</v>
      </c>
      <c r="B387" s="144" t="s">
        <v>543</v>
      </c>
      <c r="C387" s="142">
        <f>IFERROR(VLOOKUP(A387,'งบทดลอง รพ.'!$A$2:$C$599,3,0),0)</f>
        <v>3853.2</v>
      </c>
      <c r="E387" s="91" t="s">
        <v>1095</v>
      </c>
      <c r="F387" s="91" t="s">
        <v>734</v>
      </c>
      <c r="G387" s="320" t="s">
        <v>1105</v>
      </c>
      <c r="H387" s="88"/>
    </row>
    <row r="388" spans="1:8" ht="23.25" hidden="1" x14ac:dyDescent="0.35">
      <c r="A388" s="144" t="s">
        <v>544</v>
      </c>
      <c r="B388" s="144" t="s">
        <v>545</v>
      </c>
      <c r="C388" s="142">
        <f>IFERROR(VLOOKUP(A388,'งบทดลอง รพ.'!$A$2:$C$599,3,0),0)</f>
        <v>0</v>
      </c>
      <c r="E388" s="91" t="s">
        <v>1095</v>
      </c>
      <c r="F388" s="91" t="s">
        <v>734</v>
      </c>
      <c r="G388" s="320" t="s">
        <v>1105</v>
      </c>
      <c r="H388" s="88"/>
    </row>
    <row r="389" spans="1:8" ht="23.25" hidden="1" x14ac:dyDescent="0.35">
      <c r="A389" s="144" t="s">
        <v>546</v>
      </c>
      <c r="B389" s="144" t="s">
        <v>1214</v>
      </c>
      <c r="C389" s="142">
        <f>IFERROR(VLOOKUP(A389,'งบทดลอง รพ.'!$A$2:$C$599,3,0),0)</f>
        <v>2613562.86</v>
      </c>
      <c r="E389" s="91" t="s">
        <v>1095</v>
      </c>
      <c r="F389" s="91" t="s">
        <v>734</v>
      </c>
      <c r="G389" s="320" t="s">
        <v>1105</v>
      </c>
      <c r="H389" s="88"/>
    </row>
    <row r="390" spans="1:8" ht="23.25" hidden="1" x14ac:dyDescent="0.35">
      <c r="A390" s="144" t="s">
        <v>547</v>
      </c>
      <c r="B390" s="144" t="s">
        <v>1215</v>
      </c>
      <c r="C390" s="142">
        <f>IFERROR(VLOOKUP(A390,'งบทดลอง รพ.'!$A$2:$C$599,3,0),0)</f>
        <v>628078.43999999994</v>
      </c>
      <c r="E390" s="91" t="s">
        <v>1095</v>
      </c>
      <c r="F390" s="91" t="s">
        <v>734</v>
      </c>
      <c r="G390" s="320" t="s">
        <v>1105</v>
      </c>
      <c r="H390" s="88"/>
    </row>
    <row r="391" spans="1:8" ht="23.25" hidden="1" x14ac:dyDescent="0.35">
      <c r="A391" s="144" t="s">
        <v>973</v>
      </c>
      <c r="B391" s="144" t="s">
        <v>974</v>
      </c>
      <c r="C391" s="142">
        <f>IFERROR(VLOOKUP(A391,'งบทดลอง รพ.'!$A$2:$C$599,3,0),0)</f>
        <v>0</v>
      </c>
      <c r="E391" s="91" t="s">
        <v>1095</v>
      </c>
      <c r="F391" s="91" t="s">
        <v>734</v>
      </c>
      <c r="G391" s="320" t="s">
        <v>1105</v>
      </c>
      <c r="H391" s="88"/>
    </row>
    <row r="392" spans="1:8" ht="23.25" hidden="1" x14ac:dyDescent="0.35">
      <c r="A392" s="144" t="s">
        <v>548</v>
      </c>
      <c r="B392" s="144" t="s">
        <v>1216</v>
      </c>
      <c r="C392" s="142">
        <f>IFERROR(VLOOKUP(A392,'งบทดลอง รพ.'!$A$2:$C$599,3,0),0)</f>
        <v>0</v>
      </c>
      <c r="E392" s="91" t="s">
        <v>1095</v>
      </c>
      <c r="F392" s="91" t="s">
        <v>734</v>
      </c>
      <c r="G392" s="320" t="s">
        <v>1105</v>
      </c>
      <c r="H392" s="88"/>
    </row>
    <row r="393" spans="1:8" ht="23.25" hidden="1" x14ac:dyDescent="0.35">
      <c r="A393" s="144" t="s">
        <v>549</v>
      </c>
      <c r="B393" s="144" t="s">
        <v>1217</v>
      </c>
      <c r="C393" s="142">
        <f>IFERROR(VLOOKUP(A393,'งบทดลอง รพ.'!$A$2:$C$599,3,0),0)</f>
        <v>0</v>
      </c>
      <c r="E393" s="91" t="s">
        <v>1095</v>
      </c>
      <c r="F393" s="91" t="s">
        <v>734</v>
      </c>
      <c r="G393" s="320" t="s">
        <v>1105</v>
      </c>
      <c r="H393" s="88"/>
    </row>
    <row r="394" spans="1:8" ht="23.25" hidden="1" x14ac:dyDescent="0.35">
      <c r="A394" s="144" t="s">
        <v>550</v>
      </c>
      <c r="B394" s="144" t="s">
        <v>1218</v>
      </c>
      <c r="C394" s="142">
        <f>IFERROR(VLOOKUP(A394,'งบทดลอง รพ.'!$A$2:$C$599,3,0),0)</f>
        <v>0</v>
      </c>
      <c r="E394" s="91" t="s">
        <v>1095</v>
      </c>
      <c r="F394" s="91" t="s">
        <v>734</v>
      </c>
      <c r="G394" s="320" t="s">
        <v>1105</v>
      </c>
      <c r="H394" s="88"/>
    </row>
    <row r="395" spans="1:8" ht="23.25" hidden="1" x14ac:dyDescent="0.35">
      <c r="A395" s="144" t="s">
        <v>551</v>
      </c>
      <c r="B395" s="144" t="s">
        <v>1219</v>
      </c>
      <c r="C395" s="142">
        <f>IFERROR(VLOOKUP(A395,'งบทดลอง รพ.'!$A$2:$C$599,3,0),0)</f>
        <v>0</v>
      </c>
      <c r="E395" s="91" t="s">
        <v>1095</v>
      </c>
      <c r="F395" s="91" t="s">
        <v>734</v>
      </c>
      <c r="G395" s="320" t="s">
        <v>1105</v>
      </c>
      <c r="H395" s="88"/>
    </row>
    <row r="396" spans="1:8" ht="23.25" hidden="1" x14ac:dyDescent="0.35">
      <c r="A396" s="144" t="s">
        <v>552</v>
      </c>
      <c r="B396" s="144" t="s">
        <v>1220</v>
      </c>
      <c r="C396" s="142">
        <f>IFERROR(VLOOKUP(A396,'งบทดลอง รพ.'!$A$2:$C$599,3,0),0)</f>
        <v>0</v>
      </c>
      <c r="E396" s="91" t="s">
        <v>1095</v>
      </c>
      <c r="F396" s="91" t="s">
        <v>734</v>
      </c>
      <c r="G396" s="320" t="s">
        <v>1105</v>
      </c>
      <c r="H396" s="88"/>
    </row>
    <row r="397" spans="1:8" ht="23.25" hidden="1" x14ac:dyDescent="0.35">
      <c r="A397" s="144" t="s">
        <v>553</v>
      </c>
      <c r="B397" s="144" t="s">
        <v>1221</v>
      </c>
      <c r="C397" s="142">
        <f>IFERROR(VLOOKUP(A397,'งบทดลอง รพ.'!$A$2:$C$599,3,0),0)</f>
        <v>0</v>
      </c>
      <c r="E397" s="91" t="s">
        <v>1095</v>
      </c>
      <c r="F397" s="91" t="s">
        <v>734</v>
      </c>
      <c r="G397" s="320" t="s">
        <v>1105</v>
      </c>
      <c r="H397" s="88"/>
    </row>
    <row r="398" spans="1:8" ht="23.25" hidden="1" x14ac:dyDescent="0.35">
      <c r="A398" s="144" t="s">
        <v>554</v>
      </c>
      <c r="B398" s="144" t="s">
        <v>555</v>
      </c>
      <c r="C398" s="142">
        <f>IFERROR(VLOOKUP(A398,'งบทดลอง รพ.'!$A$2:$C$599,3,0),0)</f>
        <v>0</v>
      </c>
      <c r="E398" s="91" t="s">
        <v>1093</v>
      </c>
      <c r="F398" s="91" t="s">
        <v>41</v>
      </c>
      <c r="G398" s="320" t="s">
        <v>1105</v>
      </c>
      <c r="H398" s="88"/>
    </row>
    <row r="399" spans="1:8" ht="23.25" hidden="1" x14ac:dyDescent="0.35">
      <c r="A399" s="144" t="s">
        <v>556</v>
      </c>
      <c r="B399" s="144" t="s">
        <v>557</v>
      </c>
      <c r="C399" s="142">
        <f>IFERROR(VLOOKUP(A399,'งบทดลอง รพ.'!$A$2:$C$599,3,0),0)</f>
        <v>0</v>
      </c>
      <c r="E399" s="91" t="s">
        <v>1093</v>
      </c>
      <c r="F399" s="91" t="s">
        <v>41</v>
      </c>
      <c r="G399" s="320" t="s">
        <v>1105</v>
      </c>
      <c r="H399" s="88"/>
    </row>
    <row r="400" spans="1:8" ht="23.25" hidden="1" x14ac:dyDescent="0.35">
      <c r="A400" s="144" t="s">
        <v>558</v>
      </c>
      <c r="B400" s="144" t="s">
        <v>559</v>
      </c>
      <c r="C400" s="142">
        <f>IFERROR(VLOOKUP(A400,'งบทดลอง รพ.'!$A$2:$C$599,3,0),0)</f>
        <v>0</v>
      </c>
      <c r="E400" s="91" t="s">
        <v>1093</v>
      </c>
      <c r="F400" s="91" t="s">
        <v>41</v>
      </c>
      <c r="G400" s="320" t="s">
        <v>1105</v>
      </c>
      <c r="H400" s="88"/>
    </row>
    <row r="401" spans="1:8" ht="23.25" hidden="1" x14ac:dyDescent="0.35">
      <c r="A401" s="144" t="s">
        <v>560</v>
      </c>
      <c r="B401" s="144" t="s">
        <v>561</v>
      </c>
      <c r="C401" s="142">
        <f>IFERROR(VLOOKUP(A401,'งบทดลอง รพ.'!$A$2:$C$599,3,0),0)</f>
        <v>0</v>
      </c>
      <c r="E401" s="91" t="s">
        <v>1093</v>
      </c>
      <c r="F401" s="91" t="s">
        <v>41</v>
      </c>
      <c r="G401" s="320" t="s">
        <v>1105</v>
      </c>
      <c r="H401" s="88"/>
    </row>
    <row r="402" spans="1:8" ht="23.25" hidden="1" x14ac:dyDescent="0.35">
      <c r="A402" s="144" t="s">
        <v>562</v>
      </c>
      <c r="B402" s="144" t="s">
        <v>563</v>
      </c>
      <c r="C402" s="142">
        <f>IFERROR(VLOOKUP(A402,'งบทดลอง รพ.'!$A$2:$C$599,3,0),0)</f>
        <v>0</v>
      </c>
      <c r="E402" s="91" t="s">
        <v>1093</v>
      </c>
      <c r="F402" s="91" t="s">
        <v>41</v>
      </c>
      <c r="G402" s="320" t="s">
        <v>1105</v>
      </c>
      <c r="H402" s="88"/>
    </row>
    <row r="403" spans="1:8" ht="23.25" hidden="1" x14ac:dyDescent="0.35">
      <c r="A403" s="144" t="s">
        <v>564</v>
      </c>
      <c r="B403" s="144" t="s">
        <v>565</v>
      </c>
      <c r="C403" s="142">
        <f>IFERROR(VLOOKUP(A403,'งบทดลอง รพ.'!$A$2:$C$599,3,0),0)</f>
        <v>0</v>
      </c>
      <c r="E403" s="91" t="s">
        <v>1093</v>
      </c>
      <c r="F403" s="91" t="s">
        <v>41</v>
      </c>
      <c r="G403" s="320" t="s">
        <v>1105</v>
      </c>
      <c r="H403" s="88"/>
    </row>
    <row r="404" spans="1:8" ht="23.25" hidden="1" x14ac:dyDescent="0.35">
      <c r="A404" s="144" t="s">
        <v>566</v>
      </c>
      <c r="B404" s="144" t="s">
        <v>567</v>
      </c>
      <c r="C404" s="142">
        <f>IFERROR(VLOOKUP(A404,'งบทดลอง รพ.'!$A$2:$C$599,3,0),0)</f>
        <v>0</v>
      </c>
      <c r="E404" s="91" t="s">
        <v>1093</v>
      </c>
      <c r="F404" s="91" t="s">
        <v>41</v>
      </c>
      <c r="G404" s="320" t="s">
        <v>1105</v>
      </c>
      <c r="H404" s="88"/>
    </row>
    <row r="405" spans="1:8" ht="23.25" hidden="1" x14ac:dyDescent="0.35">
      <c r="A405" s="144" t="s">
        <v>568</v>
      </c>
      <c r="B405" s="144" t="s">
        <v>569</v>
      </c>
      <c r="C405" s="142">
        <f>IFERROR(VLOOKUP(A405,'งบทดลอง รพ.'!$A$2:$C$599,3,0),0)</f>
        <v>0</v>
      </c>
      <c r="E405" s="91" t="s">
        <v>1093</v>
      </c>
      <c r="F405" s="91" t="s">
        <v>41</v>
      </c>
      <c r="G405" s="320" t="s">
        <v>1105</v>
      </c>
      <c r="H405" s="88"/>
    </row>
    <row r="406" spans="1:8" ht="23.25" hidden="1" x14ac:dyDescent="0.35">
      <c r="A406" s="144" t="s">
        <v>570</v>
      </c>
      <c r="B406" s="144" t="s">
        <v>571</v>
      </c>
      <c r="C406" s="142">
        <f>IFERROR(VLOOKUP(A406,'งบทดลอง รพ.'!$A$2:$C$599,3,0),0)</f>
        <v>0</v>
      </c>
      <c r="E406" s="91" t="s">
        <v>1093</v>
      </c>
      <c r="F406" s="91" t="s">
        <v>41</v>
      </c>
      <c r="G406" s="320" t="s">
        <v>1105</v>
      </c>
      <c r="H406" s="88"/>
    </row>
    <row r="407" spans="1:8" ht="23.25" hidden="1" x14ac:dyDescent="0.35">
      <c r="A407" s="144" t="s">
        <v>572</v>
      </c>
      <c r="B407" s="144" t="s">
        <v>573</v>
      </c>
      <c r="C407" s="142">
        <f>IFERROR(VLOOKUP(A407,'งบทดลอง รพ.'!$A$2:$C$599,3,0),0)</f>
        <v>0</v>
      </c>
      <c r="E407" s="91" t="s">
        <v>1093</v>
      </c>
      <c r="F407" s="91" t="s">
        <v>41</v>
      </c>
      <c r="G407" s="320" t="s">
        <v>1105</v>
      </c>
      <c r="H407" s="88"/>
    </row>
    <row r="408" spans="1:8" ht="23.25" hidden="1" x14ac:dyDescent="0.35">
      <c r="A408" s="144" t="s">
        <v>574</v>
      </c>
      <c r="B408" s="144" t="s">
        <v>575</v>
      </c>
      <c r="C408" s="142">
        <f>IFERROR(VLOOKUP(A408,'งบทดลอง รพ.'!$A$2:$C$599,3,0),0)</f>
        <v>0</v>
      </c>
      <c r="E408" s="91" t="s">
        <v>1093</v>
      </c>
      <c r="F408" s="91" t="s">
        <v>41</v>
      </c>
      <c r="G408" s="320" t="s">
        <v>1105</v>
      </c>
      <c r="H408" s="88"/>
    </row>
    <row r="409" spans="1:8" ht="23.25" hidden="1" x14ac:dyDescent="0.35">
      <c r="A409" s="144" t="s">
        <v>576</v>
      </c>
      <c r="B409" s="144" t="s">
        <v>577</v>
      </c>
      <c r="C409" s="142">
        <f>IFERROR(VLOOKUP(A409,'งบทดลอง รพ.'!$A$2:$C$599,3,0),0)</f>
        <v>0</v>
      </c>
      <c r="E409" s="91" t="s">
        <v>1093</v>
      </c>
      <c r="F409" s="91" t="s">
        <v>41</v>
      </c>
      <c r="G409" s="320" t="s">
        <v>1105</v>
      </c>
      <c r="H409" s="88"/>
    </row>
    <row r="410" spans="1:8" ht="23.25" hidden="1" x14ac:dyDescent="0.35">
      <c r="A410" s="144" t="s">
        <v>578</v>
      </c>
      <c r="B410" s="144" t="s">
        <v>579</v>
      </c>
      <c r="C410" s="142">
        <f>IFERROR(VLOOKUP(A410,'งบทดลอง รพ.'!$A$2:$C$599,3,0),0)</f>
        <v>0</v>
      </c>
      <c r="E410" s="91" t="s">
        <v>1093</v>
      </c>
      <c r="F410" s="91" t="s">
        <v>41</v>
      </c>
      <c r="G410" s="320" t="s">
        <v>1105</v>
      </c>
      <c r="H410" s="88"/>
    </row>
    <row r="411" spans="1:8" ht="23.25" hidden="1" x14ac:dyDescent="0.35">
      <c r="A411" s="144" t="s">
        <v>580</v>
      </c>
      <c r="B411" s="144" t="s">
        <v>581</v>
      </c>
      <c r="C411" s="142">
        <f>IFERROR(VLOOKUP(A411,'งบทดลอง รพ.'!$A$2:$C$599,3,0),0)</f>
        <v>0</v>
      </c>
      <c r="E411" s="91" t="s">
        <v>1093</v>
      </c>
      <c r="F411" s="91" t="s">
        <v>41</v>
      </c>
      <c r="G411" s="320" t="s">
        <v>1105</v>
      </c>
      <c r="H411" s="88"/>
    </row>
    <row r="412" spans="1:8" ht="23.25" hidden="1" x14ac:dyDescent="0.35">
      <c r="A412" s="144" t="s">
        <v>582</v>
      </c>
      <c r="B412" s="144" t="s">
        <v>583</v>
      </c>
      <c r="C412" s="142">
        <f>IFERROR(VLOOKUP(A412,'งบทดลอง รพ.'!$A$2:$C$599,3,0),0)</f>
        <v>0</v>
      </c>
      <c r="E412" s="91" t="s">
        <v>1093</v>
      </c>
      <c r="F412" s="91" t="s">
        <v>41</v>
      </c>
      <c r="G412" s="320" t="s">
        <v>1105</v>
      </c>
      <c r="H412" s="88"/>
    </row>
    <row r="413" spans="1:8" ht="23.25" hidden="1" x14ac:dyDescent="0.35">
      <c r="A413" s="144" t="s">
        <v>584</v>
      </c>
      <c r="B413" s="144" t="s">
        <v>585</v>
      </c>
      <c r="C413" s="142">
        <f>IFERROR(VLOOKUP(A413,'งบทดลอง รพ.'!$A$2:$C$599,3,0),0)</f>
        <v>0</v>
      </c>
      <c r="E413" s="91" t="s">
        <v>1093</v>
      </c>
      <c r="F413" s="91" t="s">
        <v>41</v>
      </c>
      <c r="G413" s="320" t="s">
        <v>1105</v>
      </c>
      <c r="H413" s="88"/>
    </row>
    <row r="414" spans="1:8" ht="23.25" hidden="1" x14ac:dyDescent="0.35">
      <c r="A414" s="144" t="s">
        <v>586</v>
      </c>
      <c r="B414" s="144" t="s">
        <v>587</v>
      </c>
      <c r="C414" s="142">
        <f>IFERROR(VLOOKUP(A414,'งบทดลอง รพ.'!$A$2:$C$599,3,0),0)</f>
        <v>0</v>
      </c>
      <c r="E414" s="91" t="s">
        <v>1093</v>
      </c>
      <c r="F414" s="91" t="s">
        <v>41</v>
      </c>
      <c r="G414" s="320" t="s">
        <v>1105</v>
      </c>
      <c r="H414" s="88"/>
    </row>
    <row r="415" spans="1:8" ht="23.25" hidden="1" x14ac:dyDescent="0.35">
      <c r="A415" s="144" t="s">
        <v>588</v>
      </c>
      <c r="B415" s="144" t="s">
        <v>589</v>
      </c>
      <c r="C415" s="142">
        <f>IFERROR(VLOOKUP(A415,'งบทดลอง รพ.'!$A$2:$C$599,3,0),0)</f>
        <v>0</v>
      </c>
      <c r="E415" s="91" t="s">
        <v>1093</v>
      </c>
      <c r="F415" s="91" t="s">
        <v>41</v>
      </c>
      <c r="G415" s="320" t="s">
        <v>1105</v>
      </c>
      <c r="H415" s="88"/>
    </row>
    <row r="416" spans="1:8" ht="23.25" hidden="1" x14ac:dyDescent="0.35">
      <c r="A416" s="144" t="s">
        <v>590</v>
      </c>
      <c r="B416" s="144" t="s">
        <v>591</v>
      </c>
      <c r="C416" s="142">
        <f>IFERROR(VLOOKUP(A416,'งบทดลอง รพ.'!$A$2:$C$599,3,0),0)</f>
        <v>0</v>
      </c>
      <c r="E416" s="91" t="s">
        <v>1093</v>
      </c>
      <c r="F416" s="91" t="s">
        <v>41</v>
      </c>
      <c r="G416" s="320" t="s">
        <v>1105</v>
      </c>
      <c r="H416" s="88"/>
    </row>
    <row r="417" spans="1:8" ht="23.25" hidden="1" x14ac:dyDescent="0.35">
      <c r="A417" s="144" t="s">
        <v>592</v>
      </c>
      <c r="B417" s="144" t="s">
        <v>593</v>
      </c>
      <c r="C417" s="142">
        <f>IFERROR(VLOOKUP(A417,'งบทดลอง รพ.'!$A$2:$C$599,3,0),0)</f>
        <v>0</v>
      </c>
      <c r="E417" s="91" t="s">
        <v>1093</v>
      </c>
      <c r="F417" s="91" t="s">
        <v>41</v>
      </c>
      <c r="G417" s="320" t="s">
        <v>1105</v>
      </c>
      <c r="H417" s="88"/>
    </row>
    <row r="418" spans="1:8" ht="23.25" hidden="1" x14ac:dyDescent="0.35">
      <c r="A418" s="144" t="s">
        <v>975</v>
      </c>
      <c r="B418" s="144" t="s">
        <v>976</v>
      </c>
      <c r="C418" s="142">
        <f>IFERROR(VLOOKUP(A418,'งบทดลอง รพ.'!$A$2:$C$599,3,0),0)</f>
        <v>0</v>
      </c>
      <c r="E418" s="91" t="s">
        <v>1093</v>
      </c>
      <c r="F418" s="91" t="s">
        <v>41</v>
      </c>
      <c r="G418" s="320" t="s">
        <v>1105</v>
      </c>
      <c r="H418" s="88"/>
    </row>
    <row r="419" spans="1:8" ht="23.25" hidden="1" x14ac:dyDescent="0.35">
      <c r="A419" s="144" t="s">
        <v>977</v>
      </c>
      <c r="B419" s="144" t="s">
        <v>978</v>
      </c>
      <c r="C419" s="142">
        <f>IFERROR(VLOOKUP(A419,'งบทดลอง รพ.'!$A$2:$C$599,3,0),0)</f>
        <v>0</v>
      </c>
      <c r="E419" s="91" t="s">
        <v>1093</v>
      </c>
      <c r="F419" s="91" t="s">
        <v>41</v>
      </c>
      <c r="G419" s="320" t="s">
        <v>1105</v>
      </c>
      <c r="H419" s="88"/>
    </row>
    <row r="420" spans="1:8" ht="23.25" hidden="1" x14ac:dyDescent="0.35">
      <c r="A420" s="144" t="s">
        <v>979</v>
      </c>
      <c r="B420" s="144" t="s">
        <v>980</v>
      </c>
      <c r="C420" s="142">
        <f>IFERROR(VLOOKUP(A420,'งบทดลอง รพ.'!$A$2:$C$599,3,0),0)</f>
        <v>0</v>
      </c>
      <c r="E420" s="91" t="s">
        <v>1093</v>
      </c>
      <c r="F420" s="91" t="s">
        <v>41</v>
      </c>
      <c r="G420" s="320" t="s">
        <v>1105</v>
      </c>
      <c r="H420" s="88"/>
    </row>
    <row r="421" spans="1:8" ht="23.25" hidden="1" x14ac:dyDescent="0.35">
      <c r="A421" s="144" t="s">
        <v>594</v>
      </c>
      <c r="B421" s="144" t="s">
        <v>1222</v>
      </c>
      <c r="C421" s="142">
        <f>IFERROR(VLOOKUP(A421,'งบทดลอง รพ.'!$A$2:$C$599,3,0),0)</f>
        <v>0</v>
      </c>
      <c r="E421" s="91" t="s">
        <v>1093</v>
      </c>
      <c r="F421" s="91" t="s">
        <v>41</v>
      </c>
      <c r="G421" s="320" t="s">
        <v>1105</v>
      </c>
      <c r="H421" s="88"/>
    </row>
    <row r="422" spans="1:8" ht="23.25" hidden="1" x14ac:dyDescent="0.35">
      <c r="A422" s="144" t="s">
        <v>981</v>
      </c>
      <c r="B422" s="144" t="s">
        <v>982</v>
      </c>
      <c r="C422" s="142">
        <f>IFERROR(VLOOKUP(A422,'งบทดลอง รพ.'!$A$2:$C$599,3,0),0)</f>
        <v>0</v>
      </c>
      <c r="E422" s="91" t="s">
        <v>1093</v>
      </c>
      <c r="F422" s="91" t="s">
        <v>41</v>
      </c>
      <c r="G422" s="320" t="s">
        <v>1105</v>
      </c>
      <c r="H422" s="88"/>
    </row>
    <row r="423" spans="1:8" ht="23.25" hidden="1" x14ac:dyDescent="0.35">
      <c r="A423" s="144" t="s">
        <v>983</v>
      </c>
      <c r="B423" s="144" t="s">
        <v>984</v>
      </c>
      <c r="C423" s="142">
        <f>IFERROR(VLOOKUP(A423,'งบทดลอง รพ.'!$A$2:$C$599,3,0),0)</f>
        <v>0</v>
      </c>
      <c r="E423" s="91" t="s">
        <v>1093</v>
      </c>
      <c r="F423" s="91" t="s">
        <v>41</v>
      </c>
      <c r="G423" s="320" t="s">
        <v>1105</v>
      </c>
      <c r="H423" s="88"/>
    </row>
    <row r="424" spans="1:8" ht="23.25" hidden="1" x14ac:dyDescent="0.35">
      <c r="A424" s="144" t="s">
        <v>595</v>
      </c>
      <c r="B424" s="144" t="s">
        <v>1223</v>
      </c>
      <c r="C424" s="142">
        <f>IFERROR(VLOOKUP(A424,'งบทดลอง รพ.'!$A$2:$C$599,3,0),0)</f>
        <v>0</v>
      </c>
      <c r="E424" s="91" t="s">
        <v>1093</v>
      </c>
      <c r="F424" s="91" t="s">
        <v>41</v>
      </c>
      <c r="G424" s="320" t="s">
        <v>1105</v>
      </c>
      <c r="H424" s="88"/>
    </row>
    <row r="425" spans="1:8" ht="23.25" hidden="1" x14ac:dyDescent="0.35">
      <c r="A425" s="144" t="s">
        <v>985</v>
      </c>
      <c r="B425" s="144" t="s">
        <v>596</v>
      </c>
      <c r="C425" s="142">
        <f>IFERROR(VLOOKUP(A425,'งบทดลอง รพ.'!$A$2:$C$599,3,0),0)</f>
        <v>0</v>
      </c>
      <c r="E425" s="91" t="s">
        <v>1093</v>
      </c>
      <c r="F425" s="91" t="s">
        <v>41</v>
      </c>
      <c r="G425" s="320" t="s">
        <v>1105</v>
      </c>
      <c r="H425" s="88"/>
    </row>
    <row r="426" spans="1:8" ht="23.25" hidden="1" x14ac:dyDescent="0.35">
      <c r="A426" s="144" t="s">
        <v>597</v>
      </c>
      <c r="B426" s="144" t="s">
        <v>598</v>
      </c>
      <c r="C426" s="142">
        <f>IFERROR(VLOOKUP(A426,'งบทดลอง รพ.'!$A$2:$C$599,3,0),0)</f>
        <v>0</v>
      </c>
      <c r="E426" s="91" t="s">
        <v>1093</v>
      </c>
      <c r="F426" s="91" t="s">
        <v>41</v>
      </c>
      <c r="G426" s="320" t="s">
        <v>1105</v>
      </c>
      <c r="H426" s="88"/>
    </row>
    <row r="427" spans="1:8" ht="23.25" hidden="1" x14ac:dyDescent="0.35">
      <c r="A427" s="144" t="s">
        <v>599</v>
      </c>
      <c r="B427" s="144" t="s">
        <v>600</v>
      </c>
      <c r="C427" s="142">
        <f>IFERROR(VLOOKUP(A427,'งบทดลอง รพ.'!$A$2:$C$599,3,0),0)</f>
        <v>0</v>
      </c>
      <c r="E427" s="91" t="s">
        <v>1093</v>
      </c>
      <c r="F427" s="91" t="s">
        <v>41</v>
      </c>
      <c r="G427" s="320" t="s">
        <v>1105</v>
      </c>
      <c r="H427" s="88"/>
    </row>
    <row r="428" spans="1:8" ht="23.25" hidden="1" x14ac:dyDescent="0.35">
      <c r="A428" s="144" t="s">
        <v>601</v>
      </c>
      <c r="B428" s="144" t="s">
        <v>602</v>
      </c>
      <c r="C428" s="142">
        <f>IFERROR(VLOOKUP(A428,'งบทดลอง รพ.'!$A$2:$C$599,3,0),0)</f>
        <v>0</v>
      </c>
      <c r="E428" s="91" t="s">
        <v>1093</v>
      </c>
      <c r="F428" s="91" t="s">
        <v>41</v>
      </c>
      <c r="G428" s="320" t="s">
        <v>1105</v>
      </c>
      <c r="H428" s="88"/>
    </row>
    <row r="429" spans="1:8" ht="23.25" hidden="1" x14ac:dyDescent="0.35">
      <c r="A429" s="144" t="s">
        <v>603</v>
      </c>
      <c r="B429" s="144" t="s">
        <v>604</v>
      </c>
      <c r="C429" s="142">
        <f>IFERROR(VLOOKUP(A429,'งบทดลอง รพ.'!$A$2:$C$599,3,0),0)</f>
        <v>0</v>
      </c>
      <c r="E429" s="91" t="s">
        <v>1093</v>
      </c>
      <c r="F429" s="91" t="s">
        <v>41</v>
      </c>
      <c r="G429" s="320" t="s">
        <v>1105</v>
      </c>
      <c r="H429" s="88"/>
    </row>
    <row r="430" spans="1:8" ht="23.25" hidden="1" x14ac:dyDescent="0.35">
      <c r="A430" s="144" t="s">
        <v>605</v>
      </c>
      <c r="B430" s="144" t="s">
        <v>1224</v>
      </c>
      <c r="C430" s="142">
        <f>IFERROR(VLOOKUP(A430,'งบทดลอง รพ.'!$A$2:$C$599,3,0),0)</f>
        <v>0</v>
      </c>
      <c r="E430" s="91" t="s">
        <v>1093</v>
      </c>
      <c r="F430" s="91" t="s">
        <v>41</v>
      </c>
      <c r="G430" s="320" t="s">
        <v>1105</v>
      </c>
      <c r="H430" s="88"/>
    </row>
    <row r="431" spans="1:8" ht="23.25" hidden="1" x14ac:dyDescent="0.35">
      <c r="A431" s="144" t="s">
        <v>606</v>
      </c>
      <c r="B431" s="144" t="s">
        <v>1225</v>
      </c>
      <c r="C431" s="142">
        <f>IFERROR(VLOOKUP(A431,'งบทดลอง รพ.'!$A$2:$C$599,3,0),0)</f>
        <v>0</v>
      </c>
      <c r="E431" s="91" t="s">
        <v>1093</v>
      </c>
      <c r="F431" s="91" t="s">
        <v>41</v>
      </c>
      <c r="G431" s="320" t="s">
        <v>1105</v>
      </c>
      <c r="H431" s="88"/>
    </row>
    <row r="432" spans="1:8" ht="23.25" hidden="1" x14ac:dyDescent="0.35">
      <c r="A432" s="144" t="s">
        <v>607</v>
      </c>
      <c r="B432" s="144" t="s">
        <v>608</v>
      </c>
      <c r="C432" s="142">
        <f>IFERROR(VLOOKUP(A432,'งบทดลอง รพ.'!$A$2:$C$599,3,0),0)</f>
        <v>0</v>
      </c>
      <c r="E432" s="91" t="s">
        <v>1093</v>
      </c>
      <c r="F432" s="91" t="s">
        <v>41</v>
      </c>
      <c r="G432" s="320" t="s">
        <v>1105</v>
      </c>
      <c r="H432" s="88"/>
    </row>
    <row r="433" spans="1:8" ht="23.25" hidden="1" x14ac:dyDescent="0.35">
      <c r="A433" s="144" t="s">
        <v>609</v>
      </c>
      <c r="B433" s="144" t="s">
        <v>610</v>
      </c>
      <c r="C433" s="142">
        <f>IFERROR(VLOOKUP(A433,'งบทดลอง รพ.'!$A$2:$C$599,3,0),0)</f>
        <v>0</v>
      </c>
      <c r="E433" s="91" t="s">
        <v>1093</v>
      </c>
      <c r="F433" s="91" t="s">
        <v>41</v>
      </c>
      <c r="G433" s="320" t="s">
        <v>1105</v>
      </c>
      <c r="H433" s="88"/>
    </row>
    <row r="434" spans="1:8" ht="23.25" hidden="1" x14ac:dyDescent="0.35">
      <c r="A434" s="144" t="s">
        <v>611</v>
      </c>
      <c r="B434" s="144" t="s">
        <v>612</v>
      </c>
      <c r="C434" s="142">
        <f>IFERROR(VLOOKUP(A434,'งบทดลอง รพ.'!$A$2:$C$599,3,0),0)</f>
        <v>0</v>
      </c>
      <c r="E434" s="91" t="s">
        <v>1093</v>
      </c>
      <c r="F434" s="91" t="s">
        <v>41</v>
      </c>
      <c r="G434" s="320" t="s">
        <v>1105</v>
      </c>
      <c r="H434" s="88"/>
    </row>
    <row r="435" spans="1:8" ht="23.25" hidden="1" x14ac:dyDescent="0.35">
      <c r="A435" s="144" t="s">
        <v>613</v>
      </c>
      <c r="B435" s="144" t="s">
        <v>614</v>
      </c>
      <c r="C435" s="142">
        <f>IFERROR(VLOOKUP(A435,'งบทดลอง รพ.'!$A$2:$C$599,3,0),0)</f>
        <v>0</v>
      </c>
      <c r="E435" s="91" t="s">
        <v>1093</v>
      </c>
      <c r="F435" s="91" t="s">
        <v>41</v>
      </c>
      <c r="G435" s="320" t="s">
        <v>1105</v>
      </c>
      <c r="H435" s="88"/>
    </row>
    <row r="436" spans="1:8" ht="23.25" hidden="1" x14ac:dyDescent="0.35">
      <c r="A436" s="144" t="s">
        <v>615</v>
      </c>
      <c r="B436" s="144" t="s">
        <v>616</v>
      </c>
      <c r="C436" s="142">
        <f>IFERROR(VLOOKUP(A436,'งบทดลอง รพ.'!$A$2:$C$599,3,0),0)</f>
        <v>0</v>
      </c>
      <c r="E436" s="91" t="s">
        <v>1093</v>
      </c>
      <c r="F436" s="91" t="s">
        <v>41</v>
      </c>
      <c r="G436" s="320" t="s">
        <v>1105</v>
      </c>
      <c r="H436" s="88"/>
    </row>
    <row r="437" spans="1:8" ht="23.25" hidden="1" x14ac:dyDescent="0.35">
      <c r="A437" s="144" t="s">
        <v>617</v>
      </c>
      <c r="B437" s="144" t="s">
        <v>618</v>
      </c>
      <c r="C437" s="142">
        <f>IFERROR(VLOOKUP(A437,'งบทดลอง รพ.'!$A$2:$C$599,3,0),0)</f>
        <v>0</v>
      </c>
      <c r="E437" s="91" t="s">
        <v>1093</v>
      </c>
      <c r="F437" s="91" t="s">
        <v>41</v>
      </c>
      <c r="G437" s="320" t="s">
        <v>1105</v>
      </c>
      <c r="H437" s="88"/>
    </row>
    <row r="438" spans="1:8" ht="23.25" hidden="1" x14ac:dyDescent="0.35">
      <c r="A438" s="144" t="s">
        <v>619</v>
      </c>
      <c r="B438" s="144" t="s">
        <v>620</v>
      </c>
      <c r="C438" s="142">
        <f>IFERROR(VLOOKUP(A438,'งบทดลอง รพ.'!$A$2:$C$599,3,0),0)</f>
        <v>0</v>
      </c>
      <c r="E438" s="91" t="s">
        <v>1093</v>
      </c>
      <c r="F438" s="91" t="s">
        <v>41</v>
      </c>
      <c r="G438" s="320" t="s">
        <v>1105</v>
      </c>
      <c r="H438" s="88"/>
    </row>
    <row r="439" spans="1:8" ht="23.25" hidden="1" x14ac:dyDescent="0.35">
      <c r="A439" s="144" t="s">
        <v>621</v>
      </c>
      <c r="B439" s="144" t="s">
        <v>622</v>
      </c>
      <c r="C439" s="142">
        <f>IFERROR(VLOOKUP(A439,'งบทดลอง รพ.'!$A$2:$C$599,3,0),0)</f>
        <v>0</v>
      </c>
      <c r="E439" s="91" t="s">
        <v>1093</v>
      </c>
      <c r="F439" s="91" t="s">
        <v>41</v>
      </c>
      <c r="G439" s="320" t="s">
        <v>1105</v>
      </c>
      <c r="H439" s="88"/>
    </row>
    <row r="441" spans="1:8" x14ac:dyDescent="0.25">
      <c r="C441" s="303"/>
    </row>
  </sheetData>
  <autoFilter ref="A2:G439">
    <filterColumn colId="5">
      <filters>
        <filter val="P24"/>
      </filters>
    </filterColumn>
  </autoFilter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442"/>
  <sheetViews>
    <sheetView topLeftCell="A357" workbookViewId="0">
      <selection activeCell="C316" sqref="C316:C358"/>
    </sheetView>
  </sheetViews>
  <sheetFormatPr defaultRowHeight="14.25" x14ac:dyDescent="0.2"/>
  <cols>
    <col min="1" max="1" width="12.75" bestFit="1" customWidth="1"/>
    <col min="2" max="2" width="82.125" bestFit="1" customWidth="1"/>
    <col min="3" max="3" width="14.125" style="268" bestFit="1" customWidth="1"/>
    <col min="4" max="4" width="14.75" customWidth="1"/>
    <col min="5" max="5" width="15" style="268" customWidth="1"/>
    <col min="6" max="6" width="13.75" customWidth="1"/>
    <col min="7" max="7" width="11.375" bestFit="1" customWidth="1"/>
  </cols>
  <sheetData>
    <row r="1" spans="1:3" ht="24" x14ac:dyDescent="0.55000000000000004">
      <c r="A1" s="148" t="s">
        <v>736</v>
      </c>
      <c r="B1" s="31" t="s">
        <v>737</v>
      </c>
      <c r="C1" s="355" t="s">
        <v>707</v>
      </c>
    </row>
    <row r="2" spans="1:3" ht="15" x14ac:dyDescent="0.25">
      <c r="A2" s="329" t="s">
        <v>144</v>
      </c>
      <c r="B2" s="146" t="s">
        <v>145</v>
      </c>
    </row>
    <row r="3" spans="1:3" ht="15" x14ac:dyDescent="0.25">
      <c r="A3" s="329" t="s">
        <v>146</v>
      </c>
      <c r="B3" s="146" t="s">
        <v>147</v>
      </c>
    </row>
    <row r="4" spans="1:3" ht="15" x14ac:dyDescent="0.25">
      <c r="A4" s="329" t="s">
        <v>148</v>
      </c>
      <c r="B4" s="146" t="s">
        <v>149</v>
      </c>
    </row>
    <row r="5" spans="1:3" ht="15" x14ac:dyDescent="0.25">
      <c r="A5" s="329" t="s">
        <v>150</v>
      </c>
      <c r="B5" s="146" t="s">
        <v>151</v>
      </c>
    </row>
    <row r="6" spans="1:3" ht="15" x14ac:dyDescent="0.25">
      <c r="A6" s="329" t="s">
        <v>152</v>
      </c>
      <c r="B6" s="146" t="s">
        <v>1106</v>
      </c>
    </row>
    <row r="7" spans="1:3" ht="15" x14ac:dyDescent="0.25">
      <c r="A7" s="329" t="s">
        <v>153</v>
      </c>
      <c r="B7" s="146" t="s">
        <v>154</v>
      </c>
    </row>
    <row r="8" spans="1:3" ht="15" x14ac:dyDescent="0.25">
      <c r="A8" s="329" t="s">
        <v>155</v>
      </c>
      <c r="B8" s="146" t="s">
        <v>177</v>
      </c>
    </row>
    <row r="9" spans="1:3" ht="15" x14ac:dyDescent="0.25">
      <c r="A9" s="329" t="s">
        <v>156</v>
      </c>
      <c r="B9" s="146" t="s">
        <v>179</v>
      </c>
    </row>
    <row r="10" spans="1:3" ht="15" x14ac:dyDescent="0.25">
      <c r="A10" s="329" t="s">
        <v>157</v>
      </c>
      <c r="B10" s="146" t="s">
        <v>158</v>
      </c>
    </row>
    <row r="11" spans="1:3" ht="15" x14ac:dyDescent="0.25">
      <c r="A11" s="329" t="s">
        <v>159</v>
      </c>
      <c r="B11" s="146" t="s">
        <v>160</v>
      </c>
    </row>
    <row r="12" spans="1:3" ht="15" x14ac:dyDescent="0.25">
      <c r="A12" s="329" t="s">
        <v>117</v>
      </c>
      <c r="B12" s="146" t="s">
        <v>118</v>
      </c>
    </row>
    <row r="13" spans="1:3" ht="15" x14ac:dyDescent="0.25">
      <c r="A13" s="329" t="s">
        <v>119</v>
      </c>
      <c r="B13" s="146" t="s">
        <v>120</v>
      </c>
    </row>
    <row r="14" spans="1:3" ht="15" x14ac:dyDescent="0.25">
      <c r="A14" s="329" t="s">
        <v>829</v>
      </c>
      <c r="B14" s="146" t="s">
        <v>122</v>
      </c>
    </row>
    <row r="15" spans="1:3" ht="15" x14ac:dyDescent="0.25">
      <c r="A15" s="329" t="s">
        <v>830</v>
      </c>
      <c r="B15" s="146" t="s">
        <v>123</v>
      </c>
    </row>
    <row r="16" spans="1:3" ht="15" x14ac:dyDescent="0.25">
      <c r="A16" s="329" t="s">
        <v>831</v>
      </c>
      <c r="B16" s="146" t="s">
        <v>832</v>
      </c>
    </row>
    <row r="17" spans="1:5" ht="15" x14ac:dyDescent="0.25">
      <c r="A17" s="329" t="s">
        <v>124</v>
      </c>
      <c r="B17" s="146" t="s">
        <v>125</v>
      </c>
    </row>
    <row r="18" spans="1:5" ht="15" x14ac:dyDescent="0.25">
      <c r="A18" s="329" t="s">
        <v>126</v>
      </c>
      <c r="B18" s="146" t="s">
        <v>127</v>
      </c>
    </row>
    <row r="19" spans="1:5" ht="15" x14ac:dyDescent="0.25">
      <c r="A19" s="329" t="s">
        <v>833</v>
      </c>
      <c r="B19" s="146" t="s">
        <v>121</v>
      </c>
      <c r="C19" s="268">
        <v>90024</v>
      </c>
    </row>
    <row r="20" spans="1:5" ht="15" x14ac:dyDescent="0.25">
      <c r="A20" s="329" t="s">
        <v>834</v>
      </c>
      <c r="B20" s="146" t="s">
        <v>84</v>
      </c>
    </row>
    <row r="21" spans="1:5" ht="15" x14ac:dyDescent="0.25">
      <c r="A21" s="329" t="s">
        <v>835</v>
      </c>
      <c r="B21" s="146" t="s">
        <v>836</v>
      </c>
      <c r="C21" s="268">
        <v>240000</v>
      </c>
    </row>
    <row r="22" spans="1:5" ht="15" x14ac:dyDescent="0.25">
      <c r="A22" s="329" t="s">
        <v>837</v>
      </c>
      <c r="B22" s="146" t="s">
        <v>838</v>
      </c>
    </row>
    <row r="23" spans="1:5" ht="15" x14ac:dyDescent="0.25">
      <c r="A23" s="329" t="s">
        <v>76</v>
      </c>
      <c r="B23" s="146" t="s">
        <v>1108</v>
      </c>
    </row>
    <row r="24" spans="1:5" ht="15" x14ac:dyDescent="0.25">
      <c r="A24" s="329" t="s">
        <v>77</v>
      </c>
      <c r="B24" s="146" t="s">
        <v>1109</v>
      </c>
      <c r="C24" s="268">
        <v>485202</v>
      </c>
    </row>
    <row r="25" spans="1:5" ht="15" x14ac:dyDescent="0.25">
      <c r="A25" s="329" t="s">
        <v>128</v>
      </c>
      <c r="B25" s="146" t="s">
        <v>1110</v>
      </c>
      <c r="C25" s="268">
        <v>14945923.6</v>
      </c>
    </row>
    <row r="26" spans="1:5" ht="15" x14ac:dyDescent="0.25">
      <c r="A26" s="329" t="s">
        <v>129</v>
      </c>
      <c r="B26" s="146" t="s">
        <v>1111</v>
      </c>
      <c r="C26" s="268">
        <v>19671576</v>
      </c>
    </row>
    <row r="27" spans="1:5" ht="15" x14ac:dyDescent="0.25">
      <c r="A27" s="329" t="s">
        <v>85</v>
      </c>
      <c r="B27" s="146" t="s">
        <v>1112</v>
      </c>
      <c r="C27" s="402">
        <f>22061852.26-E27</f>
        <v>20561852.260000002</v>
      </c>
      <c r="E27" s="268">
        <v>1500000</v>
      </c>
    </row>
    <row r="28" spans="1:5" ht="15" x14ac:dyDescent="0.25">
      <c r="A28" s="329" t="s">
        <v>86</v>
      </c>
      <c r="B28" s="146" t="s">
        <v>1113</v>
      </c>
      <c r="C28" s="402">
        <f>13049190.55-E28</f>
        <v>12549190.550000001</v>
      </c>
      <c r="E28" s="268">
        <v>500000</v>
      </c>
    </row>
    <row r="29" spans="1:5" ht="15" x14ac:dyDescent="0.25">
      <c r="A29" s="329" t="s">
        <v>87</v>
      </c>
      <c r="B29" s="146" t="s">
        <v>88</v>
      </c>
    </row>
    <row r="30" spans="1:5" ht="15" x14ac:dyDescent="0.25">
      <c r="A30" s="329" t="s">
        <v>89</v>
      </c>
      <c r="B30" s="146" t="s">
        <v>90</v>
      </c>
    </row>
    <row r="31" spans="1:5" ht="15" x14ac:dyDescent="0.25">
      <c r="A31" s="329" t="s">
        <v>130</v>
      </c>
      <c r="B31" s="146" t="s">
        <v>1114</v>
      </c>
      <c r="C31" s="268">
        <v>66994.399999999994</v>
      </c>
    </row>
    <row r="32" spans="1:5" ht="15" x14ac:dyDescent="0.25">
      <c r="A32" s="329" t="s">
        <v>131</v>
      </c>
      <c r="B32" s="146" t="s">
        <v>1115</v>
      </c>
      <c r="C32" s="268">
        <v>3185215.2</v>
      </c>
    </row>
    <row r="33" spans="1:5" ht="15" x14ac:dyDescent="0.25">
      <c r="A33" s="329" t="s">
        <v>78</v>
      </c>
      <c r="B33" s="146" t="s">
        <v>1116</v>
      </c>
      <c r="C33" s="402">
        <f>2665708.21-E33</f>
        <v>2265708.21</v>
      </c>
      <c r="E33" s="268">
        <v>400000</v>
      </c>
    </row>
    <row r="34" spans="1:5" ht="15" x14ac:dyDescent="0.25">
      <c r="A34" s="329" t="s">
        <v>79</v>
      </c>
      <c r="B34" s="146" t="s">
        <v>1117</v>
      </c>
      <c r="C34" s="402">
        <f>1333731.27-E34</f>
        <v>1033731.27</v>
      </c>
      <c r="E34" s="268">
        <v>300000</v>
      </c>
    </row>
    <row r="35" spans="1:5" ht="15" x14ac:dyDescent="0.25">
      <c r="A35" s="329" t="s">
        <v>80</v>
      </c>
      <c r="B35" s="146" t="s">
        <v>81</v>
      </c>
    </row>
    <row r="36" spans="1:5" ht="15" x14ac:dyDescent="0.25">
      <c r="A36" s="329" t="s">
        <v>82</v>
      </c>
      <c r="B36" s="146" t="s">
        <v>83</v>
      </c>
    </row>
    <row r="37" spans="1:5" ht="15" x14ac:dyDescent="0.25">
      <c r="A37" s="329" t="s">
        <v>839</v>
      </c>
      <c r="B37" s="146" t="s">
        <v>840</v>
      </c>
      <c r="C37" s="268">
        <v>165000</v>
      </c>
    </row>
    <row r="38" spans="1:5" ht="15" x14ac:dyDescent="0.25">
      <c r="A38" s="329" t="s">
        <v>841</v>
      </c>
      <c r="B38" s="146" t="s">
        <v>842</v>
      </c>
      <c r="C38" s="268">
        <v>75000</v>
      </c>
    </row>
    <row r="39" spans="1:5" ht="15" x14ac:dyDescent="0.25">
      <c r="A39" s="329" t="s">
        <v>843</v>
      </c>
      <c r="B39" s="146" t="s">
        <v>844</v>
      </c>
    </row>
    <row r="40" spans="1:5" ht="15" x14ac:dyDescent="0.25">
      <c r="A40" s="329" t="s">
        <v>845</v>
      </c>
      <c r="B40" s="146" t="s">
        <v>846</v>
      </c>
    </row>
    <row r="41" spans="1:5" ht="15" x14ac:dyDescent="0.25">
      <c r="A41" s="329" t="s">
        <v>847</v>
      </c>
      <c r="B41" s="146" t="s">
        <v>848</v>
      </c>
    </row>
    <row r="42" spans="1:5" ht="15" x14ac:dyDescent="0.25">
      <c r="A42" s="329" t="s">
        <v>849</v>
      </c>
      <c r="B42" s="146" t="s">
        <v>850</v>
      </c>
    </row>
    <row r="43" spans="1:5" ht="15" x14ac:dyDescent="0.25">
      <c r="A43" s="329" t="s">
        <v>851</v>
      </c>
      <c r="B43" s="146" t="s">
        <v>852</v>
      </c>
    </row>
    <row r="44" spans="1:5" ht="15" x14ac:dyDescent="0.25">
      <c r="A44" s="329" t="s">
        <v>853</v>
      </c>
      <c r="B44" s="146" t="s">
        <v>854</v>
      </c>
    </row>
    <row r="45" spans="1:5" ht="15" x14ac:dyDescent="0.25">
      <c r="A45" s="329" t="s">
        <v>45</v>
      </c>
      <c r="B45" s="146" t="s">
        <v>1118</v>
      </c>
      <c r="C45" s="268">
        <v>62101391.560000002</v>
      </c>
    </row>
    <row r="46" spans="1:5" ht="15" x14ac:dyDescent="0.25">
      <c r="A46" s="329" t="s">
        <v>46</v>
      </c>
      <c r="B46" s="146" t="s">
        <v>1119</v>
      </c>
      <c r="C46" s="268">
        <v>70431285.280000001</v>
      </c>
    </row>
    <row r="47" spans="1:5" ht="15" x14ac:dyDescent="0.25">
      <c r="A47" s="329" t="s">
        <v>47</v>
      </c>
      <c r="B47" s="146" t="s">
        <v>1120</v>
      </c>
      <c r="C47" s="268">
        <v>4998764.8</v>
      </c>
    </row>
    <row r="48" spans="1:5" ht="15" x14ac:dyDescent="0.25">
      <c r="A48" s="329" t="s">
        <v>48</v>
      </c>
      <c r="B48" s="146" t="s">
        <v>1121</v>
      </c>
      <c r="C48" s="268">
        <v>1270604.3999999999</v>
      </c>
    </row>
    <row r="49" spans="1:3" ht="15" x14ac:dyDescent="0.25">
      <c r="A49" s="329" t="s">
        <v>49</v>
      </c>
      <c r="B49" s="146" t="s">
        <v>1122</v>
      </c>
      <c r="C49" s="268">
        <v>54274.8</v>
      </c>
    </row>
    <row r="50" spans="1:3" ht="15" x14ac:dyDescent="0.25">
      <c r="A50" s="329" t="s">
        <v>215</v>
      </c>
      <c r="B50" s="146" t="s">
        <v>216</v>
      </c>
      <c r="C50" s="268">
        <v>96059229.299999997</v>
      </c>
    </row>
    <row r="51" spans="1:3" ht="15" x14ac:dyDescent="0.25">
      <c r="A51" s="329" t="s">
        <v>50</v>
      </c>
      <c r="B51" s="146" t="s">
        <v>1123</v>
      </c>
    </row>
    <row r="52" spans="1:3" ht="15" x14ac:dyDescent="0.25">
      <c r="A52" s="329" t="s">
        <v>51</v>
      </c>
      <c r="B52" s="146" t="s">
        <v>1124</v>
      </c>
      <c r="C52" s="268">
        <v>225549.01</v>
      </c>
    </row>
    <row r="53" spans="1:3" ht="15" x14ac:dyDescent="0.25">
      <c r="A53" s="329" t="s">
        <v>52</v>
      </c>
      <c r="B53" s="146" t="s">
        <v>1125</v>
      </c>
      <c r="C53" s="268">
        <v>6550123.5999999996</v>
      </c>
    </row>
    <row r="54" spans="1:3" ht="15" x14ac:dyDescent="0.25">
      <c r="A54" s="329" t="s">
        <v>53</v>
      </c>
      <c r="B54" s="146" t="s">
        <v>54</v>
      </c>
      <c r="C54" s="268">
        <v>3414172.68</v>
      </c>
    </row>
    <row r="55" spans="1:3" ht="15" x14ac:dyDescent="0.25">
      <c r="A55" s="329" t="s">
        <v>55</v>
      </c>
      <c r="B55" s="146" t="s">
        <v>1126</v>
      </c>
    </row>
    <row r="56" spans="1:3" ht="15" x14ac:dyDescent="0.25">
      <c r="A56" s="329" t="s">
        <v>56</v>
      </c>
      <c r="B56" s="146" t="s">
        <v>57</v>
      </c>
      <c r="C56" s="268">
        <v>4558062.8899999997</v>
      </c>
    </row>
    <row r="57" spans="1:3" ht="15" x14ac:dyDescent="0.25">
      <c r="A57" s="329" t="s">
        <v>58</v>
      </c>
      <c r="B57" s="146" t="s">
        <v>1127</v>
      </c>
      <c r="C57" s="268">
        <v>-1673035.72</v>
      </c>
    </row>
    <row r="58" spans="1:3" ht="15" x14ac:dyDescent="0.25">
      <c r="A58" s="329" t="s">
        <v>59</v>
      </c>
      <c r="B58" s="146" t="s">
        <v>1128</v>
      </c>
      <c r="C58" s="268">
        <v>-13935811.470000001</v>
      </c>
    </row>
    <row r="59" spans="1:3" ht="15" x14ac:dyDescent="0.25">
      <c r="A59" s="329" t="s">
        <v>60</v>
      </c>
      <c r="B59" s="146" t="s">
        <v>1129</v>
      </c>
    </row>
    <row r="60" spans="1:3" ht="15" x14ac:dyDescent="0.25">
      <c r="A60" s="329" t="s">
        <v>61</v>
      </c>
      <c r="B60" s="146" t="s">
        <v>1130</v>
      </c>
    </row>
    <row r="61" spans="1:3" ht="15" x14ac:dyDescent="0.25">
      <c r="A61" s="329" t="s">
        <v>62</v>
      </c>
      <c r="B61" s="146" t="s">
        <v>1131</v>
      </c>
      <c r="C61" s="268">
        <v>1491541</v>
      </c>
    </row>
    <row r="62" spans="1:3" ht="15" x14ac:dyDescent="0.25">
      <c r="A62" s="329" t="s">
        <v>63</v>
      </c>
      <c r="B62" s="146" t="s">
        <v>1132</v>
      </c>
    </row>
    <row r="63" spans="1:3" ht="15" x14ac:dyDescent="0.25">
      <c r="A63" s="329" t="s">
        <v>64</v>
      </c>
      <c r="B63" s="146" t="s">
        <v>65</v>
      </c>
      <c r="C63" s="268">
        <v>6402396.7699999996</v>
      </c>
    </row>
    <row r="64" spans="1:3" ht="15" x14ac:dyDescent="0.25">
      <c r="A64" s="329" t="s">
        <v>66</v>
      </c>
      <c r="B64" s="146" t="s">
        <v>67</v>
      </c>
      <c r="C64" s="268">
        <v>8000000</v>
      </c>
    </row>
    <row r="65" spans="1:3" ht="15" x14ac:dyDescent="0.25">
      <c r="A65" s="329" t="s">
        <v>68</v>
      </c>
      <c r="B65" s="146" t="s">
        <v>1133</v>
      </c>
      <c r="C65" s="268">
        <v>8983204.3000000007</v>
      </c>
    </row>
    <row r="66" spans="1:3" ht="15" x14ac:dyDescent="0.25">
      <c r="A66" s="329" t="s">
        <v>69</v>
      </c>
      <c r="B66" s="146" t="s">
        <v>1134</v>
      </c>
      <c r="C66" s="268">
        <v>6204861.6600000001</v>
      </c>
    </row>
    <row r="67" spans="1:3" ht="15" x14ac:dyDescent="0.25">
      <c r="A67" s="329" t="s">
        <v>70</v>
      </c>
      <c r="B67" s="146" t="s">
        <v>1135</v>
      </c>
    </row>
    <row r="68" spans="1:3" ht="15" x14ac:dyDescent="0.25">
      <c r="A68" s="329" t="s">
        <v>71</v>
      </c>
      <c r="B68" s="146" t="s">
        <v>1136</v>
      </c>
    </row>
    <row r="69" spans="1:3" ht="15" x14ac:dyDescent="0.25">
      <c r="A69" s="329" t="s">
        <v>72</v>
      </c>
      <c r="B69" s="146" t="s">
        <v>1137</v>
      </c>
    </row>
    <row r="70" spans="1:3" ht="15" x14ac:dyDescent="0.25">
      <c r="A70" s="329" t="s">
        <v>73</v>
      </c>
      <c r="B70" s="146" t="s">
        <v>1138</v>
      </c>
    </row>
    <row r="71" spans="1:3" ht="15" x14ac:dyDescent="0.25">
      <c r="A71" s="329" t="s">
        <v>74</v>
      </c>
      <c r="B71" s="146" t="s">
        <v>1139</v>
      </c>
    </row>
    <row r="72" spans="1:3" ht="15" x14ac:dyDescent="0.25">
      <c r="A72" s="329" t="s">
        <v>75</v>
      </c>
      <c r="B72" s="146" t="s">
        <v>1140</v>
      </c>
      <c r="C72" s="268">
        <v>60595.199999999997</v>
      </c>
    </row>
    <row r="73" spans="1:3" ht="15" x14ac:dyDescent="0.25">
      <c r="A73" s="329" t="s">
        <v>855</v>
      </c>
      <c r="B73" s="146" t="s">
        <v>856</v>
      </c>
    </row>
    <row r="74" spans="1:3" ht="15" x14ac:dyDescent="0.25">
      <c r="A74" s="329" t="s">
        <v>857</v>
      </c>
      <c r="B74" s="146" t="s">
        <v>858</v>
      </c>
    </row>
    <row r="75" spans="1:3" ht="15" x14ac:dyDescent="0.25">
      <c r="A75" s="329" t="s">
        <v>859</v>
      </c>
      <c r="B75" s="146" t="s">
        <v>860</v>
      </c>
    </row>
    <row r="76" spans="1:3" ht="15" x14ac:dyDescent="0.25">
      <c r="A76" s="329" t="s">
        <v>861</v>
      </c>
      <c r="B76" s="146" t="s">
        <v>862</v>
      </c>
    </row>
    <row r="77" spans="1:3" ht="15" x14ac:dyDescent="0.25">
      <c r="A77" s="329" t="s">
        <v>863</v>
      </c>
      <c r="B77" s="146" t="s">
        <v>864</v>
      </c>
    </row>
    <row r="78" spans="1:3" ht="15" x14ac:dyDescent="0.25">
      <c r="A78" s="329" t="s">
        <v>865</v>
      </c>
      <c r="B78" s="146" t="s">
        <v>1349</v>
      </c>
    </row>
    <row r="79" spans="1:3" ht="15" x14ac:dyDescent="0.25">
      <c r="A79" s="329" t="s">
        <v>867</v>
      </c>
      <c r="B79" s="146" t="s">
        <v>1350</v>
      </c>
    </row>
    <row r="80" spans="1:3" ht="15" x14ac:dyDescent="0.25">
      <c r="A80" s="329" t="s">
        <v>816</v>
      </c>
      <c r="B80" s="146" t="s">
        <v>1351</v>
      </c>
    </row>
    <row r="81" spans="1:5" ht="15" x14ac:dyDescent="0.25">
      <c r="A81" s="329" t="s">
        <v>817</v>
      </c>
      <c r="B81" s="146" t="s">
        <v>818</v>
      </c>
    </row>
    <row r="82" spans="1:5" ht="15" x14ac:dyDescent="0.25">
      <c r="A82" s="329" t="s">
        <v>819</v>
      </c>
      <c r="B82" s="146" t="s">
        <v>820</v>
      </c>
    </row>
    <row r="83" spans="1:5" ht="15" x14ac:dyDescent="0.25">
      <c r="A83" s="329" t="s">
        <v>821</v>
      </c>
      <c r="B83" s="146" t="s">
        <v>822</v>
      </c>
    </row>
    <row r="84" spans="1:5" ht="15" x14ac:dyDescent="0.25">
      <c r="A84" s="329" t="s">
        <v>823</v>
      </c>
      <c r="B84" s="146" t="s">
        <v>824</v>
      </c>
      <c r="C84" s="268">
        <v>-31226010.77</v>
      </c>
    </row>
    <row r="85" spans="1:5" ht="15" x14ac:dyDescent="0.25">
      <c r="A85" s="329" t="s">
        <v>825</v>
      </c>
      <c r="B85" s="146" t="s">
        <v>826</v>
      </c>
      <c r="C85" s="268">
        <v>-21899146.059999999</v>
      </c>
    </row>
    <row r="86" spans="1:5" ht="15" x14ac:dyDescent="0.25">
      <c r="A86" s="329" t="s">
        <v>827</v>
      </c>
      <c r="B86" s="146" t="s">
        <v>828</v>
      </c>
      <c r="C86" s="268">
        <v>-6206043.5599999996</v>
      </c>
    </row>
    <row r="87" spans="1:5" ht="15" x14ac:dyDescent="0.25">
      <c r="A87" s="329" t="s">
        <v>91</v>
      </c>
      <c r="B87" s="146" t="s">
        <v>92</v>
      </c>
    </row>
    <row r="88" spans="1:5" ht="15" x14ac:dyDescent="0.25">
      <c r="A88" s="329" t="s">
        <v>93</v>
      </c>
      <c r="B88" s="146" t="s">
        <v>1142</v>
      </c>
      <c r="C88" s="402">
        <f>3967621.2-E88</f>
        <v>2540289.14</v>
      </c>
      <c r="E88" s="268">
        <v>1427332.06</v>
      </c>
    </row>
    <row r="89" spans="1:5" ht="15" x14ac:dyDescent="0.25">
      <c r="A89" s="329" t="s">
        <v>94</v>
      </c>
      <c r="B89" s="146" t="s">
        <v>1143</v>
      </c>
      <c r="C89" s="402">
        <f>2785692-E89</f>
        <v>1785692</v>
      </c>
      <c r="E89" s="268">
        <v>1000000</v>
      </c>
    </row>
    <row r="90" spans="1:5" ht="15" x14ac:dyDescent="0.25">
      <c r="A90" s="329" t="s">
        <v>95</v>
      </c>
      <c r="B90" s="146" t="s">
        <v>1144</v>
      </c>
    </row>
    <row r="91" spans="1:5" ht="15" x14ac:dyDescent="0.25">
      <c r="A91" s="329" t="s">
        <v>96</v>
      </c>
      <c r="B91" s="146" t="s">
        <v>1145</v>
      </c>
      <c r="C91" s="268">
        <v>370255.2</v>
      </c>
    </row>
    <row r="92" spans="1:5" ht="15" x14ac:dyDescent="0.25">
      <c r="A92" s="329" t="s">
        <v>97</v>
      </c>
      <c r="B92" s="146" t="s">
        <v>98</v>
      </c>
      <c r="C92" s="268">
        <v>338492.05</v>
      </c>
    </row>
    <row r="93" spans="1:5" ht="15" x14ac:dyDescent="0.25">
      <c r="A93" s="329" t="s">
        <v>99</v>
      </c>
      <c r="B93" s="146" t="s">
        <v>100</v>
      </c>
      <c r="C93" s="268">
        <v>656916</v>
      </c>
    </row>
    <row r="94" spans="1:5" ht="15" x14ac:dyDescent="0.25">
      <c r="A94" s="329" t="s">
        <v>101</v>
      </c>
      <c r="B94" s="146" t="s">
        <v>1146</v>
      </c>
      <c r="C94" s="268">
        <v>1828476</v>
      </c>
    </row>
    <row r="95" spans="1:5" ht="15" x14ac:dyDescent="0.25">
      <c r="A95" s="329" t="s">
        <v>102</v>
      </c>
      <c r="B95" s="146" t="s">
        <v>1147</v>
      </c>
      <c r="C95" s="268">
        <v>51650.400000000001</v>
      </c>
    </row>
    <row r="96" spans="1:5" ht="15" x14ac:dyDescent="0.25">
      <c r="A96" s="329" t="s">
        <v>103</v>
      </c>
      <c r="B96" s="146" t="s">
        <v>1148</v>
      </c>
      <c r="C96" s="268">
        <v>-372375.79</v>
      </c>
    </row>
    <row r="97" spans="1:3" ht="15" x14ac:dyDescent="0.25">
      <c r="A97" s="329" t="s">
        <v>104</v>
      </c>
      <c r="B97" s="146" t="s">
        <v>1149</v>
      </c>
      <c r="C97" s="268">
        <v>-521513.28</v>
      </c>
    </row>
    <row r="98" spans="1:3" ht="15" x14ac:dyDescent="0.25">
      <c r="A98" s="329" t="s">
        <v>105</v>
      </c>
      <c r="B98" s="146" t="s">
        <v>1150</v>
      </c>
    </row>
    <row r="99" spans="1:3" ht="15" x14ac:dyDescent="0.25">
      <c r="A99" s="329" t="s">
        <v>106</v>
      </c>
      <c r="B99" s="146" t="s">
        <v>1151</v>
      </c>
    </row>
    <row r="100" spans="1:3" ht="15" x14ac:dyDescent="0.25">
      <c r="A100" s="329" t="s">
        <v>869</v>
      </c>
      <c r="B100" s="146" t="s">
        <v>107</v>
      </c>
    </row>
    <row r="101" spans="1:3" ht="15" x14ac:dyDescent="0.25">
      <c r="A101" s="329" t="s">
        <v>870</v>
      </c>
      <c r="B101" s="146" t="s">
        <v>108</v>
      </c>
    </row>
    <row r="102" spans="1:3" ht="15" x14ac:dyDescent="0.25">
      <c r="A102" s="329" t="s">
        <v>109</v>
      </c>
      <c r="B102" s="146" t="s">
        <v>1152</v>
      </c>
      <c r="C102" s="268">
        <v>1569412.86</v>
      </c>
    </row>
    <row r="103" spans="1:3" ht="15" x14ac:dyDescent="0.25">
      <c r="A103" s="329" t="s">
        <v>110</v>
      </c>
      <c r="B103" s="146" t="s">
        <v>1153</v>
      </c>
      <c r="C103" s="268">
        <v>722406.14</v>
      </c>
    </row>
    <row r="104" spans="1:3" ht="15" x14ac:dyDescent="0.25">
      <c r="A104" s="329" t="s">
        <v>111</v>
      </c>
      <c r="B104" s="146" t="s">
        <v>1154</v>
      </c>
    </row>
    <row r="105" spans="1:3" ht="15" x14ac:dyDescent="0.25">
      <c r="A105" s="329" t="s">
        <v>112</v>
      </c>
      <c r="B105" s="146" t="s">
        <v>1155</v>
      </c>
    </row>
    <row r="106" spans="1:3" ht="15" x14ac:dyDescent="0.25">
      <c r="A106" s="329" t="s">
        <v>113</v>
      </c>
      <c r="B106" s="146" t="s">
        <v>1156</v>
      </c>
    </row>
    <row r="107" spans="1:3" ht="15" x14ac:dyDescent="0.25">
      <c r="A107" s="329" t="s">
        <v>114</v>
      </c>
      <c r="B107" s="146" t="s">
        <v>1157</v>
      </c>
    </row>
    <row r="108" spans="1:3" ht="15" x14ac:dyDescent="0.25">
      <c r="A108" s="329" t="s">
        <v>115</v>
      </c>
      <c r="B108" s="146" t="s">
        <v>1158</v>
      </c>
    </row>
    <row r="109" spans="1:3" ht="15" x14ac:dyDescent="0.25">
      <c r="A109" s="329" t="s">
        <v>871</v>
      </c>
      <c r="B109" s="146" t="s">
        <v>872</v>
      </c>
    </row>
    <row r="110" spans="1:3" ht="15" x14ac:dyDescent="0.25">
      <c r="A110" s="329" t="s">
        <v>873</v>
      </c>
      <c r="B110" s="146" t="s">
        <v>874</v>
      </c>
    </row>
    <row r="111" spans="1:3" ht="15" x14ac:dyDescent="0.25">
      <c r="A111" s="329" t="s">
        <v>875</v>
      </c>
      <c r="B111" s="146" t="s">
        <v>876</v>
      </c>
    </row>
    <row r="112" spans="1:3" ht="15" x14ac:dyDescent="0.25">
      <c r="A112" s="329" t="s">
        <v>877</v>
      </c>
      <c r="B112" s="146" t="s">
        <v>878</v>
      </c>
    </row>
    <row r="113" spans="1:5" ht="15" x14ac:dyDescent="0.25">
      <c r="A113" s="329" t="s">
        <v>879</v>
      </c>
      <c r="B113" s="146" t="s">
        <v>880</v>
      </c>
      <c r="C113" s="402">
        <f>5133544-E113</f>
        <v>4913544</v>
      </c>
      <c r="E113" s="268">
        <v>220000</v>
      </c>
    </row>
    <row r="114" spans="1:5" ht="15" x14ac:dyDescent="0.25">
      <c r="A114" s="329" t="s">
        <v>881</v>
      </c>
      <c r="B114" s="146" t="s">
        <v>116</v>
      </c>
    </row>
    <row r="115" spans="1:5" ht="15" x14ac:dyDescent="0.25">
      <c r="A115" s="329" t="s">
        <v>882</v>
      </c>
      <c r="B115" s="146" t="s">
        <v>883</v>
      </c>
    </row>
    <row r="116" spans="1:5" ht="15" x14ac:dyDescent="0.25">
      <c r="A116" s="329" t="s">
        <v>132</v>
      </c>
      <c r="B116" s="146" t="s">
        <v>1159</v>
      </c>
    </row>
    <row r="117" spans="1:5" ht="15" x14ac:dyDescent="0.25">
      <c r="A117" s="329" t="s">
        <v>133</v>
      </c>
      <c r="B117" s="146" t="s">
        <v>1160</v>
      </c>
      <c r="C117" s="268">
        <v>217794</v>
      </c>
    </row>
    <row r="118" spans="1:5" ht="15" x14ac:dyDescent="0.25">
      <c r="A118" s="329" t="s">
        <v>134</v>
      </c>
      <c r="B118" s="146" t="s">
        <v>1161</v>
      </c>
      <c r="C118" s="268">
        <v>-12460.36</v>
      </c>
    </row>
    <row r="119" spans="1:5" ht="15" x14ac:dyDescent="0.25">
      <c r="A119" s="329" t="s">
        <v>135</v>
      </c>
      <c r="B119" s="146" t="s">
        <v>136</v>
      </c>
    </row>
    <row r="120" spans="1:5" ht="15" x14ac:dyDescent="0.25">
      <c r="A120" s="329" t="s">
        <v>137</v>
      </c>
      <c r="B120" s="146" t="s">
        <v>138</v>
      </c>
      <c r="C120" s="268">
        <v>5439.41</v>
      </c>
    </row>
    <row r="121" spans="1:5" ht="15" x14ac:dyDescent="0.25">
      <c r="A121" s="329" t="s">
        <v>884</v>
      </c>
      <c r="B121" s="146" t="s">
        <v>885</v>
      </c>
    </row>
    <row r="122" spans="1:5" ht="15" x14ac:dyDescent="0.25">
      <c r="A122" s="329" t="s">
        <v>886</v>
      </c>
      <c r="B122" s="146" t="s">
        <v>887</v>
      </c>
    </row>
    <row r="123" spans="1:5" ht="15" x14ac:dyDescent="0.25">
      <c r="A123" s="329" t="s">
        <v>888</v>
      </c>
      <c r="B123" s="146" t="s">
        <v>889</v>
      </c>
    </row>
    <row r="124" spans="1:5" ht="15" x14ac:dyDescent="0.25">
      <c r="A124" s="329" t="s">
        <v>890</v>
      </c>
      <c r="B124" s="146" t="s">
        <v>891</v>
      </c>
      <c r="C124" s="268">
        <v>217794</v>
      </c>
    </row>
    <row r="125" spans="1:5" ht="15" x14ac:dyDescent="0.25">
      <c r="A125" s="329" t="s">
        <v>161</v>
      </c>
      <c r="B125" s="146" t="s">
        <v>162</v>
      </c>
    </row>
    <row r="126" spans="1:5" ht="15" x14ac:dyDescent="0.25">
      <c r="A126" s="329" t="s">
        <v>163</v>
      </c>
      <c r="B126" s="146" t="s">
        <v>1162</v>
      </c>
    </row>
    <row r="127" spans="1:5" ht="15" x14ac:dyDescent="0.25">
      <c r="A127" s="329" t="s">
        <v>164</v>
      </c>
      <c r="B127" s="146" t="s">
        <v>1163</v>
      </c>
    </row>
    <row r="128" spans="1:5" ht="15" x14ac:dyDescent="0.25">
      <c r="A128" s="329" t="s">
        <v>166</v>
      </c>
      <c r="B128" s="146" t="s">
        <v>167</v>
      </c>
    </row>
    <row r="129" spans="1:3" ht="15" x14ac:dyDescent="0.25">
      <c r="A129" s="329" t="s">
        <v>168</v>
      </c>
      <c r="B129" s="146" t="s">
        <v>169</v>
      </c>
    </row>
    <row r="130" spans="1:3" ht="15" x14ac:dyDescent="0.25">
      <c r="A130" s="329" t="s">
        <v>170</v>
      </c>
      <c r="B130" s="146" t="s">
        <v>171</v>
      </c>
    </row>
    <row r="131" spans="1:3" ht="15" x14ac:dyDescent="0.25">
      <c r="A131" s="329" t="s">
        <v>172</v>
      </c>
      <c r="B131" s="146" t="s">
        <v>173</v>
      </c>
    </row>
    <row r="132" spans="1:3" ht="15" x14ac:dyDescent="0.25">
      <c r="A132" s="329" t="s">
        <v>892</v>
      </c>
      <c r="B132" s="146" t="s">
        <v>165</v>
      </c>
    </row>
    <row r="133" spans="1:3" ht="15" x14ac:dyDescent="0.25">
      <c r="A133" s="329" t="s">
        <v>174</v>
      </c>
      <c r="B133" s="146" t="s">
        <v>1164</v>
      </c>
      <c r="C133" s="268">
        <v>652858.80000000005</v>
      </c>
    </row>
    <row r="134" spans="1:3" ht="15" x14ac:dyDescent="0.25">
      <c r="A134" s="329" t="s">
        <v>893</v>
      </c>
      <c r="B134" s="146" t="s">
        <v>894</v>
      </c>
    </row>
    <row r="135" spans="1:3" ht="15" x14ac:dyDescent="0.25">
      <c r="A135" s="329" t="s">
        <v>895</v>
      </c>
      <c r="B135" s="146" t="s">
        <v>896</v>
      </c>
    </row>
    <row r="136" spans="1:3" ht="15" x14ac:dyDescent="0.25">
      <c r="A136" s="329" t="s">
        <v>175</v>
      </c>
      <c r="B136" s="146" t="s">
        <v>1165</v>
      </c>
      <c r="C136" s="268">
        <v>165375.14000000001</v>
      </c>
    </row>
    <row r="137" spans="1:3" ht="15" x14ac:dyDescent="0.25">
      <c r="A137" s="329" t="s">
        <v>176</v>
      </c>
      <c r="B137" s="146" t="s">
        <v>177</v>
      </c>
    </row>
    <row r="138" spans="1:3" ht="15" x14ac:dyDescent="0.25">
      <c r="A138" s="329" t="s">
        <v>178</v>
      </c>
      <c r="B138" s="146" t="s">
        <v>179</v>
      </c>
    </row>
    <row r="139" spans="1:3" ht="15" x14ac:dyDescent="0.25">
      <c r="A139" s="329" t="s">
        <v>897</v>
      </c>
      <c r="B139" s="146" t="s">
        <v>898</v>
      </c>
    </row>
    <row r="140" spans="1:3" ht="15" x14ac:dyDescent="0.25">
      <c r="A140" s="329" t="s">
        <v>143</v>
      </c>
      <c r="B140" s="146" t="s">
        <v>1166</v>
      </c>
      <c r="C140" s="268">
        <v>78217554.730000004</v>
      </c>
    </row>
    <row r="141" spans="1:3" ht="15" x14ac:dyDescent="0.25">
      <c r="A141" s="329" t="s">
        <v>217</v>
      </c>
      <c r="B141" s="146" t="s">
        <v>1167</v>
      </c>
    </row>
    <row r="142" spans="1:3" ht="15" x14ac:dyDescent="0.25">
      <c r="A142" s="329" t="s">
        <v>180</v>
      </c>
      <c r="B142" s="146" t="s">
        <v>1168</v>
      </c>
      <c r="C142" s="268">
        <v>11984.52</v>
      </c>
    </row>
    <row r="143" spans="1:3" ht="15" x14ac:dyDescent="0.25">
      <c r="A143" s="329" t="s">
        <v>181</v>
      </c>
      <c r="B143" s="146" t="s">
        <v>1169</v>
      </c>
      <c r="C143" s="268">
        <v>0</v>
      </c>
    </row>
    <row r="144" spans="1:3" ht="15" x14ac:dyDescent="0.25">
      <c r="A144" s="329" t="s">
        <v>182</v>
      </c>
      <c r="B144" s="146" t="s">
        <v>1170</v>
      </c>
    </row>
    <row r="145" spans="1:3" ht="15" x14ac:dyDescent="0.25">
      <c r="A145" s="329" t="s">
        <v>183</v>
      </c>
      <c r="B145" s="146" t="s">
        <v>1171</v>
      </c>
      <c r="C145" s="268">
        <v>2431247.46</v>
      </c>
    </row>
    <row r="146" spans="1:3" ht="15" x14ac:dyDescent="0.25">
      <c r="A146" s="329" t="s">
        <v>184</v>
      </c>
      <c r="B146" s="146" t="s">
        <v>1172</v>
      </c>
    </row>
    <row r="147" spans="1:3" ht="15" x14ac:dyDescent="0.25">
      <c r="A147" s="329" t="s">
        <v>899</v>
      </c>
      <c r="B147" s="146" t="s">
        <v>900</v>
      </c>
    </row>
    <row r="148" spans="1:3" ht="15" x14ac:dyDescent="0.25">
      <c r="A148" s="329" t="s">
        <v>901</v>
      </c>
      <c r="B148" s="146" t="s">
        <v>902</v>
      </c>
    </row>
    <row r="149" spans="1:3" ht="15" x14ac:dyDescent="0.25">
      <c r="A149" s="329" t="s">
        <v>903</v>
      </c>
      <c r="B149" s="146" t="s">
        <v>904</v>
      </c>
    </row>
    <row r="150" spans="1:3" ht="15" x14ac:dyDescent="0.25">
      <c r="A150" s="329" t="s">
        <v>185</v>
      </c>
      <c r="B150" s="146" t="s">
        <v>1173</v>
      </c>
    </row>
    <row r="151" spans="1:3" ht="15" x14ac:dyDescent="0.25">
      <c r="A151" s="329" t="s">
        <v>905</v>
      </c>
      <c r="B151" s="146" t="s">
        <v>906</v>
      </c>
    </row>
    <row r="152" spans="1:3" ht="15" x14ac:dyDescent="0.25">
      <c r="A152" s="329" t="s">
        <v>186</v>
      </c>
      <c r="B152" s="146" t="s">
        <v>1174</v>
      </c>
    </row>
    <row r="153" spans="1:3" ht="15" x14ac:dyDescent="0.25">
      <c r="A153" s="329" t="s">
        <v>187</v>
      </c>
      <c r="B153" s="146" t="s">
        <v>188</v>
      </c>
    </row>
    <row r="154" spans="1:3" ht="15" x14ac:dyDescent="0.25">
      <c r="A154" s="329" t="s">
        <v>189</v>
      </c>
      <c r="B154" s="146" t="s">
        <v>190</v>
      </c>
    </row>
    <row r="155" spans="1:3" ht="15" x14ac:dyDescent="0.25">
      <c r="A155" s="329" t="s">
        <v>139</v>
      </c>
      <c r="B155" s="146" t="s">
        <v>140</v>
      </c>
    </row>
    <row r="156" spans="1:3" ht="15" x14ac:dyDescent="0.25">
      <c r="A156" s="329" t="s">
        <v>141</v>
      </c>
      <c r="B156" s="146" t="s">
        <v>142</v>
      </c>
    </row>
    <row r="157" spans="1:3" ht="15" x14ac:dyDescent="0.25">
      <c r="A157" s="329" t="s">
        <v>191</v>
      </c>
      <c r="B157" s="146" t="s">
        <v>192</v>
      </c>
    </row>
    <row r="158" spans="1:3" ht="15" x14ac:dyDescent="0.25">
      <c r="A158" s="329" t="s">
        <v>193</v>
      </c>
      <c r="B158" s="146" t="s">
        <v>194</v>
      </c>
    </row>
    <row r="159" spans="1:3" ht="15" x14ac:dyDescent="0.25">
      <c r="A159" s="329" t="s">
        <v>195</v>
      </c>
      <c r="B159" s="146" t="s">
        <v>196</v>
      </c>
    </row>
    <row r="160" spans="1:3" ht="15" x14ac:dyDescent="0.25">
      <c r="A160" s="329" t="s">
        <v>197</v>
      </c>
      <c r="B160" s="146" t="s">
        <v>198</v>
      </c>
      <c r="C160" s="268">
        <v>2716750.8</v>
      </c>
    </row>
    <row r="161" spans="1:5" ht="15" x14ac:dyDescent="0.25">
      <c r="A161" s="329" t="s">
        <v>199</v>
      </c>
      <c r="B161" s="146" t="s">
        <v>200</v>
      </c>
      <c r="C161" s="268">
        <v>55000</v>
      </c>
    </row>
    <row r="162" spans="1:5" ht="15" x14ac:dyDescent="0.25">
      <c r="A162" s="329" t="s">
        <v>201</v>
      </c>
      <c r="B162" s="146" t="s">
        <v>1175</v>
      </c>
    </row>
    <row r="163" spans="1:5" ht="15" x14ac:dyDescent="0.25">
      <c r="A163" s="329" t="s">
        <v>202</v>
      </c>
      <c r="B163" s="146" t="s">
        <v>1176</v>
      </c>
    </row>
    <row r="164" spans="1:5" ht="15" x14ac:dyDescent="0.25">
      <c r="A164" s="329" t="s">
        <v>203</v>
      </c>
      <c r="B164" s="146" t="s">
        <v>204</v>
      </c>
    </row>
    <row r="165" spans="1:5" ht="15" x14ac:dyDescent="0.25">
      <c r="A165" s="329" t="s">
        <v>205</v>
      </c>
      <c r="B165" t="s">
        <v>206</v>
      </c>
    </row>
    <row r="166" spans="1:5" ht="15" x14ac:dyDescent="0.25">
      <c r="A166" s="329" t="s">
        <v>218</v>
      </c>
      <c r="B166" t="s">
        <v>219</v>
      </c>
    </row>
    <row r="167" spans="1:5" ht="15" x14ac:dyDescent="0.25">
      <c r="A167" s="329" t="s">
        <v>207</v>
      </c>
      <c r="B167" t="s">
        <v>1177</v>
      </c>
      <c r="C167" s="402">
        <f>5920193.04-E167</f>
        <v>2920193.04</v>
      </c>
      <c r="E167" s="268">
        <v>3000000</v>
      </c>
    </row>
    <row r="168" spans="1:5" ht="15" x14ac:dyDescent="0.25">
      <c r="A168" s="329" t="s">
        <v>208</v>
      </c>
      <c r="B168" t="s">
        <v>209</v>
      </c>
    </row>
    <row r="169" spans="1:5" ht="15" x14ac:dyDescent="0.25">
      <c r="A169" s="329" t="s">
        <v>210</v>
      </c>
      <c r="B169" t="s">
        <v>1178</v>
      </c>
    </row>
    <row r="170" spans="1:5" ht="15" x14ac:dyDescent="0.25">
      <c r="A170" s="329" t="s">
        <v>211</v>
      </c>
      <c r="B170" t="s">
        <v>212</v>
      </c>
      <c r="C170" s="268">
        <v>556193.1</v>
      </c>
    </row>
    <row r="171" spans="1:5" ht="15" x14ac:dyDescent="0.25">
      <c r="A171" s="329" t="s">
        <v>213</v>
      </c>
      <c r="B171" t="s">
        <v>214</v>
      </c>
      <c r="C171" s="268">
        <v>917304</v>
      </c>
    </row>
    <row r="172" spans="1:5" ht="15" x14ac:dyDescent="0.25">
      <c r="A172" s="329" t="s">
        <v>229</v>
      </c>
      <c r="B172" t="s">
        <v>230</v>
      </c>
      <c r="C172" s="268">
        <v>64443428.240000002</v>
      </c>
    </row>
    <row r="173" spans="1:5" ht="15" x14ac:dyDescent="0.25">
      <c r="A173" s="329" t="s">
        <v>231</v>
      </c>
      <c r="B173" t="s">
        <v>232</v>
      </c>
      <c r="C173" s="268">
        <v>3710699.22</v>
      </c>
    </row>
    <row r="174" spans="1:5" ht="15" x14ac:dyDescent="0.25">
      <c r="A174" s="329" t="s">
        <v>233</v>
      </c>
      <c r="B174" t="s">
        <v>234</v>
      </c>
    </row>
    <row r="175" spans="1:5" ht="15" x14ac:dyDescent="0.25">
      <c r="A175" s="329" t="s">
        <v>235</v>
      </c>
      <c r="B175" t="s">
        <v>236</v>
      </c>
      <c r="C175" s="268">
        <v>3037746.62</v>
      </c>
    </row>
    <row r="176" spans="1:5" ht="15" x14ac:dyDescent="0.25">
      <c r="A176" s="329" t="s">
        <v>237</v>
      </c>
      <c r="B176" t="s">
        <v>238</v>
      </c>
      <c r="C176" s="268">
        <v>237600</v>
      </c>
    </row>
    <row r="177" spans="1:3" ht="15" x14ac:dyDescent="0.25">
      <c r="A177" s="329" t="s">
        <v>239</v>
      </c>
      <c r="B177" t="s">
        <v>240</v>
      </c>
    </row>
    <row r="178" spans="1:3" ht="15" x14ac:dyDescent="0.25">
      <c r="A178" s="329" t="s">
        <v>241</v>
      </c>
      <c r="B178" t="s">
        <v>242</v>
      </c>
    </row>
    <row r="179" spans="1:3" ht="15" x14ac:dyDescent="0.25">
      <c r="A179" s="329" t="s">
        <v>243</v>
      </c>
      <c r="B179" t="s">
        <v>244</v>
      </c>
    </row>
    <row r="180" spans="1:3" ht="15" x14ac:dyDescent="0.25">
      <c r="A180" s="329" t="s">
        <v>245</v>
      </c>
      <c r="B180" t="s">
        <v>246</v>
      </c>
    </row>
    <row r="181" spans="1:3" ht="15" x14ac:dyDescent="0.25">
      <c r="A181" s="329" t="s">
        <v>247</v>
      </c>
      <c r="B181" t="s">
        <v>248</v>
      </c>
    </row>
    <row r="182" spans="1:3" ht="15" x14ac:dyDescent="0.25">
      <c r="A182" s="329" t="s">
        <v>249</v>
      </c>
      <c r="B182" t="s">
        <v>250</v>
      </c>
      <c r="C182" s="268">
        <v>2275032</v>
      </c>
    </row>
    <row r="183" spans="1:3" ht="15" x14ac:dyDescent="0.25">
      <c r="A183" s="329" t="s">
        <v>251</v>
      </c>
      <c r="B183" t="s">
        <v>252</v>
      </c>
      <c r="C183" s="268">
        <v>527496</v>
      </c>
    </row>
    <row r="184" spans="1:3" ht="15" x14ac:dyDescent="0.25">
      <c r="A184" s="329" t="s">
        <v>261</v>
      </c>
      <c r="B184" t="s">
        <v>262</v>
      </c>
      <c r="C184" s="268">
        <v>13500000</v>
      </c>
    </row>
    <row r="185" spans="1:3" ht="15" x14ac:dyDescent="0.25">
      <c r="A185" s="329" t="s">
        <v>263</v>
      </c>
      <c r="B185" t="s">
        <v>264</v>
      </c>
      <c r="C185" s="268">
        <v>1250000</v>
      </c>
    </row>
    <row r="186" spans="1:3" ht="15" x14ac:dyDescent="0.25">
      <c r="A186" s="329" t="s">
        <v>265</v>
      </c>
      <c r="B186" t="s">
        <v>1179</v>
      </c>
      <c r="C186" s="268">
        <v>9500000</v>
      </c>
    </row>
    <row r="187" spans="1:3" ht="15" x14ac:dyDescent="0.25">
      <c r="A187" s="329" t="s">
        <v>266</v>
      </c>
      <c r="B187" t="s">
        <v>267</v>
      </c>
      <c r="C187" s="268">
        <v>2500000</v>
      </c>
    </row>
    <row r="188" spans="1:3" ht="15" x14ac:dyDescent="0.25">
      <c r="A188" s="329" t="s">
        <v>268</v>
      </c>
      <c r="B188" t="s">
        <v>269</v>
      </c>
    </row>
    <row r="189" spans="1:3" ht="15" x14ac:dyDescent="0.25">
      <c r="A189" s="329" t="s">
        <v>270</v>
      </c>
      <c r="B189" t="s">
        <v>636</v>
      </c>
    </row>
    <row r="190" spans="1:3" ht="15" x14ac:dyDescent="0.25">
      <c r="A190" s="329" t="s">
        <v>253</v>
      </c>
      <c r="B190" t="s">
        <v>1180</v>
      </c>
    </row>
    <row r="191" spans="1:3" ht="15" x14ac:dyDescent="0.25">
      <c r="A191" s="329" t="s">
        <v>254</v>
      </c>
      <c r="B191" t="s">
        <v>1181</v>
      </c>
      <c r="C191" s="268">
        <v>3468852.65</v>
      </c>
    </row>
    <row r="192" spans="1:3" ht="15" x14ac:dyDescent="0.25">
      <c r="A192" s="329" t="s">
        <v>255</v>
      </c>
      <c r="B192" t="s">
        <v>1182</v>
      </c>
      <c r="C192" s="268">
        <v>21000</v>
      </c>
    </row>
    <row r="193" spans="1:3" ht="15" x14ac:dyDescent="0.25">
      <c r="A193" s="329" t="s">
        <v>256</v>
      </c>
      <c r="B193" t="s">
        <v>1183</v>
      </c>
      <c r="C193" s="268">
        <v>19900</v>
      </c>
    </row>
    <row r="194" spans="1:3" ht="15" x14ac:dyDescent="0.25">
      <c r="A194" s="329" t="s">
        <v>257</v>
      </c>
      <c r="B194" t="s">
        <v>1184</v>
      </c>
    </row>
    <row r="195" spans="1:3" ht="15" x14ac:dyDescent="0.25">
      <c r="A195" s="329" t="s">
        <v>258</v>
      </c>
      <c r="B195" t="s">
        <v>1185</v>
      </c>
    </row>
    <row r="196" spans="1:3" ht="15" x14ac:dyDescent="0.25">
      <c r="A196" s="329" t="s">
        <v>259</v>
      </c>
      <c r="B196" t="s">
        <v>1186</v>
      </c>
    </row>
    <row r="197" spans="1:3" ht="15" x14ac:dyDescent="0.25">
      <c r="A197" s="329" t="s">
        <v>260</v>
      </c>
      <c r="B197" t="s">
        <v>1187</v>
      </c>
    </row>
    <row r="198" spans="1:3" ht="15" x14ac:dyDescent="0.25">
      <c r="A198" s="329" t="s">
        <v>907</v>
      </c>
      <c r="B198" t="s">
        <v>908</v>
      </c>
      <c r="C198" s="268">
        <v>475800</v>
      </c>
    </row>
    <row r="199" spans="1:3" ht="15" x14ac:dyDescent="0.25">
      <c r="A199" s="329" t="s">
        <v>909</v>
      </c>
      <c r="B199" t="s">
        <v>910</v>
      </c>
    </row>
    <row r="200" spans="1:3" ht="15" x14ac:dyDescent="0.25">
      <c r="A200" s="329" t="s">
        <v>911</v>
      </c>
      <c r="B200" t="s">
        <v>1352</v>
      </c>
      <c r="C200" s="268">
        <v>3700000</v>
      </c>
    </row>
    <row r="201" spans="1:3" ht="15" x14ac:dyDescent="0.25">
      <c r="A201" s="329" t="s">
        <v>285</v>
      </c>
      <c r="B201" t="s">
        <v>286</v>
      </c>
    </row>
    <row r="202" spans="1:3" ht="15" x14ac:dyDescent="0.25">
      <c r="A202" s="329" t="s">
        <v>287</v>
      </c>
      <c r="B202" t="s">
        <v>288</v>
      </c>
    </row>
    <row r="203" spans="1:3" ht="15" x14ac:dyDescent="0.25">
      <c r="A203" s="329" t="s">
        <v>289</v>
      </c>
      <c r="B203" t="s">
        <v>290</v>
      </c>
      <c r="C203" s="268">
        <v>950209.09</v>
      </c>
    </row>
    <row r="204" spans="1:3" ht="15" x14ac:dyDescent="0.25">
      <c r="A204" s="329" t="s">
        <v>291</v>
      </c>
      <c r="B204" t="s">
        <v>292</v>
      </c>
      <c r="C204" s="268">
        <v>1425313.62</v>
      </c>
    </row>
    <row r="205" spans="1:3" ht="15" x14ac:dyDescent="0.25">
      <c r="A205" s="329" t="s">
        <v>293</v>
      </c>
      <c r="B205" t="s">
        <v>294</v>
      </c>
      <c r="C205" s="268">
        <v>76381.2</v>
      </c>
    </row>
    <row r="206" spans="1:3" ht="15" x14ac:dyDescent="0.25">
      <c r="A206" s="329" t="s">
        <v>295</v>
      </c>
      <c r="B206" t="s">
        <v>1188</v>
      </c>
      <c r="C206" s="268">
        <v>1259569.2</v>
      </c>
    </row>
    <row r="207" spans="1:3" ht="15" x14ac:dyDescent="0.25">
      <c r="A207" s="329" t="s">
        <v>296</v>
      </c>
      <c r="B207" t="s">
        <v>297</v>
      </c>
    </row>
    <row r="208" spans="1:3" ht="15" x14ac:dyDescent="0.25">
      <c r="A208" s="329" t="s">
        <v>298</v>
      </c>
      <c r="B208" t="s">
        <v>299</v>
      </c>
      <c r="C208" s="268">
        <v>140224.79999999999</v>
      </c>
    </row>
    <row r="209" spans="1:3" ht="15" x14ac:dyDescent="0.25">
      <c r="A209" s="329" t="s">
        <v>274</v>
      </c>
      <c r="B209" t="s">
        <v>275</v>
      </c>
      <c r="C209" s="268">
        <v>4500000</v>
      </c>
    </row>
    <row r="210" spans="1:3" ht="15" x14ac:dyDescent="0.25">
      <c r="A210" s="329" t="s">
        <v>277</v>
      </c>
      <c r="B210" t="s">
        <v>278</v>
      </c>
      <c r="C210" s="268">
        <v>490000</v>
      </c>
    </row>
    <row r="211" spans="1:3" ht="15" x14ac:dyDescent="0.25">
      <c r="A211" s="329" t="s">
        <v>279</v>
      </c>
      <c r="B211" t="s">
        <v>1353</v>
      </c>
    </row>
    <row r="212" spans="1:3" ht="15" x14ac:dyDescent="0.25">
      <c r="A212" s="329" t="s">
        <v>280</v>
      </c>
      <c r="B212" t="s">
        <v>1354</v>
      </c>
    </row>
    <row r="213" spans="1:3" ht="15" x14ac:dyDescent="0.25">
      <c r="A213" s="329" t="s">
        <v>281</v>
      </c>
      <c r="B213" t="s">
        <v>282</v>
      </c>
    </row>
    <row r="214" spans="1:3" ht="15" x14ac:dyDescent="0.25">
      <c r="A214" s="329" t="s">
        <v>283</v>
      </c>
      <c r="B214" t="s">
        <v>284</v>
      </c>
    </row>
    <row r="215" spans="1:3" ht="15" x14ac:dyDescent="0.25">
      <c r="A215" s="329" t="s">
        <v>912</v>
      </c>
      <c r="B215" t="s">
        <v>1355</v>
      </c>
      <c r="C215" s="268">
        <v>9650000</v>
      </c>
    </row>
    <row r="216" spans="1:3" ht="15" x14ac:dyDescent="0.25">
      <c r="A216" s="329" t="s">
        <v>913</v>
      </c>
      <c r="B216" t="s">
        <v>1356</v>
      </c>
    </row>
    <row r="217" spans="1:3" ht="15" x14ac:dyDescent="0.25">
      <c r="A217" s="329" t="s">
        <v>914</v>
      </c>
      <c r="B217" t="s">
        <v>915</v>
      </c>
    </row>
    <row r="218" spans="1:3" ht="15" x14ac:dyDescent="0.25">
      <c r="A218" s="329" t="s">
        <v>916</v>
      </c>
      <c r="B218" t="s">
        <v>917</v>
      </c>
    </row>
    <row r="219" spans="1:3" ht="15" x14ac:dyDescent="0.25">
      <c r="A219" s="329" t="s">
        <v>918</v>
      </c>
      <c r="B219" t="s">
        <v>919</v>
      </c>
    </row>
    <row r="220" spans="1:3" ht="15" x14ac:dyDescent="0.25">
      <c r="A220" s="329" t="s">
        <v>300</v>
      </c>
      <c r="B220" t="s">
        <v>301</v>
      </c>
      <c r="C220" s="268">
        <v>300000</v>
      </c>
    </row>
    <row r="221" spans="1:3" ht="15" x14ac:dyDescent="0.25">
      <c r="A221" s="329" t="s">
        <v>302</v>
      </c>
      <c r="B221" t="s">
        <v>303</v>
      </c>
      <c r="C221" s="268">
        <v>195000</v>
      </c>
    </row>
    <row r="222" spans="1:3" ht="15" x14ac:dyDescent="0.25">
      <c r="A222" s="329" t="s">
        <v>920</v>
      </c>
      <c r="B222" t="s">
        <v>921</v>
      </c>
    </row>
    <row r="223" spans="1:3" ht="15" x14ac:dyDescent="0.25">
      <c r="A223" s="329" t="s">
        <v>304</v>
      </c>
      <c r="B223" t="s">
        <v>305</v>
      </c>
    </row>
    <row r="224" spans="1:3" ht="15" x14ac:dyDescent="0.25">
      <c r="A224" s="329" t="s">
        <v>306</v>
      </c>
      <c r="B224" t="s">
        <v>307</v>
      </c>
    </row>
    <row r="225" spans="1:3" ht="15" x14ac:dyDescent="0.25">
      <c r="A225" s="329" t="s">
        <v>308</v>
      </c>
      <c r="B225" t="s">
        <v>1189</v>
      </c>
    </row>
    <row r="226" spans="1:3" ht="15" x14ac:dyDescent="0.25">
      <c r="A226" s="329" t="s">
        <v>311</v>
      </c>
      <c r="B226" t="s">
        <v>312</v>
      </c>
    </row>
    <row r="227" spans="1:3" ht="15" x14ac:dyDescent="0.25">
      <c r="A227" s="329" t="s">
        <v>315</v>
      </c>
      <c r="B227" t="s">
        <v>301</v>
      </c>
    </row>
    <row r="228" spans="1:3" ht="15" x14ac:dyDescent="0.25">
      <c r="A228" s="329" t="s">
        <v>316</v>
      </c>
      <c r="B228" t="s">
        <v>317</v>
      </c>
    </row>
    <row r="229" spans="1:3" ht="15" x14ac:dyDescent="0.25">
      <c r="A229" s="329" t="s">
        <v>922</v>
      </c>
      <c r="B229" t="s">
        <v>923</v>
      </c>
    </row>
    <row r="230" spans="1:3" ht="15" x14ac:dyDescent="0.25">
      <c r="A230" s="329" t="s">
        <v>318</v>
      </c>
      <c r="B230" t="s">
        <v>319</v>
      </c>
    </row>
    <row r="231" spans="1:3" ht="15" x14ac:dyDescent="0.25">
      <c r="A231" s="329" t="s">
        <v>320</v>
      </c>
      <c r="B231" t="s">
        <v>321</v>
      </c>
    </row>
    <row r="232" spans="1:3" ht="15" x14ac:dyDescent="0.25">
      <c r="A232" s="329" t="s">
        <v>322</v>
      </c>
      <c r="B232" t="s">
        <v>323</v>
      </c>
    </row>
    <row r="233" spans="1:3" ht="15" x14ac:dyDescent="0.25">
      <c r="A233" s="329" t="s">
        <v>324</v>
      </c>
      <c r="B233" t="s">
        <v>325</v>
      </c>
      <c r="C233" s="268">
        <v>2000000</v>
      </c>
    </row>
    <row r="234" spans="1:3" ht="15" x14ac:dyDescent="0.25">
      <c r="A234" s="329" t="s">
        <v>326</v>
      </c>
      <c r="B234" t="s">
        <v>327</v>
      </c>
    </row>
    <row r="235" spans="1:3" ht="15" x14ac:dyDescent="0.25">
      <c r="A235" s="329" t="s">
        <v>328</v>
      </c>
      <c r="B235" t="s">
        <v>329</v>
      </c>
      <c r="C235" s="268">
        <v>190000</v>
      </c>
    </row>
    <row r="236" spans="1:3" ht="15" x14ac:dyDescent="0.25">
      <c r="A236" s="329" t="s">
        <v>330</v>
      </c>
      <c r="B236" t="s">
        <v>331</v>
      </c>
      <c r="C236" s="268">
        <v>300000</v>
      </c>
    </row>
    <row r="237" spans="1:3" ht="15" x14ac:dyDescent="0.25">
      <c r="A237" s="329" t="s">
        <v>332</v>
      </c>
      <c r="B237" t="s">
        <v>333</v>
      </c>
      <c r="C237" s="268">
        <v>250000</v>
      </c>
    </row>
    <row r="238" spans="1:3" ht="15" x14ac:dyDescent="0.25">
      <c r="A238" s="329" t="s">
        <v>924</v>
      </c>
      <c r="B238" t="s">
        <v>399</v>
      </c>
      <c r="C238" s="268">
        <v>1000000</v>
      </c>
    </row>
    <row r="239" spans="1:3" ht="15" x14ac:dyDescent="0.25">
      <c r="A239" s="329" t="s">
        <v>925</v>
      </c>
      <c r="B239" t="s">
        <v>400</v>
      </c>
      <c r="C239" s="268">
        <v>30000</v>
      </c>
    </row>
    <row r="240" spans="1:3" ht="15" x14ac:dyDescent="0.25">
      <c r="A240" s="329" t="s">
        <v>926</v>
      </c>
      <c r="B240" t="s">
        <v>401</v>
      </c>
      <c r="C240" s="268">
        <v>1650000</v>
      </c>
    </row>
    <row r="241" spans="1:5" ht="15" x14ac:dyDescent="0.25">
      <c r="A241" s="329" t="s">
        <v>927</v>
      </c>
      <c r="B241" t="s">
        <v>402</v>
      </c>
      <c r="C241" s="268">
        <v>25000</v>
      </c>
    </row>
    <row r="242" spans="1:5" ht="15" x14ac:dyDescent="0.25">
      <c r="A242" s="329" t="s">
        <v>928</v>
      </c>
      <c r="B242" t="s">
        <v>403</v>
      </c>
      <c r="C242" s="268">
        <v>500000</v>
      </c>
    </row>
    <row r="243" spans="1:5" ht="15" x14ac:dyDescent="0.25">
      <c r="A243" s="329" t="s">
        <v>929</v>
      </c>
      <c r="B243" t="s">
        <v>404</v>
      </c>
      <c r="C243" s="268">
        <v>1200000</v>
      </c>
    </row>
    <row r="244" spans="1:5" ht="15" x14ac:dyDescent="0.25">
      <c r="A244" s="329" t="s">
        <v>930</v>
      </c>
      <c r="B244" t="s">
        <v>409</v>
      </c>
      <c r="C244" s="268">
        <v>400000</v>
      </c>
    </row>
    <row r="245" spans="1:5" ht="15" x14ac:dyDescent="0.25">
      <c r="A245" s="329" t="s">
        <v>931</v>
      </c>
      <c r="B245" t="s">
        <v>410</v>
      </c>
      <c r="C245" s="268">
        <v>2000000</v>
      </c>
    </row>
    <row r="246" spans="1:5" ht="15" x14ac:dyDescent="0.25">
      <c r="A246" s="329" t="s">
        <v>932</v>
      </c>
      <c r="B246" t="s">
        <v>411</v>
      </c>
    </row>
    <row r="247" spans="1:5" ht="15" x14ac:dyDescent="0.25">
      <c r="A247" s="329" t="s">
        <v>334</v>
      </c>
      <c r="B247" t="s">
        <v>335</v>
      </c>
      <c r="C247" s="268">
        <v>90000</v>
      </c>
    </row>
    <row r="248" spans="1:5" ht="15" x14ac:dyDescent="0.25">
      <c r="A248" s="329" t="s">
        <v>336</v>
      </c>
      <c r="B248" t="s">
        <v>337</v>
      </c>
      <c r="C248" s="268">
        <v>20000</v>
      </c>
    </row>
    <row r="249" spans="1:5" ht="15" x14ac:dyDescent="0.25">
      <c r="A249" s="329" t="s">
        <v>338</v>
      </c>
      <c r="B249" t="s">
        <v>339</v>
      </c>
      <c r="C249" s="268">
        <v>500000</v>
      </c>
    </row>
    <row r="250" spans="1:5" ht="15" x14ac:dyDescent="0.25">
      <c r="A250" s="329" t="s">
        <v>340</v>
      </c>
      <c r="B250" t="s">
        <v>341</v>
      </c>
      <c r="C250" s="268">
        <v>20000</v>
      </c>
    </row>
    <row r="251" spans="1:5" ht="15" x14ac:dyDescent="0.25">
      <c r="A251" s="329" t="s">
        <v>342</v>
      </c>
      <c r="B251" t="s">
        <v>343</v>
      </c>
      <c r="C251" s="268">
        <v>30000</v>
      </c>
    </row>
    <row r="252" spans="1:5" ht="15" x14ac:dyDescent="0.25">
      <c r="A252" s="329" t="s">
        <v>344</v>
      </c>
      <c r="B252" t="s">
        <v>345</v>
      </c>
      <c r="C252" s="268">
        <v>2000000</v>
      </c>
    </row>
    <row r="253" spans="1:5" ht="15" x14ac:dyDescent="0.25">
      <c r="A253" s="329" t="s">
        <v>346</v>
      </c>
      <c r="B253" t="s">
        <v>347</v>
      </c>
    </row>
    <row r="254" spans="1:5" ht="15" x14ac:dyDescent="0.25">
      <c r="A254" s="329" t="s">
        <v>348</v>
      </c>
      <c r="B254" t="s">
        <v>349</v>
      </c>
      <c r="C254" s="268">
        <v>100000</v>
      </c>
      <c r="E254" s="268" t="s">
        <v>1426</v>
      </c>
    </row>
    <row r="255" spans="1:5" ht="15" x14ac:dyDescent="0.25">
      <c r="A255" s="329" t="s">
        <v>350</v>
      </c>
      <c r="B255" t="s">
        <v>351</v>
      </c>
      <c r="C255" s="268">
        <v>3000000</v>
      </c>
    </row>
    <row r="256" spans="1:5" ht="15" x14ac:dyDescent="0.25">
      <c r="A256" s="329" t="s">
        <v>352</v>
      </c>
      <c r="B256" t="s">
        <v>353</v>
      </c>
    </row>
    <row r="257" spans="1:6" ht="15" x14ac:dyDescent="0.25">
      <c r="A257" s="329" t="s">
        <v>354</v>
      </c>
      <c r="B257" t="s">
        <v>1190</v>
      </c>
    </row>
    <row r="258" spans="1:6" ht="15" x14ac:dyDescent="0.25">
      <c r="A258" s="329" t="s">
        <v>355</v>
      </c>
      <c r="B258" t="s">
        <v>356</v>
      </c>
    </row>
    <row r="259" spans="1:6" ht="15" x14ac:dyDescent="0.25">
      <c r="A259" s="329" t="s">
        <v>357</v>
      </c>
      <c r="B259" t="s">
        <v>358</v>
      </c>
    </row>
    <row r="260" spans="1:6" ht="15" x14ac:dyDescent="0.25">
      <c r="A260" s="329" t="s">
        <v>933</v>
      </c>
      <c r="B260" t="s">
        <v>934</v>
      </c>
      <c r="C260" s="268">
        <v>400000</v>
      </c>
    </row>
    <row r="261" spans="1:6" ht="15" x14ac:dyDescent="0.25">
      <c r="A261" s="329" t="s">
        <v>359</v>
      </c>
      <c r="B261" t="s">
        <v>360</v>
      </c>
      <c r="C261" s="402">
        <v>496908</v>
      </c>
      <c r="E261" s="268" t="s">
        <v>1469</v>
      </c>
    </row>
    <row r="262" spans="1:6" ht="15" x14ac:dyDescent="0.25">
      <c r="A262" s="329" t="s">
        <v>361</v>
      </c>
      <c r="B262" t="s">
        <v>362</v>
      </c>
    </row>
    <row r="263" spans="1:6" ht="15" x14ac:dyDescent="0.25">
      <c r="A263" s="329" t="s">
        <v>363</v>
      </c>
      <c r="B263" t="s">
        <v>364</v>
      </c>
    </row>
    <row r="264" spans="1:6" ht="15" x14ac:dyDescent="0.25">
      <c r="A264" s="329" t="s">
        <v>365</v>
      </c>
      <c r="B264" t="s">
        <v>366</v>
      </c>
      <c r="C264" s="268">
        <v>400000</v>
      </c>
    </row>
    <row r="265" spans="1:6" ht="15" x14ac:dyDescent="0.25">
      <c r="A265" s="329" t="s">
        <v>367</v>
      </c>
      <c r="B265" t="s">
        <v>368</v>
      </c>
    </row>
    <row r="266" spans="1:6" ht="15" x14ac:dyDescent="0.25">
      <c r="A266" s="329" t="s">
        <v>369</v>
      </c>
      <c r="B266" t="s">
        <v>370</v>
      </c>
      <c r="C266" s="268">
        <v>300000</v>
      </c>
    </row>
    <row r="267" spans="1:6" ht="15" x14ac:dyDescent="0.25">
      <c r="A267" s="329" t="s">
        <v>371</v>
      </c>
      <c r="B267" t="s">
        <v>1191</v>
      </c>
      <c r="C267" s="268">
        <v>12821023.199999999</v>
      </c>
    </row>
    <row r="268" spans="1:6" ht="15" x14ac:dyDescent="0.25">
      <c r="A268" s="329" t="s">
        <v>373</v>
      </c>
      <c r="B268" t="s">
        <v>1192</v>
      </c>
      <c r="C268" s="402">
        <f>100000+E268</f>
        <v>1152757.5</v>
      </c>
      <c r="E268" s="268">
        <v>1052757.5</v>
      </c>
      <c r="F268" t="s">
        <v>1470</v>
      </c>
    </row>
    <row r="269" spans="1:6" ht="15" x14ac:dyDescent="0.25">
      <c r="A269" s="329" t="s">
        <v>374</v>
      </c>
      <c r="B269" t="s">
        <v>375</v>
      </c>
      <c r="C269" s="268">
        <v>4000000</v>
      </c>
    </row>
    <row r="270" spans="1:6" ht="15" x14ac:dyDescent="0.25">
      <c r="A270" s="329" t="s">
        <v>376</v>
      </c>
      <c r="B270" t="s">
        <v>377</v>
      </c>
      <c r="C270" s="268">
        <v>1000000</v>
      </c>
    </row>
    <row r="271" spans="1:6" ht="15" x14ac:dyDescent="0.25">
      <c r="A271" s="329" t="s">
        <v>378</v>
      </c>
      <c r="B271" t="s">
        <v>379</v>
      </c>
    </row>
    <row r="272" spans="1:6" ht="15" x14ac:dyDescent="0.25">
      <c r="A272" s="329" t="s">
        <v>380</v>
      </c>
      <c r="B272" t="s">
        <v>381</v>
      </c>
      <c r="C272" s="268">
        <v>1000</v>
      </c>
    </row>
    <row r="273" spans="1:7" ht="15" x14ac:dyDescent="0.25">
      <c r="A273" s="329" t="s">
        <v>390</v>
      </c>
      <c r="B273" t="s">
        <v>391</v>
      </c>
      <c r="C273" s="402">
        <f>6600000-E273</f>
        <v>6129007.3899999997</v>
      </c>
      <c r="E273" s="268">
        <v>470992.61</v>
      </c>
    </row>
    <row r="274" spans="1:7" ht="15" x14ac:dyDescent="0.25">
      <c r="A274" s="329" t="s">
        <v>392</v>
      </c>
      <c r="B274" t="s">
        <v>1193</v>
      </c>
      <c r="C274" s="268">
        <v>2300000</v>
      </c>
    </row>
    <row r="275" spans="1:7" ht="15" x14ac:dyDescent="0.25">
      <c r="A275" s="329" t="s">
        <v>393</v>
      </c>
      <c r="B275" t="s">
        <v>394</v>
      </c>
      <c r="C275" s="268">
        <v>90000</v>
      </c>
    </row>
    <row r="276" spans="1:7" ht="15" x14ac:dyDescent="0.25">
      <c r="A276" s="329" t="s">
        <v>395</v>
      </c>
      <c r="B276" t="s">
        <v>396</v>
      </c>
      <c r="C276" s="268">
        <v>70000</v>
      </c>
    </row>
    <row r="277" spans="1:7" ht="15" x14ac:dyDescent="0.25">
      <c r="A277" s="329" t="s">
        <v>397</v>
      </c>
      <c r="B277" t="s">
        <v>398</v>
      </c>
      <c r="C277" s="268">
        <v>45000</v>
      </c>
    </row>
    <row r="278" spans="1:7" ht="15" x14ac:dyDescent="0.25">
      <c r="A278" s="329" t="s">
        <v>382</v>
      </c>
      <c r="B278" t="s">
        <v>383</v>
      </c>
    </row>
    <row r="279" spans="1:7" ht="15" x14ac:dyDescent="0.25">
      <c r="A279" s="329" t="s">
        <v>384</v>
      </c>
      <c r="B279" t="s">
        <v>385</v>
      </c>
    </row>
    <row r="280" spans="1:7" ht="15" x14ac:dyDescent="0.25">
      <c r="A280" s="329" t="s">
        <v>220</v>
      </c>
      <c r="B280" t="s">
        <v>221</v>
      </c>
      <c r="C280" s="402">
        <f>40099900-E280</f>
        <v>39100000</v>
      </c>
      <c r="E280" s="268">
        <v>999900</v>
      </c>
      <c r="G280" s="268"/>
    </row>
    <row r="281" spans="1:7" ht="15" x14ac:dyDescent="0.25">
      <c r="A281" s="329" t="s">
        <v>222</v>
      </c>
      <c r="B281" t="s">
        <v>1194</v>
      </c>
      <c r="C281" s="268">
        <v>600000</v>
      </c>
    </row>
    <row r="282" spans="1:7" ht="15" x14ac:dyDescent="0.25">
      <c r="A282" s="329" t="s">
        <v>224</v>
      </c>
      <c r="B282" t="s">
        <v>1195</v>
      </c>
      <c r="C282" s="268">
        <f>16000000-E282</f>
        <v>11100000</v>
      </c>
      <c r="E282" s="268">
        <v>4900000</v>
      </c>
    </row>
    <row r="283" spans="1:7" ht="15" x14ac:dyDescent="0.25">
      <c r="A283" s="329" t="s">
        <v>227</v>
      </c>
      <c r="B283" t="s">
        <v>228</v>
      </c>
      <c r="C283" s="268">
        <v>14900000</v>
      </c>
    </row>
    <row r="284" spans="1:7" ht="15" x14ac:dyDescent="0.25">
      <c r="A284" s="329" t="s">
        <v>405</v>
      </c>
      <c r="B284" t="s">
        <v>406</v>
      </c>
      <c r="C284" s="268">
        <v>3500000</v>
      </c>
    </row>
    <row r="285" spans="1:7" ht="15" x14ac:dyDescent="0.25">
      <c r="A285" s="329" t="s">
        <v>407</v>
      </c>
      <c r="B285" t="s">
        <v>408</v>
      </c>
      <c r="C285" s="268">
        <v>1160000</v>
      </c>
    </row>
    <row r="286" spans="1:7" ht="15" x14ac:dyDescent="0.25">
      <c r="A286" s="329" t="s">
        <v>225</v>
      </c>
      <c r="B286" t="s">
        <v>226</v>
      </c>
      <c r="C286" s="268">
        <v>500000</v>
      </c>
    </row>
    <row r="287" spans="1:7" ht="15" x14ac:dyDescent="0.25">
      <c r="A287" s="329" t="s">
        <v>935</v>
      </c>
      <c r="B287" t="s">
        <v>936</v>
      </c>
    </row>
    <row r="288" spans="1:7" ht="15" x14ac:dyDescent="0.25">
      <c r="A288" s="329" t="s">
        <v>412</v>
      </c>
      <c r="B288" t="s">
        <v>1196</v>
      </c>
    </row>
    <row r="289" spans="1:5" ht="15" x14ac:dyDescent="0.25">
      <c r="A289" s="329" t="s">
        <v>386</v>
      </c>
      <c r="B289" t="s">
        <v>387</v>
      </c>
    </row>
    <row r="290" spans="1:5" ht="15" x14ac:dyDescent="0.25">
      <c r="A290" s="329" t="s">
        <v>388</v>
      </c>
      <c r="B290" t="s">
        <v>389</v>
      </c>
    </row>
    <row r="291" spans="1:5" ht="15" x14ac:dyDescent="0.25">
      <c r="A291" s="329" t="s">
        <v>503</v>
      </c>
      <c r="B291" t="s">
        <v>1197</v>
      </c>
    </row>
    <row r="292" spans="1:5" ht="15" x14ac:dyDescent="0.25">
      <c r="A292" s="329" t="s">
        <v>937</v>
      </c>
      <c r="B292" t="s">
        <v>938</v>
      </c>
    </row>
    <row r="293" spans="1:5" ht="15" x14ac:dyDescent="0.25">
      <c r="A293" s="329" t="s">
        <v>504</v>
      </c>
      <c r="B293" t="s">
        <v>505</v>
      </c>
    </row>
    <row r="294" spans="1:5" ht="15" x14ac:dyDescent="0.25">
      <c r="A294" s="329" t="s">
        <v>939</v>
      </c>
      <c r="B294" t="s">
        <v>940</v>
      </c>
    </row>
    <row r="295" spans="1:5" ht="15" x14ac:dyDescent="0.25">
      <c r="A295" s="329" t="s">
        <v>506</v>
      </c>
      <c r="B295" t="s">
        <v>507</v>
      </c>
    </row>
    <row r="296" spans="1:5" ht="15" x14ac:dyDescent="0.25">
      <c r="A296" s="329" t="s">
        <v>508</v>
      </c>
      <c r="B296" t="s">
        <v>509</v>
      </c>
    </row>
    <row r="297" spans="1:5" ht="15" x14ac:dyDescent="0.25">
      <c r="A297" s="329" t="s">
        <v>510</v>
      </c>
      <c r="B297" t="s">
        <v>511</v>
      </c>
    </row>
    <row r="298" spans="1:5" ht="15" x14ac:dyDescent="0.25">
      <c r="A298" s="329" t="s">
        <v>512</v>
      </c>
      <c r="B298" t="s">
        <v>1198</v>
      </c>
      <c r="C298" s="402">
        <f>5996445.57-E298</f>
        <v>2996445.5700000003</v>
      </c>
      <c r="E298" s="268">
        <v>3000000</v>
      </c>
    </row>
    <row r="299" spans="1:5" ht="15" x14ac:dyDescent="0.25">
      <c r="A299" s="329" t="s">
        <v>513</v>
      </c>
      <c r="B299" t="s">
        <v>514</v>
      </c>
      <c r="C299" s="268">
        <v>303554.43</v>
      </c>
    </row>
    <row r="300" spans="1:5" ht="15" x14ac:dyDescent="0.25">
      <c r="A300" s="329" t="s">
        <v>941</v>
      </c>
      <c r="B300" t="s">
        <v>942</v>
      </c>
    </row>
    <row r="301" spans="1:5" ht="15" x14ac:dyDescent="0.25">
      <c r="A301" s="329" t="s">
        <v>515</v>
      </c>
      <c r="B301" t="s">
        <v>1199</v>
      </c>
      <c r="C301" s="268">
        <v>6672986.6699999999</v>
      </c>
    </row>
    <row r="302" spans="1:5" ht="15" x14ac:dyDescent="0.25">
      <c r="A302" s="329" t="s">
        <v>516</v>
      </c>
      <c r="B302" t="s">
        <v>1200</v>
      </c>
      <c r="C302" s="268">
        <v>466687.2</v>
      </c>
    </row>
    <row r="303" spans="1:5" ht="15" x14ac:dyDescent="0.25">
      <c r="A303" s="329" t="s">
        <v>943</v>
      </c>
      <c r="B303" t="s">
        <v>944</v>
      </c>
    </row>
    <row r="304" spans="1:5" ht="15" x14ac:dyDescent="0.25">
      <c r="A304" s="329" t="s">
        <v>517</v>
      </c>
      <c r="B304" t="s">
        <v>518</v>
      </c>
    </row>
    <row r="305" spans="1:5" ht="15" x14ac:dyDescent="0.25">
      <c r="A305" s="329" t="s">
        <v>519</v>
      </c>
      <c r="B305" t="s">
        <v>520</v>
      </c>
      <c r="C305" s="268">
        <v>32376.3</v>
      </c>
    </row>
    <row r="306" spans="1:5" ht="15" x14ac:dyDescent="0.25">
      <c r="A306" s="329" t="s">
        <v>945</v>
      </c>
      <c r="B306" t="s">
        <v>946</v>
      </c>
      <c r="C306" s="402">
        <f>22000000+E306</f>
        <v>24000000</v>
      </c>
      <c r="E306" s="268">
        <v>2000000</v>
      </c>
    </row>
    <row r="307" spans="1:5" ht="15" x14ac:dyDescent="0.25">
      <c r="A307" s="329" t="s">
        <v>947</v>
      </c>
      <c r="B307" t="s">
        <v>948</v>
      </c>
      <c r="C307" s="402">
        <v>1300000</v>
      </c>
    </row>
    <row r="308" spans="1:5" ht="15" x14ac:dyDescent="0.25">
      <c r="A308" s="329" t="s">
        <v>949</v>
      </c>
      <c r="B308" t="s">
        <v>950</v>
      </c>
    </row>
    <row r="309" spans="1:5" ht="15" x14ac:dyDescent="0.25">
      <c r="A309" s="329" t="s">
        <v>951</v>
      </c>
      <c r="B309" t="s">
        <v>952</v>
      </c>
      <c r="C309" s="268">
        <v>50000</v>
      </c>
    </row>
    <row r="310" spans="1:5" ht="15" x14ac:dyDescent="0.25">
      <c r="A310" s="329" t="s">
        <v>953</v>
      </c>
      <c r="B310" t="s">
        <v>954</v>
      </c>
    </row>
    <row r="311" spans="1:5" ht="15" x14ac:dyDescent="0.25">
      <c r="A311" s="329" t="s">
        <v>955</v>
      </c>
      <c r="B311" t="s">
        <v>271</v>
      </c>
      <c r="C311" s="268">
        <v>1600000</v>
      </c>
    </row>
    <row r="312" spans="1:5" ht="15" x14ac:dyDescent="0.25">
      <c r="A312" s="329" t="s">
        <v>956</v>
      </c>
      <c r="B312" t="s">
        <v>272</v>
      </c>
      <c r="C312" s="268">
        <v>156000</v>
      </c>
    </row>
    <row r="313" spans="1:5" ht="15" x14ac:dyDescent="0.25">
      <c r="A313" s="329" t="s">
        <v>957</v>
      </c>
      <c r="B313" t="s">
        <v>273</v>
      </c>
      <c r="C313" s="268">
        <v>600000</v>
      </c>
    </row>
    <row r="314" spans="1:5" ht="15" x14ac:dyDescent="0.25">
      <c r="A314" s="329" t="s">
        <v>958</v>
      </c>
      <c r="B314" t="s">
        <v>959</v>
      </c>
    </row>
    <row r="315" spans="1:5" ht="15" x14ac:dyDescent="0.25">
      <c r="A315" s="329" t="s">
        <v>960</v>
      </c>
      <c r="B315" t="s">
        <v>276</v>
      </c>
      <c r="C315" s="268">
        <v>192139.2</v>
      </c>
    </row>
    <row r="316" spans="1:5" ht="15" x14ac:dyDescent="0.25">
      <c r="A316" s="329" t="s">
        <v>413</v>
      </c>
      <c r="B316" t="s">
        <v>414</v>
      </c>
      <c r="C316" s="403">
        <f>+D316+E316</f>
        <v>17708441.030000001</v>
      </c>
      <c r="D316" s="268">
        <v>12764753.25</v>
      </c>
      <c r="E316" s="268">
        <v>4943687.78</v>
      </c>
    </row>
    <row r="317" spans="1:5" ht="15" x14ac:dyDescent="0.25">
      <c r="A317" s="329" t="s">
        <v>415</v>
      </c>
      <c r="B317" t="s">
        <v>416</v>
      </c>
    </row>
    <row r="318" spans="1:5" ht="15" x14ac:dyDescent="0.25">
      <c r="A318" s="329" t="s">
        <v>417</v>
      </c>
      <c r="B318" t="s">
        <v>418</v>
      </c>
    </row>
    <row r="319" spans="1:5" ht="15" x14ac:dyDescent="0.25">
      <c r="A319" s="329" t="s">
        <v>419</v>
      </c>
      <c r="B319" t="s">
        <v>420</v>
      </c>
    </row>
    <row r="320" spans="1:5" ht="15" x14ac:dyDescent="0.25">
      <c r="A320" s="329" t="s">
        <v>421</v>
      </c>
      <c r="B320" t="s">
        <v>422</v>
      </c>
    </row>
    <row r="321" spans="1:4" ht="15" x14ac:dyDescent="0.25">
      <c r="A321" s="329" t="s">
        <v>423</v>
      </c>
      <c r="B321" t="s">
        <v>424</v>
      </c>
    </row>
    <row r="322" spans="1:4" ht="15" x14ac:dyDescent="0.25">
      <c r="A322" s="329" t="s">
        <v>425</v>
      </c>
      <c r="B322" t="s">
        <v>426</v>
      </c>
    </row>
    <row r="323" spans="1:4" ht="15" x14ac:dyDescent="0.25">
      <c r="A323" s="329" t="s">
        <v>427</v>
      </c>
      <c r="B323" t="s">
        <v>428</v>
      </c>
    </row>
    <row r="324" spans="1:4" ht="15" x14ac:dyDescent="0.25">
      <c r="A324" s="329" t="s">
        <v>429</v>
      </c>
      <c r="B324" t="s">
        <v>430</v>
      </c>
    </row>
    <row r="325" spans="1:4" ht="15" x14ac:dyDescent="0.25">
      <c r="A325" s="329" t="s">
        <v>431</v>
      </c>
      <c r="B325" t="s">
        <v>432</v>
      </c>
    </row>
    <row r="326" spans="1:4" ht="15" x14ac:dyDescent="0.25">
      <c r="A326" s="329" t="s">
        <v>433</v>
      </c>
      <c r="B326" t="s">
        <v>434</v>
      </c>
      <c r="C326" s="403">
        <v>399965.8</v>
      </c>
      <c r="D326" s="268">
        <v>399965.8</v>
      </c>
    </row>
    <row r="327" spans="1:4" ht="15" x14ac:dyDescent="0.25">
      <c r="A327" s="329" t="s">
        <v>435</v>
      </c>
      <c r="B327" t="s">
        <v>436</v>
      </c>
      <c r="C327" s="403">
        <v>24685.09</v>
      </c>
    </row>
    <row r="328" spans="1:4" ht="15" x14ac:dyDescent="0.25">
      <c r="A328" s="329" t="s">
        <v>437</v>
      </c>
      <c r="B328" t="s">
        <v>438</v>
      </c>
    </row>
    <row r="329" spans="1:4" ht="15" x14ac:dyDescent="0.25">
      <c r="A329" s="329" t="s">
        <v>439</v>
      </c>
      <c r="B329" t="s">
        <v>440</v>
      </c>
    </row>
    <row r="330" spans="1:4" ht="15" x14ac:dyDescent="0.25">
      <c r="A330" s="329" t="s">
        <v>441</v>
      </c>
      <c r="B330" t="s">
        <v>442</v>
      </c>
    </row>
    <row r="331" spans="1:4" ht="15" x14ac:dyDescent="0.25">
      <c r="A331" s="329" t="s">
        <v>443</v>
      </c>
      <c r="B331" t="s">
        <v>444</v>
      </c>
      <c r="C331" s="403">
        <v>110087.83</v>
      </c>
    </row>
    <row r="332" spans="1:4" ht="15" x14ac:dyDescent="0.25">
      <c r="A332" s="329" t="s">
        <v>445</v>
      </c>
      <c r="B332" t="s">
        <v>446</v>
      </c>
    </row>
    <row r="333" spans="1:4" ht="15" x14ac:dyDescent="0.25">
      <c r="A333" s="329" t="s">
        <v>961</v>
      </c>
      <c r="B333" t="s">
        <v>962</v>
      </c>
    </row>
    <row r="334" spans="1:4" ht="15" x14ac:dyDescent="0.25">
      <c r="A334" s="329" t="s">
        <v>447</v>
      </c>
      <c r="B334" t="s">
        <v>448</v>
      </c>
    </row>
    <row r="335" spans="1:4" ht="15" x14ac:dyDescent="0.25">
      <c r="A335" s="329" t="s">
        <v>963</v>
      </c>
      <c r="B335" t="s">
        <v>964</v>
      </c>
    </row>
    <row r="336" spans="1:4" ht="15" x14ac:dyDescent="0.25">
      <c r="A336" s="329" t="s">
        <v>965</v>
      </c>
      <c r="B336" t="s">
        <v>966</v>
      </c>
    </row>
    <row r="337" spans="1:3" ht="15" x14ac:dyDescent="0.25">
      <c r="A337" s="329" t="s">
        <v>967</v>
      </c>
      <c r="B337" t="s">
        <v>968</v>
      </c>
    </row>
    <row r="338" spans="1:3" ht="15" x14ac:dyDescent="0.25">
      <c r="A338" s="329" t="s">
        <v>449</v>
      </c>
      <c r="B338" t="s">
        <v>450</v>
      </c>
    </row>
    <row r="339" spans="1:3" ht="15" x14ac:dyDescent="0.25">
      <c r="A339" s="329" t="s">
        <v>451</v>
      </c>
      <c r="B339" t="s">
        <v>452</v>
      </c>
    </row>
    <row r="340" spans="1:3" ht="15" x14ac:dyDescent="0.25">
      <c r="A340" s="329" t="s">
        <v>453</v>
      </c>
      <c r="B340" t="s">
        <v>454</v>
      </c>
    </row>
    <row r="341" spans="1:3" ht="15" x14ac:dyDescent="0.25">
      <c r="A341" s="329" t="s">
        <v>455</v>
      </c>
      <c r="B341" t="s">
        <v>456</v>
      </c>
    </row>
    <row r="342" spans="1:3" ht="15" x14ac:dyDescent="0.25">
      <c r="A342" s="329" t="s">
        <v>457</v>
      </c>
      <c r="B342" t="s">
        <v>458</v>
      </c>
      <c r="C342" s="403">
        <v>0</v>
      </c>
    </row>
    <row r="343" spans="1:3" ht="15" x14ac:dyDescent="0.25">
      <c r="A343" s="329" t="s">
        <v>459</v>
      </c>
      <c r="B343" t="s">
        <v>460</v>
      </c>
    </row>
    <row r="344" spans="1:3" ht="15" x14ac:dyDescent="0.25">
      <c r="A344" s="329" t="s">
        <v>461</v>
      </c>
      <c r="B344" t="s">
        <v>462</v>
      </c>
    </row>
    <row r="345" spans="1:3" ht="15" x14ac:dyDescent="0.25">
      <c r="A345" s="329" t="s">
        <v>463</v>
      </c>
      <c r="B345" t="s">
        <v>464</v>
      </c>
    </row>
    <row r="346" spans="1:3" ht="15" x14ac:dyDescent="0.25">
      <c r="A346" s="329" t="s">
        <v>465</v>
      </c>
      <c r="B346" t="s">
        <v>466</v>
      </c>
    </row>
    <row r="347" spans="1:3" ht="15" x14ac:dyDescent="0.25">
      <c r="A347" s="329" t="s">
        <v>467</v>
      </c>
      <c r="B347" t="s">
        <v>468</v>
      </c>
    </row>
    <row r="348" spans="1:3" ht="15" x14ac:dyDescent="0.25">
      <c r="A348" s="329" t="s">
        <v>469</v>
      </c>
      <c r="B348" t="s">
        <v>470</v>
      </c>
    </row>
    <row r="349" spans="1:3" ht="15" x14ac:dyDescent="0.25">
      <c r="A349" s="329" t="s">
        <v>471</v>
      </c>
      <c r="B349" t="s">
        <v>472</v>
      </c>
    </row>
    <row r="350" spans="1:3" ht="15" x14ac:dyDescent="0.25">
      <c r="A350" s="329" t="s">
        <v>473</v>
      </c>
      <c r="B350" t="s">
        <v>474</v>
      </c>
    </row>
    <row r="351" spans="1:3" ht="15" x14ac:dyDescent="0.25">
      <c r="A351" s="329" t="s">
        <v>475</v>
      </c>
      <c r="B351" t="s">
        <v>476</v>
      </c>
    </row>
    <row r="352" spans="1:3" ht="15" x14ac:dyDescent="0.25">
      <c r="A352" s="329" t="s">
        <v>477</v>
      </c>
      <c r="B352" t="s">
        <v>478</v>
      </c>
      <c r="C352" s="403"/>
    </row>
    <row r="353" spans="1:5" ht="15" x14ac:dyDescent="0.25">
      <c r="A353" s="329" t="s">
        <v>479</v>
      </c>
      <c r="B353" t="s">
        <v>480</v>
      </c>
      <c r="C353" s="403">
        <v>1083546.3999999999</v>
      </c>
    </row>
    <row r="354" spans="1:5" ht="15" x14ac:dyDescent="0.25">
      <c r="A354" s="329" t="s">
        <v>481</v>
      </c>
      <c r="B354" t="s">
        <v>482</v>
      </c>
    </row>
    <row r="355" spans="1:5" ht="15" x14ac:dyDescent="0.25">
      <c r="A355" s="329" t="s">
        <v>483</v>
      </c>
      <c r="B355" t="s">
        <v>484</v>
      </c>
    </row>
    <row r="356" spans="1:5" ht="15" x14ac:dyDescent="0.25">
      <c r="A356" s="329" t="s">
        <v>485</v>
      </c>
      <c r="B356" t="s">
        <v>486</v>
      </c>
    </row>
    <row r="357" spans="1:5" ht="15" x14ac:dyDescent="0.25">
      <c r="A357" s="329" t="s">
        <v>487</v>
      </c>
      <c r="B357" t="s">
        <v>488</v>
      </c>
      <c r="C357" s="403">
        <f>+D357+E357</f>
        <v>3065292.6799999997</v>
      </c>
      <c r="D357" s="268">
        <v>2341292.88</v>
      </c>
      <c r="E357" s="268">
        <v>723999.8</v>
      </c>
    </row>
    <row r="358" spans="1:5" ht="15" x14ac:dyDescent="0.25">
      <c r="A358" s="329" t="s">
        <v>489</v>
      </c>
      <c r="B358" t="s">
        <v>490</v>
      </c>
      <c r="C358" s="403">
        <v>209716.33</v>
      </c>
    </row>
    <row r="359" spans="1:5" ht="15" x14ac:dyDescent="0.25">
      <c r="A359" s="329" t="s">
        <v>491</v>
      </c>
      <c r="B359" t="s">
        <v>492</v>
      </c>
    </row>
    <row r="360" spans="1:5" ht="15" x14ac:dyDescent="0.25">
      <c r="A360" s="329" t="s">
        <v>493</v>
      </c>
      <c r="B360" t="s">
        <v>494</v>
      </c>
    </row>
    <row r="361" spans="1:5" ht="15" x14ac:dyDescent="0.25">
      <c r="A361" s="329" t="s">
        <v>495</v>
      </c>
      <c r="B361" t="s">
        <v>496</v>
      </c>
    </row>
    <row r="362" spans="1:5" ht="15" x14ac:dyDescent="0.25">
      <c r="A362" s="329" t="s">
        <v>497</v>
      </c>
      <c r="B362" t="s">
        <v>498</v>
      </c>
    </row>
    <row r="363" spans="1:5" ht="15" x14ac:dyDescent="0.25">
      <c r="A363" s="329" t="s">
        <v>499</v>
      </c>
      <c r="B363" t="s">
        <v>500</v>
      </c>
    </row>
    <row r="364" spans="1:5" ht="15" x14ac:dyDescent="0.25">
      <c r="A364" s="329" t="s">
        <v>501</v>
      </c>
      <c r="B364" t="s">
        <v>502</v>
      </c>
    </row>
    <row r="365" spans="1:5" ht="15" x14ac:dyDescent="0.25">
      <c r="A365" s="329" t="s">
        <v>521</v>
      </c>
      <c r="B365" t="s">
        <v>522</v>
      </c>
    </row>
    <row r="366" spans="1:5" ht="15" x14ac:dyDescent="0.25">
      <c r="A366" s="329" t="s">
        <v>523</v>
      </c>
      <c r="B366" t="s">
        <v>524</v>
      </c>
    </row>
    <row r="367" spans="1:5" ht="15" x14ac:dyDescent="0.25">
      <c r="A367" s="329" t="s">
        <v>969</v>
      </c>
      <c r="B367" t="s">
        <v>970</v>
      </c>
    </row>
    <row r="368" spans="1:5" ht="15" x14ac:dyDescent="0.25">
      <c r="A368" s="329" t="s">
        <v>525</v>
      </c>
      <c r="B368" t="s">
        <v>1201</v>
      </c>
    </row>
    <row r="369" spans="1:3" ht="15" x14ac:dyDescent="0.25">
      <c r="A369" s="329" t="s">
        <v>526</v>
      </c>
      <c r="B369" t="s">
        <v>527</v>
      </c>
    </row>
    <row r="370" spans="1:3" ht="15" x14ac:dyDescent="0.25">
      <c r="A370" s="329" t="s">
        <v>528</v>
      </c>
      <c r="B370" t="s">
        <v>529</v>
      </c>
    </row>
    <row r="371" spans="1:3" ht="15" x14ac:dyDescent="0.25">
      <c r="A371" s="329" t="s">
        <v>530</v>
      </c>
      <c r="B371" t="s">
        <v>1202</v>
      </c>
    </row>
    <row r="372" spans="1:3" ht="15" x14ac:dyDescent="0.25">
      <c r="A372" s="329" t="s">
        <v>531</v>
      </c>
      <c r="B372" t="s">
        <v>1203</v>
      </c>
    </row>
    <row r="373" spans="1:3" ht="15" x14ac:dyDescent="0.25">
      <c r="A373" s="329" t="s">
        <v>971</v>
      </c>
      <c r="B373" t="s">
        <v>972</v>
      </c>
    </row>
    <row r="374" spans="1:3" ht="15" x14ac:dyDescent="0.25">
      <c r="A374" s="329" t="s">
        <v>532</v>
      </c>
      <c r="B374" t="s">
        <v>1357</v>
      </c>
    </row>
    <row r="375" spans="1:3" ht="15" x14ac:dyDescent="0.25">
      <c r="A375" s="329" t="s">
        <v>533</v>
      </c>
      <c r="B375" t="s">
        <v>1205</v>
      </c>
    </row>
    <row r="376" spans="1:3" ht="15" x14ac:dyDescent="0.25">
      <c r="A376" s="329" t="s">
        <v>534</v>
      </c>
      <c r="B376" t="s">
        <v>1206</v>
      </c>
    </row>
    <row r="377" spans="1:3" ht="15" x14ac:dyDescent="0.25">
      <c r="A377" s="329" t="s">
        <v>535</v>
      </c>
      <c r="B377" t="s">
        <v>1207</v>
      </c>
    </row>
    <row r="378" spans="1:3" ht="15" x14ac:dyDescent="0.25">
      <c r="A378" s="329" t="s">
        <v>536</v>
      </c>
      <c r="B378" t="s">
        <v>1208</v>
      </c>
    </row>
    <row r="379" spans="1:3" ht="15" x14ac:dyDescent="0.25">
      <c r="A379" s="329" t="s">
        <v>537</v>
      </c>
      <c r="B379" t="s">
        <v>1209</v>
      </c>
    </row>
    <row r="380" spans="1:3" ht="15" x14ac:dyDescent="0.25">
      <c r="A380" s="329" t="s">
        <v>538</v>
      </c>
      <c r="B380" t="s">
        <v>1210</v>
      </c>
    </row>
    <row r="381" spans="1:3" ht="15" x14ac:dyDescent="0.25">
      <c r="A381" s="329" t="s">
        <v>539</v>
      </c>
      <c r="B381" t="s">
        <v>1211</v>
      </c>
    </row>
    <row r="382" spans="1:3" ht="15" x14ac:dyDescent="0.25">
      <c r="A382" s="329" t="s">
        <v>540</v>
      </c>
      <c r="B382" t="s">
        <v>1212</v>
      </c>
    </row>
    <row r="383" spans="1:3" ht="15" x14ac:dyDescent="0.25">
      <c r="A383" s="329" t="s">
        <v>541</v>
      </c>
      <c r="B383" t="s">
        <v>1213</v>
      </c>
    </row>
    <row r="384" spans="1:3" ht="15" x14ac:dyDescent="0.25">
      <c r="A384" s="329" t="s">
        <v>542</v>
      </c>
      <c r="B384" t="s">
        <v>543</v>
      </c>
      <c r="C384" s="268">
        <v>3853.2</v>
      </c>
    </row>
    <row r="385" spans="1:3" ht="15" x14ac:dyDescent="0.25">
      <c r="A385" s="329" t="s">
        <v>544</v>
      </c>
      <c r="B385" t="s">
        <v>545</v>
      </c>
    </row>
    <row r="386" spans="1:3" ht="15" x14ac:dyDescent="0.25">
      <c r="A386" s="329" t="s">
        <v>546</v>
      </c>
      <c r="B386" t="s">
        <v>1214</v>
      </c>
      <c r="C386" s="268">
        <v>2613562.86</v>
      </c>
    </row>
    <row r="387" spans="1:3" ht="15" x14ac:dyDescent="0.25">
      <c r="A387" s="329" t="s">
        <v>547</v>
      </c>
      <c r="B387" t="s">
        <v>1215</v>
      </c>
      <c r="C387" s="268">
        <v>628078.43999999994</v>
      </c>
    </row>
    <row r="388" spans="1:3" ht="15" x14ac:dyDescent="0.25">
      <c r="A388" s="329" t="s">
        <v>973</v>
      </c>
      <c r="B388" t="s">
        <v>974</v>
      </c>
    </row>
    <row r="389" spans="1:3" ht="15" x14ac:dyDescent="0.25">
      <c r="A389" s="329" t="s">
        <v>548</v>
      </c>
      <c r="B389" t="s">
        <v>1216</v>
      </c>
    </row>
    <row r="390" spans="1:3" ht="15" x14ac:dyDescent="0.25">
      <c r="A390" s="329" t="s">
        <v>549</v>
      </c>
      <c r="B390" t="s">
        <v>1217</v>
      </c>
    </row>
    <row r="391" spans="1:3" ht="15" x14ac:dyDescent="0.25">
      <c r="A391" s="329" t="s">
        <v>550</v>
      </c>
      <c r="B391" t="s">
        <v>1218</v>
      </c>
    </row>
    <row r="392" spans="1:3" ht="15" x14ac:dyDescent="0.25">
      <c r="A392" s="329" t="s">
        <v>551</v>
      </c>
      <c r="B392" t="s">
        <v>1219</v>
      </c>
    </row>
    <row r="393" spans="1:3" ht="15" x14ac:dyDescent="0.25">
      <c r="A393" s="329" t="s">
        <v>552</v>
      </c>
      <c r="B393" t="s">
        <v>1220</v>
      </c>
    </row>
    <row r="394" spans="1:3" ht="15" x14ac:dyDescent="0.25">
      <c r="A394" s="329" t="s">
        <v>553</v>
      </c>
      <c r="B394" t="s">
        <v>1221</v>
      </c>
    </row>
    <row r="395" spans="1:3" ht="15" x14ac:dyDescent="0.25">
      <c r="A395" s="329" t="s">
        <v>554</v>
      </c>
      <c r="B395" t="s">
        <v>555</v>
      </c>
    </row>
    <row r="396" spans="1:3" ht="15" x14ac:dyDescent="0.25">
      <c r="A396" s="329" t="s">
        <v>556</v>
      </c>
      <c r="B396" t="s">
        <v>557</v>
      </c>
    </row>
    <row r="397" spans="1:3" ht="15" x14ac:dyDescent="0.25">
      <c r="A397" s="329" t="s">
        <v>558</v>
      </c>
      <c r="B397" t="s">
        <v>559</v>
      </c>
    </row>
    <row r="398" spans="1:3" ht="15" x14ac:dyDescent="0.25">
      <c r="A398" s="329" t="s">
        <v>560</v>
      </c>
      <c r="B398" t="s">
        <v>561</v>
      </c>
    </row>
    <row r="399" spans="1:3" ht="15" x14ac:dyDescent="0.25">
      <c r="A399" s="329" t="s">
        <v>562</v>
      </c>
      <c r="B399" t="s">
        <v>563</v>
      </c>
    </row>
    <row r="400" spans="1:3" ht="15" x14ac:dyDescent="0.25">
      <c r="A400" s="329" t="s">
        <v>564</v>
      </c>
      <c r="B400" t="s">
        <v>565</v>
      </c>
    </row>
    <row r="401" spans="1:2" ht="15" x14ac:dyDescent="0.25">
      <c r="A401" s="329" t="s">
        <v>566</v>
      </c>
      <c r="B401" t="s">
        <v>567</v>
      </c>
    </row>
    <row r="402" spans="1:2" ht="15" x14ac:dyDescent="0.25">
      <c r="A402" s="329" t="s">
        <v>568</v>
      </c>
      <c r="B402" t="s">
        <v>569</v>
      </c>
    </row>
    <row r="403" spans="1:2" ht="15" x14ac:dyDescent="0.25">
      <c r="A403" s="329" t="s">
        <v>570</v>
      </c>
      <c r="B403" t="s">
        <v>571</v>
      </c>
    </row>
    <row r="404" spans="1:2" ht="15" x14ac:dyDescent="0.25">
      <c r="A404" s="329" t="s">
        <v>572</v>
      </c>
      <c r="B404" t="s">
        <v>573</v>
      </c>
    </row>
    <row r="405" spans="1:2" ht="15" x14ac:dyDescent="0.25">
      <c r="A405" s="329" t="s">
        <v>574</v>
      </c>
      <c r="B405" t="s">
        <v>575</v>
      </c>
    </row>
    <row r="406" spans="1:2" ht="15" x14ac:dyDescent="0.25">
      <c r="A406" s="329" t="s">
        <v>576</v>
      </c>
      <c r="B406" t="s">
        <v>577</v>
      </c>
    </row>
    <row r="407" spans="1:2" ht="15" x14ac:dyDescent="0.25">
      <c r="A407" s="329" t="s">
        <v>578</v>
      </c>
      <c r="B407" t="s">
        <v>579</v>
      </c>
    </row>
    <row r="408" spans="1:2" ht="15" x14ac:dyDescent="0.25">
      <c r="A408" s="329" t="s">
        <v>580</v>
      </c>
      <c r="B408" t="s">
        <v>581</v>
      </c>
    </row>
    <row r="409" spans="1:2" ht="15" x14ac:dyDescent="0.25">
      <c r="A409" s="329" t="s">
        <v>582</v>
      </c>
      <c r="B409" t="s">
        <v>583</v>
      </c>
    </row>
    <row r="410" spans="1:2" ht="15" x14ac:dyDescent="0.25">
      <c r="A410" s="329" t="s">
        <v>584</v>
      </c>
      <c r="B410" t="s">
        <v>585</v>
      </c>
    </row>
    <row r="411" spans="1:2" ht="15" x14ac:dyDescent="0.25">
      <c r="A411" s="329" t="s">
        <v>586</v>
      </c>
      <c r="B411" t="s">
        <v>587</v>
      </c>
    </row>
    <row r="412" spans="1:2" ht="15" x14ac:dyDescent="0.25">
      <c r="A412" s="329" t="s">
        <v>588</v>
      </c>
      <c r="B412" t="s">
        <v>589</v>
      </c>
    </row>
    <row r="413" spans="1:2" ht="15" x14ac:dyDescent="0.25">
      <c r="A413" s="329" t="s">
        <v>590</v>
      </c>
      <c r="B413" t="s">
        <v>591</v>
      </c>
    </row>
    <row r="414" spans="1:2" ht="15" x14ac:dyDescent="0.25">
      <c r="A414" s="329" t="s">
        <v>592</v>
      </c>
      <c r="B414" t="s">
        <v>593</v>
      </c>
    </row>
    <row r="415" spans="1:2" ht="15" x14ac:dyDescent="0.25">
      <c r="A415" s="329" t="s">
        <v>975</v>
      </c>
      <c r="B415" t="s">
        <v>976</v>
      </c>
    </row>
    <row r="416" spans="1:2" ht="15" x14ac:dyDescent="0.25">
      <c r="A416" s="329" t="s">
        <v>977</v>
      </c>
      <c r="B416" t="s">
        <v>978</v>
      </c>
    </row>
    <row r="417" spans="1:2" ht="15" x14ac:dyDescent="0.25">
      <c r="A417" s="329" t="s">
        <v>979</v>
      </c>
      <c r="B417" t="s">
        <v>980</v>
      </c>
    </row>
    <row r="418" spans="1:2" ht="15" x14ac:dyDescent="0.25">
      <c r="A418" s="329" t="s">
        <v>594</v>
      </c>
      <c r="B418" t="s">
        <v>1222</v>
      </c>
    </row>
    <row r="419" spans="1:2" ht="15" x14ac:dyDescent="0.25">
      <c r="A419" s="329" t="s">
        <v>981</v>
      </c>
      <c r="B419" t="s">
        <v>982</v>
      </c>
    </row>
    <row r="420" spans="1:2" ht="15" x14ac:dyDescent="0.25">
      <c r="A420" s="329" t="s">
        <v>983</v>
      </c>
      <c r="B420" t="s">
        <v>984</v>
      </c>
    </row>
    <row r="421" spans="1:2" ht="15" x14ac:dyDescent="0.25">
      <c r="A421" s="329" t="s">
        <v>595</v>
      </c>
      <c r="B421" t="s">
        <v>1223</v>
      </c>
    </row>
    <row r="422" spans="1:2" ht="15" x14ac:dyDescent="0.25">
      <c r="A422" s="329" t="s">
        <v>985</v>
      </c>
      <c r="B422" t="s">
        <v>596</v>
      </c>
    </row>
    <row r="423" spans="1:2" ht="15" x14ac:dyDescent="0.25">
      <c r="A423" s="329" t="s">
        <v>597</v>
      </c>
      <c r="B423" t="s">
        <v>598</v>
      </c>
    </row>
    <row r="424" spans="1:2" ht="15" x14ac:dyDescent="0.25">
      <c r="A424" s="329" t="s">
        <v>599</v>
      </c>
      <c r="B424" t="s">
        <v>600</v>
      </c>
    </row>
    <row r="425" spans="1:2" ht="15" x14ac:dyDescent="0.25">
      <c r="A425" s="329" t="s">
        <v>601</v>
      </c>
      <c r="B425" t="s">
        <v>602</v>
      </c>
    </row>
    <row r="426" spans="1:2" ht="15" x14ac:dyDescent="0.25">
      <c r="A426" s="329" t="s">
        <v>603</v>
      </c>
      <c r="B426" t="s">
        <v>604</v>
      </c>
    </row>
    <row r="427" spans="1:2" ht="15" x14ac:dyDescent="0.25">
      <c r="A427" s="329" t="s">
        <v>605</v>
      </c>
      <c r="B427" t="s">
        <v>1224</v>
      </c>
    </row>
    <row r="428" spans="1:2" ht="15" x14ac:dyDescent="0.25">
      <c r="A428" s="329" t="s">
        <v>606</v>
      </c>
      <c r="B428" t="s">
        <v>1225</v>
      </c>
    </row>
    <row r="429" spans="1:2" ht="15" x14ac:dyDescent="0.25">
      <c r="A429" s="329" t="s">
        <v>607</v>
      </c>
      <c r="B429" t="s">
        <v>608</v>
      </c>
    </row>
    <row r="430" spans="1:2" ht="15" x14ac:dyDescent="0.25">
      <c r="A430" s="329" t="s">
        <v>609</v>
      </c>
      <c r="B430" t="s">
        <v>610</v>
      </c>
    </row>
    <row r="431" spans="1:2" ht="15" x14ac:dyDescent="0.25">
      <c r="A431" s="329" t="s">
        <v>611</v>
      </c>
      <c r="B431" t="s">
        <v>612</v>
      </c>
    </row>
    <row r="432" spans="1:2" ht="15" x14ac:dyDescent="0.25">
      <c r="A432" s="329" t="s">
        <v>613</v>
      </c>
      <c r="B432" t="s">
        <v>614</v>
      </c>
    </row>
    <row r="433" spans="1:2" ht="15" x14ac:dyDescent="0.25">
      <c r="A433" s="329" t="s">
        <v>615</v>
      </c>
      <c r="B433" t="s">
        <v>616</v>
      </c>
    </row>
    <row r="434" spans="1:2" ht="15" x14ac:dyDescent="0.25">
      <c r="A434" s="329" t="s">
        <v>617</v>
      </c>
      <c r="B434" t="s">
        <v>618</v>
      </c>
    </row>
    <row r="435" spans="1:2" ht="15" x14ac:dyDescent="0.25">
      <c r="A435" s="329" t="s">
        <v>619</v>
      </c>
      <c r="B435" t="s">
        <v>620</v>
      </c>
    </row>
    <row r="436" spans="1:2" ht="15" x14ac:dyDescent="0.25">
      <c r="A436" s="329" t="s">
        <v>621</v>
      </c>
      <c r="B436" t="s">
        <v>622</v>
      </c>
    </row>
    <row r="437" spans="1:2" ht="15" x14ac:dyDescent="0.25">
      <c r="A437" s="329"/>
    </row>
    <row r="438" spans="1:2" ht="15" x14ac:dyDescent="0.25">
      <c r="A438" s="329"/>
    </row>
    <row r="439" spans="1:2" ht="15" x14ac:dyDescent="0.25">
      <c r="A439" s="329"/>
    </row>
    <row r="440" spans="1:2" ht="15" x14ac:dyDescent="0.25">
      <c r="A440" s="329"/>
    </row>
    <row r="441" spans="1:2" ht="15" x14ac:dyDescent="0.25">
      <c r="A441" s="329"/>
    </row>
    <row r="442" spans="1:2" ht="15" x14ac:dyDescent="0.25">
      <c r="A442" s="329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2018-09-25T15:55:32Z</cp:lastPrinted>
  <dcterms:created xsi:type="dcterms:W3CDTF">2016-07-25T14:36:11Z</dcterms:created>
  <dcterms:modified xsi:type="dcterms:W3CDTF">2018-09-25T19:05:49Z</dcterms:modified>
</cp:coreProperties>
</file>