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ปีงบประมาณ 65\แผนปฏิบัติราชการ ปี 65\"/>
    </mc:Choice>
  </mc:AlternateContent>
  <xr:revisionPtr revIDLastSave="0" documentId="13_ncr:1_{AE11186E-EC12-42F1-906B-6CFF001BEC07}" xr6:coauthVersionLast="47" xr6:coauthVersionMax="47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แผน ปี 65" sheetId="22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'แผน ปี 65'!$A$1:$U$139</definedName>
    <definedName name="_xlnm.Print_Area" localSheetId="0">สรุป!$A$1:$AI$18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'แผน ปี 65'!$6:$8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22" l="1"/>
  <c r="F139" i="22" s="1"/>
  <c r="F122" i="22"/>
  <c r="F112" i="22"/>
  <c r="F94" i="22" l="1"/>
  <c r="F80" i="22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F71" i="22" l="1"/>
  <c r="F85" i="22"/>
  <c r="F41" i="22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/>
  <c r="F15" i="1"/>
  <c r="I15" i="1" s="1"/>
  <c r="F38" i="14"/>
  <c r="F70" i="14" s="1"/>
  <c r="Y10" i="1" s="1"/>
  <c r="F66" i="14"/>
  <c r="F71" i="14"/>
  <c r="F10" i="1" s="1"/>
  <c r="I10" i="1" s="1"/>
  <c r="F72" i="14" l="1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21" i="4"/>
  <c r="F18" i="4"/>
  <c r="F15" i="4"/>
  <c r="F8" i="4"/>
  <c r="F9" i="4" s="1"/>
  <c r="F33" i="4" l="1"/>
  <c r="F40" i="4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<sst xmlns="http://schemas.openxmlformats.org/spreadsheetml/2006/main" count="2673" uniqueCount="1651">
  <si>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</si>
  <si>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</si>
  <si>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</si>
  <si>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</si>
  <si>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</si>
  <si>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</si>
  <si>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</si>
  <si>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</si>
  <si>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</si>
  <si>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</si>
  <si>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</si>
  <si>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</si>
  <si>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</si>
  <si>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</si>
  <si>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</si>
  <si>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</si>
  <si>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</si>
  <si>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</si>
  <si>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</si>
  <si>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</si>
  <si>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</si>
  <si>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</si>
  <si>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</si>
  <si>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</si>
  <si>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</si>
  <si>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</si>
  <si>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</si>
  <si>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</si>
  <si>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</si>
  <si>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</si>
  <si>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</si>
  <si>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</si>
  <si>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</si>
  <si>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</si>
  <si>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</si>
  <si>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</si>
  <si>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</si>
  <si>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</si>
  <si>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</si>
  <si>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</si>
  <si>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</si>
  <si>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</si>
  <si>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</si>
  <si>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</si>
  <si>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</si>
  <si>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</si>
  <si>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</si>
  <si>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</si>
  <si>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</si>
  <si>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</si>
  <si>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</si>
  <si>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</si>
  <si>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</si>
  <si>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</si>
  <si>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</si>
  <si>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</si>
  <si>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</si>
  <si>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</si>
  <si>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</si>
  <si>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</si>
  <si>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</si>
  <si>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</si>
  <si>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</si>
  <si>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</si>
  <si>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</si>
  <si>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</si>
  <si>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</si>
  <si>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</si>
  <si>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</si>
  <si>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</si>
  <si>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</si>
  <si>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</si>
  <si>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</si>
  <si>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</si>
  <si>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</si>
  <si>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</si>
  <si>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</si>
  <si>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</si>
  <si>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</si>
  <si>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</si>
  <si>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</si>
  <si>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</si>
  <si>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</si>
  <si>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</si>
  <si>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</si>
  <si>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</si>
  <si>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</si>
  <si>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</si>
  <si>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</si>
  <si>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</si>
  <si>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</si>
  <si>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</si>
  <si>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</si>
  <si>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</si>
  <si>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</si>
  <si>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</si>
  <si>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</si>
  <si>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</si>
  <si>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</si>
  <si>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</si>
  <si>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</si>
  <si>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</si>
  <si>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</si>
  <si>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</si>
  <si>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</si>
  <si>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</si>
  <si>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</si>
  <si>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</si>
  <si>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</si>
  <si>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</si>
  <si>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</si>
  <si>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</si>
  <si>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</si>
  <si>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</si>
  <si>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</si>
  <si>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</si>
  <si>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</si>
  <si>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</si>
  <si>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</si>
  <si>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</si>
  <si>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</si>
  <si>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</si>
  <si>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</si>
  <si>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</si>
  <si>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</si>
  <si>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</si>
  <si>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</si>
  <si>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</si>
  <si>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</si>
  <si>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</si>
  <si>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</si>
  <si>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</si>
  <si>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</si>
  <si>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</si>
  <si>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</si>
  <si>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</si>
  <si>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</si>
  <si>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</si>
  <si>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</si>
  <si>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</si>
  <si>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</si>
  <si>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</si>
  <si>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</si>
  <si>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</si>
  <si>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</si>
  <si>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</si>
  <si>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</si>
  <si>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</si>
  <si>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</si>
  <si>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</si>
  <si>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</si>
  <si>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</si>
  <si>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</si>
  <si>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</si>
  <si>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</si>
  <si>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</si>
  <si>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</si>
  <si>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</si>
  <si>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</si>
  <si>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</si>
  <si>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</si>
  <si>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</si>
  <si>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</si>
  <si>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</si>
  <si>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</si>
  <si>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</si>
  <si>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</si>
  <si>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</si>
  <si>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</si>
  <si>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</si>
  <si>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</si>
  <si>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</si>
  <si>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</si>
  <si>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</si>
  <si>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</si>
  <si>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</si>
  <si>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</si>
  <si>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</si>
  <si>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</si>
  <si>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</si>
  <si>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</si>
  <si>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</si>
  <si>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</si>
  <si>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</si>
  <si>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</si>
  <si>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</si>
  <si>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</si>
  <si>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</si>
  <si>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</si>
  <si>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</si>
  <si>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</si>
  <si>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</si>
  <si>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</si>
  <si>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</si>
  <si>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</si>
  <si>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</si>
  <si>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</si>
  <si>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</si>
  <si>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</si>
  <si>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</si>
  <si>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</si>
  <si>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</si>
  <si>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</si>
  <si>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</si>
  <si>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</si>
  <si>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</si>
  <si>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</si>
  <si>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</si>
  <si>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</si>
  <si>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</si>
  <si>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</si>
  <si>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</si>
  <si>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</si>
  <si>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</si>
  <si>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</si>
  <si>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</si>
  <si>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</si>
  <si>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</si>
  <si>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</si>
  <si>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</si>
  <si>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</si>
  <si>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</si>
  <si>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</si>
  <si>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</si>
  <si>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</si>
  <si>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</si>
  <si>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</si>
  <si>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</si>
  <si>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</si>
  <si>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</si>
  <si>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</si>
  <si>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</si>
  <si>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</si>
  <si>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</si>
  <si>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</si>
  <si>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</si>
  <si>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</si>
  <si>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</si>
  <si>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</si>
  <si>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</si>
  <si>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</si>
  <si>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</si>
  <si>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</si>
  <si>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</si>
  <si>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</si>
  <si>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</si>
  <si>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</si>
  <si>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</si>
  <si>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</si>
  <si>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</si>
  <si>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</si>
  <si>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</si>
  <si>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</si>
  <si>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</si>
  <si>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</si>
  <si>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</si>
  <si>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</si>
  <si>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</si>
  <si>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</si>
  <si>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</si>
  <si>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</si>
  <si>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</si>
  <si>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</si>
  <si>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</si>
  <si>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</si>
  <si>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</si>
  <si>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</si>
  <si>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</si>
  <si>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</si>
  <si>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</si>
  <si>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</si>
  <si>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</si>
  <si>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</si>
  <si>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</si>
  <si>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</si>
  <si>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</si>
  <si>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</si>
  <si>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</si>
  <si>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</si>
  <si>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</si>
  <si>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</si>
  <si>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</si>
  <si>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</si>
  <si>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</si>
  <si>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</si>
  <si>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</si>
  <si>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</si>
  <si>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</si>
  <si>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</si>
  <si>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</si>
  <si>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</si>
  <si>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</si>
  <si>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</si>
  <si>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</si>
  <si>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</si>
  <si>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</si>
  <si>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</si>
  <si>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</si>
  <si>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</si>
  <si>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</si>
  <si>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</si>
  <si>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</si>
  <si>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</si>
  <si>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</si>
  <si>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</si>
  <si>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</si>
  <si>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</si>
  <si>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</si>
  <si>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</si>
  <si>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</si>
  <si>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</si>
  <si>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</si>
  <si>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</si>
  <si>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</si>
  <si>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</si>
  <si>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</si>
  <si>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</si>
  <si>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</si>
  <si>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</si>
  <si>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</si>
  <si>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</si>
  <si>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</si>
  <si>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</si>
  <si>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</si>
  <si>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</si>
  <si>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</si>
  <si>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</si>
  <si>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</si>
  <si>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</si>
  <si>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</si>
  <si>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</si>
  <si>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</si>
  <si>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</si>
  <si>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</si>
  <si>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</si>
  <si>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</si>
  <si>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</si>
  <si>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</si>
  <si>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</si>
  <si>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</si>
  <si>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</si>
  <si>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</si>
  <si>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</si>
  <si>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</si>
  <si>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</si>
  <si>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</si>
  <si>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</si>
  <si>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</si>
  <si>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</si>
  <si>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</si>
  <si>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</si>
  <si>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</si>
  <si>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</si>
  <si>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</si>
  <si>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</si>
  <si>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</si>
  <si>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</si>
  <si>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</si>
  <si>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</si>
  <si>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</si>
  <si>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</si>
  <si>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</si>
  <si>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</si>
  <si>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</si>
  <si>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</si>
  <si>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</si>
  <si>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</si>
  <si>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</si>
  <si>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</si>
  <si>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</si>
  <si>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</si>
  <si>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</si>
  <si>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</si>
  <si>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</si>
  <si>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</si>
  <si>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</si>
  <si>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</si>
  <si>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</si>
  <si>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</si>
  <si>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</si>
  <si>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</si>
  <si>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</si>
  <si>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</si>
  <si>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</si>
  <si>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</si>
  <si>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</si>
  <si>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</si>
  <si>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</si>
  <si>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</si>
  <si>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</si>
  <si>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</si>
  <si>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</si>
  <si>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</si>
  <si>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</si>
  <si>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</si>
  <si>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</si>
  <si>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</si>
  <si>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</si>
  <si>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</si>
  <si>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</si>
  <si>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</si>
  <si>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</si>
  <si>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</si>
  <si>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</si>
  <si>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</si>
  <si>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</si>
  <si>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</si>
  <si>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</si>
  <si>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</si>
  <si>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</si>
  <si>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</si>
  <si>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</si>
  <si>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</si>
  <si>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</si>
  <si>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</si>
  <si>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</si>
  <si>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</si>
  <si>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</si>
  <si>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</si>
  <si>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</si>
  <si>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</si>
  <si>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</si>
  <si>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</si>
  <si>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</si>
  <si>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</si>
  <si>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</si>
  <si>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</si>
  <si>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</si>
  <si>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</si>
  <si>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</si>
  <si>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</si>
  <si>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</si>
  <si>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</si>
  <si>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</si>
  <si>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</si>
  <si>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</si>
  <si>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</si>
  <si>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</si>
  <si>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</si>
  <si>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</si>
  <si>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</si>
  <si>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</si>
  <si>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</si>
  <si>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</si>
  <si>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</si>
  <si>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</si>
  <si>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</si>
  <si>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</si>
  <si>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</si>
  <si>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</si>
  <si>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</si>
  <si>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</si>
  <si>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</si>
  <si>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</si>
  <si>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</si>
  <si>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</si>
  <si>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</si>
  <si>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</si>
  <si>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</si>
  <si>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</si>
  <si>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</si>
  <si>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</si>
  <si>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</si>
  <si>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</si>
  <si>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</si>
  <si>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</si>
  <si>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</si>
  <si>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</si>
  <si>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</si>
  <si>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</si>
  <si>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</si>
  <si>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</si>
  <si>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</si>
  <si>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</si>
  <si>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</si>
  <si>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</si>
  <si>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</si>
  <si>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</si>
  <si>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</si>
  <si>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</si>
  <si>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</si>
  <si>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</si>
  <si>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</si>
  <si>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</si>
  <si>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</si>
  <si>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</si>
  <si>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</si>
  <si>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</si>
  <si>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</si>
  <si>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</si>
  <si>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</si>
  <si>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</si>
  <si>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</si>
  <si>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</si>
  <si>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</si>
  <si>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</si>
  <si>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</si>
  <si>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</si>
  <si>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</si>
  <si>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</si>
  <si>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</si>
  <si>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</si>
  <si>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</si>
  <si>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</si>
  <si>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</si>
  <si>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</si>
  <si>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</si>
  <si>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</si>
  <si>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</si>
  <si>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</si>
  <si>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</si>
  <si>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</si>
  <si>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</si>
  <si>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</si>
  <si>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</si>
  <si>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</si>
  <si>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</si>
  <si>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</si>
  <si>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</si>
  <si>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</si>
  <si>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</si>
  <si>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</si>
  <si>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</si>
  <si>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</si>
  <si>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</si>
  <si>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</si>
  <si>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</si>
  <si>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</si>
  <si>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</si>
  <si>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</si>
  <si>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</si>
  <si>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</si>
  <si>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</si>
  <si>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</si>
  <si>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</si>
  <si>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</si>
  <si>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</si>
  <si>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</si>
  <si>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</si>
  <si>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</si>
  <si>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</si>
  <si>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</si>
  <si>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</si>
  <si>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</si>
  <si>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</si>
  <si>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</si>
  <si>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</si>
  <si>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</si>
  <si>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</si>
  <si>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</si>
  <si>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</si>
  <si>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</si>
  <si>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</si>
  <si>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</si>
  <si>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</si>
  <si>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</si>
  <si>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</si>
  <si>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</si>
  <si>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</si>
  <si>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</si>
  <si>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</si>
  <si>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</si>
  <si>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</si>
  <si>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</si>
  <si>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</si>
  <si>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</si>
  <si>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</si>
  <si>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</si>
  <si>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</si>
  <si>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</si>
  <si>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</si>
  <si>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</si>
  <si>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</si>
  <si>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</si>
  <si>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</si>
  <si>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</si>
  <si>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</si>
  <si>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</si>
  <si>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</si>
  <si>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</si>
  <si>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</si>
  <si>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</si>
  <si>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</si>
  <si>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</si>
  <si>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</si>
  <si>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</si>
  <si>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</si>
  <si>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</si>
  <si>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</si>
  <si>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</si>
  <si>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</si>
  <si>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</si>
  <si>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</si>
  <si>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</si>
  <si>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</si>
  <si>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</si>
  <si>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</si>
  <si>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</si>
  <si>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</si>
  <si>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</si>
  <si>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</si>
  <si>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</si>
  <si>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</si>
  <si>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</si>
  <si>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</si>
  <si>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</si>
  <si>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</si>
  <si>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</si>
  <si>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</si>
  <si>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</si>
  <si>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</si>
  <si>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</si>
  <si>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</si>
  <si>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</si>
  <si>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</si>
  <si>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</si>
  <si>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</si>
  <si>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</si>
  <si>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</si>
  <si>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</si>
  <si>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</si>
  <si>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</si>
  <si>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</si>
  <si>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</si>
  <si>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</si>
  <si>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</si>
  <si>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</si>
  <si>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</si>
  <si>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</si>
  <si>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</si>
  <si>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</si>
  <si>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</si>
  <si>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</si>
  <si>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</si>
  <si>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</si>
  <si>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</si>
  <si>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</si>
  <si>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</si>
  <si>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</si>
  <si>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</si>
  <si>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</si>
  <si>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</si>
  <si>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</si>
  <si>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</si>
  <si>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</si>
  <si>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</si>
  <si>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</si>
  <si>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</si>
  <si>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</si>
  <si>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</si>
  <si>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</si>
  <si>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</si>
  <si>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</si>
  <si>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</si>
  <si>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</si>
  <si>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</si>
  <si>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</si>
  <si>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</si>
  <si>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</si>
  <si>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</si>
  <si>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</si>
  <si>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</si>
  <si>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</si>
  <si>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</si>
  <si>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</si>
  <si>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</si>
  <si>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</si>
  <si>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</si>
  <si>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</si>
  <si>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</si>
  <si>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</si>
  <si>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</si>
  <si>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</si>
  <si>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</si>
  <si>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</si>
  <si>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</si>
  <si>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</si>
  <si>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</si>
  <si>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</si>
  <si>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</si>
  <si>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</si>
  <si>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</si>
  <si>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</si>
  <si>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</si>
  <si>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</si>
  <si>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</si>
  <si>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</si>
  <si>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</si>
  <si>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</si>
  <si>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</si>
  <si>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</si>
  <si>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</si>
  <si>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</si>
  <si>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</si>
  <si>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</si>
  <si>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</si>
  <si>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</si>
  <si>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</si>
  <si>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</si>
  <si>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</si>
  <si>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</si>
  <si>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</si>
  <si>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</si>
  <si>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</si>
  <si>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</si>
  <si>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</si>
  <si>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</si>
  <si>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</si>
  <si>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</si>
  <si>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</si>
  <si>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</si>
  <si>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</si>
  <si>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</si>
  <si>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</si>
  <si>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</si>
  <si>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</si>
  <si>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</si>
  <si>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</si>
  <si>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</si>
  <si>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</si>
  <si>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</si>
  <si>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</si>
  <si>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</si>
  <si>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</si>
  <si>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</si>
  <si>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</si>
  <si>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</si>
  <si>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</si>
  <si>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</si>
  <si>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</si>
  <si>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</si>
  <si>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</si>
  <si>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</si>
  <si>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</si>
  <si>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</si>
  <si>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</si>
  <si>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</si>
  <si>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</si>
  <si>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</si>
  <si>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</si>
  <si>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</si>
  <si>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</si>
  <si>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</si>
  <si>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</si>
  <si>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</si>
  <si>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</si>
  <si>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</si>
  <si>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</si>
  <si>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</si>
  <si>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</si>
  <si>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</si>
  <si>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</si>
  <si>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</si>
  <si>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</si>
  <si>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</si>
  <si>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</si>
  <si>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</si>
  <si>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</si>
  <si>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</si>
  <si>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</si>
  <si>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</si>
  <si>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</si>
  <si>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</si>
  <si>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</si>
  <si>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</si>
  <si>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</si>
  <si>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</si>
  <si>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</si>
  <si>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</si>
  <si>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</si>
  <si>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</si>
  <si>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</si>
  <si>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</si>
  <si>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</si>
  <si>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</si>
  <si>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</si>
  <si>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</si>
  <si>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</si>
  <si>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</si>
  <si>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</si>
  <si>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</si>
  <si>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</si>
  <si>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</si>
  <si>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</si>
  <si>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</si>
  <si>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</si>
  <si>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</si>
  <si>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</si>
  <si>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</si>
  <si>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</si>
  <si>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</si>
  <si>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</si>
  <si>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</si>
  <si>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</si>
  <si>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</si>
  <si>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</si>
  <si>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</si>
  <si>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</si>
  <si>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</si>
  <si>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</si>
  <si>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</si>
  <si>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</si>
  <si>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</si>
  <si>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</si>
  <si>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</si>
  <si>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</si>
  <si>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</si>
  <si>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</si>
  <si>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</si>
  <si>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</si>
  <si>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</si>
  <si>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</si>
  <si>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</si>
  <si>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</si>
  <si>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</si>
  <si>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</si>
  <si>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</si>
  <si>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</si>
  <si>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</si>
  <si>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</si>
  <si>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</si>
  <si>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</si>
  <si>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</si>
  <si>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</si>
  <si>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</si>
  <si>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</si>
  <si>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</si>
  <si>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</si>
  <si>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</si>
  <si>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</si>
  <si>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</si>
  <si>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</si>
  <si>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</si>
  <si>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</si>
  <si>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</si>
  <si>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</si>
  <si>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</si>
  <si>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</si>
  <si>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</si>
  <si>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</si>
  <si>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</si>
  <si>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</si>
  <si>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</si>
  <si>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</si>
  <si>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</si>
  <si>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</si>
  <si>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</si>
  <si>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</si>
  <si>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</si>
  <si>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</si>
  <si>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</si>
  <si>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</si>
  <si>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</si>
  <si>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</si>
  <si>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</si>
  <si>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</si>
  <si>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</si>
  <si>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</si>
  <si>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</si>
  <si>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</si>
  <si>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</si>
  <si>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</si>
  <si>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</si>
  <si>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</si>
  <si>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</si>
  <si>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</si>
  <si>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</si>
  <si>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</si>
  <si>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</si>
  <si>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</si>
  <si>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</si>
  <si>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</si>
  <si>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</si>
  <si>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</si>
  <si>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</si>
  <si>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</si>
  <si>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</si>
  <si>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</si>
  <si>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</si>
  <si>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</si>
  <si>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</si>
  <si>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</si>
  <si>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</si>
  <si>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</si>
  <si>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</si>
  <si>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</si>
  <si>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</si>
  <si>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</si>
  <si>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</si>
  <si>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</si>
  <si>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</si>
  <si>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</si>
  <si>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</si>
  <si>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</si>
  <si>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</si>
  <si>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</si>
  <si>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</si>
  <si>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</si>
  <si>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</si>
  <si>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</si>
  <si>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</si>
  <si>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</si>
  <si>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</si>
  <si>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</si>
  <si>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</si>
  <si>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</si>
  <si>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</si>
  <si>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</si>
  <si>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</si>
  <si>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</si>
  <si>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</si>
  <si>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</si>
  <si>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</si>
  <si>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</si>
  <si>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</si>
  <si>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</si>
  <si>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</si>
  <si>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</si>
  <si>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</si>
  <si>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</si>
  <si>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</si>
  <si>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</si>
  <si>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</si>
  <si>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</si>
  <si>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</si>
  <si>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</si>
  <si>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</si>
  <si>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</si>
  <si>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</si>
  <si>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</si>
  <si>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</si>
  <si>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</si>
  <si>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</si>
  <si>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</si>
  <si>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</si>
  <si>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</si>
  <si>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</si>
  <si>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</si>
  <si>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</si>
  <si>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</si>
  <si>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</si>
  <si>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</si>
  <si>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</si>
  <si>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</si>
  <si>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</si>
  <si>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</si>
  <si>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</si>
  <si>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</si>
  <si>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</si>
  <si>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</si>
  <si>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</si>
  <si>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</si>
  <si>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</si>
  <si>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</si>
  <si>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</si>
  <si>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</si>
  <si>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</si>
  <si>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</si>
  <si>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</si>
  <si>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</si>
  <si>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</si>
  <si>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</si>
  <si>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</si>
  <si>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</si>
  <si>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</si>
  <si>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</si>
  <si>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</si>
  <si>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</si>
  <si>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</si>
  <si>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</si>
  <si>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</si>
  <si>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</si>
  <si>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</si>
  <si>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</si>
  <si>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</si>
  <si>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</si>
  <si>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</si>
  <si>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</si>
  <si>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</si>
  <si>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</si>
  <si>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</si>
  <si>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</si>
  <si>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</si>
  <si>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</si>
  <si>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</si>
  <si>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</si>
  <si>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</si>
  <si>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</si>
  <si>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</si>
  <si>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</si>
  <si>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</si>
  <si>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</si>
  <si>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</si>
  <si>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</si>
  <si>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</si>
  <si>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</si>
  <si>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</si>
  <si>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</si>
  <si>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</si>
  <si>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</si>
  <si>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</si>
  <si>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</si>
  <si>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</si>
  <si>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</si>
  <si>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</si>
  <si>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</si>
  <si>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</si>
  <si>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</si>
  <si>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</si>
  <si>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</si>
  <si>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</si>
  <si>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</si>
  <si>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</si>
  <si>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</si>
  <si>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</si>
  <si>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</si>
  <si>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</si>
  <si>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</si>
  <si>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</si>
  <si>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</si>
  <si>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</si>
  <si>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</si>
  <si>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</si>
  <si>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</si>
  <si>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</si>
  <si>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</si>
  <si>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</si>
  <si>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</si>
  <si>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</si>
  <si>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</si>
  <si>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</si>
  <si>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</si>
  <si>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</si>
  <si>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</si>
  <si>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</si>
  <si>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</si>
  <si>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</si>
  <si>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</si>
  <si>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</si>
  <si>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</si>
  <si>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</si>
  <si>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</si>
  <si>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</si>
  <si>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</si>
  <si>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</si>
  <si>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</si>
  <si>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</si>
  <si>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</si>
  <si>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</si>
  <si>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</si>
  <si>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</si>
  <si>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</si>
  <si>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</si>
  <si>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</si>
  <si>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</si>
  <si>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</si>
  <si>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</si>
  <si>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</si>
  <si>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</si>
  <si>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</si>
  <si>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</si>
  <si>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</si>
  <si>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</si>
  <si>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</si>
  <si>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</si>
  <si>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</si>
  <si>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</si>
  <si>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</si>
  <si>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</si>
  <si>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</si>
  <si>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</si>
  <si>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</si>
  <si>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</si>
  <si>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</si>
  <si>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</si>
  <si>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</si>
  <si>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</si>
  <si>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</si>
  <si>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</si>
  <si>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</si>
  <si>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</si>
  <si>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</si>
  <si>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</si>
  <si>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</si>
  <si>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</si>
  <si>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</si>
  <si>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</si>
  <si>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</si>
  <si>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</si>
  <si>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</si>
  <si>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</si>
  <si>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</si>
  <si>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</si>
  <si>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</si>
  <si>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</si>
  <si>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</si>
  <si>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</si>
  <si>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</si>
  <si>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</si>
  <si>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</si>
  <si>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</si>
  <si>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</si>
  <si>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</si>
  <si>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</si>
  <si>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</si>
  <si>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</si>
  <si>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</si>
  <si>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</si>
  <si>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</si>
  <si>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</si>
  <si>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</si>
  <si>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</si>
  <si>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</si>
  <si>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</si>
  <si>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</si>
  <si>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</si>
  <si>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</si>
  <si>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</si>
  <si>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</si>
  <si>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</si>
  <si>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</si>
  <si>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</si>
  <si>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</si>
  <si>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</si>
  <si>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</si>
  <si>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</si>
  <si>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</si>
  <si>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</si>
  <si>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</si>
  <si>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</si>
  <si>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</si>
  <si>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</si>
  <si>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</si>
  <si>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</si>
  <si>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</si>
  <si>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</si>
  <si>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</si>
  <si>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</si>
  <si>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</si>
  <si>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</si>
  <si>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</si>
  <si>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</si>
  <si>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</si>
  <si>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</si>
  <si>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</si>
  <si>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</si>
  <si>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</si>
  <si>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</si>
  <si>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</si>
  <si>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</si>
  <si>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</si>
  <si>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</si>
  <si>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</si>
  <si>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</si>
  <si>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</si>
  <si>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</si>
  <si>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</si>
  <si>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</si>
  <si>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</si>
  <si>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</si>
  <si>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</si>
  <si>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</si>
  <si>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</si>
  <si>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</si>
  <si>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</si>
  <si>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</si>
  <si>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</si>
  <si>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</si>
  <si>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</si>
  <si>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</si>
  <si>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</si>
  <si>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</si>
  <si>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</si>
  <si>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</si>
  <si>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</si>
  <si>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</si>
  <si>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</si>
  <si>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</si>
  <si>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</si>
  <si>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</si>
  <si>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</si>
  <si>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</si>
  <si>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</si>
  <si>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</si>
  <si>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</si>
  <si>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</si>
  <si>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</si>
  <si>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</si>
  <si>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</si>
  <si>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</si>
  <si>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</si>
  <si>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</si>
  <si>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</si>
  <si>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</si>
  <si>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</si>
  <si>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</si>
  <si>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</si>
  <si>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</si>
  <si>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</si>
  <si>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</si>
  <si>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</si>
  <si>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</si>
  <si>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</si>
  <si>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</si>
  <si>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</si>
  <si>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</si>
  <si>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</si>
  <si>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</si>
  <si>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</si>
  <si>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</si>
  <si>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</si>
  <si>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</si>
  <si>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</si>
  <si>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</si>
  <si>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</si>
  <si>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</si>
  <si>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</si>
  <si>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</si>
  <si>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</si>
  <si>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</si>
  <si>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</si>
  <si>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</si>
  <si>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</si>
  <si>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</si>
  <si>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</si>
  <si>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</si>
  <si>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</si>
  <si>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</si>
  <si>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</si>
  <si>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</si>
  <si>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</si>
  <si>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</si>
  <si>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</si>
  <si>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</si>
  <si>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</si>
  <si>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</si>
  <si>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</si>
  <si>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</si>
  <si>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</si>
  <si>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</si>
  <si>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</si>
  <si>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</si>
  <si>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</si>
  <si>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</si>
  <si>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</si>
  <si>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</si>
  <si>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</si>
  <si>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</si>
  <si>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</si>
  <si>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</si>
  <si>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</si>
  <si>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</si>
  <si>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</si>
  <si>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</si>
  <si>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</si>
  <si>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</si>
  <si>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</si>
  <si>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</si>
  <si>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</si>
  <si>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</si>
  <si>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</si>
  <si>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</si>
  <si>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</si>
  <si>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</si>
  <si>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</si>
  <si>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</si>
  <si>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</si>
  <si>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</si>
  <si>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</si>
  <si>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</si>
  <si>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</si>
  <si>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</si>
  <si>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</si>
  <si>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</si>
  <si>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</si>
  <si>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</si>
  <si>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</si>
  <si>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</si>
  <si>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</si>
  <si>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</si>
  <si>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</si>
  <si>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</si>
  <si>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</si>
  <si>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</si>
  <si>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</si>
  <si>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</si>
  <si>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</si>
  <si>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</si>
  <si>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</si>
  <si>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</si>
  <si>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</si>
  <si>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</si>
  <si>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</si>
  <si>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</si>
  <si>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</si>
  <si>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</si>
  <si>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</si>
  <si>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</si>
  <si>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</si>
  <si>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</si>
  <si>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</si>
  <si>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</si>
  <si>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</si>
  <si>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</si>
  <si>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</si>
  <si>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</si>
  <si>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</si>
  <si>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</si>
  <si>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</si>
  <si>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</si>
  <si>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</si>
  <si>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</si>
  <si>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</si>
  <si>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</si>
  <si>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</si>
  <si>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</si>
  <si>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</si>
  <si>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</si>
  <si>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</si>
  <si>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</si>
  <si>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</si>
  <si>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</si>
  <si>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</si>
  <si>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</si>
  <si>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</si>
  <si>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</si>
  <si>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</si>
  <si>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</si>
  <si>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</si>
  <si>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</si>
  <si>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</si>
  <si>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</si>
  <si>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</si>
  <si>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</si>
  <si>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</si>
  <si>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</si>
  <si>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</si>
  <si>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</si>
  <si>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</si>
  <si>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</si>
  <si>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</si>
  <si>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</si>
  <si>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</si>
  <si>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</si>
  <si>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</si>
  <si>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</si>
  <si>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</si>
  <si>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</si>
  <si>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</si>
  <si>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</si>
  <si>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</si>
  <si>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</si>
  <si>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</si>
  <si>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</si>
  <si>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</si>
  <si>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</si>
  <si>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</si>
  <si>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</si>
  <si>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</si>
  <si>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</si>
  <si>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</si>
  <si>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</si>
  <si>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</si>
  <si>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</si>
  <si>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</si>
  <si>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</si>
  <si>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</si>
  <si>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</si>
  <si>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</si>
  <si>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</si>
  <si>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</si>
  <si>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</si>
  <si>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</si>
  <si>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</si>
  <si>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</si>
  <si>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</si>
  <si>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</si>
  <si>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</si>
  <si>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</si>
  <si>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</si>
  <si>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</si>
  <si>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</si>
  <si>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</si>
  <si>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</si>
  <si>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</si>
  <si>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</si>
  <si>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</si>
  <si>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</si>
  <si>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</si>
  <si>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</si>
  <si>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</si>
  <si>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</si>
  <si>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</si>
  <si>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</si>
  <si>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</si>
  <si>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</si>
  <si>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</si>
  <si>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</si>
  <si>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</si>
  <si>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</si>
  <si>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</si>
  <si>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</si>
  <si>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</si>
  <si>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</si>
  <si>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</si>
  <si>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</si>
  <si>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</si>
  <si>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</si>
  <si>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</si>
  <si>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</si>
  <si>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</si>
  <si>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</si>
  <si>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</si>
  <si>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</si>
  <si>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</si>
  <si>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</si>
  <si>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</si>
  <si>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</si>
  <si>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</si>
  <si>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</si>
  <si>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</si>
  <si>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</si>
  <si>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</si>
  <si>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</si>
  <si>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</si>
  <si>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</si>
  <si>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</si>
  <si>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</si>
  <si>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</si>
  <si>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</si>
  <si>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</si>
  <si>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</si>
  <si>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</si>
  <si>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</si>
  <si>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</si>
  <si>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</si>
  <si>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</si>
  <si>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</si>
  <si>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</si>
  <si>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</si>
  <si>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</si>
  <si>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</si>
  <si>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</si>
  <si>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</si>
  <si>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</si>
  <si>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</si>
  <si>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</si>
  <si>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</si>
  <si>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</si>
  <si>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</si>
  <si>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</si>
  <si>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</si>
  <si>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</si>
  <si>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</si>
  <si>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</si>
  <si>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</si>
  <si>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</si>
  <si>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</si>
  <si>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</si>
  <si>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</si>
  <si>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</si>
  <si>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</si>
  <si>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</si>
  <si>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</si>
  <si>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2.ค่าของที่ระลึกศึกษาดูงาน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</si>
  <si>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</si>
  <si>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</si>
  <si>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</si>
  <si>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</si>
  <si>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</si>
  <si>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</si>
  <si>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</si>
  <si>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</si>
  <si>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</si>
  <si>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</si>
  <si>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</si>
  <si>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</si>
  <si>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</si>
  <si>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</si>
  <si>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</si>
  <si>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</si>
  <si>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</si>
  <si>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</si>
  <si>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</si>
  <si>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</si>
  <si>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</si>
  <si>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</si>
  <si>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</si>
  <si>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</si>
  <si>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</si>
  <si>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</si>
  <si>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</si>
  <si>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</si>
  <si>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</si>
  <si>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</si>
  <si>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</si>
  <si>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</si>
  <si>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</si>
  <si>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</si>
  <si>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</si>
  <si>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</si>
  <si>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</si>
  <si>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</si>
  <si>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</si>
  <si>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</si>
  <si>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</si>
  <si>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</si>
  <si>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</si>
  <si>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</si>
  <si>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</si>
  <si>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</si>
  <si>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</si>
  <si>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</si>
  <si>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</si>
  <si>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</si>
  <si>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</si>
  <si>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</si>
  <si>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</si>
  <si>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</si>
  <si>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</si>
  <si>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</si>
  <si>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</si>
  <si>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</si>
  <si>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</si>
  <si>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</si>
  <si>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</si>
  <si>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</si>
  <si>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</si>
  <si>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</si>
  <si>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</si>
  <si>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</si>
  <si>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</si>
  <si>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</si>
  <si>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</si>
  <si>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</si>
  <si>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6.ค่าป้ายไวนิล</t>
  </si>
  <si>
    <t>ประเด็นยุทธศาสตร์................................................</t>
  </si>
  <si>
    <t>3. ค่าสื่อประชาสัมพันธ์</t>
  </si>
  <si>
    <t xml:space="preserve">4. ค่าวัสดุสำนักงาน </t>
  </si>
  <si>
    <t>2.ค่าน้ำมันเชื้อเพลิง</t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</si>
  <si>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</si>
  <si>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</si>
  <si>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>1.ค่าเบี้ยเลี้ยง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</si>
  <si>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</si>
  <si>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</si>
  <si>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</si>
  <si>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1. ค่าอาหารกลางวัน </t>
  </si>
  <si>
    <t xml:space="preserve">2. ค่าอาหารว่างและเครื่องดื่ม </t>
  </si>
  <si>
    <t>4. ค่าสมนาคุณวิทยากร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</si>
  <si>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</si>
  <si>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</si>
  <si>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</si>
  <si>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</si>
  <si>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</si>
  <si>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</si>
  <si>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</si>
  <si>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</si>
  <si>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</si>
  <si>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15. ค่าประกาศนียบัตร</t>
  </si>
  <si>
    <t>14. ค่าประกาศนียบัตร</t>
  </si>
  <si>
    <t>15. ค่าเช่าอุปกรณ์ต่าง ๆ(ค่าเครื่องเสียง)</t>
  </si>
  <si>
    <t>15. ค่าตอบแทนการปฏิบัติงานนอกเวลาราชการ</t>
  </si>
  <si>
    <t xml:space="preserve">1. ค่าอาหารครบมื้อ /ไม่ครบมื้อ </t>
  </si>
  <si>
    <t>3. ค่าอาหารเย็น</t>
  </si>
  <si>
    <t xml:space="preserve">5. ค่าจ้างเหมาพาหนะวิทยากร ไป-กลับ </t>
  </si>
  <si>
    <t>6. ค่าที่พัก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</si>
  <si>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</si>
  <si>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</si>
  <si>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</si>
  <si>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</si>
  <si>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</si>
  <si>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</si>
  <si>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>16. ค่าเช่าอุปกรณ์ต่าง ๆ(ค่าเครื่องเสียง)</t>
  </si>
  <si>
    <t>17. ค่าตอบแทนล่าม</t>
  </si>
  <si>
    <t>19. ค่าเบี้ยเลี้ยง</t>
  </si>
  <si>
    <t>20. ค่าพาหนะ</t>
  </si>
  <si>
    <t>21. ค่าวัสดุคอมพิวเตอร์</t>
  </si>
  <si>
    <t>4.ประชุม ........</t>
  </si>
  <si>
    <t>4. ค่าจัดทำรูปเล่มเอกสาร</t>
  </si>
  <si>
    <t>5. ค่าวัสดุสำนักงาน</t>
  </si>
  <si>
    <t>6. ค่าป้ายไวนิล</t>
  </si>
  <si>
    <t>13. ค่าสื่อประชาสัมพันธ์ (กระเป๋าหรือสิ่งที่ใช้บรรจุเอกสารในการอบรม)</t>
  </si>
  <si>
    <t>18. ค่าจ้างเหมารถ.......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</si>
  <si>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</si>
  <si>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</si>
  <si>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</si>
  <si>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</si>
  <si>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8. ค่าป้ายไวนิล</t>
  </si>
  <si>
    <t>6.นิเทศ/เยี่ยมเสริมพลัง /ประเมิน</t>
  </si>
  <si>
    <t>1. ค่าเบี้ยเลี้ยง</t>
  </si>
  <si>
    <t>7.รับการนิเทศ/รับการตรวจเยี่ยม /รับการประเมิน</t>
  </si>
  <si>
    <t>6. ค่าน้ำมันเชื้อเพลิง</t>
  </si>
  <si>
    <t>3.ค่าเช่าห้องประชุม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</si>
  <si>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</si>
  <si>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</si>
  <si>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</si>
  <si>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</si>
  <si>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4.ค่าสมนาคุณวิทยากร</t>
  </si>
  <si>
    <t>7. ค่าจัดสถานที่/ตกแต่งสถานที่</t>
  </si>
  <si>
    <t>6. ค่าจัดสถานที่/ตกแต่งสถานที่</t>
  </si>
  <si>
    <t>6 .ค่าจัดสถานที่/ตกแต่งสถานที่</t>
  </si>
  <si>
    <t>8.มหกรรม.....  และประกวด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</si>
  <si>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</si>
  <si>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</si>
  <si>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15. เงินรางวัล</t>
  </si>
  <si>
    <t xml:space="preserve">8. ค่าจ้างเหมาจัดนิทรรศการ </t>
  </si>
  <si>
    <t>14. ค่าตอบแทนกรรมการ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</si>
  <si>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</si>
  <si>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</si>
  <si>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</si>
  <si>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</si>
  <si>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9.รณรงค์.....
............(ไข้เลือดออก) ซื้อของ</t>
  </si>
  <si>
    <t>10. 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</si>
  <si>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</si>
  <si>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</si>
  <si>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</si>
  <si>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8. ค่าที่พัก</t>
  </si>
  <si>
    <t>7. ค่าจ้างเหมารถ</t>
  </si>
  <si>
    <t xml:space="preserve">1. ค่าอาหารเช้า </t>
  </si>
  <si>
    <t>3. ค่าวัสดุสำนักงาน</t>
  </si>
  <si>
    <t>5. ค่าจ้างเหมารถ</t>
  </si>
  <si>
    <t>5. ค่าวัสดุงานบ้านงานครัว</t>
  </si>
  <si>
    <t>9. ค่าป้ายไวนิล</t>
  </si>
  <si>
    <t>11. ตรวจคัดกรอง</t>
  </si>
  <si>
    <t xml:space="preserve">14. ค่าสื่อประชาสัมพันธ์ </t>
  </si>
  <si>
    <t xml:space="preserve">13. ค่าสื่อประชาสัมพันธ์ </t>
  </si>
  <si>
    <t>13. ค่าสื่อประชาสัมพันธ์</t>
  </si>
  <si>
    <t>22. ค่าตอบแทนการปฏิบัติงานนอกเวลา</t>
  </si>
  <si>
    <t>16. ค่าตอบแทนการปฏิบัติงานนอกเวลา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</si>
  <si>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</si>
  <si>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</si>
  <si>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</si>
  <si>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</si>
  <si>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กองทุน...</t>
  </si>
  <si>
    <t>(............................................................)</t>
  </si>
  <si>
    <t>หมายเหตุ   1. แหล่งงบประมาณ อาจจะเพิ่มเติมหรือปรับเปลี่ยนได้</t>
  </si>
  <si>
    <t>เงินบำรุง …........</t>
  </si>
  <si>
    <t>อื่น ๆ</t>
  </si>
  <si>
    <t>ลงชื่อ..........................................................................................ผู้เสนอแผน</t>
  </si>
  <si>
    <t>ลงชื่อ...................................................................................ผู้เห็นชอบแผน</t>
  </si>
  <si>
    <t>(.....................................................................................)</t>
  </si>
  <si>
    <t>(.................................................................................)</t>
  </si>
  <si>
    <t>ตำแหน่ง................รอง นพ.สสจ.สก........................................................................</t>
  </si>
  <si>
    <t>ตำแหน่ง..............หัวหน้ากลุ่มงาน............................................................................</t>
  </si>
  <si>
    <t>ลงชื่อ..........................................................................................ผู้อนุมัติแผน</t>
  </si>
  <si>
    <t xml:space="preserve">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</si>
  <si>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>สรุปรายละเอียดงบประมาณ ตามแผนปฏิบัติราชการ.........(ชื่อหน่วยงาน)..............ประจำปีงบประมาณ พ.ศ. 2565</t>
  </si>
  <si>
    <t>เงิน...........</t>
  </si>
  <si>
    <t>ตำแหน่ง.....................................................................................................................</t>
  </si>
  <si>
    <t>แผนปฏิบัติราชการสำนักงานสาธารณสุขจังหวัดสระแก้ว ประจำปีงบประมาณ พ.ศ. 2565</t>
  </si>
  <si>
    <t xml:space="preserve">ระยะเวลา ไตรมาส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</si>
</sst>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9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Fill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0" fontId="17" fillId="0" borderId="0" xfId="0" applyFont="1" applyBorder="1"/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Fill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Fill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Fill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Fill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Fill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Fill="1" applyBorder="1" applyAlignment="1">
      <alignment vertical="top" textRotation="90" wrapText="1"/>
    </xf>
    <xf numFmtId="0" fontId="19" fillId="0" borderId="9" xfId="0" applyFont="1" applyFill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center" textRotation="90" wrapText="1"/>
    </xf>
    <xf numFmtId="0" fontId="29" fillId="0" borderId="2" xfId="0" applyFont="1" applyFill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Fill="1" applyBorder="1" applyAlignment="1">
      <alignment vertical="center" textRotation="90"/>
    </xf>
    <xf numFmtId="3" fontId="35" fillId="0" borderId="2" xfId="0" applyNumberFormat="1" applyFont="1" applyFill="1" applyBorder="1" applyAlignment="1">
      <alignment horizontal="left" vertical="top" wrapText="1"/>
    </xf>
    <xf numFmtId="3" fontId="35" fillId="0" borderId="2" xfId="0" applyNumberFormat="1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 textRotation="90"/>
    </xf>
    <xf numFmtId="3" fontId="35" fillId="0" borderId="2" xfId="0" applyNumberFormat="1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 applyFill="1"/>
    <xf numFmtId="0" fontId="17" fillId="0" borderId="0" xfId="0" applyFont="1" applyFill="1"/>
    <xf numFmtId="0" fontId="35" fillId="0" borderId="2" xfId="0" applyFont="1" applyBorder="1"/>
    <xf numFmtId="0" fontId="35" fillId="0" borderId="0" xfId="0" applyFont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NumberFormat="1" applyFont="1"/>
    <xf numFmtId="0" fontId="0" fillId="0" borderId="0" xfId="0" applyNumberForma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1" fillId="0" borderId="0" xfId="0" applyFont="1"/>
    <xf numFmtId="0" fontId="26" fillId="0" borderId="0" xfId="0" applyNumberFormat="1" applyFont="1"/>
    <xf numFmtId="0" fontId="41" fillId="0" borderId="0" xfId="0" applyNumberFormat="1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0" borderId="0" xfId="0" applyFont="1"/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 applyAlignment="1"/>
    <xf numFmtId="0" fontId="40" fillId="0" borderId="0" xfId="0" applyFont="1" applyAlignment="1"/>
    <xf numFmtId="0" fontId="48" fillId="0" borderId="23" xfId="0" applyFont="1" applyFill="1" applyBorder="1" applyAlignment="1">
      <alignment horizontal="right" vertical="top" wrapText="1" readingOrder="1"/>
    </xf>
    <xf numFmtId="3" fontId="48" fillId="0" borderId="21" xfId="0" applyNumberFormat="1" applyFont="1" applyFill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 applyAlignme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Fill="1" applyBorder="1" applyAlignment="1">
      <alignment vertical="top" textRotation="90" wrapText="1"/>
    </xf>
    <xf numFmtId="0" fontId="17" fillId="0" borderId="2" xfId="0" applyFont="1" applyFill="1" applyBorder="1" applyAlignment="1">
      <alignment vertical="top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Fill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Fill="1" applyBorder="1" applyAlignment="1">
      <alignment vertical="top" textRotation="90" wrapText="1"/>
    </xf>
    <xf numFmtId="0" fontId="53" fillId="0" borderId="8" xfId="0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center" vertical="top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Fill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vertical="top" textRotation="90" wrapText="1"/>
    </xf>
    <xf numFmtId="0" fontId="17" fillId="0" borderId="9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top" textRotation="90" wrapText="1"/>
    </xf>
    <xf numFmtId="0" fontId="21" fillId="0" borderId="2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Border="1" applyAlignment="1">
      <alignment vertical="top" wrapText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0" fontId="17" fillId="0" borderId="8" xfId="0" applyFont="1" applyFill="1" applyBorder="1" applyAlignment="1">
      <alignment horizontal="left" vertical="top" wrapText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8" xfId="0" applyFont="1" applyBorder="1" applyAlignment="1">
      <alignment vertical="top" wrapText="1"/>
    </xf>
    <xf numFmtId="0" fontId="19" fillId="0" borderId="2" xfId="0" applyNumberFormat="1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3" fontId="19" fillId="0" borderId="2" xfId="0" applyNumberFormat="1" applyFont="1" applyBorder="1" applyAlignment="1">
      <alignment horizontal="right" vertical="top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6" xfId="0" applyFont="1" applyFill="1" applyBorder="1" applyAlignment="1">
      <alignment horizontal="center" vertical="top" wrapText="1" readingOrder="1"/>
    </xf>
    <xf numFmtId="0" fontId="28" fillId="0" borderId="9" xfId="0" applyFont="1" applyFill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Fill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Fill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31" fillId="0" borderId="0" xfId="0" applyFont="1" applyBorder="1"/>
    <xf numFmtId="0" fontId="29" fillId="0" borderId="1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Fill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vertical="top" textRotation="90"/>
    </xf>
    <xf numFmtId="17" fontId="34" fillId="0" borderId="8" xfId="0" applyNumberFormat="1" applyFont="1" applyFill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Fill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Fill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Fill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Fill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7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NumberFormat="1" applyFont="1" applyFill="1" applyBorder="1" applyAlignment="1">
      <alignment vertical="center" wrapText="1"/>
    </xf>
    <xf numFmtId="0" fontId="29" fillId="8" borderId="9" xfId="0" applyNumberFormat="1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0" fontId="17" fillId="0" borderId="8" xfId="0" applyFont="1" applyBorder="1" applyAlignment="1">
      <alignment vertical="top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NumberFormat="1" applyFont="1" applyFill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NumberFormat="1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NumberFormat="1" applyFont="1" applyBorder="1"/>
    <xf numFmtId="0" fontId="17" fillId="0" borderId="0" xfId="0" applyNumberFormat="1" applyFont="1"/>
    <xf numFmtId="0" fontId="31" fillId="0" borderId="0" xfId="0" applyNumberFormat="1" applyFont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Fill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Fill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0" fontId="22" fillId="0" borderId="2" xfId="0" applyNumberFormat="1" applyFont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19" fillId="0" borderId="2" xfId="0" applyNumberFormat="1" applyFont="1" applyBorder="1"/>
    <xf numFmtId="0" fontId="35" fillId="2" borderId="1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Fill="1" applyBorder="1" applyAlignment="1">
      <alignment horizontal="left" vertical="top"/>
    </xf>
    <xf numFmtId="0" fontId="29" fillId="0" borderId="2" xfId="0" applyFont="1" applyFill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3" fontId="35" fillId="0" borderId="2" xfId="0" applyNumberFormat="1" applyFont="1" applyFill="1" applyBorder="1" applyAlignment="1">
      <alignment horizontal="center" vertical="top" wrapText="1"/>
    </xf>
    <xf numFmtId="3" fontId="35" fillId="0" borderId="2" xfId="0" applyNumberFormat="1" applyFont="1" applyFill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Border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17" borderId="5" xfId="0" applyFont="1" applyFill="1" applyBorder="1" applyAlignment="1"/>
    <xf numFmtId="0" fontId="35" fillId="17" borderId="2" xfId="0" applyFont="1" applyFill="1" applyBorder="1" applyAlignment="1"/>
    <xf numFmtId="3" fontId="35" fillId="17" borderId="2" xfId="0" applyNumberFormat="1" applyFont="1" applyFill="1" applyBorder="1" applyAlignment="1"/>
    <xf numFmtId="0" fontId="35" fillId="17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Fill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Fill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0" fontId="17" fillId="0" borderId="2" xfId="0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1" applyNumberFormat="1" applyFont="1" applyFill="1"/>
    <xf numFmtId="43" fontId="17" fillId="0" borderId="0" xfId="1" applyNumberFormat="1" applyFont="1" applyFill="1"/>
    <xf numFmtId="43" fontId="17" fillId="0" borderId="0" xfId="0" applyNumberFormat="1" applyFont="1" applyFill="1"/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vertical="top" textRotation="90" wrapText="1"/>
    </xf>
    <xf numFmtId="0" fontId="19" fillId="0" borderId="9" xfId="0" applyFont="1" applyBorder="1"/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3" fontId="19" fillId="0" borderId="0" xfId="0" applyNumberFormat="1" applyFont="1" applyBorder="1"/>
    <xf numFmtId="0" fontId="19" fillId="2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0" fontId="19" fillId="0" borderId="0" xfId="0" applyFont="1" applyBorder="1"/>
    <xf numFmtId="0" fontId="19" fillId="0" borderId="0" xfId="0" applyFont="1" applyFill="1"/>
    <xf numFmtId="2" fontId="21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1" fontId="19" fillId="0" borderId="6" xfId="0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textRotation="90" wrapText="1"/>
    </xf>
    <xf numFmtId="3" fontId="24" fillId="0" borderId="8" xfId="0" applyNumberFormat="1" applyFont="1" applyFill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left" vertical="top" wrapText="1"/>
    </xf>
    <xf numFmtId="2" fontId="19" fillId="0" borderId="2" xfId="0" applyNumberFormat="1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Fill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 applyAlignment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2" borderId="0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0" borderId="8" xfId="0" applyNumberFormat="1" applyFont="1" applyBorder="1" applyAlignment="1">
      <alignment vertical="top" wrapText="1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164" fontId="21" fillId="14" borderId="2" xfId="1" applyNumberFormat="1" applyFont="1" applyFill="1" applyBorder="1"/>
    <xf numFmtId="3" fontId="19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8" xfId="0" applyNumberFormat="1" applyFont="1" applyFill="1" applyBorder="1" applyAlignment="1">
      <alignment horizontal="left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 applyBorder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14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21" fillId="10" borderId="3" xfId="0" applyFont="1" applyFill="1" applyBorder="1" applyAlignment="1">
      <alignment horizontal="left" vertical="top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0" borderId="6" xfId="0" applyFont="1" applyBorder="1" applyAlignment="1">
      <alignment vertical="top" wrapText="1"/>
    </xf>
    <xf numFmtId="0" fontId="17" fillId="10" borderId="2" xfId="0" applyFont="1" applyFill="1" applyBorder="1"/>
    <xf numFmtId="0" fontId="5" fillId="0" borderId="0" xfId="0" applyFont="1" applyBorder="1"/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0" fontId="19" fillId="0" borderId="2" xfId="0" applyFont="1" applyBorder="1" applyAlignment="1"/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17" fontId="19" fillId="0" borderId="2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/>
    </xf>
    <xf numFmtId="3" fontId="21" fillId="1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 applyAlignment="1"/>
    <xf numFmtId="164" fontId="19" fillId="10" borderId="2" xfId="0" applyNumberFormat="1" applyFont="1" applyFill="1" applyBorder="1"/>
    <xf numFmtId="0" fontId="21" fillId="0" borderId="0" xfId="0" applyFont="1" applyFill="1" applyBorder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top" wrapText="1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vertical="top"/>
    </xf>
    <xf numFmtId="3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Fill="1" applyBorder="1" applyAlignment="1">
      <alignment horizontal="center" vertical="top" wrapText="1" readingOrder="1"/>
    </xf>
    <xf numFmtId="0" fontId="19" fillId="0" borderId="2" xfId="0" applyFont="1" applyFill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3" fontId="19" fillId="0" borderId="6" xfId="1" applyNumberFormat="1" applyFont="1" applyFill="1" applyBorder="1" applyAlignment="1">
      <alignment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vertical="top" wrapText="1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6" xfId="0" applyFont="1" applyBorder="1"/>
    <xf numFmtId="164" fontId="5" fillId="0" borderId="6" xfId="1" applyNumberFormat="1" applyFont="1" applyBorder="1"/>
    <xf numFmtId="164" fontId="5" fillId="2" borderId="6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Border="1" applyAlignment="1">
      <alignment horizontal="left" vertical="top" wrapText="1" readingOrder="1"/>
    </xf>
    <xf numFmtId="0" fontId="19" fillId="0" borderId="6" xfId="0" applyFont="1" applyBorder="1"/>
    <xf numFmtId="0" fontId="20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left" vertical="top" wrapText="1" readingOrder="1"/>
    </xf>
    <xf numFmtId="0" fontId="19" fillId="0" borderId="8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7" xfId="0" applyFont="1" applyFill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1" fillId="0" borderId="6" xfId="0" applyFont="1" applyBorder="1" applyAlignment="1">
      <alignment vertical="top"/>
    </xf>
    <xf numFmtId="0" fontId="19" fillId="0" borderId="8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2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vertical="top" wrapText="1"/>
    </xf>
    <xf numFmtId="164" fontId="21" fillId="10" borderId="2" xfId="1" applyNumberFormat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7" fontId="19" fillId="0" borderId="7" xfId="0" applyNumberFormat="1" applyFont="1" applyFill="1" applyBorder="1" applyAlignment="1">
      <alignment horizontal="center" vertical="top" wrapText="1"/>
    </xf>
    <xf numFmtId="17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textRotation="90" wrapText="1"/>
    </xf>
    <xf numFmtId="0" fontId="48" fillId="0" borderId="6" xfId="0" applyFont="1" applyBorder="1" applyAlignment="1">
      <alignment horizontal="left" vertical="top" wrapText="1" readingOrder="1"/>
    </xf>
    <xf numFmtId="0" fontId="48" fillId="0" borderId="8" xfId="0" applyFont="1" applyBorder="1" applyAlignment="1">
      <alignment horizontal="left" vertical="top" wrapText="1" readingOrder="1"/>
    </xf>
    <xf numFmtId="0" fontId="48" fillId="0" borderId="9" xfId="0" applyFont="1" applyBorder="1" applyAlignment="1">
      <alignment horizontal="left" vertical="top" wrapText="1" readingOrder="1"/>
    </xf>
    <xf numFmtId="0" fontId="19" fillId="0" borderId="9" xfId="0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top" textRotation="90" wrapText="1"/>
    </xf>
    <xf numFmtId="0" fontId="53" fillId="0" borderId="8" xfId="0" applyFont="1" applyFill="1" applyBorder="1" applyAlignment="1">
      <alignment horizontal="center" vertical="top" textRotation="90" wrapText="1"/>
    </xf>
    <xf numFmtId="0" fontId="53" fillId="0" borderId="6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17" fontId="19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17" fontId="19" fillId="0" borderId="6" xfId="0" applyNumberFormat="1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20" fillId="0" borderId="0" xfId="0" applyFont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6" fillId="0" borderId="9" xfId="0" applyFont="1" applyFill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29" fillId="8" borderId="6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0" fontId="54" fillId="0" borderId="9" xfId="0" applyFont="1" applyFill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43" fontId="19" fillId="0" borderId="9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4" fontId="19" fillId="12" borderId="2" xfId="1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 wrapText="1" readingOrder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 indent="1"/>
    </xf>
    <xf numFmtId="0" fontId="35" fillId="0" borderId="8" xfId="0" applyFont="1" applyFill="1" applyBorder="1" applyAlignment="1">
      <alignment horizontal="left" vertical="top" wrapText="1" indent="1"/>
    </xf>
    <xf numFmtId="0" fontId="35" fillId="0" borderId="9" xfId="0" applyFont="1" applyFill="1" applyBorder="1" applyAlignment="1">
      <alignment horizontal="left" vertical="top" wrapText="1" indent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top" textRotation="90"/>
    </xf>
    <xf numFmtId="0" fontId="35" fillId="0" borderId="6" xfId="0" applyFont="1" applyBorder="1" applyAlignment="1">
      <alignment horizontal="center" vertical="center" textRotation="90"/>
    </xf>
    <xf numFmtId="15" fontId="35" fillId="0" borderId="6" xfId="0" applyNumberFormat="1" applyFont="1" applyBorder="1" applyAlignment="1">
      <alignment horizontal="center" vertical="center" textRotation="90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4" fillId="0" borderId="6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" fontId="35" fillId="0" borderId="8" xfId="0" applyNumberFormat="1" applyFont="1" applyFill="1" applyBorder="1" applyAlignment="1">
      <alignment horizontal="center" vertical="center" textRotation="90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center" vertical="top" wrapText="1"/>
    </xf>
    <xf numFmtId="0" fontId="35" fillId="0" borderId="8" xfId="25" applyFont="1" applyFill="1" applyBorder="1" applyAlignment="1">
      <alignment horizontal="center" vertical="top" wrapText="1"/>
    </xf>
    <xf numFmtId="0" fontId="35" fillId="0" borderId="9" xfId="25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9" xfId="0" applyFont="1" applyFill="1" applyBorder="1" applyAlignment="1">
      <alignment horizontal="center" vertical="center" textRotation="90"/>
    </xf>
    <xf numFmtId="3" fontId="35" fillId="0" borderId="6" xfId="0" applyNumberFormat="1" applyFont="1" applyFill="1" applyBorder="1" applyAlignment="1">
      <alignment horizontal="center" vertical="center" textRotation="90"/>
    </xf>
    <xf numFmtId="0" fontId="35" fillId="0" borderId="8" xfId="25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top" textRotation="90"/>
    </xf>
    <xf numFmtId="0" fontId="34" fillId="0" borderId="8" xfId="0" applyFont="1" applyFill="1" applyBorder="1" applyAlignment="1">
      <alignment horizontal="center" vertical="top" textRotation="90"/>
    </xf>
    <xf numFmtId="0" fontId="34" fillId="0" borderId="9" xfId="0" applyFont="1" applyFill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29" fillId="0" borderId="1" xfId="0" applyFont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top" wrapText="1"/>
    </xf>
    <xf numFmtId="15" fontId="34" fillId="0" borderId="6" xfId="0" applyNumberFormat="1" applyFont="1" applyFill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17" fontId="35" fillId="0" borderId="6" xfId="0" applyNumberFormat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Fill="1" applyBorder="1" applyAlignment="1">
      <alignment horizontal="center" vertical="top" textRotation="90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9" fillId="3" borderId="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14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7" fillId="3" borderId="6" xfId="0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17" fontId="17" fillId="0" borderId="6" xfId="0" applyNumberFormat="1" applyFont="1" applyBorder="1" applyAlignment="1">
      <alignment horizontal="center" vertical="top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0" fontId="17" fillId="0" borderId="6" xfId="0" applyFont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9" fillId="3" borderId="2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17" fontId="17" fillId="3" borderId="8" xfId="0" applyNumberFormat="1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2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0" fontId="19" fillId="0" borderId="23" xfId="0" applyFont="1" applyBorder="1" applyAlignment="1">
      <alignment horizontal="left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19" fillId="0" borderId="23" xfId="0" applyFont="1" applyBorder="1"/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/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0" fontId="29" fillId="8" borderId="2" xfId="0" applyNumberFormat="1" applyFont="1" applyFill="1" applyBorder="1" applyAlignment="1">
      <alignment horizontal="center" vertical="center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35" fillId="2" borderId="8" xfId="0" applyNumberFormat="1" applyFont="1" applyFill="1" applyBorder="1" applyAlignment="1">
      <alignment horizontal="center" vertical="center" textRotation="90" wrapText="1"/>
    </xf>
    <xf numFmtId="0" fontId="35" fillId="2" borderId="9" xfId="0" applyNumberFormat="1" applyFont="1" applyFill="1" applyBorder="1" applyAlignment="1">
      <alignment horizontal="center" vertical="center" textRotation="90" wrapText="1"/>
    </xf>
    <xf numFmtId="0" fontId="21" fillId="10" borderId="2" xfId="0" applyFont="1" applyFill="1" applyBorder="1" applyAlignment="1">
      <alignment horizontal="center" vertical="top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9" fillId="8" borderId="6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9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NumberFormat="1" applyFont="1" applyFill="1" applyBorder="1" applyAlignment="1">
      <alignment horizontal="center" vertical="center" textRotation="90" wrapText="1"/>
    </xf>
    <xf numFmtId="0" fontId="22" fillId="2" borderId="9" xfId="0" applyNumberFormat="1" applyFont="1" applyFill="1" applyBorder="1" applyAlignment="1">
      <alignment horizontal="center" vertical="center" textRotation="90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0" fontId="17" fillId="0" borderId="9" xfId="0" applyNumberFormat="1" applyFont="1" applyFill="1" applyBorder="1" applyAlignment="1">
      <alignment horizontal="center" vertical="center" textRotation="90" wrapText="1"/>
    </xf>
    <xf numFmtId="0" fontId="21" fillId="10" borderId="4" xfId="0" applyFont="1" applyFill="1" applyBorder="1" applyAlignment="1">
      <alignment horizontal="center" vertical="top" wrapText="1"/>
    </xf>
    <xf numFmtId="0" fontId="21" fillId="10" borderId="5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21" fillId="10" borderId="3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" fontId="19" fillId="0" borderId="6" xfId="0" applyNumberFormat="1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wrapText="1"/>
    </xf>
    <xf numFmtId="1" fontId="19" fillId="0" borderId="8" xfId="0" applyNumberFormat="1" applyFont="1" applyFill="1" applyBorder="1" applyAlignment="1">
      <alignment horizontal="left" vertical="top" wrapText="1"/>
    </xf>
    <xf numFmtId="17" fontId="19" fillId="0" borderId="6" xfId="0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17" fontId="19" fillId="0" borderId="8" xfId="1" applyNumberFormat="1" applyFont="1" applyFill="1" applyBorder="1" applyAlignment="1">
      <alignment horizontal="center" vertical="top" wrapText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Border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49" bestFit="1" customWidth="1"/>
    <col min="2" max="2" width="13.42578125" style="147" bestFit="1" customWidth="1"/>
    <col min="3" max="3" width="10.7109375" style="750" bestFit="1" customWidth="1"/>
    <col min="4" max="5" width="11.85546875" style="147" bestFit="1" customWidth="1"/>
    <col min="6" max="6" width="10.7109375" style="750" bestFit="1" customWidth="1"/>
    <col min="7" max="7" width="10.7109375" style="147" bestFit="1" customWidth="1"/>
    <col min="8" max="8" width="11.85546875" style="147" bestFit="1" customWidth="1"/>
    <col min="9" max="9" width="10.7109375" style="147" bestFit="1" customWidth="1"/>
    <col min="10" max="11" width="11.85546875" style="147" bestFit="1" customWidth="1"/>
    <col min="12" max="12" width="12.85546875" style="147" bestFit="1" customWidth="1"/>
    <col min="13" max="13" width="6.7109375" style="147" bestFit="1" customWidth="1"/>
    <col min="14" max="14" width="7.140625" style="147" bestFit="1" customWidth="1"/>
    <col min="15" max="15" width="10.7109375" style="147" bestFit="1" customWidth="1"/>
    <col min="16" max="16" width="9.28515625" style="147" bestFit="1" customWidth="1"/>
    <col min="17" max="20" width="10.7109375" style="147" bestFit="1" customWidth="1"/>
    <col min="21" max="21" width="8.140625" style="147" bestFit="1" customWidth="1"/>
    <col min="22" max="23" width="10.7109375" style="147" bestFit="1" customWidth="1"/>
    <col min="24" max="24" width="9.28515625" style="147" bestFit="1" customWidth="1"/>
    <col min="25" max="25" width="8.140625" style="147" bestFit="1" customWidth="1"/>
    <col min="26" max="26" width="10.42578125" style="147" bestFit="1" customWidth="1"/>
    <col min="27" max="27" width="10.7109375" style="147" bestFit="1" customWidth="1"/>
    <col min="28" max="31" width="9.28515625" style="147" bestFit="1" customWidth="1"/>
    <col min="32" max="32" width="8.28515625" style="147" bestFit="1" customWidth="1"/>
    <col min="33" max="33" width="7" style="147" bestFit="1" customWidth="1"/>
    <col min="34" max="34" width="10.28515625" style="147" bestFit="1" customWidth="1"/>
    <col min="35" max="35" width="10.7109375" style="147" bestFit="1" customWidth="1"/>
    <col min="36" max="36" width="10.7109375" style="750" bestFit="1" customWidth="1"/>
    <col min="37" max="16384" width="9" style="147"/>
  </cols>
  <sheetData>
    <row r="1" spans="1:36" ht="20.25">
      <c r="A1" s="1237" t="s">
        <v>446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</row>
    <row r="2" spans="1:36" s="707" customFormat="1">
      <c r="A2" s="1238" t="s">
        <v>0</v>
      </c>
      <c r="B2" s="1238" t="s">
        <v>1</v>
      </c>
      <c r="C2" s="1239" t="s">
        <v>2</v>
      </c>
      <c r="D2" s="1239"/>
      <c r="E2" s="1239"/>
      <c r="F2" s="1240" t="s">
        <v>3</v>
      </c>
      <c r="G2" s="1240"/>
      <c r="H2" s="1240"/>
      <c r="I2" s="1241" t="s">
        <v>4</v>
      </c>
      <c r="J2" s="1242"/>
      <c r="K2" s="1243"/>
      <c r="L2" s="1236" t="s">
        <v>5</v>
      </c>
      <c r="M2" s="1236"/>
      <c r="N2" s="1236"/>
      <c r="O2" s="1236"/>
      <c r="P2" s="1236"/>
      <c r="Q2" s="1236"/>
      <c r="R2" s="1236"/>
      <c r="S2" s="1236"/>
      <c r="T2" s="1236"/>
      <c r="U2" s="1236" t="s">
        <v>6</v>
      </c>
      <c r="V2" s="1236"/>
      <c r="W2" s="1236"/>
      <c r="X2" s="1236"/>
      <c r="Y2" s="1236"/>
      <c r="Z2" s="1236"/>
      <c r="AA2" s="1236"/>
      <c r="AB2" s="1236"/>
      <c r="AC2" s="1236"/>
      <c r="AD2" s="1236"/>
      <c r="AE2" s="1236"/>
      <c r="AF2" s="1236"/>
      <c r="AG2" s="1236"/>
      <c r="AH2" s="1236"/>
      <c r="AI2" s="1236"/>
      <c r="AJ2" s="1049"/>
    </row>
    <row r="3" spans="1:36" s="717" customFormat="1" ht="56.25">
      <c r="A3" s="1238"/>
      <c r="B3" s="1238"/>
      <c r="C3" s="708" t="s">
        <v>33</v>
      </c>
      <c r="D3" s="709" t="s">
        <v>7</v>
      </c>
      <c r="E3" s="710" t="s">
        <v>4</v>
      </c>
      <c r="F3" s="711" t="s">
        <v>33</v>
      </c>
      <c r="G3" s="712" t="s">
        <v>7</v>
      </c>
      <c r="H3" s="713" t="s">
        <v>4</v>
      </c>
      <c r="I3" s="714" t="s">
        <v>8</v>
      </c>
      <c r="J3" s="714" t="s">
        <v>7</v>
      </c>
      <c r="K3" s="715" t="s">
        <v>4</v>
      </c>
      <c r="L3" s="392" t="s">
        <v>649</v>
      </c>
      <c r="M3" s="392" t="s">
        <v>1519</v>
      </c>
      <c r="N3" s="392" t="s">
        <v>650</v>
      </c>
      <c r="O3" s="392" t="s">
        <v>1318</v>
      </c>
      <c r="P3" s="392" t="s">
        <v>9</v>
      </c>
      <c r="Q3" s="392" t="s">
        <v>10</v>
      </c>
      <c r="R3" s="392" t="s">
        <v>32</v>
      </c>
      <c r="S3" s="392" t="s">
        <v>31</v>
      </c>
      <c r="T3" s="716" t="s">
        <v>4</v>
      </c>
      <c r="U3" s="392" t="s">
        <v>11</v>
      </c>
      <c r="V3" s="392" t="s">
        <v>721</v>
      </c>
      <c r="W3" s="392" t="s">
        <v>909</v>
      </c>
      <c r="X3" s="392" t="s">
        <v>1000</v>
      </c>
      <c r="Y3" s="392" t="s">
        <v>650</v>
      </c>
      <c r="Z3" s="392" t="s">
        <v>1421</v>
      </c>
      <c r="AA3" s="392" t="s">
        <v>12</v>
      </c>
      <c r="AB3" s="392" t="s">
        <v>13</v>
      </c>
      <c r="AC3" s="392" t="s">
        <v>14</v>
      </c>
      <c r="AD3" s="392" t="s">
        <v>15</v>
      </c>
      <c r="AE3" s="392" t="s">
        <v>518</v>
      </c>
      <c r="AF3" s="392" t="s">
        <v>1423</v>
      </c>
      <c r="AG3" s="392" t="s">
        <v>16</v>
      </c>
      <c r="AH3" s="392" t="s">
        <v>32</v>
      </c>
      <c r="AI3" s="716" t="s">
        <v>4</v>
      </c>
      <c r="AJ3" s="1051" t="s">
        <v>1460</v>
      </c>
    </row>
    <row r="4" spans="1:36">
      <c r="A4" s="718">
        <v>1</v>
      </c>
      <c r="B4" s="719" t="s">
        <v>17</v>
      </c>
      <c r="C4" s="720">
        <v>0</v>
      </c>
      <c r="D4" s="720">
        <v>0</v>
      </c>
      <c r="E4" s="721">
        <f>SUM(C4:D4)</f>
        <v>0</v>
      </c>
      <c r="F4" s="722">
        <f>'1-บริหาร(1)'!F41</f>
        <v>93000</v>
      </c>
      <c r="G4" s="723">
        <v>0</v>
      </c>
      <c r="H4" s="724">
        <f>SUM(F4:G4)</f>
        <v>93000</v>
      </c>
      <c r="I4" s="725">
        <f>SUM(C4,F4)</f>
        <v>93000</v>
      </c>
      <c r="J4" s="725">
        <f>SUM(D4,G4)</f>
        <v>0</v>
      </c>
      <c r="K4" s="726">
        <f>SUM(H4,E4)</f>
        <v>93000</v>
      </c>
      <c r="L4" s="727"/>
      <c r="M4" s="727"/>
      <c r="N4" s="727"/>
      <c r="O4" s="727"/>
      <c r="P4" s="727"/>
      <c r="Q4" s="727"/>
      <c r="R4" s="727"/>
      <c r="S4" s="727"/>
      <c r="T4" s="728">
        <f>SUM(L4:S4)</f>
        <v>0</v>
      </c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8">
        <f>SUM(U4:AH4)</f>
        <v>0</v>
      </c>
      <c r="AJ4" s="750">
        <v>48300</v>
      </c>
    </row>
    <row r="5" spans="1:36">
      <c r="A5" s="729">
        <v>2</v>
      </c>
      <c r="B5" s="730" t="s">
        <v>18</v>
      </c>
      <c r="C5" s="731" t="e">
        <f>#REF!+#REF!</f>
        <v>#REF!</v>
      </c>
      <c r="D5" s="731" t="e">
        <f>#REF!</f>
        <v>#REF!</v>
      </c>
      <c r="E5" s="732" t="e">
        <f t="shared" ref="E5:E17" si="0">SUM(C5:D5)</f>
        <v>#REF!</v>
      </c>
      <c r="F5" s="722">
        <f>'2-พยส(1)'!F48</f>
        <v>368480</v>
      </c>
      <c r="G5" s="733">
        <v>0</v>
      </c>
      <c r="H5" s="724">
        <f t="shared" ref="H5:H17" si="1">SUM(F5:G5)</f>
        <v>368480</v>
      </c>
      <c r="I5" s="725" t="e">
        <f t="shared" ref="I5:I17" si="2">SUM(C5,F5)</f>
        <v>#REF!</v>
      </c>
      <c r="J5" s="725" t="e">
        <f t="shared" ref="J5:J17" si="3">SUM(D5,G5)</f>
        <v>#REF!</v>
      </c>
      <c r="K5" s="726" t="e">
        <f t="shared" ref="K5:K17" si="4">SUM(H5,E5)</f>
        <v>#REF!</v>
      </c>
      <c r="L5" s="734" t="e">
        <f>#REF!</f>
        <v>#REF!</v>
      </c>
      <c r="M5" s="734"/>
      <c r="N5" s="735"/>
      <c r="O5" s="735"/>
      <c r="P5" s="735"/>
      <c r="Q5" s="735"/>
      <c r="R5" s="735"/>
      <c r="S5" s="735"/>
      <c r="T5" s="728" t="e">
        <f t="shared" ref="T5:T17" si="5">SUM(L5:S5)</f>
        <v>#REF!</v>
      </c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8">
        <f t="shared" ref="AI5:AI17" si="6">SUM(U5:AH5)</f>
        <v>0</v>
      </c>
    </row>
    <row r="6" spans="1:36">
      <c r="A6" s="729">
        <v>3</v>
      </c>
      <c r="B6" s="730" t="s">
        <v>19</v>
      </c>
      <c r="C6" s="731" t="e">
        <f>#REF!+#REF!</f>
        <v>#REF!</v>
      </c>
      <c r="D6" s="731" t="e">
        <f>#REF!</f>
        <v>#REF!</v>
      </c>
      <c r="E6" s="732" t="e">
        <f t="shared" si="0"/>
        <v>#REF!</v>
      </c>
      <c r="F6" s="722">
        <f>'3-ทรัพฯ(1)'!F19</f>
        <v>68600</v>
      </c>
      <c r="G6" s="733">
        <v>0</v>
      </c>
      <c r="H6" s="724">
        <f t="shared" si="1"/>
        <v>68600</v>
      </c>
      <c r="I6" s="725" t="e">
        <f t="shared" si="2"/>
        <v>#REF!</v>
      </c>
      <c r="J6" s="725" t="e">
        <f t="shared" si="3"/>
        <v>#REF!</v>
      </c>
      <c r="K6" s="726" t="e">
        <f t="shared" si="4"/>
        <v>#REF!</v>
      </c>
      <c r="L6" s="727"/>
      <c r="M6" s="727" t="e">
        <f>#REF!</f>
        <v>#REF!</v>
      </c>
      <c r="N6" s="727"/>
      <c r="O6" s="727"/>
      <c r="P6" s="736"/>
      <c r="Q6" s="727"/>
      <c r="R6" s="727"/>
      <c r="S6" s="727"/>
      <c r="T6" s="728" t="e">
        <f t="shared" si="5"/>
        <v>#REF!</v>
      </c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>
        <f t="shared" si="6"/>
        <v>0</v>
      </c>
      <c r="AJ6" s="750">
        <v>46600</v>
      </c>
    </row>
    <row r="7" spans="1:36">
      <c r="A7" s="729">
        <v>4</v>
      </c>
      <c r="B7" s="730" t="s">
        <v>20</v>
      </c>
      <c r="C7" s="731" t="e">
        <f>#REF!</f>
        <v>#REF!</v>
      </c>
      <c r="D7" s="737">
        <v>0</v>
      </c>
      <c r="E7" s="732" t="e">
        <f>SUM(C7:D7)</f>
        <v>#REF!</v>
      </c>
      <c r="F7" s="722">
        <f>'4-นิติการ(1)'!F57</f>
        <v>13200</v>
      </c>
      <c r="G7" s="722">
        <f>'4-นิติการ(1)'!F56</f>
        <v>66000</v>
      </c>
      <c r="H7" s="724">
        <f>SUM(F7:G7)</f>
        <v>79200</v>
      </c>
      <c r="I7" s="725" t="e">
        <f t="shared" si="2"/>
        <v>#REF!</v>
      </c>
      <c r="J7" s="725">
        <f t="shared" si="3"/>
        <v>66000</v>
      </c>
      <c r="K7" s="726" t="e">
        <f t="shared" si="4"/>
        <v>#REF!</v>
      </c>
      <c r="L7" s="727"/>
      <c r="M7" s="727"/>
      <c r="N7" s="727"/>
      <c r="O7" s="727"/>
      <c r="P7" s="727"/>
      <c r="Q7" s="727"/>
      <c r="R7" s="727"/>
      <c r="S7" s="727"/>
      <c r="T7" s="728">
        <f t="shared" si="5"/>
        <v>0</v>
      </c>
      <c r="U7" s="738">
        <v>66000</v>
      </c>
      <c r="V7" s="736"/>
      <c r="W7" s="736"/>
      <c r="X7" s="736"/>
      <c r="Y7" s="736"/>
      <c r="Z7" s="727"/>
      <c r="AA7" s="727"/>
      <c r="AB7" s="727"/>
      <c r="AC7" s="727"/>
      <c r="AD7" s="727"/>
      <c r="AE7" s="727"/>
      <c r="AF7" s="727"/>
      <c r="AG7" s="727"/>
      <c r="AH7" s="727"/>
      <c r="AI7" s="728">
        <f t="shared" si="6"/>
        <v>66000</v>
      </c>
    </row>
    <row r="8" spans="1:36">
      <c r="A8" s="729">
        <v>5</v>
      </c>
      <c r="B8" s="730" t="s">
        <v>21</v>
      </c>
      <c r="C8" s="739" t="e">
        <f>#REF!+#REF!</f>
        <v>#REF!</v>
      </c>
      <c r="D8" s="737">
        <v>0</v>
      </c>
      <c r="E8" s="732" t="e">
        <f t="shared" si="0"/>
        <v>#REF!</v>
      </c>
      <c r="F8" s="934">
        <f>'5-คุ้มครอง(1)'!E105</f>
        <v>150000</v>
      </c>
      <c r="G8" s="733">
        <f>'5-คุ้มครอง(1)'!E106+'5-คุ้มครอง(1)'!E107</f>
        <v>391750</v>
      </c>
      <c r="H8" s="724">
        <f>SUM(F8:G8)</f>
        <v>541750</v>
      </c>
      <c r="I8" s="725" t="e">
        <f t="shared" si="2"/>
        <v>#REF!</v>
      </c>
      <c r="J8" s="725">
        <f t="shared" si="3"/>
        <v>391750</v>
      </c>
      <c r="K8" s="726" t="e">
        <f t="shared" si="4"/>
        <v>#REF!</v>
      </c>
      <c r="L8" s="727"/>
      <c r="M8" s="727"/>
      <c r="N8" s="727"/>
      <c r="O8" s="727"/>
      <c r="P8" s="727"/>
      <c r="Q8" s="727"/>
      <c r="R8" s="727"/>
      <c r="S8" s="727"/>
      <c r="T8" s="728">
        <f t="shared" si="5"/>
        <v>0</v>
      </c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35">
        <f>'5-คุ้มครอง(1)'!E106</f>
        <v>375750</v>
      </c>
      <c r="AF8" s="735">
        <f>'5-คุ้มครอง(1)'!E107</f>
        <v>16000</v>
      </c>
      <c r="AG8" s="727"/>
      <c r="AH8" s="727"/>
      <c r="AI8" s="728">
        <f t="shared" si="6"/>
        <v>391750</v>
      </c>
      <c r="AJ8" s="750">
        <v>202740</v>
      </c>
    </row>
    <row r="9" spans="1:36">
      <c r="A9" s="729">
        <v>6</v>
      </c>
      <c r="B9" s="730" t="s">
        <v>22</v>
      </c>
      <c r="C9" s="731" t="e">
        <f>#REF!+#REF!</f>
        <v>#REF!</v>
      </c>
      <c r="D9" s="737">
        <v>0</v>
      </c>
      <c r="E9" s="732" t="e">
        <f>SUM(C9:D9)</f>
        <v>#REF!</v>
      </c>
      <c r="F9" s="935">
        <f>'6-คุณภาพ(1)'!F89</f>
        <v>400000</v>
      </c>
      <c r="G9" s="722"/>
      <c r="H9" s="724">
        <f>SUM(F9:G9)</f>
        <v>400000</v>
      </c>
      <c r="I9" s="725" t="e">
        <f t="shared" si="2"/>
        <v>#REF!</v>
      </c>
      <c r="J9" s="725">
        <f t="shared" si="3"/>
        <v>0</v>
      </c>
      <c r="K9" s="726" t="e">
        <f t="shared" si="4"/>
        <v>#REF!</v>
      </c>
      <c r="L9" s="727"/>
      <c r="M9" s="727"/>
      <c r="N9" s="727"/>
      <c r="O9" s="727"/>
      <c r="P9" s="727"/>
      <c r="Q9" s="727"/>
      <c r="R9" s="727"/>
      <c r="S9" s="727"/>
      <c r="T9" s="728">
        <f t="shared" si="5"/>
        <v>0</v>
      </c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42"/>
      <c r="AF9" s="735"/>
      <c r="AG9" s="727"/>
      <c r="AH9" s="727"/>
      <c r="AI9" s="728">
        <f t="shared" si="6"/>
        <v>0</v>
      </c>
      <c r="AJ9" s="750">
        <v>143430</v>
      </c>
    </row>
    <row r="10" spans="1:36">
      <c r="A10" s="729">
        <v>7</v>
      </c>
      <c r="B10" s="730" t="s">
        <v>23</v>
      </c>
      <c r="C10" s="731" t="e">
        <f>#REF!</f>
        <v>#REF!</v>
      </c>
      <c r="D10" s="737">
        <v>0</v>
      </c>
      <c r="E10" s="732" t="e">
        <f>SUM(C10:D10)</f>
        <v>#REF!</v>
      </c>
      <c r="F10" s="722">
        <f>'7-ประกัน(1)'!F71</f>
        <v>55040</v>
      </c>
      <c r="G10" s="722">
        <f>'7-ประกัน(1)'!F69+'7-ประกัน(1)'!F70</f>
        <v>54390</v>
      </c>
      <c r="H10" s="724">
        <f>SUM(F10:G10)</f>
        <v>109430</v>
      </c>
      <c r="I10" s="725" t="e">
        <f t="shared" si="2"/>
        <v>#REF!</v>
      </c>
      <c r="J10" s="725">
        <f t="shared" si="3"/>
        <v>54390</v>
      </c>
      <c r="K10" s="726" t="e">
        <f t="shared" si="4"/>
        <v>#REF!</v>
      </c>
      <c r="L10" s="727"/>
      <c r="M10" s="727"/>
      <c r="N10" s="727"/>
      <c r="O10" s="727"/>
      <c r="P10" s="727"/>
      <c r="Q10" s="727"/>
      <c r="R10" s="727"/>
      <c r="S10" s="727"/>
      <c r="T10" s="728">
        <f t="shared" si="5"/>
        <v>0</v>
      </c>
      <c r="U10" s="727"/>
      <c r="V10" s="727"/>
      <c r="W10" s="727"/>
      <c r="X10" s="727"/>
      <c r="Y10" s="738">
        <f>'7-ประกัน(1)'!F70</f>
        <v>29950</v>
      </c>
      <c r="Z10" s="738">
        <v>24440</v>
      </c>
      <c r="AA10" s="727"/>
      <c r="AB10" s="727"/>
      <c r="AC10" s="727"/>
      <c r="AD10" s="727"/>
      <c r="AE10" s="727"/>
      <c r="AF10" s="727"/>
      <c r="AG10" s="727"/>
      <c r="AH10" s="727"/>
      <c r="AI10" s="728">
        <f t="shared" si="6"/>
        <v>54390</v>
      </c>
      <c r="AJ10" s="750">
        <v>127912</v>
      </c>
    </row>
    <row r="11" spans="1:36">
      <c r="A11" s="729">
        <v>8</v>
      </c>
      <c r="B11" s="730" t="s">
        <v>24</v>
      </c>
      <c r="C11" s="731">
        <v>0</v>
      </c>
      <c r="D11" s="731" t="e">
        <f>#REF!+#REF!</f>
        <v>#REF!</v>
      </c>
      <c r="E11" s="732" t="e">
        <f>SUM(C11:D11)</f>
        <v>#REF!</v>
      </c>
      <c r="F11" s="722">
        <f>'8-ควบคุมโรค(1)'!B128+'8-ควบคุมโรค(1)'!B131</f>
        <v>171640</v>
      </c>
      <c r="G11" s="722">
        <f>'8-ควบคุมโรค(1)'!B126+'8-ควบคุมโรค(1)'!B127+'8-ควบคุมโรค(1)'!B130</f>
        <v>1658000</v>
      </c>
      <c r="H11" s="724">
        <f>SUM(F11:G11)</f>
        <v>1829640</v>
      </c>
      <c r="I11" s="725">
        <f t="shared" si="2"/>
        <v>171640</v>
      </c>
      <c r="J11" s="725" t="e">
        <f t="shared" si="3"/>
        <v>#REF!</v>
      </c>
      <c r="K11" s="726" t="e">
        <f t="shared" si="4"/>
        <v>#REF!</v>
      </c>
      <c r="L11" s="727"/>
      <c r="M11" s="727"/>
      <c r="N11" s="727"/>
      <c r="O11" s="727"/>
      <c r="P11" s="734" t="e">
        <f>#REF!</f>
        <v>#REF!</v>
      </c>
      <c r="Q11" s="738" t="e">
        <f>#REF!</f>
        <v>#REF!</v>
      </c>
      <c r="R11" s="736"/>
      <c r="S11" s="736"/>
      <c r="T11" s="728" t="e">
        <f t="shared" si="5"/>
        <v>#REF!</v>
      </c>
      <c r="U11" s="727"/>
      <c r="V11" s="727"/>
      <c r="W11" s="727"/>
      <c r="X11" s="727"/>
      <c r="Y11" s="727"/>
      <c r="Z11" s="727"/>
      <c r="AA11" s="738">
        <f>'8-ควบคุมโรค(1)'!B130</f>
        <v>1388000</v>
      </c>
      <c r="AB11" s="738">
        <f>'8-ควบคุมโรค(1)'!B126</f>
        <v>120000</v>
      </c>
      <c r="AC11" s="738">
        <f>'8-ควบคุมโรค(1)'!B127</f>
        <v>150000</v>
      </c>
      <c r="AD11" s="736"/>
      <c r="AE11" s="736"/>
      <c r="AF11" s="736"/>
      <c r="AG11" s="736"/>
      <c r="AH11" s="736"/>
      <c r="AI11" s="728">
        <f t="shared" si="6"/>
        <v>1658000</v>
      </c>
      <c r="AJ11" s="750">
        <v>111400</v>
      </c>
    </row>
    <row r="12" spans="1:36">
      <c r="A12" s="729">
        <v>9</v>
      </c>
      <c r="B12" s="730" t="s">
        <v>25</v>
      </c>
      <c r="C12" s="731" t="e">
        <f>'แผน ปี 65'!#REF!+#REF!+#REF!</f>
        <v>#REF!</v>
      </c>
      <c r="D12" s="731" t="e">
        <f>'แผน ปี 65'!#REF!+'แผน ปี 65'!#REF!</f>
        <v>#REF!</v>
      </c>
      <c r="E12" s="732" t="e">
        <f t="shared" si="0"/>
        <v>#REF!</v>
      </c>
      <c r="F12" s="722">
        <f>'9-ส่งเสริม(1)'!F26</f>
        <v>34300</v>
      </c>
      <c r="G12" s="722">
        <f>'9-ส่งเสริม(1)'!F31</f>
        <v>8000</v>
      </c>
      <c r="H12" s="724">
        <f t="shared" si="1"/>
        <v>42300</v>
      </c>
      <c r="I12" s="725" t="e">
        <f t="shared" si="2"/>
        <v>#REF!</v>
      </c>
      <c r="J12" s="725" t="e">
        <f t="shared" si="3"/>
        <v>#REF!</v>
      </c>
      <c r="K12" s="726" t="e">
        <f t="shared" si="4"/>
        <v>#REF!</v>
      </c>
      <c r="L12" s="727"/>
      <c r="M12" s="727"/>
      <c r="N12" s="735" t="e">
        <f>'แผน ปี 65'!#REF!</f>
        <v>#REF!</v>
      </c>
      <c r="O12" s="735" t="e">
        <f>'แผน ปี 65'!#REF!</f>
        <v>#REF!</v>
      </c>
      <c r="P12" s="727"/>
      <c r="Q12" s="727"/>
      <c r="R12" s="727"/>
      <c r="S12" s="727"/>
      <c r="T12" s="728" t="e">
        <f t="shared" si="5"/>
        <v>#REF!</v>
      </c>
      <c r="U12" s="727"/>
      <c r="V12" s="727"/>
      <c r="W12" s="727"/>
      <c r="X12" s="727"/>
      <c r="Y12" s="727"/>
      <c r="Z12" s="727"/>
      <c r="AA12" s="727"/>
      <c r="AB12" s="736"/>
      <c r="AC12" s="736"/>
      <c r="AD12" s="736"/>
      <c r="AE12" s="736"/>
      <c r="AF12" s="736"/>
      <c r="AG12" s="738">
        <v>8000</v>
      </c>
      <c r="AH12" s="736"/>
      <c r="AI12" s="728">
        <f t="shared" si="6"/>
        <v>8000</v>
      </c>
    </row>
    <row r="13" spans="1:36">
      <c r="A13" s="729">
        <v>10</v>
      </c>
      <c r="B13" s="730" t="s">
        <v>26</v>
      </c>
      <c r="C13" s="731">
        <v>0</v>
      </c>
      <c r="D13" s="731">
        <v>0</v>
      </c>
      <c r="E13" s="732">
        <f t="shared" si="0"/>
        <v>0</v>
      </c>
      <c r="F13" s="722">
        <f>'10-ทันตฯ(1)'!F26</f>
        <v>58680</v>
      </c>
      <c r="G13" s="722">
        <v>0</v>
      </c>
      <c r="H13" s="724">
        <f t="shared" si="1"/>
        <v>58680</v>
      </c>
      <c r="I13" s="725">
        <f t="shared" si="2"/>
        <v>58680</v>
      </c>
      <c r="J13" s="725">
        <f t="shared" si="3"/>
        <v>0</v>
      </c>
      <c r="K13" s="726">
        <f t="shared" si="4"/>
        <v>58680</v>
      </c>
      <c r="L13" s="727"/>
      <c r="M13" s="727"/>
      <c r="N13" s="727"/>
      <c r="O13" s="727"/>
      <c r="P13" s="727"/>
      <c r="Q13" s="727"/>
      <c r="R13" s="727"/>
      <c r="S13" s="727"/>
      <c r="T13" s="728">
        <f t="shared" si="5"/>
        <v>0</v>
      </c>
      <c r="U13" s="727"/>
      <c r="V13" s="727"/>
      <c r="W13" s="727"/>
      <c r="X13" s="727"/>
      <c r="Y13" s="727"/>
      <c r="Z13" s="727"/>
      <c r="AA13" s="727"/>
      <c r="AB13" s="736"/>
      <c r="AC13" s="736"/>
      <c r="AD13" s="736"/>
      <c r="AE13" s="736"/>
      <c r="AF13" s="736"/>
      <c r="AG13" s="736"/>
      <c r="AH13" s="736"/>
      <c r="AI13" s="728">
        <f t="shared" si="6"/>
        <v>0</v>
      </c>
    </row>
    <row r="14" spans="1:36">
      <c r="A14" s="729">
        <v>11</v>
      </c>
      <c r="B14" s="730" t="s">
        <v>27</v>
      </c>
      <c r="C14" s="731" t="e">
        <f>#REF!</f>
        <v>#REF!</v>
      </c>
      <c r="D14" s="731">
        <v>0</v>
      </c>
      <c r="E14" s="732" t="e">
        <f>SUM(C14:D14)</f>
        <v>#REF!</v>
      </c>
      <c r="F14" s="722">
        <f>'11-อน(1)'!F26</f>
        <v>131740</v>
      </c>
      <c r="G14" s="722">
        <f>'11-อน(1)'!F37</f>
        <v>661000</v>
      </c>
      <c r="H14" s="724">
        <f>SUM(F14:G14)</f>
        <v>792740</v>
      </c>
      <c r="I14" s="725" t="e">
        <f t="shared" si="2"/>
        <v>#REF!</v>
      </c>
      <c r="J14" s="725">
        <f t="shared" si="3"/>
        <v>661000</v>
      </c>
      <c r="K14" s="726" t="e">
        <f t="shared" si="4"/>
        <v>#REF!</v>
      </c>
      <c r="L14" s="736"/>
      <c r="M14" s="736"/>
      <c r="N14" s="736"/>
      <c r="O14" s="736"/>
      <c r="P14" s="727"/>
      <c r="Q14" s="727"/>
      <c r="R14" s="727"/>
      <c r="S14" s="727"/>
      <c r="T14" s="728">
        <f t="shared" si="5"/>
        <v>0</v>
      </c>
      <c r="U14" s="727"/>
      <c r="V14" s="727"/>
      <c r="W14" s="727"/>
      <c r="X14" s="727"/>
      <c r="Y14" s="727"/>
      <c r="Z14" s="727"/>
      <c r="AA14" s="727"/>
      <c r="AB14" s="736"/>
      <c r="AC14" s="736"/>
      <c r="AD14" s="738">
        <f>'11-อน(1)'!F37</f>
        <v>661000</v>
      </c>
      <c r="AE14" s="736"/>
      <c r="AF14" s="736"/>
      <c r="AG14" s="736"/>
      <c r="AH14" s="736"/>
      <c r="AI14" s="728">
        <f t="shared" si="6"/>
        <v>661000</v>
      </c>
      <c r="AJ14" s="750">
        <v>155400</v>
      </c>
    </row>
    <row r="15" spans="1:36">
      <c r="A15" s="729">
        <v>12</v>
      </c>
      <c r="B15" s="730" t="s">
        <v>28</v>
      </c>
      <c r="C15" s="731">
        <v>0</v>
      </c>
      <c r="D15" s="731">
        <v>0</v>
      </c>
      <c r="E15" s="732">
        <f t="shared" si="0"/>
        <v>0</v>
      </c>
      <c r="F15" s="722">
        <f>'12-NCD(1)'!F281</f>
        <v>334740</v>
      </c>
      <c r="G15" s="722">
        <v>5438610</v>
      </c>
      <c r="H15" s="724">
        <f t="shared" si="1"/>
        <v>5773350</v>
      </c>
      <c r="I15" s="725">
        <f t="shared" si="2"/>
        <v>334740</v>
      </c>
      <c r="J15" s="725">
        <f t="shared" si="3"/>
        <v>5438610</v>
      </c>
      <c r="K15" s="726">
        <f t="shared" si="4"/>
        <v>5773350</v>
      </c>
      <c r="L15" s="727"/>
      <c r="M15" s="727"/>
      <c r="N15" s="727"/>
      <c r="O15" s="727"/>
      <c r="P15" s="727"/>
      <c r="Q15" s="727"/>
      <c r="R15" s="727"/>
      <c r="S15" s="727"/>
      <c r="T15" s="728">
        <f t="shared" si="5"/>
        <v>0</v>
      </c>
      <c r="U15" s="727"/>
      <c r="V15" s="740">
        <v>4272610</v>
      </c>
      <c r="W15" s="740">
        <v>1000000</v>
      </c>
      <c r="X15" s="740">
        <v>166000</v>
      </c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8">
        <f t="shared" si="6"/>
        <v>5438610</v>
      </c>
      <c r="AJ15" s="750">
        <v>184740</v>
      </c>
    </row>
    <row r="16" spans="1:36">
      <c r="A16" s="729">
        <v>13</v>
      </c>
      <c r="B16" s="730" t="s">
        <v>29</v>
      </c>
      <c r="C16" s="731">
        <v>0</v>
      </c>
      <c r="D16" s="731">
        <f>28000+926400+1300000</f>
        <v>2254400</v>
      </c>
      <c r="E16" s="732">
        <f t="shared" si="0"/>
        <v>2254400</v>
      </c>
      <c r="F16" s="722"/>
      <c r="G16" s="722">
        <f>'13-แผนไทย(1)'!F61</f>
        <v>363140</v>
      </c>
      <c r="H16" s="724">
        <f t="shared" si="1"/>
        <v>363140</v>
      </c>
      <c r="I16" s="725">
        <f t="shared" si="2"/>
        <v>0</v>
      </c>
      <c r="J16" s="725">
        <f t="shared" si="3"/>
        <v>2617540</v>
      </c>
      <c r="K16" s="726">
        <f t="shared" si="4"/>
        <v>2617540</v>
      </c>
      <c r="L16" s="727"/>
      <c r="M16" s="727"/>
      <c r="N16" s="727"/>
      <c r="O16" s="727"/>
      <c r="P16" s="727"/>
      <c r="Q16" s="727"/>
      <c r="R16" s="741">
        <v>28000</v>
      </c>
      <c r="S16" s="740">
        <v>2226400</v>
      </c>
      <c r="T16" s="728">
        <f t="shared" si="5"/>
        <v>2254400</v>
      </c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40">
        <v>363140</v>
      </c>
      <c r="AI16" s="728">
        <f t="shared" si="6"/>
        <v>363140</v>
      </c>
    </row>
    <row r="17" spans="1:36">
      <c r="A17" s="729">
        <v>14</v>
      </c>
      <c r="B17" s="730" t="s">
        <v>30</v>
      </c>
      <c r="C17" s="731" t="e">
        <f>#REF!</f>
        <v>#REF!</v>
      </c>
      <c r="D17" s="731"/>
      <c r="E17" s="732" t="e">
        <f t="shared" si="0"/>
        <v>#REF!</v>
      </c>
      <c r="F17" s="722">
        <f>'14-ตรวจสอบภายใน(1)'!F9</f>
        <v>50160</v>
      </c>
      <c r="G17" s="722"/>
      <c r="H17" s="724">
        <f t="shared" si="1"/>
        <v>50160</v>
      </c>
      <c r="I17" s="725" t="e">
        <f t="shared" si="2"/>
        <v>#REF!</v>
      </c>
      <c r="J17" s="725">
        <f t="shared" si="3"/>
        <v>0</v>
      </c>
      <c r="K17" s="726" t="e">
        <f t="shared" si="4"/>
        <v>#REF!</v>
      </c>
      <c r="L17" s="727"/>
      <c r="M17" s="727"/>
      <c r="N17" s="727"/>
      <c r="O17" s="727"/>
      <c r="P17" s="727"/>
      <c r="Q17" s="727"/>
      <c r="R17" s="727"/>
      <c r="S17" s="742"/>
      <c r="T17" s="728">
        <f t="shared" si="5"/>
        <v>0</v>
      </c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42"/>
      <c r="AI17" s="728">
        <f t="shared" si="6"/>
        <v>0</v>
      </c>
      <c r="AJ17" s="750">
        <v>100000</v>
      </c>
    </row>
    <row r="18" spans="1:36" s="748" customFormat="1">
      <c r="A18" s="743"/>
      <c r="B18" s="743" t="s">
        <v>4</v>
      </c>
      <c r="C18" s="744" t="e">
        <f>SUM(C4:C17)</f>
        <v>#REF!</v>
      </c>
      <c r="D18" s="744" t="e">
        <f t="shared" ref="D18:G18" si="7">SUM(D4:D17)</f>
        <v>#REF!</v>
      </c>
      <c r="E18" s="744" t="e">
        <f t="shared" si="7"/>
        <v>#REF!</v>
      </c>
      <c r="F18" s="745">
        <f t="shared" si="7"/>
        <v>1929580</v>
      </c>
      <c r="G18" s="745">
        <f t="shared" si="7"/>
        <v>8640890</v>
      </c>
      <c r="H18" s="745">
        <f>SUM(H4:H17)</f>
        <v>10570470</v>
      </c>
      <c r="I18" s="746" t="e">
        <f>SUM(I4:I17)</f>
        <v>#REF!</v>
      </c>
      <c r="J18" s="746" t="e">
        <f>SUM(J4:J17)</f>
        <v>#REF!</v>
      </c>
      <c r="K18" s="747" t="e">
        <f>SUM(K4:K17)</f>
        <v>#REF!</v>
      </c>
      <c r="L18" s="728" t="e">
        <f>SUM(L4:L17)</f>
        <v>#REF!</v>
      </c>
      <c r="M18" s="728"/>
      <c r="N18" s="728"/>
      <c r="O18" s="728"/>
      <c r="P18" s="728" t="e">
        <f t="shared" ref="P18:S18" si="8">SUM(P4:P17)</f>
        <v>#REF!</v>
      </c>
      <c r="Q18" s="728" t="e">
        <f t="shared" si="8"/>
        <v>#REF!</v>
      </c>
      <c r="R18" s="728"/>
      <c r="S18" s="728">
        <f t="shared" si="8"/>
        <v>2226400</v>
      </c>
      <c r="T18" s="728" t="e">
        <f>SUM(L18:S18)</f>
        <v>#REF!</v>
      </c>
      <c r="U18" s="728">
        <f t="shared" ref="U18:AH18" si="9">SUM(U4:U17)</f>
        <v>66000</v>
      </c>
      <c r="V18" s="728"/>
      <c r="W18" s="728"/>
      <c r="X18" s="728"/>
      <c r="Y18" s="728"/>
      <c r="Z18" s="728">
        <f t="shared" si="9"/>
        <v>24440</v>
      </c>
      <c r="AA18" s="728">
        <f t="shared" si="9"/>
        <v>1388000</v>
      </c>
      <c r="AB18" s="728">
        <f t="shared" si="9"/>
        <v>120000</v>
      </c>
      <c r="AC18" s="728">
        <f t="shared" si="9"/>
        <v>150000</v>
      </c>
      <c r="AD18" s="728">
        <f t="shared" si="9"/>
        <v>661000</v>
      </c>
      <c r="AE18" s="728"/>
      <c r="AF18" s="728"/>
      <c r="AG18" s="728">
        <f t="shared" si="9"/>
        <v>8000</v>
      </c>
      <c r="AH18" s="728">
        <f t="shared" si="9"/>
        <v>363140</v>
      </c>
      <c r="AI18" s="728">
        <f>SUM(AI4:AI17)</f>
        <v>8640890</v>
      </c>
      <c r="AJ18" s="1050">
        <f>SUM(AJ4:AJ17)</f>
        <v>1120522</v>
      </c>
    </row>
    <row r="19" spans="1:36">
      <c r="F19" s="751"/>
      <c r="I19" s="752"/>
      <c r="J19" s="752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50" customWidth="1"/>
    <col min="6" max="6" width="12.140625" style="150" bestFit="1" customWidth="1"/>
    <col min="7" max="7" width="5.140625" style="150" customWidth="1"/>
    <col min="8" max="8" width="9.7109375" style="150" customWidth="1"/>
    <col min="9" max="20" width="4" style="150" customWidth="1"/>
    <col min="21" max="21" width="5.7109375" style="150" customWidth="1"/>
    <col min="22" max="16384" width="9" style="150"/>
  </cols>
  <sheetData>
    <row r="1" spans="1:21" ht="21">
      <c r="A1" s="1531" t="s">
        <v>565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  <c r="P1" s="1531"/>
      <c r="Q1" s="1531"/>
      <c r="R1" s="1531"/>
      <c r="S1" s="1531"/>
      <c r="T1" s="1531"/>
      <c r="U1" s="1531"/>
    </row>
    <row r="2" spans="1:21" ht="21">
      <c r="A2" s="80" t="s">
        <v>566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8.75">
      <c r="A3" s="1532" t="s">
        <v>44</v>
      </c>
      <c r="B3" s="1535" t="s">
        <v>45</v>
      </c>
      <c r="C3" s="1535" t="s">
        <v>46</v>
      </c>
      <c r="D3" s="1535" t="s">
        <v>47</v>
      </c>
      <c r="E3" s="1535" t="s">
        <v>48</v>
      </c>
      <c r="F3" s="1535"/>
      <c r="G3" s="1535"/>
      <c r="H3" s="1535" t="s">
        <v>49</v>
      </c>
      <c r="I3" s="1535" t="s">
        <v>50</v>
      </c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2" t="s">
        <v>153</v>
      </c>
    </row>
    <row r="4" spans="1:21">
      <c r="A4" s="1533"/>
      <c r="B4" s="1535"/>
      <c r="C4" s="1535"/>
      <c r="D4" s="1535"/>
      <c r="E4" s="1532" t="s">
        <v>52</v>
      </c>
      <c r="F4" s="1541" t="s">
        <v>53</v>
      </c>
      <c r="G4" s="1543" t="s">
        <v>54</v>
      </c>
      <c r="H4" s="1535"/>
      <c r="I4" s="1535" t="s">
        <v>55</v>
      </c>
      <c r="J4" s="1535" t="s">
        <v>56</v>
      </c>
      <c r="K4" s="1535" t="s">
        <v>57</v>
      </c>
      <c r="L4" s="1535" t="s">
        <v>58</v>
      </c>
      <c r="M4" s="1535" t="s">
        <v>59</v>
      </c>
      <c r="N4" s="1535" t="s">
        <v>60</v>
      </c>
      <c r="O4" s="1535" t="s">
        <v>61</v>
      </c>
      <c r="P4" s="1535" t="s">
        <v>62</v>
      </c>
      <c r="Q4" s="1535" t="s">
        <v>63</v>
      </c>
      <c r="R4" s="1535" t="s">
        <v>64</v>
      </c>
      <c r="S4" s="1535" t="s">
        <v>65</v>
      </c>
      <c r="T4" s="1535" t="s">
        <v>66</v>
      </c>
      <c r="U4" s="1533"/>
    </row>
    <row r="5" spans="1:21">
      <c r="A5" s="1534"/>
      <c r="B5" s="1535"/>
      <c r="C5" s="1535"/>
      <c r="D5" s="1535"/>
      <c r="E5" s="1534"/>
      <c r="F5" s="1542"/>
      <c r="G5" s="1543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4"/>
    </row>
    <row r="6" spans="1:21" ht="224.25">
      <c r="A6" s="1495" t="s">
        <v>567</v>
      </c>
      <c r="B6" s="1498"/>
      <c r="C6" s="1539"/>
      <c r="D6" s="1495" t="s">
        <v>568</v>
      </c>
      <c r="E6" s="262" t="s">
        <v>1445</v>
      </c>
      <c r="F6" s="421" t="s">
        <v>569</v>
      </c>
      <c r="G6" s="422" t="s">
        <v>570</v>
      </c>
      <c r="H6" s="423"/>
      <c r="I6" s="424"/>
      <c r="J6" s="425">
        <v>1600</v>
      </c>
      <c r="K6" s="424"/>
      <c r="L6" s="424"/>
      <c r="M6" s="425">
        <v>1600</v>
      </c>
      <c r="N6" s="424"/>
      <c r="O6" s="424"/>
      <c r="P6" s="425">
        <v>1600</v>
      </c>
      <c r="Q6" s="424"/>
      <c r="R6" s="424"/>
      <c r="S6" s="425">
        <v>1600</v>
      </c>
      <c r="T6" s="424"/>
      <c r="U6" s="159" t="s">
        <v>571</v>
      </c>
    </row>
    <row r="7" spans="1:21" ht="18.75">
      <c r="A7" s="1497"/>
      <c r="B7" s="1498"/>
      <c r="C7" s="1540"/>
      <c r="D7" s="1497"/>
      <c r="E7" s="426" t="s">
        <v>4</v>
      </c>
      <c r="F7" s="427">
        <v>6400</v>
      </c>
      <c r="G7" s="428"/>
      <c r="H7" s="428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8"/>
    </row>
    <row r="8" spans="1:21" ht="37.5">
      <c r="A8" s="1544" t="s">
        <v>572</v>
      </c>
      <c r="B8" s="1495"/>
      <c r="C8" s="1495" t="s">
        <v>573</v>
      </c>
      <c r="D8" s="1498" t="s">
        <v>574</v>
      </c>
      <c r="E8" s="300" t="s">
        <v>575</v>
      </c>
      <c r="F8" s="301">
        <v>2560</v>
      </c>
      <c r="G8" s="1536" t="s">
        <v>570</v>
      </c>
      <c r="H8" s="1502"/>
      <c r="I8" s="1462"/>
      <c r="J8" s="1462"/>
      <c r="K8" s="1462"/>
      <c r="L8" s="1462">
        <v>8840</v>
      </c>
      <c r="M8" s="1462"/>
      <c r="N8" s="1462"/>
      <c r="O8" s="1462"/>
      <c r="P8" s="1462"/>
      <c r="Q8" s="1462"/>
      <c r="R8" s="1462"/>
      <c r="S8" s="1462"/>
      <c r="T8" s="1462"/>
      <c r="U8" s="1502" t="s">
        <v>571</v>
      </c>
    </row>
    <row r="9" spans="1:21" ht="56.25">
      <c r="A9" s="1545"/>
      <c r="B9" s="1496"/>
      <c r="C9" s="1496"/>
      <c r="D9" s="1498"/>
      <c r="E9" s="300" t="s">
        <v>576</v>
      </c>
      <c r="F9" s="301">
        <v>1280</v>
      </c>
      <c r="G9" s="1537"/>
      <c r="H9" s="1503"/>
      <c r="I9" s="1463"/>
      <c r="J9" s="1463"/>
      <c r="K9" s="1463"/>
      <c r="L9" s="1463"/>
      <c r="M9" s="1463"/>
      <c r="N9" s="1463"/>
      <c r="O9" s="1463"/>
      <c r="P9" s="1463"/>
      <c r="Q9" s="1463"/>
      <c r="R9" s="1463"/>
      <c r="S9" s="1463"/>
      <c r="T9" s="1463"/>
      <c r="U9" s="1503"/>
    </row>
    <row r="10" spans="1:21" ht="18.75">
      <c r="A10" s="1545"/>
      <c r="B10" s="1496"/>
      <c r="C10" s="1496"/>
      <c r="D10" s="1498"/>
      <c r="E10" s="300" t="s">
        <v>577</v>
      </c>
      <c r="F10" s="301">
        <v>2000</v>
      </c>
      <c r="G10" s="1537"/>
      <c r="H10" s="150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503"/>
    </row>
    <row r="11" spans="1:21" ht="18.75">
      <c r="A11" s="1545"/>
      <c r="B11" s="1496"/>
      <c r="C11" s="1496"/>
      <c r="D11" s="1498"/>
      <c r="E11" s="262" t="s">
        <v>209</v>
      </c>
      <c r="F11" s="301">
        <v>3000</v>
      </c>
      <c r="G11" s="1538"/>
      <c r="H11" s="1503"/>
      <c r="I11" s="1463"/>
      <c r="J11" s="1463"/>
      <c r="K11" s="1463"/>
      <c r="L11" s="1463"/>
      <c r="M11" s="1463"/>
      <c r="N11" s="1463"/>
      <c r="O11" s="1463"/>
      <c r="P11" s="1463"/>
      <c r="Q11" s="1463"/>
      <c r="R11" s="1463"/>
      <c r="S11" s="1463"/>
      <c r="T11" s="1463"/>
      <c r="U11" s="1503"/>
    </row>
    <row r="12" spans="1:21" ht="18.75">
      <c r="A12" s="1546"/>
      <c r="B12" s="1497"/>
      <c r="C12" s="1497"/>
      <c r="D12" s="1498"/>
      <c r="E12" s="426" t="s">
        <v>4</v>
      </c>
      <c r="F12" s="427">
        <f>SUM(F8:F11)</f>
        <v>8840</v>
      </c>
      <c r="G12" s="428"/>
      <c r="H12" s="428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8"/>
    </row>
    <row r="13" spans="1:21" ht="37.5">
      <c r="A13" s="1544" t="s">
        <v>578</v>
      </c>
      <c r="B13" s="1495"/>
      <c r="C13" s="1495" t="s">
        <v>579</v>
      </c>
      <c r="D13" s="1498" t="s">
        <v>580</v>
      </c>
      <c r="E13" s="300" t="s">
        <v>581</v>
      </c>
      <c r="F13" s="301">
        <v>2800</v>
      </c>
      <c r="G13" s="1536" t="s">
        <v>570</v>
      </c>
      <c r="H13" s="1502"/>
      <c r="I13" s="1462"/>
      <c r="J13" s="1462"/>
      <c r="K13" s="1462"/>
      <c r="L13" s="1462"/>
      <c r="M13" s="1462"/>
      <c r="N13" s="1462"/>
      <c r="O13" s="1462"/>
      <c r="P13" s="1462"/>
      <c r="Q13" s="1462">
        <v>9200</v>
      </c>
      <c r="R13" s="1462"/>
      <c r="S13" s="1462"/>
      <c r="T13" s="1462"/>
      <c r="U13" s="1502" t="s">
        <v>571</v>
      </c>
    </row>
    <row r="14" spans="1:21" ht="56.25">
      <c r="A14" s="1545"/>
      <c r="B14" s="1496"/>
      <c r="C14" s="1496"/>
      <c r="D14" s="1498"/>
      <c r="E14" s="300" t="s">
        <v>582</v>
      </c>
      <c r="F14" s="301">
        <v>1400</v>
      </c>
      <c r="G14" s="1537"/>
      <c r="H14" s="1503"/>
      <c r="I14" s="1463"/>
      <c r="J14" s="1463"/>
      <c r="K14" s="1463"/>
      <c r="L14" s="1463"/>
      <c r="M14" s="1463"/>
      <c r="N14" s="1463"/>
      <c r="O14" s="1463"/>
      <c r="P14" s="1463"/>
      <c r="Q14" s="1463"/>
      <c r="R14" s="1463"/>
      <c r="S14" s="1463"/>
      <c r="T14" s="1463"/>
      <c r="U14" s="1503"/>
    </row>
    <row r="15" spans="1:21" ht="18.75">
      <c r="A15" s="1545"/>
      <c r="B15" s="1496"/>
      <c r="C15" s="1496"/>
      <c r="D15" s="1498"/>
      <c r="E15" s="300" t="s">
        <v>577</v>
      </c>
      <c r="F15" s="301">
        <v>2000</v>
      </c>
      <c r="G15" s="1537"/>
      <c r="H15" s="1503"/>
      <c r="I15" s="1463"/>
      <c r="J15" s="1463"/>
      <c r="K15" s="1463"/>
      <c r="L15" s="1463"/>
      <c r="M15" s="1463"/>
      <c r="N15" s="1463"/>
      <c r="O15" s="1463"/>
      <c r="P15" s="1463"/>
      <c r="Q15" s="1463"/>
      <c r="R15" s="1463"/>
      <c r="S15" s="1463"/>
      <c r="T15" s="1463"/>
      <c r="U15" s="1503"/>
    </row>
    <row r="16" spans="1:21" ht="18.75">
      <c r="A16" s="1545"/>
      <c r="B16" s="1496"/>
      <c r="C16" s="1496"/>
      <c r="D16" s="1498"/>
      <c r="E16" s="262" t="s">
        <v>209</v>
      </c>
      <c r="F16" s="301">
        <v>3000</v>
      </c>
      <c r="G16" s="1538"/>
      <c r="H16" s="150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503"/>
    </row>
    <row r="17" spans="1:21" ht="18.75">
      <c r="A17" s="1546"/>
      <c r="B17" s="1497"/>
      <c r="C17" s="1497"/>
      <c r="D17" s="1498"/>
      <c r="E17" s="426" t="s">
        <v>4</v>
      </c>
      <c r="F17" s="427">
        <f>SUM(F13:F16)</f>
        <v>9200</v>
      </c>
      <c r="G17" s="428"/>
      <c r="H17" s="428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8"/>
    </row>
    <row r="18" spans="1:21" ht="48.75">
      <c r="A18" s="144"/>
      <c r="B18" s="144"/>
      <c r="C18" s="144"/>
      <c r="D18" s="144"/>
      <c r="E18" s="430" t="s">
        <v>139</v>
      </c>
      <c r="F18" s="431">
        <f>F7+F12+F17</f>
        <v>24440</v>
      </c>
      <c r="G18" s="432"/>
      <c r="H18" s="432"/>
      <c r="I18" s="429">
        <f t="shared" ref="I18:T18" si="0">SUM(I6:I17)</f>
        <v>0</v>
      </c>
      <c r="J18" s="429">
        <f t="shared" si="0"/>
        <v>1600</v>
      </c>
      <c r="K18" s="429">
        <f t="shared" si="0"/>
        <v>0</v>
      </c>
      <c r="L18" s="429">
        <f t="shared" si="0"/>
        <v>8840</v>
      </c>
      <c r="M18" s="429">
        <f t="shared" si="0"/>
        <v>1600</v>
      </c>
      <c r="N18" s="429">
        <f t="shared" si="0"/>
        <v>0</v>
      </c>
      <c r="O18" s="429">
        <f t="shared" si="0"/>
        <v>0</v>
      </c>
      <c r="P18" s="429">
        <f t="shared" si="0"/>
        <v>1600</v>
      </c>
      <c r="Q18" s="429">
        <f t="shared" si="0"/>
        <v>9200</v>
      </c>
      <c r="R18" s="429">
        <f t="shared" si="0"/>
        <v>0</v>
      </c>
      <c r="S18" s="429">
        <f t="shared" si="0"/>
        <v>1600</v>
      </c>
      <c r="T18" s="429">
        <f t="shared" si="0"/>
        <v>0</v>
      </c>
      <c r="U18" s="433"/>
    </row>
    <row r="19" spans="1:21" ht="18.75">
      <c r="A19" s="1547" t="s">
        <v>583</v>
      </c>
      <c r="B19" s="1547"/>
      <c r="C19" s="1547"/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7"/>
      <c r="R19" s="1547"/>
      <c r="S19" s="1547"/>
      <c r="T19" s="1547"/>
      <c r="U19" s="1547"/>
    </row>
    <row r="20" spans="1:21" ht="37.5">
      <c r="A20" s="1548" t="s">
        <v>584</v>
      </c>
      <c r="B20" s="1498" t="s">
        <v>585</v>
      </c>
      <c r="C20" s="1548" t="s">
        <v>586</v>
      </c>
      <c r="D20" s="1498" t="s">
        <v>587</v>
      </c>
      <c r="E20" s="302" t="s">
        <v>588</v>
      </c>
      <c r="F20" s="303">
        <v>3200</v>
      </c>
      <c r="G20" s="1499" t="s">
        <v>589</v>
      </c>
      <c r="H20" s="1549">
        <v>241813</v>
      </c>
      <c r="I20" s="1462"/>
      <c r="J20" s="1462"/>
      <c r="K20" s="1462"/>
      <c r="L20" s="1462">
        <v>17800</v>
      </c>
      <c r="M20" s="1462"/>
      <c r="N20" s="1462"/>
      <c r="O20" s="1462"/>
      <c r="P20" s="1462"/>
      <c r="Q20" s="1462"/>
      <c r="R20" s="1462"/>
      <c r="S20" s="1462"/>
      <c r="T20" s="1462"/>
      <c r="U20" s="1459" t="s">
        <v>590</v>
      </c>
    </row>
    <row r="21" spans="1:21" ht="56.25">
      <c r="A21" s="1539"/>
      <c r="B21" s="1498"/>
      <c r="C21" s="1539"/>
      <c r="D21" s="1498"/>
      <c r="E21" s="125" t="s">
        <v>591</v>
      </c>
      <c r="F21" s="303">
        <v>1600</v>
      </c>
      <c r="G21" s="1500"/>
      <c r="H21" s="1503"/>
      <c r="I21" s="1463"/>
      <c r="J21" s="1463"/>
      <c r="K21" s="1463"/>
      <c r="L21" s="1463"/>
      <c r="M21" s="1463"/>
      <c r="N21" s="1463"/>
      <c r="O21" s="1463"/>
      <c r="P21" s="1463"/>
      <c r="Q21" s="1463"/>
      <c r="R21" s="1463"/>
      <c r="S21" s="1463"/>
      <c r="T21" s="1463"/>
      <c r="U21" s="1460"/>
    </row>
    <row r="22" spans="1:21" ht="18.75">
      <c r="A22" s="1539"/>
      <c r="B22" s="1498"/>
      <c r="C22" s="1539"/>
      <c r="D22" s="1498"/>
      <c r="E22" s="125" t="s">
        <v>162</v>
      </c>
      <c r="F22" s="303">
        <v>2000</v>
      </c>
      <c r="G22" s="1500"/>
      <c r="H22" s="1503"/>
      <c r="I22" s="1463"/>
      <c r="J22" s="1463"/>
      <c r="K22" s="1463"/>
      <c r="L22" s="1463"/>
      <c r="M22" s="1463"/>
      <c r="N22" s="1463"/>
      <c r="O22" s="1463"/>
      <c r="P22" s="1463"/>
      <c r="Q22" s="1463"/>
      <c r="R22" s="1463"/>
      <c r="S22" s="1463"/>
      <c r="T22" s="1463"/>
      <c r="U22" s="1460"/>
    </row>
    <row r="23" spans="1:21" ht="37.5">
      <c r="A23" s="1539"/>
      <c r="B23" s="1498"/>
      <c r="C23" s="1539"/>
      <c r="D23" s="1498"/>
      <c r="E23" s="249" t="s">
        <v>577</v>
      </c>
      <c r="F23" s="303">
        <v>2000</v>
      </c>
      <c r="G23" s="264"/>
      <c r="H23" s="26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68" t="s">
        <v>592</v>
      </c>
    </row>
    <row r="24" spans="1:21" ht="18.75">
      <c r="A24" s="1539"/>
      <c r="B24" s="1498"/>
      <c r="C24" s="1539"/>
      <c r="D24" s="1498"/>
      <c r="E24" s="249" t="s">
        <v>593</v>
      </c>
      <c r="F24" s="303">
        <v>3600</v>
      </c>
      <c r="G24" s="264"/>
      <c r="H24" s="26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68"/>
    </row>
    <row r="25" spans="1:21" ht="18.75">
      <c r="A25" s="1539"/>
      <c r="B25" s="1498"/>
      <c r="C25" s="1539"/>
      <c r="D25" s="1498"/>
      <c r="E25" s="249" t="s">
        <v>594</v>
      </c>
      <c r="F25" s="303">
        <v>4000</v>
      </c>
      <c r="G25" s="264"/>
      <c r="H25" s="26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68"/>
    </row>
    <row r="26" spans="1:21" ht="18.75">
      <c r="A26" s="1539"/>
      <c r="B26" s="1498"/>
      <c r="C26" s="1539"/>
      <c r="D26" s="1498"/>
      <c r="E26" s="249" t="s">
        <v>595</v>
      </c>
      <c r="F26" s="303">
        <v>2000</v>
      </c>
      <c r="G26" s="265"/>
      <c r="H26" s="267"/>
      <c r="I26" s="257"/>
      <c r="J26" s="257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268"/>
    </row>
    <row r="27" spans="1:21" ht="18.75">
      <c r="A27" s="1540"/>
      <c r="B27" s="1498"/>
      <c r="C27" s="1540"/>
      <c r="D27" s="1498"/>
      <c r="E27" s="117" t="s">
        <v>4</v>
      </c>
      <c r="F27" s="435">
        <f>SUM(F20:F26)</f>
        <v>18400</v>
      </c>
      <c r="G27" s="428"/>
      <c r="H27" s="428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0"/>
    </row>
    <row r="28" spans="1:21" ht="53.25">
      <c r="A28" s="149"/>
      <c r="B28" s="149"/>
      <c r="C28" s="149"/>
      <c r="D28" s="149"/>
      <c r="E28" s="436" t="s">
        <v>139</v>
      </c>
      <c r="F28" s="118">
        <f>F27</f>
        <v>18400</v>
      </c>
      <c r="G28" s="432"/>
      <c r="H28" s="432"/>
      <c r="I28" s="429"/>
      <c r="J28" s="429"/>
      <c r="K28" s="429"/>
      <c r="L28" s="429">
        <f t="shared" ref="L28" si="1">SUM(L20:L27)</f>
        <v>17800</v>
      </c>
      <c r="M28" s="429"/>
      <c r="N28" s="429"/>
      <c r="O28" s="429"/>
      <c r="P28" s="429"/>
      <c r="Q28" s="429"/>
      <c r="R28" s="429"/>
      <c r="S28" s="429"/>
      <c r="T28" s="429"/>
      <c r="U28" s="148"/>
    </row>
    <row r="29" spans="1:21" ht="18.75">
      <c r="A29" s="145" t="s">
        <v>596</v>
      </c>
      <c r="B29" s="149"/>
      <c r="C29" s="149"/>
      <c r="D29" s="149"/>
      <c r="E29" s="149"/>
      <c r="F29" s="437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37.5">
      <c r="A30" s="1431" t="s">
        <v>597</v>
      </c>
      <c r="B30" s="1431" t="s">
        <v>598</v>
      </c>
      <c r="C30" s="1456"/>
      <c r="D30" s="1456"/>
      <c r="E30" s="272" t="s">
        <v>599</v>
      </c>
      <c r="F30" s="126">
        <f>20*80*1</f>
        <v>1600</v>
      </c>
      <c r="G30" s="1550" t="s">
        <v>589</v>
      </c>
      <c r="H30" s="1553">
        <v>22647</v>
      </c>
      <c r="I30" s="1554"/>
      <c r="J30" s="1554"/>
      <c r="K30" s="1554"/>
      <c r="L30" s="1554">
        <v>3800</v>
      </c>
      <c r="M30" s="1554"/>
      <c r="N30" s="1554"/>
      <c r="O30" s="1554"/>
      <c r="P30" s="1554"/>
      <c r="Q30" s="1554"/>
      <c r="R30" s="1554"/>
      <c r="S30" s="1554"/>
      <c r="T30" s="1554"/>
      <c r="U30" s="1550" t="s">
        <v>600</v>
      </c>
    </row>
    <row r="31" spans="1:21" ht="37.5">
      <c r="A31" s="1432"/>
      <c r="B31" s="1432"/>
      <c r="C31" s="1457"/>
      <c r="D31" s="1457"/>
      <c r="E31" s="260" t="s">
        <v>601</v>
      </c>
      <c r="F31" s="438">
        <f>20*20*2</f>
        <v>800</v>
      </c>
      <c r="G31" s="1551"/>
      <c r="H31" s="1551"/>
      <c r="I31" s="1555"/>
      <c r="J31" s="1555"/>
      <c r="K31" s="1555"/>
      <c r="L31" s="1555"/>
      <c r="M31" s="1555"/>
      <c r="N31" s="1555"/>
      <c r="O31" s="1555"/>
      <c r="P31" s="1555"/>
      <c r="Q31" s="1555"/>
      <c r="R31" s="1555"/>
      <c r="S31" s="1555"/>
      <c r="T31" s="1555"/>
      <c r="U31" s="1551"/>
    </row>
    <row r="32" spans="1:21" ht="37.5">
      <c r="A32" s="1432"/>
      <c r="B32" s="1432"/>
      <c r="C32" s="1457"/>
      <c r="D32" s="1457"/>
      <c r="E32" s="260" t="s">
        <v>602</v>
      </c>
      <c r="F32" s="438">
        <f>20*70</f>
        <v>1400</v>
      </c>
      <c r="G32" s="1551"/>
      <c r="H32" s="1551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1551"/>
    </row>
    <row r="33" spans="1:21" ht="18.75">
      <c r="A33" s="1433"/>
      <c r="B33" s="1433"/>
      <c r="C33" s="1458"/>
      <c r="D33" s="1458"/>
      <c r="E33" s="439" t="s">
        <v>4</v>
      </c>
      <c r="F33" s="440">
        <f>SUM(F30:F32)</f>
        <v>3800</v>
      </c>
      <c r="G33" s="1552"/>
      <c r="H33" s="1552"/>
      <c r="I33" s="1556"/>
      <c r="J33" s="1556"/>
      <c r="K33" s="1556"/>
      <c r="L33" s="1556"/>
      <c r="M33" s="1556"/>
      <c r="N33" s="1556"/>
      <c r="O33" s="1556"/>
      <c r="P33" s="1556"/>
      <c r="Q33" s="1556"/>
      <c r="R33" s="1556"/>
      <c r="S33" s="1556"/>
      <c r="T33" s="1556"/>
      <c r="U33" s="1552"/>
    </row>
    <row r="34" spans="1:21" ht="37.5">
      <c r="A34" s="1431" t="s">
        <v>603</v>
      </c>
      <c r="B34" s="1431" t="s">
        <v>604</v>
      </c>
      <c r="C34" s="1456"/>
      <c r="D34" s="1456"/>
      <c r="E34" s="260" t="s">
        <v>605</v>
      </c>
      <c r="F34" s="438">
        <f>25*80*2</f>
        <v>4000</v>
      </c>
      <c r="G34" s="1550" t="s">
        <v>589</v>
      </c>
      <c r="H34" s="1553">
        <v>22678</v>
      </c>
      <c r="I34" s="1554"/>
      <c r="J34" s="1554"/>
      <c r="K34" s="1554"/>
      <c r="L34" s="1554"/>
      <c r="M34" s="1554">
        <v>7750</v>
      </c>
      <c r="N34" s="1554"/>
      <c r="O34" s="1554"/>
      <c r="P34" s="1554"/>
      <c r="Q34" s="1554"/>
      <c r="R34" s="1554"/>
      <c r="S34" s="1554"/>
      <c r="T34" s="1554"/>
      <c r="U34" s="1550" t="s">
        <v>600</v>
      </c>
    </row>
    <row r="35" spans="1:21" ht="37.5">
      <c r="A35" s="1432"/>
      <c r="B35" s="1432"/>
      <c r="C35" s="1457"/>
      <c r="D35" s="1457"/>
      <c r="E35" s="260" t="s">
        <v>606</v>
      </c>
      <c r="F35" s="438">
        <f>25*20*4</f>
        <v>2000</v>
      </c>
      <c r="G35" s="1551"/>
      <c r="H35" s="1551"/>
      <c r="I35" s="1555"/>
      <c r="J35" s="1555"/>
      <c r="K35" s="1555"/>
      <c r="L35" s="1555"/>
      <c r="M35" s="1555"/>
      <c r="N35" s="1555"/>
      <c r="O35" s="1555"/>
      <c r="P35" s="1555"/>
      <c r="Q35" s="1555"/>
      <c r="R35" s="1555"/>
      <c r="S35" s="1555"/>
      <c r="T35" s="1555"/>
      <c r="U35" s="1551"/>
    </row>
    <row r="36" spans="1:21" ht="37.5">
      <c r="A36" s="1432"/>
      <c r="B36" s="1432"/>
      <c r="C36" s="1457"/>
      <c r="D36" s="1457"/>
      <c r="E36" s="260" t="s">
        <v>602</v>
      </c>
      <c r="F36" s="438">
        <f>25*70</f>
        <v>1750</v>
      </c>
      <c r="G36" s="1551"/>
      <c r="H36" s="1551"/>
      <c r="I36" s="1555"/>
      <c r="J36" s="1555"/>
      <c r="K36" s="1555"/>
      <c r="L36" s="1555"/>
      <c r="M36" s="1555"/>
      <c r="N36" s="1555"/>
      <c r="O36" s="1555"/>
      <c r="P36" s="1555"/>
      <c r="Q36" s="1555"/>
      <c r="R36" s="1555"/>
      <c r="S36" s="1555"/>
      <c r="T36" s="1555"/>
      <c r="U36" s="1551"/>
    </row>
    <row r="37" spans="1:21" ht="18.75">
      <c r="A37" s="1433"/>
      <c r="B37" s="1433"/>
      <c r="C37" s="1458"/>
      <c r="D37" s="1458"/>
      <c r="E37" s="439" t="s">
        <v>4</v>
      </c>
      <c r="F37" s="440">
        <f>SUM(F34:F36)</f>
        <v>7750</v>
      </c>
      <c r="G37" s="1552"/>
      <c r="H37" s="1552"/>
      <c r="I37" s="1556"/>
      <c r="J37" s="1556"/>
      <c r="K37" s="1556"/>
      <c r="L37" s="1556"/>
      <c r="M37" s="1556"/>
      <c r="N37" s="1556"/>
      <c r="O37" s="1556"/>
      <c r="P37" s="1556"/>
      <c r="Q37" s="1556"/>
      <c r="R37" s="1556"/>
      <c r="S37" s="1556"/>
      <c r="T37" s="1556"/>
      <c r="U37" s="1552"/>
    </row>
    <row r="38" spans="1:21" ht="18.75">
      <c r="A38" s="1557" t="s">
        <v>607</v>
      </c>
      <c r="B38" s="1558"/>
      <c r="C38" s="1558"/>
      <c r="D38" s="1559"/>
      <c r="E38" s="441"/>
      <c r="F38" s="442">
        <f>F33+F37</f>
        <v>11550</v>
      </c>
      <c r="G38" s="83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8.75">
      <c r="A39" s="151" t="s">
        <v>608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8.75">
      <c r="A40" s="443" t="s">
        <v>609</v>
      </c>
      <c r="B40" s="444"/>
      <c r="C40" s="445"/>
      <c r="D40" s="444"/>
      <c r="E40" s="444"/>
      <c r="F40" s="446"/>
      <c r="G40" s="446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</row>
    <row r="41" spans="1:21" ht="56.25">
      <c r="A41" s="1548" t="s">
        <v>610</v>
      </c>
      <c r="B41" s="1498"/>
      <c r="C41" s="1548" t="s">
        <v>611</v>
      </c>
      <c r="D41" s="1498" t="s">
        <v>612</v>
      </c>
      <c r="E41" s="447" t="s">
        <v>613</v>
      </c>
      <c r="F41" s="448">
        <f>20*4*20</f>
        <v>1600</v>
      </c>
      <c r="G41" s="1499" t="s">
        <v>77</v>
      </c>
      <c r="H41" s="1502" t="s">
        <v>614</v>
      </c>
      <c r="I41" s="1462"/>
      <c r="J41" s="1462"/>
      <c r="K41" s="1462"/>
      <c r="L41" s="1462"/>
      <c r="M41" s="1462"/>
      <c r="N41" s="1462">
        <v>4900</v>
      </c>
      <c r="O41" s="1462"/>
      <c r="P41" s="1462"/>
      <c r="Q41" s="1462"/>
      <c r="R41" s="1462"/>
      <c r="S41" s="1462"/>
      <c r="T41" s="1462">
        <v>4900</v>
      </c>
      <c r="U41" s="1502" t="s">
        <v>615</v>
      </c>
    </row>
    <row r="42" spans="1:21" ht="56.25">
      <c r="A42" s="1539"/>
      <c r="B42" s="1498"/>
      <c r="C42" s="1539"/>
      <c r="D42" s="1498"/>
      <c r="E42" s="447" t="s">
        <v>616</v>
      </c>
      <c r="F42" s="448">
        <f>20*2*80</f>
        <v>3200</v>
      </c>
      <c r="G42" s="1500"/>
      <c r="H42" s="1503"/>
      <c r="I42" s="1463"/>
      <c r="J42" s="1463"/>
      <c r="K42" s="1463"/>
      <c r="L42" s="1463"/>
      <c r="M42" s="1463"/>
      <c r="N42" s="1463"/>
      <c r="O42" s="1463"/>
      <c r="P42" s="1463"/>
      <c r="Q42" s="1463"/>
      <c r="R42" s="1463"/>
      <c r="S42" s="1463"/>
      <c r="T42" s="1463"/>
      <c r="U42" s="1503"/>
    </row>
    <row r="43" spans="1:21" ht="56.25">
      <c r="A43" s="1539"/>
      <c r="B43" s="1498"/>
      <c r="C43" s="1539"/>
      <c r="D43" s="1498"/>
      <c r="E43" s="447" t="s">
        <v>617</v>
      </c>
      <c r="F43" s="449">
        <f>2*2500</f>
        <v>5000</v>
      </c>
      <c r="G43" s="1500"/>
      <c r="H43" s="150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503"/>
    </row>
    <row r="44" spans="1:21" ht="18.75">
      <c r="A44" s="1540"/>
      <c r="B44" s="1498"/>
      <c r="C44" s="1540"/>
      <c r="D44" s="1498"/>
      <c r="E44" s="426" t="s">
        <v>4</v>
      </c>
      <c r="F44" s="427">
        <f>SUM(F41:F43)</f>
        <v>9800</v>
      </c>
      <c r="G44" s="428"/>
      <c r="H44" s="428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8"/>
    </row>
    <row r="45" spans="1:21" ht="56.25">
      <c r="A45" s="1561" t="s">
        <v>618</v>
      </c>
      <c r="B45" s="1498"/>
      <c r="C45" s="1498" t="s">
        <v>619</v>
      </c>
      <c r="D45" s="1498" t="s">
        <v>620</v>
      </c>
      <c r="E45" s="447" t="s">
        <v>621</v>
      </c>
      <c r="F45" s="448">
        <f>65*4*20</f>
        <v>5200</v>
      </c>
      <c r="G45" s="1562" t="s">
        <v>77</v>
      </c>
      <c r="H45" s="1563" t="s">
        <v>622</v>
      </c>
      <c r="I45" s="1560"/>
      <c r="J45" s="1560"/>
      <c r="K45" s="1560"/>
      <c r="L45" s="1560"/>
      <c r="M45" s="1560"/>
      <c r="N45" s="1560">
        <v>12000</v>
      </c>
      <c r="O45" s="1560"/>
      <c r="P45" s="1560"/>
      <c r="Q45" s="1560"/>
      <c r="R45" s="1560"/>
      <c r="S45" s="1560"/>
      <c r="T45" s="1560">
        <v>12000</v>
      </c>
      <c r="U45" s="1563" t="s">
        <v>615</v>
      </c>
    </row>
    <row r="46" spans="1:21" ht="56.25">
      <c r="A46" s="1561"/>
      <c r="B46" s="1498"/>
      <c r="C46" s="1498"/>
      <c r="D46" s="1498"/>
      <c r="E46" s="447" t="s">
        <v>623</v>
      </c>
      <c r="F46" s="448">
        <f>65*2*80</f>
        <v>10400</v>
      </c>
      <c r="G46" s="1562"/>
      <c r="H46" s="1563"/>
      <c r="I46" s="1560"/>
      <c r="J46" s="1560"/>
      <c r="K46" s="1560"/>
      <c r="L46" s="1560"/>
      <c r="M46" s="1560"/>
      <c r="N46" s="1560"/>
      <c r="O46" s="1560"/>
      <c r="P46" s="1560"/>
      <c r="Q46" s="1560"/>
      <c r="R46" s="1560"/>
      <c r="S46" s="1560"/>
      <c r="T46" s="1560"/>
      <c r="U46" s="1563"/>
    </row>
    <row r="47" spans="1:21" ht="56.25">
      <c r="A47" s="1561"/>
      <c r="B47" s="1498"/>
      <c r="C47" s="1498"/>
      <c r="D47" s="1498"/>
      <c r="E47" s="447" t="s">
        <v>624</v>
      </c>
      <c r="F47" s="449">
        <f>2*5000</f>
        <v>10000</v>
      </c>
      <c r="G47" s="1562"/>
      <c r="H47" s="1563"/>
      <c r="I47" s="1560"/>
      <c r="J47" s="1560"/>
      <c r="K47" s="1560"/>
      <c r="L47" s="1560"/>
      <c r="M47" s="1560"/>
      <c r="N47" s="1560"/>
      <c r="O47" s="1560"/>
      <c r="P47" s="1560"/>
      <c r="Q47" s="1560"/>
      <c r="R47" s="1560"/>
      <c r="S47" s="1560"/>
      <c r="T47" s="1560"/>
      <c r="U47" s="1563"/>
    </row>
    <row r="48" spans="1:21" ht="18.75">
      <c r="A48" s="1561"/>
      <c r="B48" s="1498"/>
      <c r="C48" s="1498"/>
      <c r="D48" s="1498"/>
      <c r="E48" s="450" t="s">
        <v>4</v>
      </c>
      <c r="F48" s="427">
        <f>SUM(F45:F47)</f>
        <v>25600</v>
      </c>
      <c r="G48" s="428"/>
      <c r="H48" s="428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8"/>
    </row>
    <row r="49" spans="1:21" ht="56.25">
      <c r="A49" s="1495" t="s">
        <v>1446</v>
      </c>
      <c r="B49" s="1495"/>
      <c r="C49" s="1495" t="s">
        <v>619</v>
      </c>
      <c r="D49" s="1495" t="s">
        <v>620</v>
      </c>
      <c r="E49" s="451" t="s">
        <v>625</v>
      </c>
      <c r="F49" s="452">
        <f>65*2*20</f>
        <v>2600</v>
      </c>
      <c r="G49" s="1499" t="s">
        <v>77</v>
      </c>
      <c r="H49" s="1502" t="s">
        <v>626</v>
      </c>
      <c r="I49" s="1564"/>
      <c r="J49" s="1564"/>
      <c r="K49" s="1564"/>
      <c r="L49" s="1564"/>
      <c r="M49" s="1564"/>
      <c r="N49" s="1564">
        <v>1300</v>
      </c>
      <c r="O49" s="1564"/>
      <c r="P49" s="1564"/>
      <c r="Q49" s="1564"/>
      <c r="R49" s="1564"/>
      <c r="S49" s="1564"/>
      <c r="T49" s="1564">
        <v>1300</v>
      </c>
      <c r="U49" s="1502" t="s">
        <v>627</v>
      </c>
    </row>
    <row r="50" spans="1:21" ht="18.75">
      <c r="A50" s="1496"/>
      <c r="B50" s="1496"/>
      <c r="C50" s="1496"/>
      <c r="D50" s="1496"/>
      <c r="E50" s="453"/>
      <c r="F50" s="454"/>
      <c r="G50" s="1500"/>
      <c r="H50" s="1503"/>
      <c r="I50" s="1565"/>
      <c r="J50" s="1565"/>
      <c r="K50" s="1565"/>
      <c r="L50" s="1565"/>
      <c r="M50" s="1565"/>
      <c r="N50" s="1565"/>
      <c r="O50" s="1565"/>
      <c r="P50" s="1565"/>
      <c r="Q50" s="1565"/>
      <c r="R50" s="1565"/>
      <c r="S50" s="1565"/>
      <c r="T50" s="1565"/>
      <c r="U50" s="1503"/>
    </row>
    <row r="51" spans="1:21" ht="18.75">
      <c r="A51" s="1497"/>
      <c r="B51" s="1497"/>
      <c r="C51" s="1497"/>
      <c r="D51" s="1497"/>
      <c r="E51" s="450" t="s">
        <v>4</v>
      </c>
      <c r="F51" s="427">
        <f>SUM(F49:F50)</f>
        <v>2600</v>
      </c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</row>
    <row r="52" spans="1:21" ht="18.75">
      <c r="A52" s="455" t="s">
        <v>628</v>
      </c>
      <c r="B52" s="248"/>
      <c r="C52" s="276"/>
      <c r="D52" s="248"/>
      <c r="E52" s="456"/>
      <c r="F52" s="457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</row>
    <row r="53" spans="1:21" ht="56.25">
      <c r="A53" s="1548" t="s">
        <v>629</v>
      </c>
      <c r="B53" s="1498"/>
      <c r="C53" s="1548" t="s">
        <v>630</v>
      </c>
      <c r="D53" s="1498" t="s">
        <v>612</v>
      </c>
      <c r="E53" s="459" t="s">
        <v>631</v>
      </c>
      <c r="F53" s="460">
        <f>20*1*80</f>
        <v>1600</v>
      </c>
      <c r="G53" s="1499" t="s">
        <v>77</v>
      </c>
      <c r="H53" s="1502" t="s">
        <v>632</v>
      </c>
      <c r="I53" s="1462"/>
      <c r="J53" s="1462"/>
      <c r="K53" s="1462">
        <v>5400</v>
      </c>
      <c r="L53" s="1462"/>
      <c r="M53" s="1462"/>
      <c r="N53" s="1462"/>
      <c r="O53" s="1462"/>
      <c r="P53" s="1462">
        <v>5400</v>
      </c>
      <c r="Q53" s="1462"/>
      <c r="R53" s="1462"/>
      <c r="S53" s="1462"/>
      <c r="T53" s="1462"/>
      <c r="U53" s="1502" t="s">
        <v>627</v>
      </c>
    </row>
    <row r="54" spans="1:21" ht="56.25">
      <c r="A54" s="1539"/>
      <c r="B54" s="1498"/>
      <c r="C54" s="1539"/>
      <c r="D54" s="1498"/>
      <c r="E54" s="461" t="s">
        <v>633</v>
      </c>
      <c r="F54" s="462">
        <f>20*2*20</f>
        <v>800</v>
      </c>
      <c r="G54" s="1500"/>
      <c r="H54" s="1503"/>
      <c r="I54" s="1463"/>
      <c r="J54" s="1463"/>
      <c r="K54" s="1463"/>
      <c r="L54" s="1463"/>
      <c r="M54" s="1463"/>
      <c r="N54" s="1463"/>
      <c r="O54" s="1463"/>
      <c r="P54" s="1463"/>
      <c r="Q54" s="1463"/>
      <c r="R54" s="1463"/>
      <c r="S54" s="1463"/>
      <c r="T54" s="1463"/>
      <c r="U54" s="1503"/>
    </row>
    <row r="55" spans="1:21" ht="56.25">
      <c r="A55" s="1539"/>
      <c r="B55" s="1498"/>
      <c r="C55" s="1539"/>
      <c r="D55" s="1498"/>
      <c r="E55" s="463" t="s">
        <v>634</v>
      </c>
      <c r="F55" s="464">
        <v>3000</v>
      </c>
      <c r="G55" s="1501"/>
      <c r="H55" s="1567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1566"/>
      <c r="T55" s="1566"/>
      <c r="U55" s="1567"/>
    </row>
    <row r="56" spans="1:21" ht="18.75">
      <c r="A56" s="1540"/>
      <c r="B56" s="1498"/>
      <c r="C56" s="1540"/>
      <c r="D56" s="1498"/>
      <c r="E56" s="426" t="s">
        <v>4</v>
      </c>
      <c r="F56" s="427">
        <f>SUM(F53:F55)</f>
        <v>5400</v>
      </c>
      <c r="G56" s="428"/>
      <c r="H56" s="428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8"/>
    </row>
    <row r="57" spans="1:21" ht="37.5">
      <c r="A57" s="1548" t="s">
        <v>635</v>
      </c>
      <c r="B57" s="1498"/>
      <c r="C57" s="1548" t="s">
        <v>636</v>
      </c>
      <c r="D57" s="1498" t="s">
        <v>637</v>
      </c>
      <c r="E57" s="459" t="s">
        <v>638</v>
      </c>
      <c r="F57" s="460">
        <v>0</v>
      </c>
      <c r="G57" s="263" t="s">
        <v>77</v>
      </c>
      <c r="H57" s="26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66" t="s">
        <v>627</v>
      </c>
    </row>
    <row r="58" spans="1:21" ht="18.75">
      <c r="A58" s="1540"/>
      <c r="B58" s="1498"/>
      <c r="C58" s="1540"/>
      <c r="D58" s="1498"/>
      <c r="E58" s="426" t="s">
        <v>4</v>
      </c>
      <c r="F58" s="427">
        <f>SUM(F57:F57)</f>
        <v>0</v>
      </c>
      <c r="G58" s="428"/>
      <c r="H58" s="428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8"/>
    </row>
    <row r="59" spans="1:21" ht="47.25">
      <c r="A59" s="1495" t="s">
        <v>639</v>
      </c>
      <c r="B59" s="1495"/>
      <c r="C59" s="1495" t="s">
        <v>636</v>
      </c>
      <c r="D59" s="1498" t="s">
        <v>637</v>
      </c>
      <c r="E59" s="461" t="s">
        <v>640</v>
      </c>
      <c r="F59" s="462">
        <f>1*6*240</f>
        <v>1440</v>
      </c>
      <c r="G59" s="263" t="s">
        <v>77</v>
      </c>
      <c r="H59" s="266" t="s">
        <v>641</v>
      </c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>
        <v>1440</v>
      </c>
      <c r="T59" s="256"/>
      <c r="U59" s="266" t="s">
        <v>627</v>
      </c>
    </row>
    <row r="60" spans="1:21" ht="92.25" customHeight="1">
      <c r="A60" s="1497"/>
      <c r="B60" s="1497"/>
      <c r="C60" s="1497"/>
      <c r="D60" s="1498"/>
      <c r="E60" s="426" t="s">
        <v>4</v>
      </c>
      <c r="F60" s="427">
        <f>SUM(F59:F59)</f>
        <v>1440</v>
      </c>
      <c r="G60" s="428"/>
      <c r="H60" s="428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8"/>
    </row>
    <row r="61" spans="1:21" ht="37.5">
      <c r="A61" s="262" t="s">
        <v>642</v>
      </c>
      <c r="B61" s="262"/>
      <c r="C61" s="262"/>
      <c r="D61" s="262"/>
      <c r="E61" s="433"/>
      <c r="F61" s="433"/>
      <c r="G61" s="428"/>
      <c r="H61" s="428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8"/>
    </row>
    <row r="62" spans="1:21" ht="56.25">
      <c r="A62" s="262" t="s">
        <v>643</v>
      </c>
      <c r="B62" s="262" t="s">
        <v>644</v>
      </c>
      <c r="C62" s="262" t="s">
        <v>645</v>
      </c>
      <c r="D62" s="262">
        <v>-30</v>
      </c>
      <c r="E62" s="447" t="s">
        <v>646</v>
      </c>
      <c r="F62" s="465">
        <f>30*2*80</f>
        <v>4800</v>
      </c>
      <c r="G62" s="428"/>
      <c r="H62" s="428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8"/>
    </row>
    <row r="63" spans="1:21" ht="56.25">
      <c r="A63" s="262"/>
      <c r="B63" s="262"/>
      <c r="C63" s="262"/>
      <c r="D63" s="262"/>
      <c r="E63" s="447" t="s">
        <v>647</v>
      </c>
      <c r="F63" s="465">
        <f>30*4*20</f>
        <v>2400</v>
      </c>
      <c r="G63" s="428"/>
      <c r="H63" s="428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8"/>
    </row>
    <row r="64" spans="1:21" ht="37.5">
      <c r="A64" s="262"/>
      <c r="B64" s="262"/>
      <c r="C64" s="262"/>
      <c r="D64" s="262"/>
      <c r="E64" s="447" t="s">
        <v>648</v>
      </c>
      <c r="F64" s="465">
        <v>3000</v>
      </c>
      <c r="G64" s="428"/>
      <c r="H64" s="428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8"/>
    </row>
    <row r="65" spans="1:21" ht="18.75">
      <c r="A65" s="262"/>
      <c r="B65" s="262"/>
      <c r="C65" s="262"/>
      <c r="D65" s="262"/>
      <c r="E65" s="450" t="s">
        <v>4</v>
      </c>
      <c r="F65" s="427">
        <f>SUM(F62:F64)</f>
        <v>10200</v>
      </c>
      <c r="G65" s="428"/>
      <c r="H65" s="428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8"/>
    </row>
    <row r="66" spans="1:21" ht="53.25">
      <c r="A66" s="433"/>
      <c r="B66" s="433"/>
      <c r="C66" s="433"/>
      <c r="D66" s="433"/>
      <c r="E66" s="430" t="s">
        <v>139</v>
      </c>
      <c r="F66" s="431">
        <f>F44+F48+F51+F56+F58+F60+F65</f>
        <v>55040</v>
      </c>
      <c r="G66" s="432"/>
      <c r="H66" s="432"/>
      <c r="I66" s="429">
        <f t="shared" ref="I66:T66" si="2">SUM(I41:I51)</f>
        <v>0</v>
      </c>
      <c r="J66" s="429">
        <f t="shared" si="2"/>
        <v>0</v>
      </c>
      <c r="K66" s="429">
        <f t="shared" si="2"/>
        <v>0</v>
      </c>
      <c r="L66" s="429">
        <f t="shared" si="2"/>
        <v>0</v>
      </c>
      <c r="M66" s="429">
        <f t="shared" si="2"/>
        <v>0</v>
      </c>
      <c r="N66" s="429">
        <f t="shared" si="2"/>
        <v>18200</v>
      </c>
      <c r="O66" s="429">
        <f t="shared" si="2"/>
        <v>0</v>
      </c>
      <c r="P66" s="429">
        <f t="shared" si="2"/>
        <v>0</v>
      </c>
      <c r="Q66" s="429">
        <f t="shared" si="2"/>
        <v>0</v>
      </c>
      <c r="R66" s="429">
        <f t="shared" si="2"/>
        <v>0</v>
      </c>
      <c r="S66" s="429">
        <f t="shared" si="2"/>
        <v>0</v>
      </c>
      <c r="T66" s="429">
        <f t="shared" si="2"/>
        <v>18200</v>
      </c>
      <c r="U66" s="433"/>
    </row>
    <row r="69" spans="1:21">
      <c r="F69" s="153">
        <f>F7+F12+F17</f>
        <v>24440</v>
      </c>
      <c r="G69" s="150" t="s">
        <v>649</v>
      </c>
    </row>
    <row r="70" spans="1:21">
      <c r="F70" s="154">
        <f>F28+F38</f>
        <v>29950</v>
      </c>
      <c r="G70" s="150" t="s">
        <v>650</v>
      </c>
    </row>
    <row r="71" spans="1:21">
      <c r="F71" s="153">
        <f>F44+F48+F51+F56+F60+F65</f>
        <v>55040</v>
      </c>
      <c r="G71" s="150" t="s">
        <v>445</v>
      </c>
    </row>
    <row r="72" spans="1:21">
      <c r="F72" s="153">
        <f>SUM(F69:F71)</f>
        <v>109430</v>
      </c>
    </row>
  </sheetData>
  <mergeCells count="209"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7109375" style="76" bestFit="1" customWidth="1"/>
    <col min="7" max="7" width="4.42578125" style="76" customWidth="1"/>
    <col min="8" max="8" width="9.42578125" style="76" customWidth="1"/>
    <col min="9" max="20" width="3.42578125" style="76" customWidth="1"/>
    <col min="21" max="21" width="5.7109375" style="76" customWidth="1"/>
    <col min="22" max="16384" width="9" style="76"/>
  </cols>
  <sheetData>
    <row r="1" spans="1:21">
      <c r="A1" s="1568" t="s">
        <v>1001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1568"/>
      <c r="R1" s="1568"/>
      <c r="S1" s="1568"/>
      <c r="T1" s="1568"/>
      <c r="U1" s="1568"/>
    </row>
    <row r="2" spans="1:21">
      <c r="A2" s="1340" t="s">
        <v>1100</v>
      </c>
      <c r="B2" s="1340"/>
      <c r="C2" s="1340"/>
      <c r="D2" s="1340"/>
      <c r="E2" s="353"/>
    </row>
    <row r="3" spans="1:21">
      <c r="A3" s="1340" t="s">
        <v>1101</v>
      </c>
      <c r="B3" s="1340"/>
      <c r="C3" s="1340"/>
      <c r="D3" s="1340"/>
      <c r="E3" s="353"/>
    </row>
    <row r="4" spans="1:21">
      <c r="A4" s="1382" t="s">
        <v>44</v>
      </c>
      <c r="B4" s="1293" t="s">
        <v>45</v>
      </c>
      <c r="C4" s="1293" t="s">
        <v>46</v>
      </c>
      <c r="D4" s="1293" t="s">
        <v>47</v>
      </c>
      <c r="E4" s="1293" t="s">
        <v>48</v>
      </c>
      <c r="F4" s="1293"/>
      <c r="G4" s="1293"/>
      <c r="H4" s="1382" t="s">
        <v>1424</v>
      </c>
      <c r="I4" s="1293" t="s">
        <v>50</v>
      </c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382" t="s">
        <v>1102</v>
      </c>
    </row>
    <row r="5" spans="1:21">
      <c r="A5" s="1383"/>
      <c r="B5" s="1293"/>
      <c r="C5" s="1293"/>
      <c r="D5" s="1293"/>
      <c r="E5" s="1382" t="s">
        <v>52</v>
      </c>
      <c r="F5" s="1385" t="s">
        <v>53</v>
      </c>
      <c r="G5" s="1387" t="s">
        <v>54</v>
      </c>
      <c r="H5" s="1383"/>
      <c r="I5" s="1293" t="s">
        <v>1103</v>
      </c>
      <c r="J5" s="1293" t="s">
        <v>1104</v>
      </c>
      <c r="K5" s="1293" t="s">
        <v>1105</v>
      </c>
      <c r="L5" s="1293" t="s">
        <v>1106</v>
      </c>
      <c r="M5" s="1293" t="s">
        <v>1107</v>
      </c>
      <c r="N5" s="1293" t="s">
        <v>1108</v>
      </c>
      <c r="O5" s="1293" t="s">
        <v>1109</v>
      </c>
      <c r="P5" s="1293" t="s">
        <v>1110</v>
      </c>
      <c r="Q5" s="1293" t="s">
        <v>1111</v>
      </c>
      <c r="R5" s="1293" t="s">
        <v>1112</v>
      </c>
      <c r="S5" s="1293" t="s">
        <v>1113</v>
      </c>
      <c r="T5" s="1293" t="s">
        <v>1114</v>
      </c>
      <c r="U5" s="1383"/>
    </row>
    <row r="6" spans="1:21">
      <c r="A6" s="1384"/>
      <c r="B6" s="1293"/>
      <c r="C6" s="1293"/>
      <c r="D6" s="1293"/>
      <c r="E6" s="1384"/>
      <c r="F6" s="1386"/>
      <c r="G6" s="1387"/>
      <c r="H6" s="1384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384"/>
    </row>
    <row r="7" spans="1:21">
      <c r="A7" s="1573" t="s">
        <v>1115</v>
      </c>
      <c r="B7" s="1574"/>
      <c r="C7" s="1574"/>
      <c r="D7" s="1574"/>
      <c r="E7" s="1574"/>
      <c r="F7" s="1574"/>
      <c r="G7" s="1574"/>
      <c r="H7" s="1574"/>
      <c r="I7" s="1574"/>
      <c r="J7" s="1574"/>
      <c r="K7" s="1574"/>
      <c r="L7" s="1574"/>
      <c r="M7" s="1574"/>
      <c r="N7" s="1574"/>
      <c r="O7" s="1574"/>
      <c r="P7" s="1574"/>
      <c r="Q7" s="1574"/>
      <c r="R7" s="1574"/>
      <c r="S7" s="1574"/>
      <c r="T7" s="1574"/>
      <c r="U7" s="1575"/>
    </row>
    <row r="8" spans="1:21" s="29" customFormat="1" ht="56.25">
      <c r="A8" s="1576" t="s">
        <v>1116</v>
      </c>
      <c r="B8" s="1579" t="s">
        <v>1117</v>
      </c>
      <c r="C8" s="1576"/>
      <c r="D8" s="1582" t="s">
        <v>1118</v>
      </c>
      <c r="E8" s="936" t="s">
        <v>1119</v>
      </c>
      <c r="F8" s="937">
        <v>3200</v>
      </c>
      <c r="G8" s="1583" t="s">
        <v>1120</v>
      </c>
      <c r="H8" s="1585" t="s">
        <v>1121</v>
      </c>
      <c r="I8" s="1587"/>
      <c r="J8" s="1587"/>
      <c r="K8" s="1589">
        <v>4800</v>
      </c>
      <c r="L8" s="1587"/>
      <c r="M8" s="1587"/>
      <c r="N8" s="1587"/>
      <c r="O8" s="1587"/>
      <c r="P8" s="1589">
        <v>4800</v>
      </c>
      <c r="Q8" s="1587"/>
      <c r="R8" s="1587"/>
      <c r="S8" s="1587"/>
      <c r="T8" s="1587"/>
      <c r="U8" s="1590" t="s">
        <v>1122</v>
      </c>
    </row>
    <row r="9" spans="1:21" s="29" customFormat="1" ht="56.25">
      <c r="A9" s="1577"/>
      <c r="B9" s="1580"/>
      <c r="C9" s="1577"/>
      <c r="D9" s="1582"/>
      <c r="E9" s="938" t="s">
        <v>1123</v>
      </c>
      <c r="F9" s="939">
        <v>6400</v>
      </c>
      <c r="G9" s="1584"/>
      <c r="H9" s="1586"/>
      <c r="I9" s="1588"/>
      <c r="J9" s="1588"/>
      <c r="K9" s="1588"/>
      <c r="L9" s="1588"/>
      <c r="M9" s="1588"/>
      <c r="N9" s="1588"/>
      <c r="O9" s="1588"/>
      <c r="P9" s="1588"/>
      <c r="Q9" s="1588"/>
      <c r="R9" s="1588"/>
      <c r="S9" s="1588"/>
      <c r="T9" s="1588"/>
      <c r="U9" s="1591"/>
    </row>
    <row r="10" spans="1:21" s="29" customFormat="1">
      <c r="A10" s="1578"/>
      <c r="B10" s="1581"/>
      <c r="C10" s="1578"/>
      <c r="D10" s="1582"/>
      <c r="E10" s="943" t="s">
        <v>4</v>
      </c>
      <c r="F10" s="944">
        <f>SUM(F8:F9)</f>
        <v>9600</v>
      </c>
      <c r="G10" s="941"/>
      <c r="H10" s="941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1592"/>
    </row>
    <row r="11" spans="1:21" s="29" customFormat="1" ht="56.25">
      <c r="A11" s="1259" t="s">
        <v>1124</v>
      </c>
      <c r="B11" s="1272"/>
      <c r="C11" s="1272"/>
      <c r="D11" s="1259" t="s">
        <v>1125</v>
      </c>
      <c r="E11" s="204" t="s">
        <v>1126</v>
      </c>
      <c r="F11" s="205">
        <v>19440</v>
      </c>
      <c r="G11" s="368" t="s">
        <v>77</v>
      </c>
      <c r="H11" s="369" t="s">
        <v>71</v>
      </c>
      <c r="I11" s="370">
        <v>1620</v>
      </c>
      <c r="J11" s="371">
        <v>1620</v>
      </c>
      <c r="K11" s="372">
        <v>1620</v>
      </c>
      <c r="L11" s="371">
        <v>1620</v>
      </c>
      <c r="M11" s="371">
        <v>1620</v>
      </c>
      <c r="N11" s="371">
        <v>1620</v>
      </c>
      <c r="O11" s="371">
        <v>1620</v>
      </c>
      <c r="P11" s="371">
        <v>1620</v>
      </c>
      <c r="Q11" s="371">
        <v>1620</v>
      </c>
      <c r="R11" s="372">
        <v>1620</v>
      </c>
      <c r="S11" s="371">
        <v>1620</v>
      </c>
      <c r="T11" s="371">
        <v>1620</v>
      </c>
      <c r="U11" s="1305" t="s">
        <v>1122</v>
      </c>
    </row>
    <row r="12" spans="1:21" s="29" customFormat="1">
      <c r="A12" s="1261"/>
      <c r="B12" s="1292"/>
      <c r="C12" s="1292"/>
      <c r="D12" s="1261"/>
      <c r="E12" s="373" t="s">
        <v>4</v>
      </c>
      <c r="F12" s="374">
        <f>SUM(F11:F11)</f>
        <v>19440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307"/>
    </row>
    <row r="13" spans="1:21" s="29" customFormat="1" ht="56.25">
      <c r="A13" s="1598" t="s">
        <v>1127</v>
      </c>
      <c r="B13" s="1598" t="s">
        <v>1128</v>
      </c>
      <c r="C13" s="1598"/>
      <c r="D13" s="1599" t="s">
        <v>1129</v>
      </c>
      <c r="E13" s="953" t="s">
        <v>1130</v>
      </c>
      <c r="F13" s="954">
        <v>4000</v>
      </c>
      <c r="G13" s="1600" t="s">
        <v>77</v>
      </c>
      <c r="H13" s="1569" t="s">
        <v>1131</v>
      </c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69" t="s">
        <v>1132</v>
      </c>
    </row>
    <row r="14" spans="1:21" s="29" customFormat="1" ht="37.5">
      <c r="A14" s="1598"/>
      <c r="B14" s="1598"/>
      <c r="C14" s="1598"/>
      <c r="D14" s="1598"/>
      <c r="E14" s="955" t="s">
        <v>1133</v>
      </c>
      <c r="F14" s="956">
        <v>8000</v>
      </c>
      <c r="G14" s="1601"/>
      <c r="H14" s="1570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0"/>
    </row>
    <row r="15" spans="1:21" s="29" customFormat="1" ht="56.25">
      <c r="A15" s="1598"/>
      <c r="B15" s="1598"/>
      <c r="C15" s="1598"/>
      <c r="D15" s="1599"/>
      <c r="E15" s="957" t="s">
        <v>1134</v>
      </c>
      <c r="F15" s="956">
        <v>1800</v>
      </c>
      <c r="G15" s="1602"/>
      <c r="H15" s="1570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0"/>
    </row>
    <row r="16" spans="1:21" s="29" customFormat="1" ht="56.25">
      <c r="A16" s="1598"/>
      <c r="B16" s="1598"/>
      <c r="C16" s="1598"/>
      <c r="D16" s="1598"/>
      <c r="E16" s="958" t="s">
        <v>1135</v>
      </c>
      <c r="F16" s="956">
        <v>7200</v>
      </c>
      <c r="G16" s="1601"/>
      <c r="H16" s="1570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0"/>
    </row>
    <row r="17" spans="1:21" s="29" customFormat="1" ht="37.5">
      <c r="A17" s="1598"/>
      <c r="B17" s="1598"/>
      <c r="C17" s="1598"/>
      <c r="D17" s="1598"/>
      <c r="E17" s="955" t="s">
        <v>1136</v>
      </c>
      <c r="F17" s="956">
        <v>5000</v>
      </c>
      <c r="G17" s="1601"/>
      <c r="H17" s="1570"/>
      <c r="I17" s="1572"/>
      <c r="J17" s="1572"/>
      <c r="K17" s="1572"/>
      <c r="L17" s="1572"/>
      <c r="M17" s="1572"/>
      <c r="N17" s="1572"/>
      <c r="O17" s="1572"/>
      <c r="P17" s="1572"/>
      <c r="Q17" s="1572"/>
      <c r="R17" s="1572"/>
      <c r="S17" s="1572"/>
      <c r="T17" s="1572"/>
      <c r="U17" s="1570"/>
    </row>
    <row r="18" spans="1:21" s="29" customFormat="1">
      <c r="A18" s="1598"/>
      <c r="B18" s="1598"/>
      <c r="C18" s="1598"/>
      <c r="D18" s="1598"/>
      <c r="E18" s="959" t="s">
        <v>1137</v>
      </c>
      <c r="F18" s="960">
        <v>4000</v>
      </c>
      <c r="G18" s="1601"/>
      <c r="H18" s="1570"/>
      <c r="I18" s="1572"/>
      <c r="J18" s="1572"/>
      <c r="K18" s="1572"/>
      <c r="L18" s="1572"/>
      <c r="M18" s="1572"/>
      <c r="N18" s="1572"/>
      <c r="O18" s="1572"/>
      <c r="P18" s="1572"/>
      <c r="Q18" s="1572"/>
      <c r="R18" s="1572"/>
      <c r="S18" s="1572"/>
      <c r="T18" s="1572"/>
      <c r="U18" s="1570"/>
    </row>
    <row r="19" spans="1:21" s="29" customFormat="1">
      <c r="A19" s="1598"/>
      <c r="B19" s="1598"/>
      <c r="C19" s="1598"/>
      <c r="D19" s="1598"/>
      <c r="E19" s="961" t="s">
        <v>702</v>
      </c>
      <c r="F19" s="962">
        <v>30000</v>
      </c>
      <c r="G19" s="1603"/>
      <c r="H19" s="1571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1"/>
    </row>
    <row r="20" spans="1:21" s="29" customFormat="1" ht="56.25">
      <c r="A20" s="1262" t="s">
        <v>1138</v>
      </c>
      <c r="B20" s="1262" t="s">
        <v>1139</v>
      </c>
      <c r="C20" s="1262"/>
      <c r="D20" s="1262" t="s">
        <v>1140</v>
      </c>
      <c r="E20" s="375" t="s">
        <v>1141</v>
      </c>
      <c r="F20" s="341">
        <v>4000</v>
      </c>
      <c r="G20" s="1593" t="s">
        <v>1120</v>
      </c>
      <c r="H20" s="1374" t="s">
        <v>1142</v>
      </c>
      <c r="I20" s="1326"/>
      <c r="J20" s="1326"/>
      <c r="K20" s="1326"/>
      <c r="L20" s="1608"/>
      <c r="M20" s="1611"/>
      <c r="N20" s="1326"/>
      <c r="O20" s="1326"/>
      <c r="P20" s="1326"/>
      <c r="Q20" s="1326"/>
      <c r="R20" s="1326"/>
      <c r="S20" s="1326"/>
      <c r="T20" s="1326"/>
      <c r="U20" s="1604" t="s">
        <v>1143</v>
      </c>
    </row>
    <row r="21" spans="1:21" s="29" customFormat="1" ht="75">
      <c r="A21" s="1262"/>
      <c r="B21" s="1262"/>
      <c r="C21" s="1262"/>
      <c r="D21" s="1262"/>
      <c r="E21" s="376" t="s">
        <v>1144</v>
      </c>
      <c r="F21" s="343">
        <v>64000</v>
      </c>
      <c r="G21" s="1594"/>
      <c r="H21" s="1596"/>
      <c r="I21" s="1327"/>
      <c r="J21" s="1327"/>
      <c r="K21" s="1327"/>
      <c r="L21" s="1609"/>
      <c r="M21" s="1612"/>
      <c r="N21" s="1327"/>
      <c r="O21" s="1327"/>
      <c r="P21" s="1327"/>
      <c r="Q21" s="1327"/>
      <c r="R21" s="1327"/>
      <c r="S21" s="1327"/>
      <c r="T21" s="1327"/>
      <c r="U21" s="1605"/>
    </row>
    <row r="22" spans="1:21" s="29" customFormat="1" ht="56.25">
      <c r="A22" s="1262"/>
      <c r="B22" s="1262"/>
      <c r="C22" s="1262"/>
      <c r="D22" s="1262"/>
      <c r="E22" s="376" t="s">
        <v>1145</v>
      </c>
      <c r="F22" s="343">
        <v>1200</v>
      </c>
      <c r="G22" s="1594"/>
      <c r="H22" s="1596"/>
      <c r="I22" s="1327"/>
      <c r="J22" s="1327"/>
      <c r="K22" s="1327"/>
      <c r="L22" s="1609"/>
      <c r="M22" s="1612"/>
      <c r="N22" s="1327"/>
      <c r="O22" s="1327"/>
      <c r="P22" s="1327"/>
      <c r="Q22" s="1327"/>
      <c r="R22" s="1327"/>
      <c r="S22" s="1327"/>
      <c r="T22" s="1327"/>
      <c r="U22" s="1605"/>
    </row>
    <row r="23" spans="1:21" s="29" customFormat="1">
      <c r="A23" s="1262"/>
      <c r="B23" s="1262"/>
      <c r="C23" s="1262"/>
      <c r="D23" s="1262"/>
      <c r="E23" s="377" t="s">
        <v>1137</v>
      </c>
      <c r="F23" s="344">
        <v>9000</v>
      </c>
      <c r="G23" s="1595"/>
      <c r="H23" s="1597"/>
      <c r="I23" s="1328"/>
      <c r="J23" s="1328"/>
      <c r="K23" s="1328"/>
      <c r="L23" s="1610"/>
      <c r="M23" s="1613"/>
      <c r="N23" s="1328"/>
      <c r="O23" s="1328"/>
      <c r="P23" s="1328"/>
      <c r="Q23" s="1328"/>
      <c r="R23" s="1328"/>
      <c r="S23" s="1328"/>
      <c r="T23" s="1328"/>
      <c r="U23" s="1606"/>
    </row>
    <row r="24" spans="1:21" s="29" customFormat="1">
      <c r="A24" s="1262"/>
      <c r="B24" s="1262"/>
      <c r="C24" s="1262"/>
      <c r="D24" s="1262"/>
      <c r="E24" s="378" t="s">
        <v>4</v>
      </c>
      <c r="F24" s="283">
        <v>78200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37.5">
      <c r="A25" s="1598" t="s">
        <v>1146</v>
      </c>
      <c r="B25" s="1598" t="s">
        <v>1147</v>
      </c>
      <c r="C25" s="1598"/>
      <c r="D25" s="1598" t="s">
        <v>1148</v>
      </c>
      <c r="E25" s="963" t="s">
        <v>1149</v>
      </c>
      <c r="F25" s="954">
        <v>2000</v>
      </c>
      <c r="G25" s="1600" t="s">
        <v>77</v>
      </c>
      <c r="H25" s="1607">
        <v>22616</v>
      </c>
      <c r="I25" s="1617"/>
      <c r="J25" s="1617"/>
      <c r="K25" s="1629">
        <v>19400</v>
      </c>
      <c r="L25" s="1617"/>
      <c r="M25" s="1617"/>
      <c r="N25" s="1617"/>
      <c r="O25" s="1617"/>
      <c r="P25" s="1617"/>
      <c r="Q25" s="1617"/>
      <c r="R25" s="1617"/>
      <c r="S25" s="1617"/>
      <c r="T25" s="1617"/>
      <c r="U25" s="1614" t="s">
        <v>1150</v>
      </c>
    </row>
    <row r="26" spans="1:21" ht="37.5">
      <c r="A26" s="1598"/>
      <c r="B26" s="1598"/>
      <c r="C26" s="1598"/>
      <c r="D26" s="1598"/>
      <c r="E26" s="955" t="s">
        <v>1151</v>
      </c>
      <c r="F26" s="956">
        <v>4000</v>
      </c>
      <c r="G26" s="1601"/>
      <c r="H26" s="1570"/>
      <c r="I26" s="1618"/>
      <c r="J26" s="1618"/>
      <c r="K26" s="1630"/>
      <c r="L26" s="1618"/>
      <c r="M26" s="1618"/>
      <c r="N26" s="1618"/>
      <c r="O26" s="1618"/>
      <c r="P26" s="1618"/>
      <c r="Q26" s="1618"/>
      <c r="R26" s="1618"/>
      <c r="S26" s="1618"/>
      <c r="T26" s="1618"/>
      <c r="U26" s="1615"/>
    </row>
    <row r="27" spans="1:21" ht="37.5">
      <c r="A27" s="1598"/>
      <c r="B27" s="1598"/>
      <c r="C27" s="1598"/>
      <c r="D27" s="1598"/>
      <c r="E27" s="955" t="s">
        <v>1152</v>
      </c>
      <c r="F27" s="956">
        <v>2400</v>
      </c>
      <c r="G27" s="1601"/>
      <c r="H27" s="1570"/>
      <c r="I27" s="1618"/>
      <c r="J27" s="1618"/>
      <c r="K27" s="1630"/>
      <c r="L27" s="1618"/>
      <c r="M27" s="1618"/>
      <c r="N27" s="1618"/>
      <c r="O27" s="1618"/>
      <c r="P27" s="1618"/>
      <c r="Q27" s="1618"/>
      <c r="R27" s="1618"/>
      <c r="S27" s="1618"/>
      <c r="T27" s="1618"/>
      <c r="U27" s="1615"/>
    </row>
    <row r="28" spans="1:21" ht="56.25">
      <c r="A28" s="1598"/>
      <c r="B28" s="1598"/>
      <c r="C28" s="1598"/>
      <c r="D28" s="1598"/>
      <c r="E28" s="964" t="s">
        <v>1153</v>
      </c>
      <c r="F28" s="956">
        <v>3600</v>
      </c>
      <c r="G28" s="1601"/>
      <c r="H28" s="1570"/>
      <c r="I28" s="1618"/>
      <c r="J28" s="1618"/>
      <c r="K28" s="1630"/>
      <c r="L28" s="1618"/>
      <c r="M28" s="1618"/>
      <c r="N28" s="1618"/>
      <c r="O28" s="1618"/>
      <c r="P28" s="1618"/>
      <c r="Q28" s="1618"/>
      <c r="R28" s="1618"/>
      <c r="S28" s="1618"/>
      <c r="T28" s="1618"/>
      <c r="U28" s="1615"/>
    </row>
    <row r="29" spans="1:21" ht="37.5">
      <c r="A29" s="1598"/>
      <c r="B29" s="1598"/>
      <c r="C29" s="1598"/>
      <c r="D29" s="1598"/>
      <c r="E29" s="965" t="s">
        <v>1154</v>
      </c>
      <c r="F29" s="956">
        <v>1400</v>
      </c>
      <c r="G29" s="1601"/>
      <c r="H29" s="1570"/>
      <c r="I29" s="1618"/>
      <c r="J29" s="1618"/>
      <c r="K29" s="1630"/>
      <c r="L29" s="1618"/>
      <c r="M29" s="1618"/>
      <c r="N29" s="1618"/>
      <c r="O29" s="1618"/>
      <c r="P29" s="1618"/>
      <c r="Q29" s="1618"/>
      <c r="R29" s="1618"/>
      <c r="S29" s="1618"/>
      <c r="T29" s="1618"/>
      <c r="U29" s="1615"/>
    </row>
    <row r="30" spans="1:21">
      <c r="A30" s="1598"/>
      <c r="B30" s="1598"/>
      <c r="C30" s="1598"/>
      <c r="D30" s="1598"/>
      <c r="E30" s="963" t="s">
        <v>1155</v>
      </c>
      <c r="F30" s="956">
        <v>3000</v>
      </c>
      <c r="G30" s="1601"/>
      <c r="H30" s="1570"/>
      <c r="I30" s="1618"/>
      <c r="J30" s="1618"/>
      <c r="K30" s="1630"/>
      <c r="L30" s="1618"/>
      <c r="M30" s="1618"/>
      <c r="N30" s="1618"/>
      <c r="O30" s="1618"/>
      <c r="P30" s="1618"/>
      <c r="Q30" s="1618"/>
      <c r="R30" s="1618"/>
      <c r="S30" s="1618"/>
      <c r="T30" s="1618"/>
      <c r="U30" s="1615"/>
    </row>
    <row r="31" spans="1:21">
      <c r="A31" s="1598"/>
      <c r="B31" s="1598"/>
      <c r="C31" s="1598"/>
      <c r="D31" s="1598"/>
      <c r="E31" s="955" t="s">
        <v>1137</v>
      </c>
      <c r="F31" s="956">
        <v>2000</v>
      </c>
      <c r="G31" s="1601"/>
      <c r="H31" s="1570"/>
      <c r="I31" s="1618"/>
      <c r="J31" s="1618"/>
      <c r="K31" s="1630"/>
      <c r="L31" s="1618"/>
      <c r="M31" s="1618"/>
      <c r="N31" s="1618"/>
      <c r="O31" s="1618"/>
      <c r="P31" s="1618"/>
      <c r="Q31" s="1618"/>
      <c r="R31" s="1618"/>
      <c r="S31" s="1618"/>
      <c r="T31" s="1618"/>
      <c r="U31" s="1615"/>
    </row>
    <row r="32" spans="1:21">
      <c r="A32" s="1598"/>
      <c r="B32" s="1598"/>
      <c r="C32" s="1598"/>
      <c r="D32" s="1598"/>
      <c r="E32" s="959" t="s">
        <v>992</v>
      </c>
      <c r="F32" s="960">
        <v>1000</v>
      </c>
      <c r="G32" s="1601"/>
      <c r="H32" s="1570"/>
      <c r="I32" s="1618"/>
      <c r="J32" s="1618"/>
      <c r="K32" s="1630"/>
      <c r="L32" s="1618"/>
      <c r="M32" s="1618"/>
      <c r="N32" s="1618"/>
      <c r="O32" s="1618"/>
      <c r="P32" s="1618"/>
      <c r="Q32" s="1618"/>
      <c r="R32" s="1618"/>
      <c r="S32" s="1618"/>
      <c r="T32" s="1618"/>
      <c r="U32" s="1615"/>
    </row>
    <row r="33" spans="1:21">
      <c r="A33" s="1598"/>
      <c r="B33" s="1598"/>
      <c r="C33" s="1598"/>
      <c r="D33" s="1598"/>
      <c r="E33" s="966" t="s">
        <v>4</v>
      </c>
      <c r="F33" s="962">
        <v>19400</v>
      </c>
      <c r="G33" s="1603"/>
      <c r="H33" s="1571"/>
      <c r="I33" s="1619"/>
      <c r="J33" s="1619"/>
      <c r="K33" s="1631"/>
      <c r="L33" s="1619"/>
      <c r="M33" s="1619"/>
      <c r="N33" s="1619"/>
      <c r="O33" s="1619"/>
      <c r="P33" s="1619"/>
      <c r="Q33" s="1619"/>
      <c r="R33" s="1619"/>
      <c r="S33" s="1619"/>
      <c r="T33" s="1619"/>
      <c r="U33" s="1616"/>
    </row>
    <row r="34" spans="1:21">
      <c r="A34" s="1573" t="s">
        <v>1156</v>
      </c>
      <c r="B34" s="1574"/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5"/>
    </row>
    <row r="35" spans="1:21" s="29" customFormat="1">
      <c r="A35" s="1259" t="s">
        <v>1427</v>
      </c>
      <c r="B35" s="1259" t="s">
        <v>1157</v>
      </c>
      <c r="C35" s="1272"/>
      <c r="D35" s="1259" t="s">
        <v>1158</v>
      </c>
      <c r="E35" s="379" t="s">
        <v>1159</v>
      </c>
      <c r="F35" s="205">
        <v>106800</v>
      </c>
      <c r="G35" s="1632" t="s">
        <v>1160</v>
      </c>
      <c r="H35" s="1635">
        <v>22616</v>
      </c>
      <c r="I35" s="1326"/>
      <c r="J35" s="1624"/>
      <c r="K35" s="1624">
        <v>106800</v>
      </c>
      <c r="L35" s="1326"/>
      <c r="M35" s="1326"/>
      <c r="N35" s="1326"/>
      <c r="O35" s="1326"/>
      <c r="P35" s="1326"/>
      <c r="Q35" s="1326"/>
      <c r="R35" s="1326"/>
      <c r="S35" s="1326"/>
      <c r="T35" s="1326"/>
      <c r="U35" s="1374" t="s">
        <v>1161</v>
      </c>
    </row>
    <row r="36" spans="1:21" s="29" customFormat="1" ht="56.25">
      <c r="A36" s="1260"/>
      <c r="B36" s="1260"/>
      <c r="C36" s="1273"/>
      <c r="D36" s="1260"/>
      <c r="E36" s="380" t="s">
        <v>1162</v>
      </c>
      <c r="F36" s="341">
        <v>8400</v>
      </c>
      <c r="G36" s="1633"/>
      <c r="H36" s="1375"/>
      <c r="I36" s="1327"/>
      <c r="J36" s="1625"/>
      <c r="K36" s="1625"/>
      <c r="L36" s="1327"/>
      <c r="M36" s="1327"/>
      <c r="N36" s="1327"/>
      <c r="O36" s="1327"/>
      <c r="P36" s="1327"/>
      <c r="Q36" s="1327"/>
      <c r="R36" s="1327"/>
      <c r="S36" s="1327"/>
      <c r="T36" s="1327"/>
      <c r="U36" s="1596"/>
    </row>
    <row r="37" spans="1:21" s="29" customFormat="1" ht="56.25">
      <c r="A37" s="1260"/>
      <c r="B37" s="1260"/>
      <c r="C37" s="1273"/>
      <c r="D37" s="1260"/>
      <c r="E37" s="381" t="s">
        <v>1163</v>
      </c>
      <c r="F37" s="343">
        <v>25200</v>
      </c>
      <c r="G37" s="1633"/>
      <c r="H37" s="1375"/>
      <c r="I37" s="1327"/>
      <c r="J37" s="1625"/>
      <c r="K37" s="1625"/>
      <c r="L37" s="1327"/>
      <c r="M37" s="1327"/>
      <c r="N37" s="1327"/>
      <c r="O37" s="1327"/>
      <c r="P37" s="1327"/>
      <c r="Q37" s="1327"/>
      <c r="R37" s="1327"/>
      <c r="S37" s="1327"/>
      <c r="T37" s="1327"/>
      <c r="U37" s="1596"/>
    </row>
    <row r="38" spans="1:21" s="29" customFormat="1" ht="37.5">
      <c r="A38" s="1260"/>
      <c r="B38" s="1260"/>
      <c r="C38" s="1273"/>
      <c r="D38" s="1260"/>
      <c r="E38" s="381" t="s">
        <v>1164</v>
      </c>
      <c r="F38" s="343">
        <v>14700</v>
      </c>
      <c r="G38" s="1633"/>
      <c r="H38" s="1375"/>
      <c r="I38" s="1327"/>
      <c r="J38" s="1625"/>
      <c r="K38" s="1625"/>
      <c r="L38" s="1327"/>
      <c r="M38" s="1327"/>
      <c r="N38" s="1327"/>
      <c r="O38" s="1327"/>
      <c r="P38" s="1327"/>
      <c r="Q38" s="1327"/>
      <c r="R38" s="1327"/>
      <c r="S38" s="1327"/>
      <c r="T38" s="1327"/>
      <c r="U38" s="1596"/>
    </row>
    <row r="39" spans="1:21" s="29" customFormat="1" ht="37.5">
      <c r="A39" s="1260"/>
      <c r="B39" s="1260"/>
      <c r="C39" s="1273"/>
      <c r="D39" s="1260"/>
      <c r="E39" s="382" t="s">
        <v>1165</v>
      </c>
      <c r="F39" s="383">
        <v>6400</v>
      </c>
      <c r="G39" s="1633"/>
      <c r="H39" s="1375"/>
      <c r="I39" s="1327"/>
      <c r="J39" s="1625"/>
      <c r="K39" s="1625"/>
      <c r="L39" s="1327"/>
      <c r="M39" s="1327"/>
      <c r="N39" s="1327"/>
      <c r="O39" s="1327"/>
      <c r="P39" s="1327"/>
      <c r="Q39" s="1327"/>
      <c r="R39" s="1327"/>
      <c r="S39" s="1327"/>
      <c r="T39" s="1327"/>
      <c r="U39" s="1596"/>
    </row>
    <row r="40" spans="1:21" s="29" customFormat="1" ht="37.5">
      <c r="A40" s="1260"/>
      <c r="B40" s="1260"/>
      <c r="C40" s="1273"/>
      <c r="D40" s="1260"/>
      <c r="E40" s="381" t="s">
        <v>1166</v>
      </c>
      <c r="F40" s="343">
        <v>4000</v>
      </c>
      <c r="G40" s="1633"/>
      <c r="H40" s="1375"/>
      <c r="I40" s="1327"/>
      <c r="J40" s="1625"/>
      <c r="K40" s="1625"/>
      <c r="L40" s="1327"/>
      <c r="M40" s="1327"/>
      <c r="N40" s="1327"/>
      <c r="O40" s="1327"/>
      <c r="P40" s="1327"/>
      <c r="Q40" s="1327"/>
      <c r="R40" s="1327"/>
      <c r="S40" s="1327"/>
      <c r="T40" s="1327"/>
      <c r="U40" s="1596"/>
    </row>
    <row r="41" spans="1:21" s="29" customFormat="1" ht="56.25">
      <c r="A41" s="1260"/>
      <c r="B41" s="1260"/>
      <c r="C41" s="1273"/>
      <c r="D41" s="1267"/>
      <c r="E41" s="381" t="s">
        <v>1167</v>
      </c>
      <c r="F41" s="343">
        <v>3600</v>
      </c>
      <c r="G41" s="1634"/>
      <c r="H41" s="1375"/>
      <c r="I41" s="1327"/>
      <c r="J41" s="1625"/>
      <c r="K41" s="1625"/>
      <c r="L41" s="1327"/>
      <c r="M41" s="1327"/>
      <c r="N41" s="1327"/>
      <c r="O41" s="1327"/>
      <c r="P41" s="1327"/>
      <c r="Q41" s="1327"/>
      <c r="R41" s="1327"/>
      <c r="S41" s="1327"/>
      <c r="T41" s="1327"/>
      <c r="U41" s="1596"/>
    </row>
    <row r="42" spans="1:21" s="29" customFormat="1" ht="56.25">
      <c r="A42" s="1260"/>
      <c r="B42" s="1260"/>
      <c r="C42" s="1273"/>
      <c r="D42" s="1260"/>
      <c r="E42" s="381" t="s">
        <v>1168</v>
      </c>
      <c r="F42" s="343">
        <v>7200</v>
      </c>
      <c r="G42" s="1633"/>
      <c r="H42" s="1375"/>
      <c r="I42" s="1327"/>
      <c r="J42" s="1625"/>
      <c r="K42" s="1625"/>
      <c r="L42" s="1327"/>
      <c r="M42" s="1327"/>
      <c r="N42" s="1327"/>
      <c r="O42" s="1327"/>
      <c r="P42" s="1327"/>
      <c r="Q42" s="1327"/>
      <c r="R42" s="1327"/>
      <c r="S42" s="1327"/>
      <c r="T42" s="1327"/>
      <c r="U42" s="1596"/>
    </row>
    <row r="43" spans="1:21" s="29" customFormat="1" ht="37.5">
      <c r="A43" s="1260"/>
      <c r="B43" s="1260"/>
      <c r="C43" s="1273"/>
      <c r="D43" s="1260"/>
      <c r="E43" s="381" t="s">
        <v>1169</v>
      </c>
      <c r="F43" s="343">
        <v>9600</v>
      </c>
      <c r="G43" s="1633"/>
      <c r="H43" s="1375"/>
      <c r="I43" s="1327"/>
      <c r="J43" s="1625"/>
      <c r="K43" s="1625"/>
      <c r="L43" s="1327"/>
      <c r="M43" s="1327"/>
      <c r="N43" s="1327"/>
      <c r="O43" s="1327"/>
      <c r="P43" s="1327"/>
      <c r="Q43" s="1327"/>
      <c r="R43" s="1327"/>
      <c r="S43" s="1327"/>
      <c r="T43" s="1327"/>
      <c r="U43" s="1596"/>
    </row>
    <row r="44" spans="1:21" s="29" customFormat="1" ht="56.25">
      <c r="A44" s="1260"/>
      <c r="B44" s="1260"/>
      <c r="C44" s="1273"/>
      <c r="D44" s="1260"/>
      <c r="E44" s="381" t="s">
        <v>1170</v>
      </c>
      <c r="F44" s="343">
        <v>27200</v>
      </c>
      <c r="G44" s="1633"/>
      <c r="H44" s="1375"/>
      <c r="I44" s="1327"/>
      <c r="J44" s="1625"/>
      <c r="K44" s="1625"/>
      <c r="L44" s="1327"/>
      <c r="M44" s="1327"/>
      <c r="N44" s="1327"/>
      <c r="O44" s="1327"/>
      <c r="P44" s="1327"/>
      <c r="Q44" s="1327"/>
      <c r="R44" s="1327"/>
      <c r="S44" s="1327"/>
      <c r="T44" s="1327"/>
      <c r="U44" s="1596"/>
    </row>
    <row r="45" spans="1:21" s="29" customFormat="1">
      <c r="A45" s="1260"/>
      <c r="B45" s="1260"/>
      <c r="C45" s="1273"/>
      <c r="D45" s="1260"/>
      <c r="E45" s="381" t="s">
        <v>1137</v>
      </c>
      <c r="F45" s="343">
        <v>500</v>
      </c>
      <c r="G45" s="1633"/>
      <c r="H45" s="1375"/>
      <c r="I45" s="1327"/>
      <c r="J45" s="1625"/>
      <c r="K45" s="1625"/>
      <c r="L45" s="1327"/>
      <c r="M45" s="1327"/>
      <c r="N45" s="1327"/>
      <c r="O45" s="1327"/>
      <c r="P45" s="1327"/>
      <c r="Q45" s="1327"/>
      <c r="R45" s="1327"/>
      <c r="S45" s="1327"/>
      <c r="T45" s="1327"/>
      <c r="U45" s="1597"/>
    </row>
    <row r="46" spans="1:21" s="29" customFormat="1">
      <c r="A46" s="1260"/>
      <c r="B46" s="1260"/>
      <c r="C46" s="1273"/>
      <c r="D46" s="1260"/>
      <c r="E46" s="379" t="s">
        <v>1171</v>
      </c>
      <c r="F46" s="205">
        <v>9000</v>
      </c>
      <c r="G46" s="1632" t="s">
        <v>1160</v>
      </c>
      <c r="H46" s="1635">
        <v>22616</v>
      </c>
      <c r="I46" s="1620"/>
      <c r="J46" s="1620"/>
      <c r="K46" s="1621">
        <v>9000</v>
      </c>
      <c r="L46" s="1326"/>
      <c r="M46" s="1326"/>
      <c r="N46" s="1326"/>
      <c r="O46" s="1326"/>
      <c r="P46" s="1326"/>
      <c r="Q46" s="1326"/>
      <c r="R46" s="1326"/>
      <c r="S46" s="1326"/>
      <c r="T46" s="1326"/>
      <c r="U46" s="1620" t="s">
        <v>1172</v>
      </c>
    </row>
    <row r="47" spans="1:21" s="29" customFormat="1" ht="56.25">
      <c r="A47" s="1260"/>
      <c r="B47" s="1260"/>
      <c r="C47" s="1273"/>
      <c r="D47" s="1260"/>
      <c r="E47" s="380" t="s">
        <v>1173</v>
      </c>
      <c r="F47" s="341">
        <v>1600</v>
      </c>
      <c r="G47" s="1633"/>
      <c r="H47" s="1375"/>
      <c r="I47" s="1596"/>
      <c r="J47" s="1596"/>
      <c r="K47" s="1622"/>
      <c r="L47" s="1327"/>
      <c r="M47" s="1327"/>
      <c r="N47" s="1327"/>
      <c r="O47" s="1327"/>
      <c r="P47" s="1327"/>
      <c r="Q47" s="1327"/>
      <c r="R47" s="1327"/>
      <c r="S47" s="1327"/>
      <c r="T47" s="1327"/>
      <c r="U47" s="1596"/>
    </row>
    <row r="48" spans="1:21" s="29" customFormat="1" ht="37.5">
      <c r="A48" s="1260"/>
      <c r="B48" s="1260"/>
      <c r="C48" s="1273"/>
      <c r="D48" s="1260"/>
      <c r="E48" s="381" t="s">
        <v>1174</v>
      </c>
      <c r="F48" s="343">
        <v>3200</v>
      </c>
      <c r="G48" s="1633"/>
      <c r="H48" s="1375"/>
      <c r="I48" s="1596"/>
      <c r="J48" s="1596"/>
      <c r="K48" s="1622"/>
      <c r="L48" s="1327"/>
      <c r="M48" s="1327"/>
      <c r="N48" s="1327"/>
      <c r="O48" s="1327"/>
      <c r="P48" s="1327"/>
      <c r="Q48" s="1327"/>
      <c r="R48" s="1327"/>
      <c r="S48" s="1327"/>
      <c r="T48" s="1327"/>
      <c r="U48" s="1596"/>
    </row>
    <row r="49" spans="1:21" s="29" customFormat="1" ht="37.5">
      <c r="A49" s="1260"/>
      <c r="B49" s="1260"/>
      <c r="C49" s="1273"/>
      <c r="D49" s="1260"/>
      <c r="E49" s="384" t="s">
        <v>1175</v>
      </c>
      <c r="F49" s="344">
        <v>4200</v>
      </c>
      <c r="G49" s="1636"/>
      <c r="H49" s="1376"/>
      <c r="I49" s="1597"/>
      <c r="J49" s="1597"/>
      <c r="K49" s="1623"/>
      <c r="L49" s="1328"/>
      <c r="M49" s="1328"/>
      <c r="N49" s="1328"/>
      <c r="O49" s="1328"/>
      <c r="P49" s="1328"/>
      <c r="Q49" s="1328"/>
      <c r="R49" s="1328"/>
      <c r="S49" s="1328"/>
      <c r="T49" s="1328"/>
      <c r="U49" s="1597"/>
    </row>
    <row r="50" spans="1:21" s="29" customFormat="1">
      <c r="A50" s="1261"/>
      <c r="B50" s="1261"/>
      <c r="C50" s="1292"/>
      <c r="D50" s="1261"/>
      <c r="E50" s="378" t="s">
        <v>4</v>
      </c>
      <c r="F50" s="385">
        <v>115800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s="29" customFormat="1" ht="56.25">
      <c r="A51" s="1259" t="s">
        <v>1428</v>
      </c>
      <c r="B51" s="1259" t="s">
        <v>1176</v>
      </c>
      <c r="C51" s="1259"/>
      <c r="D51" s="1259" t="s">
        <v>1177</v>
      </c>
      <c r="E51" s="386" t="s">
        <v>1178</v>
      </c>
      <c r="F51" s="387">
        <v>2000</v>
      </c>
      <c r="G51" s="1593" t="s">
        <v>1120</v>
      </c>
      <c r="H51" s="1626">
        <v>22678</v>
      </c>
      <c r="I51" s="1326"/>
      <c r="J51" s="1326"/>
      <c r="K51" s="1326"/>
      <c r="L51" s="1326"/>
      <c r="M51" s="1624">
        <v>19400</v>
      </c>
      <c r="N51" s="1326"/>
      <c r="O51" s="1326"/>
      <c r="P51" s="1326"/>
      <c r="Q51" s="1326"/>
      <c r="R51" s="1326"/>
      <c r="S51" s="1326"/>
      <c r="T51" s="1326"/>
      <c r="U51" s="1637" t="s">
        <v>1150</v>
      </c>
    </row>
    <row r="52" spans="1:21" s="29" customFormat="1" ht="37.5">
      <c r="A52" s="1260"/>
      <c r="B52" s="1260"/>
      <c r="C52" s="1260"/>
      <c r="D52" s="1260"/>
      <c r="E52" s="388" t="s">
        <v>1179</v>
      </c>
      <c r="F52" s="387">
        <v>4000</v>
      </c>
      <c r="G52" s="1594"/>
      <c r="H52" s="1627"/>
      <c r="I52" s="1327"/>
      <c r="J52" s="1327"/>
      <c r="K52" s="1327"/>
      <c r="L52" s="1327"/>
      <c r="M52" s="1625"/>
      <c r="N52" s="1327"/>
      <c r="O52" s="1327"/>
      <c r="P52" s="1327"/>
      <c r="Q52" s="1327"/>
      <c r="R52" s="1327"/>
      <c r="S52" s="1327"/>
      <c r="T52" s="1327"/>
      <c r="U52" s="1605"/>
    </row>
    <row r="53" spans="1:21" s="29" customFormat="1" ht="56.25">
      <c r="A53" s="1260"/>
      <c r="B53" s="1260"/>
      <c r="C53" s="1260"/>
      <c r="D53" s="1260"/>
      <c r="E53" s="388" t="s">
        <v>1180</v>
      </c>
      <c r="F53" s="387">
        <v>2400</v>
      </c>
      <c r="G53" s="1594"/>
      <c r="H53" s="1627"/>
      <c r="I53" s="1327"/>
      <c r="J53" s="1327"/>
      <c r="K53" s="1327"/>
      <c r="L53" s="1327"/>
      <c r="M53" s="1625"/>
      <c r="N53" s="1327"/>
      <c r="O53" s="1327"/>
      <c r="P53" s="1327"/>
      <c r="Q53" s="1327"/>
      <c r="R53" s="1327"/>
      <c r="S53" s="1327"/>
      <c r="T53" s="1327"/>
      <c r="U53" s="1605"/>
    </row>
    <row r="54" spans="1:21" s="29" customFormat="1" ht="56.25">
      <c r="A54" s="1260"/>
      <c r="B54" s="1260"/>
      <c r="C54" s="1260"/>
      <c r="D54" s="1260"/>
      <c r="E54" s="388" t="s">
        <v>1181</v>
      </c>
      <c r="F54" s="205">
        <v>3600</v>
      </c>
      <c r="G54" s="1594"/>
      <c r="H54" s="1627"/>
      <c r="I54" s="1327"/>
      <c r="J54" s="1327"/>
      <c r="K54" s="1327"/>
      <c r="L54" s="1327"/>
      <c r="M54" s="1625"/>
      <c r="N54" s="1327"/>
      <c r="O54" s="1327"/>
      <c r="P54" s="1327"/>
      <c r="Q54" s="1327"/>
      <c r="R54" s="1327"/>
      <c r="S54" s="1327"/>
      <c r="T54" s="1327"/>
      <c r="U54" s="1605"/>
    </row>
    <row r="55" spans="1:21" s="29" customFormat="1" ht="37.5">
      <c r="A55" s="1260"/>
      <c r="B55" s="1260"/>
      <c r="C55" s="1260"/>
      <c r="D55" s="1260"/>
      <c r="E55" s="388" t="s">
        <v>1182</v>
      </c>
      <c r="F55" s="205">
        <v>1400</v>
      </c>
      <c r="G55" s="1594"/>
      <c r="H55" s="1627"/>
      <c r="I55" s="1327"/>
      <c r="J55" s="1327"/>
      <c r="K55" s="1327"/>
      <c r="L55" s="1327"/>
      <c r="M55" s="1625"/>
      <c r="N55" s="1327"/>
      <c r="O55" s="1327"/>
      <c r="P55" s="1327"/>
      <c r="Q55" s="1327"/>
      <c r="R55" s="1327"/>
      <c r="S55" s="1327"/>
      <c r="T55" s="1327"/>
      <c r="U55" s="1605"/>
    </row>
    <row r="56" spans="1:21" s="29" customFormat="1">
      <c r="A56" s="1260"/>
      <c r="B56" s="1260"/>
      <c r="C56" s="1260"/>
      <c r="D56" s="1260"/>
      <c r="E56" s="196" t="s">
        <v>1155</v>
      </c>
      <c r="F56" s="205">
        <v>3000</v>
      </c>
      <c r="G56" s="1594"/>
      <c r="H56" s="1627"/>
      <c r="I56" s="1327"/>
      <c r="J56" s="1327"/>
      <c r="K56" s="1327"/>
      <c r="L56" s="1327"/>
      <c r="M56" s="1625"/>
      <c r="N56" s="1327"/>
      <c r="O56" s="1327"/>
      <c r="P56" s="1327"/>
      <c r="Q56" s="1327"/>
      <c r="R56" s="1327"/>
      <c r="S56" s="1327"/>
      <c r="T56" s="1327"/>
      <c r="U56" s="1605"/>
    </row>
    <row r="57" spans="1:21" s="29" customFormat="1">
      <c r="A57" s="1260"/>
      <c r="B57" s="1260"/>
      <c r="C57" s="1260"/>
      <c r="D57" s="1260"/>
      <c r="E57" s="197" t="s">
        <v>1137</v>
      </c>
      <c r="F57" s="205">
        <v>2900</v>
      </c>
      <c r="G57" s="1594"/>
      <c r="H57" s="1627"/>
      <c r="I57" s="1327"/>
      <c r="J57" s="1327"/>
      <c r="K57" s="1327"/>
      <c r="L57" s="1327"/>
      <c r="M57" s="1625"/>
      <c r="N57" s="1327"/>
      <c r="O57" s="1327"/>
      <c r="P57" s="1327"/>
      <c r="Q57" s="1327"/>
      <c r="R57" s="1327"/>
      <c r="S57" s="1327"/>
      <c r="T57" s="1327"/>
      <c r="U57" s="1605"/>
    </row>
    <row r="58" spans="1:21" s="29" customFormat="1">
      <c r="A58" s="1260"/>
      <c r="B58" s="1260"/>
      <c r="C58" s="1260"/>
      <c r="D58" s="1260"/>
      <c r="E58" s="198" t="s">
        <v>992</v>
      </c>
      <c r="F58" s="205">
        <v>1000</v>
      </c>
      <c r="G58" s="1595"/>
      <c r="H58" s="1628"/>
      <c r="I58" s="1328"/>
      <c r="J58" s="1328"/>
      <c r="K58" s="1328"/>
      <c r="L58" s="1328"/>
      <c r="M58" s="1650"/>
      <c r="N58" s="1328"/>
      <c r="O58" s="1328"/>
      <c r="P58" s="1328"/>
      <c r="Q58" s="1328"/>
      <c r="R58" s="1328"/>
      <c r="S58" s="1328"/>
      <c r="T58" s="1328"/>
      <c r="U58" s="1606"/>
    </row>
    <row r="59" spans="1:21" s="29" customFormat="1">
      <c r="A59" s="1261"/>
      <c r="B59" s="1261"/>
      <c r="C59" s="1261"/>
      <c r="D59" s="1261"/>
      <c r="E59" s="290" t="s">
        <v>4</v>
      </c>
      <c r="F59" s="205">
        <v>20300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29" customFormat="1" ht="56.25">
      <c r="A60" s="1579" t="s">
        <v>1183</v>
      </c>
      <c r="B60" s="1579" t="s">
        <v>1184</v>
      </c>
      <c r="C60" s="1638"/>
      <c r="D60" s="1579" t="s">
        <v>1185</v>
      </c>
      <c r="E60" s="952" t="s">
        <v>1186</v>
      </c>
      <c r="F60" s="940">
        <v>1600</v>
      </c>
      <c r="G60" s="1641" t="s">
        <v>1120</v>
      </c>
      <c r="H60" s="1644">
        <v>22737</v>
      </c>
      <c r="I60" s="1647"/>
      <c r="J60" s="1647"/>
      <c r="K60" s="1647"/>
      <c r="L60" s="1647"/>
      <c r="M60" s="1647"/>
      <c r="N60" s="1647"/>
      <c r="O60" s="1660">
        <v>11900</v>
      </c>
      <c r="P60" s="1647"/>
      <c r="Q60" s="1647"/>
      <c r="R60" s="1647"/>
      <c r="S60" s="1647"/>
      <c r="T60" s="1647"/>
      <c r="U60" s="1651" t="s">
        <v>1172</v>
      </c>
    </row>
    <row r="61" spans="1:21" s="29" customFormat="1" ht="37.5">
      <c r="A61" s="1580"/>
      <c r="B61" s="1580"/>
      <c r="C61" s="1639"/>
      <c r="D61" s="1580"/>
      <c r="E61" s="952" t="s">
        <v>1187</v>
      </c>
      <c r="F61" s="940">
        <v>3200</v>
      </c>
      <c r="G61" s="1642"/>
      <c r="H61" s="1645"/>
      <c r="I61" s="1648"/>
      <c r="J61" s="1648"/>
      <c r="K61" s="1648"/>
      <c r="L61" s="1648"/>
      <c r="M61" s="1648"/>
      <c r="N61" s="1648"/>
      <c r="O61" s="1661"/>
      <c r="P61" s="1648"/>
      <c r="Q61" s="1648"/>
      <c r="R61" s="1648"/>
      <c r="S61" s="1648"/>
      <c r="T61" s="1648"/>
      <c r="U61" s="1652"/>
    </row>
    <row r="62" spans="1:21" s="29" customFormat="1" ht="37.5">
      <c r="A62" s="1580"/>
      <c r="B62" s="1580"/>
      <c r="C62" s="1639"/>
      <c r="D62" s="1580"/>
      <c r="E62" s="952" t="s">
        <v>1188</v>
      </c>
      <c r="F62" s="940">
        <v>4200</v>
      </c>
      <c r="G62" s="1642"/>
      <c r="H62" s="1645"/>
      <c r="I62" s="1648"/>
      <c r="J62" s="1648"/>
      <c r="K62" s="1648"/>
      <c r="L62" s="1648"/>
      <c r="M62" s="1648"/>
      <c r="N62" s="1648"/>
      <c r="O62" s="1661"/>
      <c r="P62" s="1648"/>
      <c r="Q62" s="1648"/>
      <c r="R62" s="1648"/>
      <c r="S62" s="1648"/>
      <c r="T62" s="1648"/>
      <c r="U62" s="1652"/>
    </row>
    <row r="63" spans="1:21" s="29" customFormat="1">
      <c r="A63" s="1580"/>
      <c r="B63" s="1580"/>
      <c r="C63" s="1639"/>
      <c r="D63" s="1580"/>
      <c r="E63" s="952" t="s">
        <v>1137</v>
      </c>
      <c r="F63" s="940">
        <v>2900</v>
      </c>
      <c r="G63" s="1643"/>
      <c r="H63" s="1646"/>
      <c r="I63" s="1649"/>
      <c r="J63" s="1649"/>
      <c r="K63" s="1649"/>
      <c r="L63" s="1649"/>
      <c r="M63" s="1649"/>
      <c r="N63" s="1649"/>
      <c r="O63" s="1662"/>
      <c r="P63" s="1649"/>
      <c r="Q63" s="1649"/>
      <c r="R63" s="1649"/>
      <c r="S63" s="1649"/>
      <c r="T63" s="1649"/>
      <c r="U63" s="1653"/>
    </row>
    <row r="64" spans="1:21">
      <c r="A64" s="1581"/>
      <c r="B64" s="1581"/>
      <c r="C64" s="1640"/>
      <c r="D64" s="1581"/>
      <c r="E64" s="1052" t="s">
        <v>4</v>
      </c>
      <c r="F64" s="944">
        <v>11900</v>
      </c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51"/>
      <c r="S64" s="951"/>
      <c r="T64" s="951"/>
      <c r="U64" s="951"/>
    </row>
    <row r="65" spans="1:21" ht="56.25">
      <c r="A65" s="1579" t="s">
        <v>1440</v>
      </c>
      <c r="B65" s="1579" t="s">
        <v>1189</v>
      </c>
      <c r="C65" s="1579"/>
      <c r="D65" s="1579" t="s">
        <v>1190</v>
      </c>
      <c r="E65" s="946" t="s">
        <v>1191</v>
      </c>
      <c r="F65" s="937">
        <v>2400</v>
      </c>
      <c r="G65" s="1654" t="s">
        <v>77</v>
      </c>
      <c r="H65" s="1657">
        <v>22859</v>
      </c>
      <c r="I65" s="1647"/>
      <c r="J65" s="1647"/>
      <c r="K65" s="1647"/>
      <c r="L65" s="1647"/>
      <c r="M65" s="1647"/>
      <c r="N65" s="1647"/>
      <c r="O65" s="1647"/>
      <c r="P65" s="1647"/>
      <c r="Q65" s="1647"/>
      <c r="R65" s="1647"/>
      <c r="S65" s="1660">
        <v>21400</v>
      </c>
      <c r="T65" s="1647"/>
      <c r="U65" s="1663" t="s">
        <v>1192</v>
      </c>
    </row>
    <row r="66" spans="1:21" ht="75">
      <c r="A66" s="1580"/>
      <c r="B66" s="1580"/>
      <c r="C66" s="1580"/>
      <c r="D66" s="1580"/>
      <c r="E66" s="947" t="s">
        <v>1193</v>
      </c>
      <c r="F66" s="945">
        <v>9000</v>
      </c>
      <c r="G66" s="1655"/>
      <c r="H66" s="1658"/>
      <c r="I66" s="1648"/>
      <c r="J66" s="1648"/>
      <c r="K66" s="1648"/>
      <c r="L66" s="1648"/>
      <c r="M66" s="1648"/>
      <c r="N66" s="1648"/>
      <c r="O66" s="1648"/>
      <c r="P66" s="1648"/>
      <c r="Q66" s="1648"/>
      <c r="R66" s="1648"/>
      <c r="S66" s="1661"/>
      <c r="T66" s="1648"/>
      <c r="U66" s="1664"/>
    </row>
    <row r="67" spans="1:21" ht="93.75">
      <c r="A67" s="1580"/>
      <c r="B67" s="1580"/>
      <c r="C67" s="1580"/>
      <c r="D67" s="1580"/>
      <c r="E67" s="948" t="s">
        <v>1194</v>
      </c>
      <c r="F67" s="945">
        <v>6000</v>
      </c>
      <c r="G67" s="1655"/>
      <c r="H67" s="1658"/>
      <c r="I67" s="1648"/>
      <c r="J67" s="1648"/>
      <c r="K67" s="1648"/>
      <c r="L67" s="1648"/>
      <c r="M67" s="1648"/>
      <c r="N67" s="1648"/>
      <c r="O67" s="1648"/>
      <c r="P67" s="1648"/>
      <c r="Q67" s="1648"/>
      <c r="R67" s="1648"/>
      <c r="S67" s="1661"/>
      <c r="T67" s="1648"/>
      <c r="U67" s="1664"/>
    </row>
    <row r="68" spans="1:21" ht="93.75">
      <c r="A68" s="1580"/>
      <c r="B68" s="1580"/>
      <c r="C68" s="1580"/>
      <c r="D68" s="1580"/>
      <c r="E68" s="948" t="s">
        <v>1195</v>
      </c>
      <c r="F68" s="945">
        <v>3000</v>
      </c>
      <c r="G68" s="1655"/>
      <c r="H68" s="1658"/>
      <c r="I68" s="1648"/>
      <c r="J68" s="1648"/>
      <c r="K68" s="1648"/>
      <c r="L68" s="1648"/>
      <c r="M68" s="1648"/>
      <c r="N68" s="1648"/>
      <c r="O68" s="1648"/>
      <c r="P68" s="1648"/>
      <c r="Q68" s="1648"/>
      <c r="R68" s="1648"/>
      <c r="S68" s="1661"/>
      <c r="T68" s="1648"/>
      <c r="U68" s="1664"/>
    </row>
    <row r="69" spans="1:21">
      <c r="A69" s="1580"/>
      <c r="B69" s="1580"/>
      <c r="C69" s="1580"/>
      <c r="D69" s="1580"/>
      <c r="E69" s="949" t="s">
        <v>1137</v>
      </c>
      <c r="F69" s="939">
        <v>1000</v>
      </c>
      <c r="G69" s="1656"/>
      <c r="H69" s="1659"/>
      <c r="I69" s="1649"/>
      <c r="J69" s="1649"/>
      <c r="K69" s="1649"/>
      <c r="L69" s="1649"/>
      <c r="M69" s="1649"/>
      <c r="N69" s="1649"/>
      <c r="O69" s="1649"/>
      <c r="P69" s="1649"/>
      <c r="Q69" s="1649"/>
      <c r="R69" s="1649"/>
      <c r="S69" s="1662"/>
      <c r="T69" s="1649"/>
      <c r="U69" s="1665"/>
    </row>
    <row r="70" spans="1:21">
      <c r="A70" s="1581"/>
      <c r="B70" s="1581"/>
      <c r="C70" s="1581"/>
      <c r="D70" s="1581"/>
      <c r="E70" s="950" t="s">
        <v>4</v>
      </c>
      <c r="F70" s="940">
        <v>21400</v>
      </c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</row>
    <row r="71" spans="1:21">
      <c r="A71" s="1259" t="s">
        <v>1196</v>
      </c>
      <c r="B71" s="1259" t="s">
        <v>1197</v>
      </c>
      <c r="C71" s="1259"/>
      <c r="D71" s="1259"/>
      <c r="E71" s="389" t="s">
        <v>1198</v>
      </c>
      <c r="F71" s="205">
        <v>0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390" t="s">
        <v>1150</v>
      </c>
    </row>
    <row r="72" spans="1:21">
      <c r="A72" s="1261"/>
      <c r="B72" s="1261"/>
      <c r="C72" s="1261"/>
      <c r="D72" s="1261"/>
      <c r="E72" s="373" t="s">
        <v>4</v>
      </c>
      <c r="F72" s="283">
        <v>0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112.5">
      <c r="A73" s="1259" t="s">
        <v>1199</v>
      </c>
      <c r="B73" s="1259" t="s">
        <v>1200</v>
      </c>
      <c r="C73" s="1416"/>
      <c r="D73" s="1259" t="s">
        <v>1201</v>
      </c>
      <c r="E73" s="199" t="s">
        <v>1429</v>
      </c>
      <c r="F73" s="205">
        <v>2400</v>
      </c>
      <c r="G73" s="391" t="s">
        <v>445</v>
      </c>
      <c r="H73" s="390" t="s">
        <v>1202</v>
      </c>
      <c r="I73" s="70"/>
      <c r="J73" s="70"/>
      <c r="K73" s="391">
        <v>600</v>
      </c>
      <c r="L73" s="70"/>
      <c r="M73" s="70"/>
      <c r="N73" s="391">
        <v>600</v>
      </c>
      <c r="O73" s="70"/>
      <c r="P73" s="70"/>
      <c r="Q73" s="391">
        <v>600</v>
      </c>
      <c r="R73" s="70"/>
      <c r="S73" s="70"/>
      <c r="T73" s="391">
        <v>600</v>
      </c>
      <c r="U73" s="392" t="s">
        <v>1122</v>
      </c>
    </row>
    <row r="74" spans="1:21">
      <c r="A74" s="1261"/>
      <c r="B74" s="1261"/>
      <c r="C74" s="1416"/>
      <c r="D74" s="1261"/>
      <c r="E74" s="290" t="s">
        <v>4</v>
      </c>
      <c r="F74" s="283">
        <v>2400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56.25">
      <c r="A75" s="1262" t="s">
        <v>1203</v>
      </c>
      <c r="B75" s="1262" t="s">
        <v>1204</v>
      </c>
      <c r="C75" s="1416"/>
      <c r="D75" s="1262" t="s">
        <v>1205</v>
      </c>
      <c r="E75" s="375" t="s">
        <v>1206</v>
      </c>
      <c r="F75" s="341">
        <v>1600</v>
      </c>
      <c r="G75" s="1593" t="s">
        <v>1207</v>
      </c>
      <c r="H75" s="1626">
        <v>22616</v>
      </c>
      <c r="I75" s="1326"/>
      <c r="J75" s="1326"/>
      <c r="K75" s="1326"/>
      <c r="L75" s="1326"/>
      <c r="M75" s="1326"/>
      <c r="N75" s="1326"/>
      <c r="O75" s="1326"/>
      <c r="P75" s="1326"/>
      <c r="Q75" s="1326"/>
      <c r="R75" s="1326"/>
      <c r="S75" s="1326"/>
      <c r="T75" s="1326"/>
      <c r="U75" s="1637" t="s">
        <v>1150</v>
      </c>
    </row>
    <row r="76" spans="1:21" ht="37.5">
      <c r="A76" s="1262"/>
      <c r="B76" s="1262"/>
      <c r="C76" s="1416"/>
      <c r="D76" s="1262"/>
      <c r="E76" s="376" t="s">
        <v>1208</v>
      </c>
      <c r="F76" s="343">
        <v>3200</v>
      </c>
      <c r="G76" s="1594"/>
      <c r="H76" s="1596"/>
      <c r="I76" s="1327"/>
      <c r="J76" s="1327"/>
      <c r="K76" s="1327"/>
      <c r="L76" s="1327"/>
      <c r="M76" s="1327"/>
      <c r="N76" s="1327"/>
      <c r="O76" s="1327"/>
      <c r="P76" s="1327"/>
      <c r="Q76" s="1327"/>
      <c r="R76" s="1327"/>
      <c r="S76" s="1327"/>
      <c r="T76" s="1327"/>
      <c r="U76" s="1605"/>
    </row>
    <row r="77" spans="1:21">
      <c r="A77" s="1262"/>
      <c r="B77" s="1262"/>
      <c r="C77" s="1416"/>
      <c r="D77" s="1262"/>
      <c r="E77" s="377" t="s">
        <v>1137</v>
      </c>
      <c r="F77" s="344">
        <v>1000</v>
      </c>
      <c r="G77" s="1594"/>
      <c r="H77" s="1596"/>
      <c r="I77" s="1327"/>
      <c r="J77" s="1327"/>
      <c r="K77" s="1327"/>
      <c r="L77" s="1327"/>
      <c r="M77" s="1327"/>
      <c r="N77" s="1327"/>
      <c r="O77" s="1327"/>
      <c r="P77" s="1327"/>
      <c r="Q77" s="1327"/>
      <c r="R77" s="1327"/>
      <c r="S77" s="1327"/>
      <c r="T77" s="1327"/>
      <c r="U77" s="1605"/>
    </row>
    <row r="78" spans="1:21">
      <c r="A78" s="1259"/>
      <c r="B78" s="1259"/>
      <c r="C78" s="1272"/>
      <c r="D78" s="1259"/>
      <c r="E78" s="394" t="s">
        <v>4</v>
      </c>
      <c r="F78" s="374">
        <v>5800</v>
      </c>
      <c r="G78" s="1594"/>
      <c r="H78" s="1596"/>
      <c r="I78" s="1327"/>
      <c r="J78" s="1327"/>
      <c r="K78" s="1327"/>
      <c r="L78" s="1327"/>
      <c r="M78" s="1327"/>
      <c r="N78" s="1327"/>
      <c r="O78" s="1327"/>
      <c r="P78" s="1327"/>
      <c r="Q78" s="1327"/>
      <c r="R78" s="1327"/>
      <c r="S78" s="1327"/>
      <c r="T78" s="1327"/>
      <c r="U78" s="1605"/>
    </row>
    <row r="79" spans="1:21" s="413" customFormat="1" ht="56.25">
      <c r="A79" s="1262" t="s">
        <v>1209</v>
      </c>
      <c r="B79" s="1262" t="s">
        <v>1210</v>
      </c>
      <c r="C79" s="1416"/>
      <c r="D79" s="1262" t="s">
        <v>1211</v>
      </c>
      <c r="E79" s="375" t="s">
        <v>1212</v>
      </c>
      <c r="F79" s="341">
        <v>6400</v>
      </c>
      <c r="G79" s="1593" t="s">
        <v>1207</v>
      </c>
      <c r="H79" s="1620" t="s">
        <v>1202</v>
      </c>
      <c r="I79" s="1326"/>
      <c r="J79" s="1326"/>
      <c r="K79" s="1624">
        <v>7100</v>
      </c>
      <c r="L79" s="1326"/>
      <c r="M79" s="1326"/>
      <c r="N79" s="1624">
        <v>7100</v>
      </c>
      <c r="O79" s="1326"/>
      <c r="P79" s="1326"/>
      <c r="Q79" s="1624">
        <v>7100</v>
      </c>
      <c r="R79" s="1326"/>
      <c r="S79" s="1326"/>
      <c r="T79" s="1624">
        <v>7100</v>
      </c>
      <c r="U79" s="1637" t="s">
        <v>1150</v>
      </c>
    </row>
    <row r="80" spans="1:21" ht="37.5">
      <c r="A80" s="1262"/>
      <c r="B80" s="1262"/>
      <c r="C80" s="1416"/>
      <c r="D80" s="1262"/>
      <c r="E80" s="376" t="s">
        <v>1213</v>
      </c>
      <c r="F80" s="343">
        <v>12800</v>
      </c>
      <c r="G80" s="1594"/>
      <c r="H80" s="1596"/>
      <c r="I80" s="1327"/>
      <c r="J80" s="1327"/>
      <c r="K80" s="1666"/>
      <c r="L80" s="1327"/>
      <c r="M80" s="1327"/>
      <c r="N80" s="1666"/>
      <c r="O80" s="1327"/>
      <c r="P80" s="1327"/>
      <c r="Q80" s="1666"/>
      <c r="R80" s="1327"/>
      <c r="S80" s="1327"/>
      <c r="T80" s="1666"/>
      <c r="U80" s="1605"/>
    </row>
    <row r="81" spans="1:21" ht="56.25">
      <c r="A81" s="1262"/>
      <c r="B81" s="1262"/>
      <c r="C81" s="1416"/>
      <c r="D81" s="1262"/>
      <c r="E81" s="376" t="s">
        <v>1214</v>
      </c>
      <c r="F81" s="343">
        <v>7200</v>
      </c>
      <c r="G81" s="1594"/>
      <c r="H81" s="1596"/>
      <c r="I81" s="1327"/>
      <c r="J81" s="1327"/>
      <c r="K81" s="1666"/>
      <c r="L81" s="1327"/>
      <c r="M81" s="1327"/>
      <c r="N81" s="1666"/>
      <c r="O81" s="1327"/>
      <c r="P81" s="1327"/>
      <c r="Q81" s="1666"/>
      <c r="R81" s="1327"/>
      <c r="S81" s="1327"/>
      <c r="T81" s="1666"/>
      <c r="U81" s="1605"/>
    </row>
    <row r="82" spans="1:21">
      <c r="A82" s="1262"/>
      <c r="B82" s="1262"/>
      <c r="C82" s="1416"/>
      <c r="D82" s="1262"/>
      <c r="E82" s="377" t="s">
        <v>1137</v>
      </c>
      <c r="F82" s="344">
        <v>2000</v>
      </c>
      <c r="G82" s="1594"/>
      <c r="H82" s="1596"/>
      <c r="I82" s="1327"/>
      <c r="J82" s="1327"/>
      <c r="K82" s="1666"/>
      <c r="L82" s="1327"/>
      <c r="M82" s="1327"/>
      <c r="N82" s="1666"/>
      <c r="O82" s="1327"/>
      <c r="P82" s="1327"/>
      <c r="Q82" s="1666"/>
      <c r="R82" s="1327"/>
      <c r="S82" s="1327"/>
      <c r="T82" s="1666"/>
      <c r="U82" s="1605"/>
    </row>
    <row r="83" spans="1:21">
      <c r="A83" s="1262"/>
      <c r="B83" s="1262"/>
      <c r="C83" s="1416"/>
      <c r="D83" s="1262"/>
      <c r="E83" s="378" t="s">
        <v>4</v>
      </c>
      <c r="F83" s="283">
        <v>28400</v>
      </c>
      <c r="G83" s="1595"/>
      <c r="H83" s="1597"/>
      <c r="I83" s="1328"/>
      <c r="J83" s="1328"/>
      <c r="K83" s="1667"/>
      <c r="L83" s="1328"/>
      <c r="M83" s="1328"/>
      <c r="N83" s="1667"/>
      <c r="O83" s="1328"/>
      <c r="P83" s="1328"/>
      <c r="Q83" s="1667"/>
      <c r="R83" s="1328"/>
      <c r="S83" s="1328"/>
      <c r="T83" s="1667"/>
      <c r="U83" s="1606"/>
    </row>
    <row r="84" spans="1:21">
      <c r="A84" s="1573" t="s">
        <v>1215</v>
      </c>
      <c r="B84" s="1574"/>
      <c r="C84" s="1574"/>
      <c r="D84" s="1574"/>
      <c r="E84" s="1574"/>
      <c r="F84" s="1574"/>
      <c r="G84" s="1574"/>
      <c r="H84" s="1574"/>
      <c r="I84" s="1574"/>
      <c r="J84" s="1574"/>
      <c r="K84" s="1574"/>
      <c r="L84" s="1574"/>
      <c r="M84" s="1574"/>
      <c r="N84" s="1574"/>
      <c r="O84" s="1574"/>
      <c r="P84" s="1574"/>
      <c r="Q84" s="1574"/>
      <c r="R84" s="1574"/>
      <c r="S84" s="1574"/>
      <c r="T84" s="1574"/>
      <c r="U84" s="1575"/>
    </row>
    <row r="85" spans="1:21" ht="56.25">
      <c r="A85" s="1598" t="s">
        <v>1216</v>
      </c>
      <c r="B85" s="1598" t="s">
        <v>1217</v>
      </c>
      <c r="C85" s="1668"/>
      <c r="D85" s="1669" t="s">
        <v>1218</v>
      </c>
      <c r="E85" s="1053" t="s">
        <v>1219</v>
      </c>
      <c r="F85" s="954">
        <v>3200</v>
      </c>
      <c r="G85" s="1600" t="s">
        <v>445</v>
      </c>
      <c r="H85" s="1607">
        <v>22616</v>
      </c>
      <c r="I85" s="1617"/>
      <c r="J85" s="1617"/>
      <c r="K85" s="1629">
        <v>23000</v>
      </c>
      <c r="L85" s="1617"/>
      <c r="M85" s="1617"/>
      <c r="N85" s="1617"/>
      <c r="O85" s="1617"/>
      <c r="P85" s="1617"/>
      <c r="Q85" s="1617"/>
      <c r="R85" s="1617"/>
      <c r="S85" s="1617"/>
      <c r="T85" s="1617"/>
      <c r="U85" s="1569" t="s">
        <v>1220</v>
      </c>
    </row>
    <row r="86" spans="1:21" ht="37.5">
      <c r="A86" s="1598"/>
      <c r="B86" s="1598"/>
      <c r="C86" s="1668"/>
      <c r="D86" s="1670"/>
      <c r="E86" s="1054" t="s">
        <v>1221</v>
      </c>
      <c r="F86" s="956">
        <v>6400</v>
      </c>
      <c r="G86" s="1601"/>
      <c r="H86" s="1674"/>
      <c r="I86" s="1618"/>
      <c r="J86" s="1618"/>
      <c r="K86" s="1630"/>
      <c r="L86" s="1618"/>
      <c r="M86" s="1618"/>
      <c r="N86" s="1618"/>
      <c r="O86" s="1618"/>
      <c r="P86" s="1618"/>
      <c r="Q86" s="1618"/>
      <c r="R86" s="1618"/>
      <c r="S86" s="1618"/>
      <c r="T86" s="1618"/>
      <c r="U86" s="1672"/>
    </row>
    <row r="87" spans="1:21" ht="56.25">
      <c r="A87" s="1598"/>
      <c r="B87" s="1598"/>
      <c r="C87" s="1668"/>
      <c r="D87" s="1670"/>
      <c r="E87" s="1054" t="s">
        <v>1222</v>
      </c>
      <c r="F87" s="956">
        <v>3600</v>
      </c>
      <c r="G87" s="1601"/>
      <c r="H87" s="1674"/>
      <c r="I87" s="1618"/>
      <c r="J87" s="1618"/>
      <c r="K87" s="1630"/>
      <c r="L87" s="1618"/>
      <c r="M87" s="1618"/>
      <c r="N87" s="1618"/>
      <c r="O87" s="1618"/>
      <c r="P87" s="1618"/>
      <c r="Q87" s="1618"/>
      <c r="R87" s="1618"/>
      <c r="S87" s="1618"/>
      <c r="T87" s="1618"/>
      <c r="U87" s="1672"/>
    </row>
    <row r="88" spans="1:21" ht="56.25">
      <c r="A88" s="1598"/>
      <c r="B88" s="1598"/>
      <c r="C88" s="1668"/>
      <c r="D88" s="1670"/>
      <c r="E88" s="1054" t="s">
        <v>1223</v>
      </c>
      <c r="F88" s="956">
        <v>4800</v>
      </c>
      <c r="G88" s="1601"/>
      <c r="H88" s="1674"/>
      <c r="I88" s="1618"/>
      <c r="J88" s="1618"/>
      <c r="K88" s="1630"/>
      <c r="L88" s="1618"/>
      <c r="M88" s="1618"/>
      <c r="N88" s="1618"/>
      <c r="O88" s="1618"/>
      <c r="P88" s="1618"/>
      <c r="Q88" s="1618"/>
      <c r="R88" s="1618"/>
      <c r="S88" s="1618"/>
      <c r="T88" s="1618"/>
      <c r="U88" s="1672"/>
    </row>
    <row r="89" spans="1:21">
      <c r="A89" s="1598"/>
      <c r="B89" s="1598"/>
      <c r="C89" s="1668"/>
      <c r="D89" s="1670"/>
      <c r="E89" s="1054" t="s">
        <v>1224</v>
      </c>
      <c r="F89" s="956">
        <v>2000</v>
      </c>
      <c r="G89" s="1601"/>
      <c r="H89" s="1674"/>
      <c r="I89" s="1618"/>
      <c r="J89" s="1618"/>
      <c r="K89" s="1630"/>
      <c r="L89" s="1618"/>
      <c r="M89" s="1618"/>
      <c r="N89" s="1618"/>
      <c r="O89" s="1618"/>
      <c r="P89" s="1618"/>
      <c r="Q89" s="1618"/>
      <c r="R89" s="1618"/>
      <c r="S89" s="1618"/>
      <c r="T89" s="1618"/>
      <c r="U89" s="1672"/>
    </row>
    <row r="90" spans="1:21" ht="37.5">
      <c r="A90" s="1598"/>
      <c r="B90" s="1598"/>
      <c r="C90" s="1668"/>
      <c r="D90" s="1670"/>
      <c r="E90" s="1054" t="s">
        <v>1225</v>
      </c>
      <c r="F90" s="956">
        <v>1400</v>
      </c>
      <c r="G90" s="1601"/>
      <c r="H90" s="1674"/>
      <c r="I90" s="1618"/>
      <c r="J90" s="1618"/>
      <c r="K90" s="1630"/>
      <c r="L90" s="1618"/>
      <c r="M90" s="1618"/>
      <c r="N90" s="1618"/>
      <c r="O90" s="1618"/>
      <c r="P90" s="1618"/>
      <c r="Q90" s="1618"/>
      <c r="R90" s="1618"/>
      <c r="S90" s="1618"/>
      <c r="T90" s="1618"/>
      <c r="U90" s="1672"/>
    </row>
    <row r="91" spans="1:21">
      <c r="A91" s="1598"/>
      <c r="B91" s="1598"/>
      <c r="C91" s="1668"/>
      <c r="D91" s="1670"/>
      <c r="E91" s="1054" t="s">
        <v>1137</v>
      </c>
      <c r="F91" s="956">
        <v>1600</v>
      </c>
      <c r="G91" s="1601"/>
      <c r="H91" s="1674"/>
      <c r="I91" s="1618"/>
      <c r="J91" s="1618"/>
      <c r="K91" s="1630"/>
      <c r="L91" s="1618"/>
      <c r="M91" s="1618"/>
      <c r="N91" s="1618"/>
      <c r="O91" s="1618"/>
      <c r="P91" s="1618"/>
      <c r="Q91" s="1618"/>
      <c r="R91" s="1618"/>
      <c r="S91" s="1618"/>
      <c r="T91" s="1618"/>
      <c r="U91" s="1673"/>
    </row>
    <row r="92" spans="1:21">
      <c r="A92" s="1598"/>
      <c r="B92" s="1598"/>
      <c r="C92" s="1668"/>
      <c r="D92" s="1671"/>
      <c r="E92" s="1055" t="s">
        <v>4</v>
      </c>
      <c r="F92" s="962">
        <v>23000</v>
      </c>
      <c r="G92" s="1056"/>
      <c r="H92" s="1056"/>
      <c r="I92" s="1056"/>
      <c r="J92" s="1056"/>
      <c r="K92" s="1056"/>
      <c r="L92" s="1056"/>
      <c r="M92" s="1056"/>
      <c r="N92" s="1056"/>
      <c r="O92" s="1056"/>
      <c r="P92" s="1056"/>
      <c r="Q92" s="1056"/>
      <c r="R92" s="1056"/>
      <c r="S92" s="1056"/>
      <c r="T92" s="1056"/>
      <c r="U92" s="1056"/>
    </row>
    <row r="93" spans="1:21" ht="56.25">
      <c r="A93" s="1259" t="s">
        <v>1226</v>
      </c>
      <c r="B93" s="1681" t="s">
        <v>1227</v>
      </c>
      <c r="C93" s="1272"/>
      <c r="D93" s="1259" t="s">
        <v>1228</v>
      </c>
      <c r="E93" s="380" t="s">
        <v>1229</v>
      </c>
      <c r="F93" s="341">
        <v>6400</v>
      </c>
      <c r="G93" s="1593" t="s">
        <v>445</v>
      </c>
      <c r="H93" s="1620" t="s">
        <v>1202</v>
      </c>
      <c r="I93" s="1326"/>
      <c r="J93" s="1326"/>
      <c r="K93" s="1624">
        <v>6600</v>
      </c>
      <c r="L93" s="1326"/>
      <c r="M93" s="1326"/>
      <c r="N93" s="1624">
        <v>6600</v>
      </c>
      <c r="O93" s="1326"/>
      <c r="P93" s="1326"/>
      <c r="Q93" s="1624">
        <v>6600</v>
      </c>
      <c r="R93" s="1326"/>
      <c r="S93" s="1326"/>
      <c r="T93" s="1624">
        <v>6600</v>
      </c>
      <c r="U93" s="1604" t="s">
        <v>1220</v>
      </c>
    </row>
    <row r="94" spans="1:21" ht="37.5">
      <c r="A94" s="1260"/>
      <c r="B94" s="1682"/>
      <c r="C94" s="1273"/>
      <c r="D94" s="1260"/>
      <c r="E94" s="381" t="s">
        <v>1213</v>
      </c>
      <c r="F94" s="343">
        <v>12800</v>
      </c>
      <c r="G94" s="1594"/>
      <c r="H94" s="1596"/>
      <c r="I94" s="1327"/>
      <c r="J94" s="1327"/>
      <c r="K94" s="1625"/>
      <c r="L94" s="1327"/>
      <c r="M94" s="1327"/>
      <c r="N94" s="1625"/>
      <c r="O94" s="1327"/>
      <c r="P94" s="1327"/>
      <c r="Q94" s="1625"/>
      <c r="R94" s="1327"/>
      <c r="S94" s="1327"/>
      <c r="T94" s="1625"/>
      <c r="U94" s="1675"/>
    </row>
    <row r="95" spans="1:21" ht="56.25">
      <c r="A95" s="1260"/>
      <c r="B95" s="1682"/>
      <c r="C95" s="1273"/>
      <c r="D95" s="1260"/>
      <c r="E95" s="381" t="s">
        <v>1230</v>
      </c>
      <c r="F95" s="343">
        <v>7200</v>
      </c>
      <c r="G95" s="1594"/>
      <c r="H95" s="1596"/>
      <c r="I95" s="1327"/>
      <c r="J95" s="1327"/>
      <c r="K95" s="1625"/>
      <c r="L95" s="1327"/>
      <c r="M95" s="1327"/>
      <c r="N95" s="1625"/>
      <c r="O95" s="1327"/>
      <c r="P95" s="1327"/>
      <c r="Q95" s="1625"/>
      <c r="R95" s="1327"/>
      <c r="S95" s="1327"/>
      <c r="T95" s="1625"/>
      <c r="U95" s="1675"/>
    </row>
    <row r="96" spans="1:21">
      <c r="A96" s="1261"/>
      <c r="B96" s="1683"/>
      <c r="C96" s="1292"/>
      <c r="D96" s="1261"/>
      <c r="E96" s="378" t="s">
        <v>4</v>
      </c>
      <c r="F96" s="283">
        <v>26400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37.5">
      <c r="A97" s="1669" t="s">
        <v>1231</v>
      </c>
      <c r="B97" s="1669" t="s">
        <v>1232</v>
      </c>
      <c r="C97" s="1676"/>
      <c r="D97" s="1669" t="s">
        <v>1233</v>
      </c>
      <c r="E97" s="1053" t="s">
        <v>1234</v>
      </c>
      <c r="F97" s="954">
        <v>4000</v>
      </c>
      <c r="G97" s="1600" t="s">
        <v>77</v>
      </c>
      <c r="H97" s="1684" t="s">
        <v>1235</v>
      </c>
      <c r="I97" s="1617"/>
      <c r="J97" s="1617"/>
      <c r="K97" s="1617"/>
      <c r="L97" s="1617"/>
      <c r="M97" s="1617"/>
      <c r="N97" s="1617"/>
      <c r="O97" s="1617"/>
      <c r="P97" s="1629"/>
      <c r="Q97" s="1629">
        <v>1200</v>
      </c>
      <c r="R97" s="1629">
        <v>5000</v>
      </c>
      <c r="S97" s="1617"/>
      <c r="T97" s="1617"/>
      <c r="U97" s="1679" t="s">
        <v>1220</v>
      </c>
    </row>
    <row r="98" spans="1:21" ht="56.25">
      <c r="A98" s="1670"/>
      <c r="B98" s="1670"/>
      <c r="C98" s="1677"/>
      <c r="D98" s="1670"/>
      <c r="E98" s="967" t="s">
        <v>1459</v>
      </c>
      <c r="F98" s="960">
        <v>2400</v>
      </c>
      <c r="G98" s="1603"/>
      <c r="H98" s="1571"/>
      <c r="I98" s="1619"/>
      <c r="J98" s="1619"/>
      <c r="K98" s="1619"/>
      <c r="L98" s="1619"/>
      <c r="M98" s="1619"/>
      <c r="N98" s="1619"/>
      <c r="O98" s="1619"/>
      <c r="P98" s="1631"/>
      <c r="Q98" s="1631"/>
      <c r="R98" s="1631"/>
      <c r="S98" s="1619"/>
      <c r="T98" s="1619"/>
      <c r="U98" s="1680"/>
    </row>
    <row r="99" spans="1:21">
      <c r="A99" s="1671"/>
      <c r="B99" s="1671"/>
      <c r="C99" s="1678"/>
      <c r="D99" s="1671"/>
      <c r="E99" s="961" t="s">
        <v>4</v>
      </c>
      <c r="F99" s="962">
        <v>6400</v>
      </c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</row>
    <row r="100" spans="1:21" ht="56.25">
      <c r="A100" s="1598" t="s">
        <v>1236</v>
      </c>
      <c r="B100" s="1598" t="s">
        <v>1237</v>
      </c>
      <c r="C100" s="1668"/>
      <c r="D100" s="1668" t="s">
        <v>1238</v>
      </c>
      <c r="E100" s="1057" t="s">
        <v>1239</v>
      </c>
      <c r="F100" s="962">
        <v>11200</v>
      </c>
      <c r="G100" s="1600" t="s">
        <v>77</v>
      </c>
      <c r="H100" s="1684" t="s">
        <v>1240</v>
      </c>
      <c r="I100" s="1617"/>
      <c r="J100" s="1617"/>
      <c r="K100" s="1617"/>
      <c r="L100" s="1617"/>
      <c r="M100" s="1617"/>
      <c r="N100" s="1617"/>
      <c r="O100" s="1617"/>
      <c r="P100" s="1617"/>
      <c r="Q100" s="1617"/>
      <c r="R100" s="1617"/>
      <c r="S100" s="1617"/>
      <c r="T100" s="1617"/>
      <c r="U100" s="1679" t="s">
        <v>1220</v>
      </c>
    </row>
    <row r="101" spans="1:21">
      <c r="A101" s="1598"/>
      <c r="B101" s="1598"/>
      <c r="C101" s="1668"/>
      <c r="D101" s="1668"/>
      <c r="E101" s="1058" t="s">
        <v>4</v>
      </c>
      <c r="F101" s="954">
        <v>11200</v>
      </c>
      <c r="G101" s="1603"/>
      <c r="H101" s="1571"/>
      <c r="I101" s="1619"/>
      <c r="J101" s="1619"/>
      <c r="K101" s="1619"/>
      <c r="L101" s="1619"/>
      <c r="M101" s="1619"/>
      <c r="N101" s="1619"/>
      <c r="O101" s="1619"/>
      <c r="P101" s="1619"/>
      <c r="Q101" s="1619"/>
      <c r="R101" s="1619"/>
      <c r="S101" s="1619"/>
      <c r="T101" s="1619"/>
      <c r="U101" s="1680"/>
    </row>
    <row r="102" spans="1:21" ht="56.25">
      <c r="A102" s="243" t="s">
        <v>1241</v>
      </c>
      <c r="B102" s="243" t="s">
        <v>1242</v>
      </c>
      <c r="C102" s="393"/>
      <c r="D102" s="243" t="s">
        <v>1243</v>
      </c>
      <c r="E102" s="389" t="s">
        <v>1244</v>
      </c>
      <c r="F102" s="205"/>
      <c r="G102" s="395" t="s">
        <v>1245</v>
      </c>
      <c r="H102" s="396">
        <v>22555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397" t="s">
        <v>1172</v>
      </c>
    </row>
    <row r="103" spans="1:21" ht="56.25">
      <c r="A103" s="243" t="s">
        <v>1246</v>
      </c>
      <c r="B103" s="243" t="s">
        <v>1247</v>
      </c>
      <c r="C103" s="306"/>
      <c r="D103" s="243" t="s">
        <v>1248</v>
      </c>
      <c r="E103" s="389" t="s">
        <v>1244</v>
      </c>
      <c r="F103" s="344"/>
      <c r="G103" s="395" t="s">
        <v>1245</v>
      </c>
      <c r="H103" s="398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7" t="s">
        <v>1172</v>
      </c>
    </row>
    <row r="104" spans="1:21">
      <c r="A104" s="399"/>
      <c r="B104" s="400"/>
      <c r="C104" s="400"/>
      <c r="D104" s="399"/>
      <c r="E104" s="293" t="s">
        <v>139</v>
      </c>
      <c r="F104" s="283">
        <f>F10+F12+F19+F24+F33+F50+F59+F64+F70+F74+F78+F83+F92+F96+F99+F101</f>
        <v>429640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401" t="s">
        <v>1441</v>
      </c>
      <c r="B105" s="401"/>
      <c r="C105" s="401"/>
      <c r="D105" s="401"/>
      <c r="E105" s="353"/>
    </row>
    <row r="106" spans="1:21">
      <c r="A106" s="1685" t="s">
        <v>1431</v>
      </c>
      <c r="B106" s="1686"/>
      <c r="C106" s="1686"/>
      <c r="D106" s="1686"/>
      <c r="E106" s="1686"/>
      <c r="F106" s="1686"/>
      <c r="G106" s="1686"/>
      <c r="H106" s="1686"/>
      <c r="I106" s="1686"/>
      <c r="J106" s="1686"/>
      <c r="K106" s="1686"/>
      <c r="L106" s="1686"/>
      <c r="M106" s="1686"/>
      <c r="N106" s="1686"/>
      <c r="O106" s="1686"/>
      <c r="P106" s="1686"/>
      <c r="Q106" s="1686"/>
      <c r="R106" s="1686"/>
      <c r="S106" s="1686"/>
      <c r="T106" s="1686"/>
      <c r="U106" s="1687"/>
    </row>
    <row r="107" spans="1:21" s="29" customFormat="1" ht="150">
      <c r="A107" s="200" t="s">
        <v>1435</v>
      </c>
      <c r="B107" s="201" t="s">
        <v>1438</v>
      </c>
      <c r="C107" s="202" t="s">
        <v>1437</v>
      </c>
      <c r="D107" s="203" t="s">
        <v>1436</v>
      </c>
      <c r="E107" s="204" t="s">
        <v>1439</v>
      </c>
      <c r="F107" s="205">
        <v>32400</v>
      </c>
      <c r="G107" s="206" t="s">
        <v>1249</v>
      </c>
      <c r="H107" s="207" t="s">
        <v>1250</v>
      </c>
      <c r="I107" s="208">
        <v>5400</v>
      </c>
      <c r="J107" s="209"/>
      <c r="K107" s="208">
        <v>5400</v>
      </c>
      <c r="L107" s="209"/>
      <c r="M107" s="208">
        <v>5400</v>
      </c>
      <c r="N107" s="209"/>
      <c r="O107" s="208">
        <v>5400</v>
      </c>
      <c r="P107" s="209"/>
      <c r="Q107" s="208">
        <v>54000</v>
      </c>
      <c r="R107" s="208">
        <v>5400</v>
      </c>
      <c r="S107" s="209"/>
      <c r="T107" s="209"/>
      <c r="U107" s="207" t="s">
        <v>1251</v>
      </c>
    </row>
    <row r="108" spans="1:21" s="29" customFormat="1" ht="75">
      <c r="A108" s="246" t="s">
        <v>1434</v>
      </c>
      <c r="B108" s="246" t="s">
        <v>1252</v>
      </c>
      <c r="C108" s="202" t="s">
        <v>1253</v>
      </c>
      <c r="D108" s="203" t="s">
        <v>1254</v>
      </c>
      <c r="E108" s="212" t="s">
        <v>1430</v>
      </c>
      <c r="F108" s="205">
        <v>10000</v>
      </c>
      <c r="G108" s="206" t="s">
        <v>1249</v>
      </c>
      <c r="H108" s="207" t="s">
        <v>1250</v>
      </c>
      <c r="I108" s="208"/>
      <c r="J108" s="208"/>
      <c r="K108" s="208">
        <v>2000</v>
      </c>
      <c r="L108" s="208"/>
      <c r="M108" s="208">
        <v>2000</v>
      </c>
      <c r="N108" s="208"/>
      <c r="O108" s="208">
        <v>2000</v>
      </c>
      <c r="P108" s="208"/>
      <c r="Q108" s="208">
        <v>2000</v>
      </c>
      <c r="R108" s="208">
        <v>2000</v>
      </c>
      <c r="S108" s="208"/>
      <c r="T108" s="208"/>
      <c r="U108" s="210"/>
    </row>
    <row r="109" spans="1:21" s="29" customFormat="1" ht="112.5">
      <c r="A109" s="246" t="s">
        <v>1255</v>
      </c>
      <c r="B109" s="246" t="s">
        <v>1256</v>
      </c>
      <c r="C109" s="211" t="s">
        <v>1257</v>
      </c>
      <c r="D109" s="246" t="s">
        <v>1258</v>
      </c>
      <c r="E109" s="211" t="s">
        <v>1442</v>
      </c>
      <c r="F109" s="205">
        <v>315000</v>
      </c>
      <c r="G109" s="206" t="s">
        <v>1249</v>
      </c>
      <c r="H109" s="207" t="s">
        <v>1250</v>
      </c>
      <c r="I109" s="208"/>
      <c r="J109" s="208"/>
      <c r="K109" s="208">
        <v>280000</v>
      </c>
      <c r="L109" s="208"/>
      <c r="M109" s="208">
        <v>35000</v>
      </c>
      <c r="N109" s="208"/>
      <c r="O109" s="208"/>
      <c r="P109" s="208"/>
      <c r="Q109" s="208"/>
      <c r="R109" s="208"/>
      <c r="S109" s="208"/>
      <c r="T109" s="208"/>
      <c r="U109" s="210"/>
    </row>
    <row r="110" spans="1:21" s="29" customFormat="1" ht="187.5">
      <c r="A110" s="200" t="s">
        <v>1259</v>
      </c>
      <c r="B110" s="246" t="s">
        <v>1260</v>
      </c>
      <c r="C110" s="202" t="s">
        <v>1261</v>
      </c>
      <c r="D110" s="246" t="s">
        <v>1262</v>
      </c>
      <c r="E110" s="212" t="s">
        <v>1263</v>
      </c>
      <c r="F110" s="205">
        <v>76000</v>
      </c>
      <c r="G110" s="206" t="s">
        <v>1249</v>
      </c>
      <c r="H110" s="402">
        <v>22951</v>
      </c>
      <c r="I110" s="208"/>
      <c r="J110" s="208">
        <v>76000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10"/>
    </row>
    <row r="111" spans="1:21" s="29" customFormat="1" ht="300">
      <c r="A111" s="200" t="s">
        <v>1264</v>
      </c>
      <c r="B111" s="246" t="s">
        <v>1265</v>
      </c>
      <c r="C111" s="202" t="s">
        <v>1266</v>
      </c>
      <c r="D111" s="246" t="s">
        <v>1267</v>
      </c>
      <c r="E111" s="212" t="s">
        <v>1268</v>
      </c>
      <c r="F111" s="205">
        <v>200000</v>
      </c>
      <c r="G111" s="206" t="s">
        <v>1249</v>
      </c>
      <c r="H111" s="402">
        <v>22706</v>
      </c>
      <c r="I111" s="208"/>
      <c r="J111" s="208"/>
      <c r="K111" s="208"/>
      <c r="L111" s="208"/>
      <c r="M111" s="208"/>
      <c r="N111" s="208">
        <v>200000</v>
      </c>
      <c r="O111" s="208"/>
      <c r="P111" s="208"/>
      <c r="Q111" s="208"/>
      <c r="R111" s="208"/>
      <c r="S111" s="208"/>
      <c r="T111" s="208"/>
      <c r="U111" s="210"/>
    </row>
    <row r="112" spans="1:21" s="29" customFormat="1" ht="150">
      <c r="A112" s="201" t="s">
        <v>1269</v>
      </c>
      <c r="B112" s="201" t="s">
        <v>1270</v>
      </c>
      <c r="C112" s="202" t="s">
        <v>1271</v>
      </c>
      <c r="D112" s="200" t="s">
        <v>1272</v>
      </c>
      <c r="E112" s="212" t="s">
        <v>1443</v>
      </c>
      <c r="F112" s="205">
        <v>49920</v>
      </c>
      <c r="G112" s="206"/>
      <c r="H112" s="207" t="s">
        <v>1273</v>
      </c>
      <c r="I112" s="208"/>
      <c r="J112" s="208"/>
      <c r="K112" s="208"/>
      <c r="L112" s="208">
        <v>24960</v>
      </c>
      <c r="M112" s="208"/>
      <c r="N112" s="208"/>
      <c r="O112" s="208">
        <v>24960</v>
      </c>
      <c r="P112" s="208"/>
      <c r="Q112" s="208"/>
      <c r="R112" s="208"/>
      <c r="S112" s="208"/>
      <c r="T112" s="208"/>
      <c r="U112" s="210"/>
    </row>
    <row r="113" spans="1:21" s="29" customFormat="1" ht="55.5">
      <c r="A113" s="246" t="s">
        <v>1274</v>
      </c>
      <c r="B113" s="246" t="s">
        <v>1275</v>
      </c>
      <c r="C113" s="211" t="s">
        <v>1276</v>
      </c>
      <c r="D113" s="200" t="s">
        <v>1277</v>
      </c>
      <c r="E113" s="212" t="s">
        <v>1278</v>
      </c>
      <c r="F113" s="205">
        <v>180000</v>
      </c>
      <c r="G113" s="206" t="s">
        <v>1249</v>
      </c>
      <c r="H113" s="402">
        <v>22586</v>
      </c>
      <c r="I113" s="208"/>
      <c r="J113" s="208">
        <v>180000</v>
      </c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10"/>
    </row>
    <row r="114" spans="1:21" s="29" customFormat="1" ht="93.75">
      <c r="A114" s="104" t="s">
        <v>1279</v>
      </c>
      <c r="B114" s="201" t="s">
        <v>1280</v>
      </c>
      <c r="C114" s="202" t="s">
        <v>1281</v>
      </c>
      <c r="D114" s="213" t="s">
        <v>1282</v>
      </c>
      <c r="E114" s="212" t="s">
        <v>1283</v>
      </c>
      <c r="F114" s="205">
        <v>236400</v>
      </c>
      <c r="G114" s="206" t="s">
        <v>1249</v>
      </c>
      <c r="H114" s="207" t="s">
        <v>1250</v>
      </c>
      <c r="I114" s="208">
        <v>19700</v>
      </c>
      <c r="J114" s="208">
        <v>19700</v>
      </c>
      <c r="K114" s="208">
        <v>19700</v>
      </c>
      <c r="L114" s="208">
        <v>19700</v>
      </c>
      <c r="M114" s="208">
        <v>19700</v>
      </c>
      <c r="N114" s="208">
        <v>19700</v>
      </c>
      <c r="O114" s="208">
        <v>19700</v>
      </c>
      <c r="P114" s="208">
        <v>19700</v>
      </c>
      <c r="Q114" s="208">
        <v>19700</v>
      </c>
      <c r="R114" s="208">
        <v>19700</v>
      </c>
      <c r="S114" s="208">
        <v>19700</v>
      </c>
      <c r="T114" s="208">
        <v>19700</v>
      </c>
      <c r="U114" s="207"/>
    </row>
    <row r="115" spans="1:21" s="29" customFormat="1" ht="56.25">
      <c r="A115" s="214" t="s">
        <v>1284</v>
      </c>
      <c r="B115" s="201" t="s">
        <v>1285</v>
      </c>
      <c r="C115" s="202" t="s">
        <v>1286</v>
      </c>
      <c r="D115" s="215" t="s">
        <v>1287</v>
      </c>
      <c r="E115" s="216" t="s">
        <v>1444</v>
      </c>
      <c r="F115" s="205">
        <v>30000</v>
      </c>
      <c r="G115" s="206"/>
      <c r="H115" s="207" t="s">
        <v>1288</v>
      </c>
      <c r="I115" s="208"/>
      <c r="J115" s="208"/>
      <c r="K115" s="208"/>
      <c r="L115" s="208"/>
      <c r="M115" s="208"/>
      <c r="N115" s="208">
        <v>30000</v>
      </c>
      <c r="O115" s="208"/>
      <c r="P115" s="208"/>
      <c r="Q115" s="208"/>
      <c r="R115" s="208"/>
      <c r="S115" s="208"/>
      <c r="T115" s="208"/>
      <c r="U115" s="207"/>
    </row>
    <row r="116" spans="1:21" s="29" customFormat="1" ht="75">
      <c r="A116" s="246" t="s">
        <v>1289</v>
      </c>
      <c r="B116" s="246" t="s">
        <v>1290</v>
      </c>
      <c r="C116" s="246" t="s">
        <v>1291</v>
      </c>
      <c r="D116" s="246" t="s">
        <v>1292</v>
      </c>
      <c r="E116" s="360" t="s">
        <v>1293</v>
      </c>
      <c r="F116" s="324">
        <v>52280</v>
      </c>
      <c r="G116" s="284" t="s">
        <v>1249</v>
      </c>
      <c r="H116" s="207" t="s">
        <v>1250</v>
      </c>
      <c r="I116" s="403">
        <v>4000</v>
      </c>
      <c r="J116" s="403">
        <v>4000</v>
      </c>
      <c r="K116" s="403">
        <v>4000</v>
      </c>
      <c r="L116" s="403">
        <v>4000</v>
      </c>
      <c r="M116" s="403">
        <v>4000</v>
      </c>
      <c r="N116" s="403">
        <v>4000</v>
      </c>
      <c r="O116" s="403">
        <v>4000</v>
      </c>
      <c r="P116" s="403">
        <v>4000</v>
      </c>
      <c r="Q116" s="403">
        <v>4000</v>
      </c>
      <c r="R116" s="403">
        <v>4000</v>
      </c>
      <c r="S116" s="403">
        <v>6000</v>
      </c>
      <c r="T116" s="403">
        <v>6280</v>
      </c>
      <c r="U116" s="284"/>
    </row>
    <row r="117" spans="1:21" s="29" customFormat="1">
      <c r="A117" s="1685" t="s">
        <v>1432</v>
      </c>
      <c r="B117" s="1686"/>
      <c r="C117" s="1686"/>
      <c r="D117" s="1686"/>
      <c r="E117" s="1686"/>
      <c r="F117" s="1686"/>
      <c r="G117" s="1686"/>
      <c r="H117" s="1686"/>
      <c r="I117" s="1686"/>
      <c r="J117" s="1686"/>
      <c r="K117" s="1686"/>
      <c r="L117" s="1686"/>
      <c r="M117" s="1686"/>
      <c r="N117" s="1686"/>
      <c r="O117" s="1686"/>
      <c r="P117" s="1686"/>
      <c r="Q117" s="1686"/>
      <c r="R117" s="1686"/>
      <c r="S117" s="1686"/>
      <c r="T117" s="1686"/>
      <c r="U117" s="1687"/>
    </row>
    <row r="118" spans="1:21" s="29" customFormat="1" ht="271.5" customHeight="1">
      <c r="A118" s="200" t="s">
        <v>1294</v>
      </c>
      <c r="B118" s="246" t="s">
        <v>1265</v>
      </c>
      <c r="C118" s="202" t="s">
        <v>1295</v>
      </c>
      <c r="D118" s="246" t="s">
        <v>1267</v>
      </c>
      <c r="E118" s="212" t="s">
        <v>1296</v>
      </c>
      <c r="F118" s="205">
        <v>200000</v>
      </c>
      <c r="G118" s="206" t="s">
        <v>1249</v>
      </c>
      <c r="H118" s="402">
        <v>22616</v>
      </c>
      <c r="I118" s="208"/>
      <c r="J118" s="208"/>
      <c r="K118" s="208">
        <v>200000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10"/>
    </row>
    <row r="119" spans="1:21" s="29" customFormat="1" ht="93.75">
      <c r="A119" s="246" t="s">
        <v>1297</v>
      </c>
      <c r="B119" s="246" t="s">
        <v>1298</v>
      </c>
      <c r="C119" s="246" t="s">
        <v>1299</v>
      </c>
      <c r="D119" s="246" t="s">
        <v>1300</v>
      </c>
      <c r="E119" s="323" t="s">
        <v>1301</v>
      </c>
      <c r="F119" s="324">
        <v>6000</v>
      </c>
      <c r="G119" s="284" t="s">
        <v>1249</v>
      </c>
      <c r="H119" s="207" t="s">
        <v>1250</v>
      </c>
      <c r="I119" s="403">
        <v>500</v>
      </c>
      <c r="J119" s="403">
        <v>500</v>
      </c>
      <c r="K119" s="403">
        <v>500</v>
      </c>
      <c r="L119" s="403">
        <v>500</v>
      </c>
      <c r="M119" s="403">
        <v>500</v>
      </c>
      <c r="N119" s="403">
        <v>500</v>
      </c>
      <c r="O119" s="403">
        <v>500</v>
      </c>
      <c r="P119" s="403">
        <v>500</v>
      </c>
      <c r="Q119" s="403">
        <v>500</v>
      </c>
      <c r="R119" s="403">
        <v>500</v>
      </c>
      <c r="S119" s="403">
        <v>500</v>
      </c>
      <c r="T119" s="403">
        <v>500</v>
      </c>
      <c r="U119" s="284"/>
    </row>
    <row r="120" spans="1:21" s="29" customFormat="1">
      <c r="A120" s="1688" t="s">
        <v>1433</v>
      </c>
      <c r="B120" s="1689"/>
      <c r="C120" s="1689"/>
      <c r="D120" s="1689"/>
      <c r="E120" s="1689"/>
      <c r="F120" s="1689"/>
      <c r="G120" s="1689"/>
      <c r="H120" s="1689"/>
      <c r="I120" s="1689"/>
      <c r="J120" s="1689"/>
      <c r="K120" s="1689"/>
      <c r="L120" s="1689"/>
      <c r="M120" s="1689"/>
      <c r="N120" s="1689"/>
      <c r="O120" s="1689"/>
      <c r="P120" s="1689"/>
      <c r="Q120" s="1689"/>
      <c r="R120" s="1689"/>
      <c r="S120" s="1689"/>
      <c r="T120" s="1690"/>
      <c r="U120" s="287"/>
    </row>
    <row r="121" spans="1:21" s="29" customFormat="1" ht="93.75">
      <c r="A121" s="246" t="s">
        <v>1302</v>
      </c>
      <c r="B121" s="246" t="s">
        <v>1303</v>
      </c>
      <c r="C121" s="246" t="s">
        <v>1304</v>
      </c>
      <c r="D121" s="246" t="s">
        <v>1305</v>
      </c>
      <c r="E121" s="323" t="s">
        <v>1306</v>
      </c>
      <c r="F121" s="324">
        <v>6000</v>
      </c>
      <c r="G121" s="287" t="s">
        <v>77</v>
      </c>
      <c r="H121" s="404">
        <v>22798</v>
      </c>
      <c r="I121" s="286"/>
      <c r="J121" s="286"/>
      <c r="K121" s="286"/>
      <c r="L121" s="286"/>
      <c r="M121" s="286"/>
      <c r="N121" s="286"/>
      <c r="O121" s="286"/>
      <c r="P121" s="286"/>
      <c r="Q121" s="405">
        <v>6000</v>
      </c>
      <c r="R121" s="286"/>
      <c r="S121" s="286"/>
      <c r="T121" s="286"/>
      <c r="U121" s="287"/>
    </row>
    <row r="122" spans="1:21" s="29" customFormat="1" ht="42">
      <c r="A122" s="246" t="s">
        <v>1307</v>
      </c>
      <c r="B122" s="246" t="s">
        <v>1308</v>
      </c>
      <c r="C122" s="246" t="s">
        <v>1309</v>
      </c>
      <c r="D122" s="246"/>
      <c r="E122" s="360" t="s">
        <v>1310</v>
      </c>
      <c r="F122" s="324">
        <v>6000</v>
      </c>
      <c r="G122" s="284" t="s">
        <v>77</v>
      </c>
      <c r="H122" s="406">
        <v>22767</v>
      </c>
      <c r="I122" s="285"/>
      <c r="J122" s="285"/>
      <c r="K122" s="285"/>
      <c r="L122" s="285"/>
      <c r="M122" s="285"/>
      <c r="N122" s="285"/>
      <c r="O122" s="285"/>
      <c r="P122" s="403">
        <v>6000</v>
      </c>
      <c r="Q122" s="403"/>
      <c r="R122" s="285"/>
      <c r="S122" s="285"/>
      <c r="T122" s="285"/>
      <c r="U122" s="284"/>
    </row>
    <row r="123" spans="1:21" s="29" customFormat="1" ht="37.5">
      <c r="E123" s="407" t="s">
        <v>1065</v>
      </c>
      <c r="F123" s="217">
        <f>F107+F108+F109+F110+F111+F112+F113+F114+F115+F116+F118+F119+F121+F122</f>
        <v>1400000</v>
      </c>
      <c r="G123" s="364"/>
      <c r="H123" s="364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58"/>
    </row>
    <row r="125" spans="1:21">
      <c r="A125" s="408" t="s">
        <v>140</v>
      </c>
      <c r="B125" s="409" t="s">
        <v>1311</v>
      </c>
      <c r="C125" s="409"/>
      <c r="D125" s="409"/>
      <c r="E125" s="218" t="s">
        <v>1312</v>
      </c>
      <c r="F125" s="410"/>
      <c r="G125" s="411"/>
      <c r="H125" s="411"/>
    </row>
    <row r="126" spans="1:21">
      <c r="A126" s="219" t="s">
        <v>13</v>
      </c>
      <c r="B126" s="220">
        <v>120000</v>
      </c>
      <c r="C126" s="221"/>
      <c r="D126" s="221"/>
      <c r="E126" s="224" t="s">
        <v>1313</v>
      </c>
      <c r="F126" s="222">
        <f>F10+F12+F19+F24+F33</f>
        <v>156640</v>
      </c>
      <c r="G126" s="412"/>
      <c r="H126" s="412"/>
    </row>
    <row r="127" spans="1:21">
      <c r="A127" s="219" t="s">
        <v>1314</v>
      </c>
      <c r="B127" s="220">
        <v>150000</v>
      </c>
      <c r="C127" s="221"/>
      <c r="D127" s="221"/>
      <c r="E127" s="224" t="s">
        <v>1315</v>
      </c>
      <c r="F127" s="222">
        <f>F50+F59+F64+F70+F74+F78+F83</f>
        <v>206000</v>
      </c>
      <c r="G127" s="412"/>
      <c r="H127" s="412"/>
    </row>
    <row r="128" spans="1:21">
      <c r="A128" s="219" t="s">
        <v>454</v>
      </c>
      <c r="B128" s="222">
        <v>159640</v>
      </c>
      <c r="C128" s="221"/>
      <c r="D128" s="221"/>
      <c r="E128" s="224" t="s">
        <v>1316</v>
      </c>
      <c r="F128" s="222">
        <f>F92+F96+F99+F101</f>
        <v>67000</v>
      </c>
      <c r="G128" s="412"/>
      <c r="H128" s="412"/>
    </row>
    <row r="129" spans="1:8">
      <c r="A129" s="223" t="s">
        <v>4</v>
      </c>
      <c r="B129" s="220">
        <f>SUM(B126:B128)</f>
        <v>429640</v>
      </c>
      <c r="C129" s="221"/>
      <c r="D129" s="221"/>
      <c r="E129" s="224"/>
      <c r="F129" s="225">
        <f>SUM(F126:F128)</f>
        <v>429640</v>
      </c>
      <c r="G129" s="412"/>
      <c r="H129" s="412"/>
    </row>
    <row r="130" spans="1:8">
      <c r="A130" s="226" t="s">
        <v>12</v>
      </c>
      <c r="B130" s="227">
        <f>F107+F108+F109+F110+F111+F112+F113+F114+F115+F116+F118+F119</f>
        <v>1388000</v>
      </c>
      <c r="C130" s="221"/>
      <c r="D130" s="221"/>
      <c r="E130" s="221" t="s">
        <v>1317</v>
      </c>
      <c r="F130" s="228">
        <v>1400000</v>
      </c>
      <c r="G130" s="412"/>
      <c r="H130" s="412"/>
    </row>
    <row r="131" spans="1:8">
      <c r="A131" s="229" t="s">
        <v>454</v>
      </c>
      <c r="B131" s="230">
        <f>F121+F122</f>
        <v>12000</v>
      </c>
      <c r="C131" s="29"/>
      <c r="D131" s="29"/>
      <c r="E131" s="29"/>
      <c r="F131" s="29"/>
    </row>
    <row r="132" spans="1:8">
      <c r="A132" s="229"/>
      <c r="B132" s="230">
        <f>SUM(B130:B131)</f>
        <v>1400000</v>
      </c>
      <c r="C132" s="29"/>
      <c r="D132" s="29"/>
      <c r="E132" s="29"/>
      <c r="F132" s="29"/>
    </row>
    <row r="133" spans="1:8">
      <c r="A133" s="29"/>
      <c r="B133" s="29"/>
      <c r="C133" s="29"/>
      <c r="D133" s="29"/>
      <c r="E133" s="29"/>
      <c r="F133" s="29"/>
    </row>
    <row r="134" spans="1:8">
      <c r="A134" s="29"/>
      <c r="B134" s="29"/>
      <c r="C134" s="29"/>
      <c r="D134" s="29"/>
      <c r="E134" s="29"/>
      <c r="F134" s="29"/>
    </row>
    <row r="135" spans="1:8">
      <c r="A135" s="29"/>
      <c r="B135" s="29"/>
      <c r="C135" s="29"/>
      <c r="D135" s="29"/>
      <c r="E135" s="29"/>
      <c r="F135" s="29"/>
    </row>
  </sheetData>
  <mergeCells count="326"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78" customWidth="1"/>
    <col min="6" max="6" width="8.7109375" style="178" bestFit="1" customWidth="1"/>
    <col min="7" max="7" width="4.7109375" style="179" bestFit="1" customWidth="1"/>
    <col min="8" max="8" width="12.7109375" style="179" customWidth="1"/>
    <col min="9" max="20" width="4" style="179" customWidth="1"/>
    <col min="21" max="21" width="10.85546875" style="178" customWidth="1"/>
    <col min="22" max="256" width="9" style="178"/>
    <col min="257" max="257" width="17.7109375" style="178" customWidth="1"/>
    <col min="258" max="258" width="12.7109375" style="178" customWidth="1"/>
    <col min="259" max="259" width="11.7109375" style="178" customWidth="1"/>
    <col min="260" max="260" width="11.28515625" style="178" customWidth="1"/>
    <col min="261" max="261" width="22.28515625" style="178" customWidth="1"/>
    <col min="262" max="262" width="8.7109375" style="178" bestFit="1" customWidth="1"/>
    <col min="263" max="263" width="4.28515625" style="178" customWidth="1"/>
    <col min="264" max="264" width="8.85546875" style="178" customWidth="1"/>
    <col min="265" max="276" width="4" style="178" customWidth="1"/>
    <col min="277" max="277" width="10.85546875" style="178" customWidth="1"/>
    <col min="278" max="512" width="9" style="178"/>
    <col min="513" max="513" width="17.7109375" style="178" customWidth="1"/>
    <col min="514" max="514" width="12.7109375" style="178" customWidth="1"/>
    <col min="515" max="515" width="11.7109375" style="178" customWidth="1"/>
    <col min="516" max="516" width="11.28515625" style="178" customWidth="1"/>
    <col min="517" max="517" width="22.28515625" style="178" customWidth="1"/>
    <col min="518" max="518" width="8.7109375" style="178" bestFit="1" customWidth="1"/>
    <col min="519" max="519" width="4.28515625" style="178" customWidth="1"/>
    <col min="520" max="520" width="8.85546875" style="178" customWidth="1"/>
    <col min="521" max="532" width="4" style="178" customWidth="1"/>
    <col min="533" max="533" width="10.85546875" style="178" customWidth="1"/>
    <col min="534" max="768" width="9" style="178"/>
    <col min="769" max="769" width="17.7109375" style="178" customWidth="1"/>
    <col min="770" max="770" width="12.7109375" style="178" customWidth="1"/>
    <col min="771" max="771" width="11.7109375" style="178" customWidth="1"/>
    <col min="772" max="772" width="11.28515625" style="178" customWidth="1"/>
    <col min="773" max="773" width="22.28515625" style="178" customWidth="1"/>
    <col min="774" max="774" width="8.7109375" style="178" bestFit="1" customWidth="1"/>
    <col min="775" max="775" width="4.28515625" style="178" customWidth="1"/>
    <col min="776" max="776" width="8.85546875" style="178" customWidth="1"/>
    <col min="777" max="788" width="4" style="178" customWidth="1"/>
    <col min="789" max="789" width="10.85546875" style="178" customWidth="1"/>
    <col min="790" max="1024" width="9" style="178"/>
    <col min="1025" max="1025" width="17.7109375" style="178" customWidth="1"/>
    <col min="1026" max="1026" width="12.7109375" style="178" customWidth="1"/>
    <col min="1027" max="1027" width="11.7109375" style="178" customWidth="1"/>
    <col min="1028" max="1028" width="11.28515625" style="178" customWidth="1"/>
    <col min="1029" max="1029" width="22.28515625" style="178" customWidth="1"/>
    <col min="1030" max="1030" width="8.7109375" style="178" bestFit="1" customWidth="1"/>
    <col min="1031" max="1031" width="4.28515625" style="178" customWidth="1"/>
    <col min="1032" max="1032" width="8.85546875" style="178" customWidth="1"/>
    <col min="1033" max="1044" width="4" style="178" customWidth="1"/>
    <col min="1045" max="1045" width="10.85546875" style="178" customWidth="1"/>
    <col min="1046" max="1280" width="9" style="178"/>
    <col min="1281" max="1281" width="17.7109375" style="178" customWidth="1"/>
    <col min="1282" max="1282" width="12.7109375" style="178" customWidth="1"/>
    <col min="1283" max="1283" width="11.7109375" style="178" customWidth="1"/>
    <col min="1284" max="1284" width="11.28515625" style="178" customWidth="1"/>
    <col min="1285" max="1285" width="22.28515625" style="178" customWidth="1"/>
    <col min="1286" max="1286" width="8.7109375" style="178" bestFit="1" customWidth="1"/>
    <col min="1287" max="1287" width="4.28515625" style="178" customWidth="1"/>
    <col min="1288" max="1288" width="8.85546875" style="178" customWidth="1"/>
    <col min="1289" max="1300" width="4" style="178" customWidth="1"/>
    <col min="1301" max="1301" width="10.85546875" style="178" customWidth="1"/>
    <col min="1302" max="1536" width="9" style="178"/>
    <col min="1537" max="1537" width="17.7109375" style="178" customWidth="1"/>
    <col min="1538" max="1538" width="12.7109375" style="178" customWidth="1"/>
    <col min="1539" max="1539" width="11.7109375" style="178" customWidth="1"/>
    <col min="1540" max="1540" width="11.28515625" style="178" customWidth="1"/>
    <col min="1541" max="1541" width="22.28515625" style="178" customWidth="1"/>
    <col min="1542" max="1542" width="8.7109375" style="178" bestFit="1" customWidth="1"/>
    <col min="1543" max="1543" width="4.28515625" style="178" customWidth="1"/>
    <col min="1544" max="1544" width="8.85546875" style="178" customWidth="1"/>
    <col min="1545" max="1556" width="4" style="178" customWidth="1"/>
    <col min="1557" max="1557" width="10.85546875" style="178" customWidth="1"/>
    <col min="1558" max="1792" width="9" style="178"/>
    <col min="1793" max="1793" width="17.7109375" style="178" customWidth="1"/>
    <col min="1794" max="1794" width="12.7109375" style="178" customWidth="1"/>
    <col min="1795" max="1795" width="11.7109375" style="178" customWidth="1"/>
    <col min="1796" max="1796" width="11.28515625" style="178" customWidth="1"/>
    <col min="1797" max="1797" width="22.28515625" style="178" customWidth="1"/>
    <col min="1798" max="1798" width="8.7109375" style="178" bestFit="1" customWidth="1"/>
    <col min="1799" max="1799" width="4.28515625" style="178" customWidth="1"/>
    <col min="1800" max="1800" width="8.85546875" style="178" customWidth="1"/>
    <col min="1801" max="1812" width="4" style="178" customWidth="1"/>
    <col min="1813" max="1813" width="10.85546875" style="178" customWidth="1"/>
    <col min="1814" max="2048" width="9" style="178"/>
    <col min="2049" max="2049" width="17.7109375" style="178" customWidth="1"/>
    <col min="2050" max="2050" width="12.7109375" style="178" customWidth="1"/>
    <col min="2051" max="2051" width="11.7109375" style="178" customWidth="1"/>
    <col min="2052" max="2052" width="11.28515625" style="178" customWidth="1"/>
    <col min="2053" max="2053" width="22.28515625" style="178" customWidth="1"/>
    <col min="2054" max="2054" width="8.7109375" style="178" bestFit="1" customWidth="1"/>
    <col min="2055" max="2055" width="4.28515625" style="178" customWidth="1"/>
    <col min="2056" max="2056" width="8.85546875" style="178" customWidth="1"/>
    <col min="2057" max="2068" width="4" style="178" customWidth="1"/>
    <col min="2069" max="2069" width="10.85546875" style="178" customWidth="1"/>
    <col min="2070" max="2304" width="9" style="178"/>
    <col min="2305" max="2305" width="17.7109375" style="178" customWidth="1"/>
    <col min="2306" max="2306" width="12.7109375" style="178" customWidth="1"/>
    <col min="2307" max="2307" width="11.7109375" style="178" customWidth="1"/>
    <col min="2308" max="2308" width="11.28515625" style="178" customWidth="1"/>
    <col min="2309" max="2309" width="22.28515625" style="178" customWidth="1"/>
    <col min="2310" max="2310" width="8.7109375" style="178" bestFit="1" customWidth="1"/>
    <col min="2311" max="2311" width="4.28515625" style="178" customWidth="1"/>
    <col min="2312" max="2312" width="8.85546875" style="178" customWidth="1"/>
    <col min="2313" max="2324" width="4" style="178" customWidth="1"/>
    <col min="2325" max="2325" width="10.85546875" style="178" customWidth="1"/>
    <col min="2326" max="2560" width="9" style="178"/>
    <col min="2561" max="2561" width="17.7109375" style="178" customWidth="1"/>
    <col min="2562" max="2562" width="12.7109375" style="178" customWidth="1"/>
    <col min="2563" max="2563" width="11.7109375" style="178" customWidth="1"/>
    <col min="2564" max="2564" width="11.28515625" style="178" customWidth="1"/>
    <col min="2565" max="2565" width="22.28515625" style="178" customWidth="1"/>
    <col min="2566" max="2566" width="8.7109375" style="178" bestFit="1" customWidth="1"/>
    <col min="2567" max="2567" width="4.28515625" style="178" customWidth="1"/>
    <col min="2568" max="2568" width="8.85546875" style="178" customWidth="1"/>
    <col min="2569" max="2580" width="4" style="178" customWidth="1"/>
    <col min="2581" max="2581" width="10.85546875" style="178" customWidth="1"/>
    <col min="2582" max="2816" width="9" style="178"/>
    <col min="2817" max="2817" width="17.7109375" style="178" customWidth="1"/>
    <col min="2818" max="2818" width="12.7109375" style="178" customWidth="1"/>
    <col min="2819" max="2819" width="11.7109375" style="178" customWidth="1"/>
    <col min="2820" max="2820" width="11.28515625" style="178" customWidth="1"/>
    <col min="2821" max="2821" width="22.28515625" style="178" customWidth="1"/>
    <col min="2822" max="2822" width="8.7109375" style="178" bestFit="1" customWidth="1"/>
    <col min="2823" max="2823" width="4.28515625" style="178" customWidth="1"/>
    <col min="2824" max="2824" width="8.85546875" style="178" customWidth="1"/>
    <col min="2825" max="2836" width="4" style="178" customWidth="1"/>
    <col min="2837" max="2837" width="10.85546875" style="178" customWidth="1"/>
    <col min="2838" max="3072" width="9" style="178"/>
    <col min="3073" max="3073" width="17.7109375" style="178" customWidth="1"/>
    <col min="3074" max="3074" width="12.7109375" style="178" customWidth="1"/>
    <col min="3075" max="3075" width="11.7109375" style="178" customWidth="1"/>
    <col min="3076" max="3076" width="11.28515625" style="178" customWidth="1"/>
    <col min="3077" max="3077" width="22.28515625" style="178" customWidth="1"/>
    <col min="3078" max="3078" width="8.7109375" style="178" bestFit="1" customWidth="1"/>
    <col min="3079" max="3079" width="4.28515625" style="178" customWidth="1"/>
    <col min="3080" max="3080" width="8.85546875" style="178" customWidth="1"/>
    <col min="3081" max="3092" width="4" style="178" customWidth="1"/>
    <col min="3093" max="3093" width="10.85546875" style="178" customWidth="1"/>
    <col min="3094" max="3328" width="9" style="178"/>
    <col min="3329" max="3329" width="17.7109375" style="178" customWidth="1"/>
    <col min="3330" max="3330" width="12.7109375" style="178" customWidth="1"/>
    <col min="3331" max="3331" width="11.7109375" style="178" customWidth="1"/>
    <col min="3332" max="3332" width="11.28515625" style="178" customWidth="1"/>
    <col min="3333" max="3333" width="22.28515625" style="178" customWidth="1"/>
    <col min="3334" max="3334" width="8.7109375" style="178" bestFit="1" customWidth="1"/>
    <col min="3335" max="3335" width="4.28515625" style="178" customWidth="1"/>
    <col min="3336" max="3336" width="8.85546875" style="178" customWidth="1"/>
    <col min="3337" max="3348" width="4" style="178" customWidth="1"/>
    <col min="3349" max="3349" width="10.85546875" style="178" customWidth="1"/>
    <col min="3350" max="3584" width="9" style="178"/>
    <col min="3585" max="3585" width="17.7109375" style="178" customWidth="1"/>
    <col min="3586" max="3586" width="12.7109375" style="178" customWidth="1"/>
    <col min="3587" max="3587" width="11.7109375" style="178" customWidth="1"/>
    <col min="3588" max="3588" width="11.28515625" style="178" customWidth="1"/>
    <col min="3589" max="3589" width="22.28515625" style="178" customWidth="1"/>
    <col min="3590" max="3590" width="8.7109375" style="178" bestFit="1" customWidth="1"/>
    <col min="3591" max="3591" width="4.28515625" style="178" customWidth="1"/>
    <col min="3592" max="3592" width="8.85546875" style="178" customWidth="1"/>
    <col min="3593" max="3604" width="4" style="178" customWidth="1"/>
    <col min="3605" max="3605" width="10.85546875" style="178" customWidth="1"/>
    <col min="3606" max="3840" width="9" style="178"/>
    <col min="3841" max="3841" width="17.7109375" style="178" customWidth="1"/>
    <col min="3842" max="3842" width="12.7109375" style="178" customWidth="1"/>
    <col min="3843" max="3843" width="11.7109375" style="178" customWidth="1"/>
    <col min="3844" max="3844" width="11.28515625" style="178" customWidth="1"/>
    <col min="3845" max="3845" width="22.28515625" style="178" customWidth="1"/>
    <col min="3846" max="3846" width="8.7109375" style="178" bestFit="1" customWidth="1"/>
    <col min="3847" max="3847" width="4.28515625" style="178" customWidth="1"/>
    <col min="3848" max="3848" width="8.85546875" style="178" customWidth="1"/>
    <col min="3849" max="3860" width="4" style="178" customWidth="1"/>
    <col min="3861" max="3861" width="10.85546875" style="178" customWidth="1"/>
    <col min="3862" max="4096" width="9" style="178"/>
    <col min="4097" max="4097" width="17.7109375" style="178" customWidth="1"/>
    <col min="4098" max="4098" width="12.7109375" style="178" customWidth="1"/>
    <col min="4099" max="4099" width="11.7109375" style="178" customWidth="1"/>
    <col min="4100" max="4100" width="11.28515625" style="178" customWidth="1"/>
    <col min="4101" max="4101" width="22.28515625" style="178" customWidth="1"/>
    <col min="4102" max="4102" width="8.7109375" style="178" bestFit="1" customWidth="1"/>
    <col min="4103" max="4103" width="4.28515625" style="178" customWidth="1"/>
    <col min="4104" max="4104" width="8.85546875" style="178" customWidth="1"/>
    <col min="4105" max="4116" width="4" style="178" customWidth="1"/>
    <col min="4117" max="4117" width="10.85546875" style="178" customWidth="1"/>
    <col min="4118" max="4352" width="9" style="178"/>
    <col min="4353" max="4353" width="17.7109375" style="178" customWidth="1"/>
    <col min="4354" max="4354" width="12.7109375" style="178" customWidth="1"/>
    <col min="4355" max="4355" width="11.7109375" style="178" customWidth="1"/>
    <col min="4356" max="4356" width="11.28515625" style="178" customWidth="1"/>
    <col min="4357" max="4357" width="22.28515625" style="178" customWidth="1"/>
    <col min="4358" max="4358" width="8.7109375" style="178" bestFit="1" customWidth="1"/>
    <col min="4359" max="4359" width="4.28515625" style="178" customWidth="1"/>
    <col min="4360" max="4360" width="8.85546875" style="178" customWidth="1"/>
    <col min="4361" max="4372" width="4" style="178" customWidth="1"/>
    <col min="4373" max="4373" width="10.85546875" style="178" customWidth="1"/>
    <col min="4374" max="4608" width="9" style="178"/>
    <col min="4609" max="4609" width="17.7109375" style="178" customWidth="1"/>
    <col min="4610" max="4610" width="12.7109375" style="178" customWidth="1"/>
    <col min="4611" max="4611" width="11.7109375" style="178" customWidth="1"/>
    <col min="4612" max="4612" width="11.28515625" style="178" customWidth="1"/>
    <col min="4613" max="4613" width="22.28515625" style="178" customWidth="1"/>
    <col min="4614" max="4614" width="8.7109375" style="178" bestFit="1" customWidth="1"/>
    <col min="4615" max="4615" width="4.28515625" style="178" customWidth="1"/>
    <col min="4616" max="4616" width="8.85546875" style="178" customWidth="1"/>
    <col min="4617" max="4628" width="4" style="178" customWidth="1"/>
    <col min="4629" max="4629" width="10.85546875" style="178" customWidth="1"/>
    <col min="4630" max="4864" width="9" style="178"/>
    <col min="4865" max="4865" width="17.7109375" style="178" customWidth="1"/>
    <col min="4866" max="4866" width="12.7109375" style="178" customWidth="1"/>
    <col min="4867" max="4867" width="11.7109375" style="178" customWidth="1"/>
    <col min="4868" max="4868" width="11.28515625" style="178" customWidth="1"/>
    <col min="4869" max="4869" width="22.28515625" style="178" customWidth="1"/>
    <col min="4870" max="4870" width="8.7109375" style="178" bestFit="1" customWidth="1"/>
    <col min="4871" max="4871" width="4.28515625" style="178" customWidth="1"/>
    <col min="4872" max="4872" width="8.85546875" style="178" customWidth="1"/>
    <col min="4873" max="4884" width="4" style="178" customWidth="1"/>
    <col min="4885" max="4885" width="10.85546875" style="178" customWidth="1"/>
    <col min="4886" max="5120" width="9" style="178"/>
    <col min="5121" max="5121" width="17.7109375" style="178" customWidth="1"/>
    <col min="5122" max="5122" width="12.7109375" style="178" customWidth="1"/>
    <col min="5123" max="5123" width="11.7109375" style="178" customWidth="1"/>
    <col min="5124" max="5124" width="11.28515625" style="178" customWidth="1"/>
    <col min="5125" max="5125" width="22.28515625" style="178" customWidth="1"/>
    <col min="5126" max="5126" width="8.7109375" style="178" bestFit="1" customWidth="1"/>
    <col min="5127" max="5127" width="4.28515625" style="178" customWidth="1"/>
    <col min="5128" max="5128" width="8.85546875" style="178" customWidth="1"/>
    <col min="5129" max="5140" width="4" style="178" customWidth="1"/>
    <col min="5141" max="5141" width="10.85546875" style="178" customWidth="1"/>
    <col min="5142" max="5376" width="9" style="178"/>
    <col min="5377" max="5377" width="17.7109375" style="178" customWidth="1"/>
    <col min="5378" max="5378" width="12.7109375" style="178" customWidth="1"/>
    <col min="5379" max="5379" width="11.7109375" style="178" customWidth="1"/>
    <col min="5380" max="5380" width="11.28515625" style="178" customWidth="1"/>
    <col min="5381" max="5381" width="22.28515625" style="178" customWidth="1"/>
    <col min="5382" max="5382" width="8.7109375" style="178" bestFit="1" customWidth="1"/>
    <col min="5383" max="5383" width="4.28515625" style="178" customWidth="1"/>
    <col min="5384" max="5384" width="8.85546875" style="178" customWidth="1"/>
    <col min="5385" max="5396" width="4" style="178" customWidth="1"/>
    <col min="5397" max="5397" width="10.85546875" style="178" customWidth="1"/>
    <col min="5398" max="5632" width="9" style="178"/>
    <col min="5633" max="5633" width="17.7109375" style="178" customWidth="1"/>
    <col min="5634" max="5634" width="12.7109375" style="178" customWidth="1"/>
    <col min="5635" max="5635" width="11.7109375" style="178" customWidth="1"/>
    <col min="5636" max="5636" width="11.28515625" style="178" customWidth="1"/>
    <col min="5637" max="5637" width="22.28515625" style="178" customWidth="1"/>
    <col min="5638" max="5638" width="8.7109375" style="178" bestFit="1" customWidth="1"/>
    <col min="5639" max="5639" width="4.28515625" style="178" customWidth="1"/>
    <col min="5640" max="5640" width="8.85546875" style="178" customWidth="1"/>
    <col min="5641" max="5652" width="4" style="178" customWidth="1"/>
    <col min="5653" max="5653" width="10.85546875" style="178" customWidth="1"/>
    <col min="5654" max="5888" width="9" style="178"/>
    <col min="5889" max="5889" width="17.7109375" style="178" customWidth="1"/>
    <col min="5890" max="5890" width="12.7109375" style="178" customWidth="1"/>
    <col min="5891" max="5891" width="11.7109375" style="178" customWidth="1"/>
    <col min="5892" max="5892" width="11.28515625" style="178" customWidth="1"/>
    <col min="5893" max="5893" width="22.28515625" style="178" customWidth="1"/>
    <col min="5894" max="5894" width="8.7109375" style="178" bestFit="1" customWidth="1"/>
    <col min="5895" max="5895" width="4.28515625" style="178" customWidth="1"/>
    <col min="5896" max="5896" width="8.85546875" style="178" customWidth="1"/>
    <col min="5897" max="5908" width="4" style="178" customWidth="1"/>
    <col min="5909" max="5909" width="10.85546875" style="178" customWidth="1"/>
    <col min="5910" max="6144" width="9" style="178"/>
    <col min="6145" max="6145" width="17.7109375" style="178" customWidth="1"/>
    <col min="6146" max="6146" width="12.7109375" style="178" customWidth="1"/>
    <col min="6147" max="6147" width="11.7109375" style="178" customWidth="1"/>
    <col min="6148" max="6148" width="11.28515625" style="178" customWidth="1"/>
    <col min="6149" max="6149" width="22.28515625" style="178" customWidth="1"/>
    <col min="6150" max="6150" width="8.7109375" style="178" bestFit="1" customWidth="1"/>
    <col min="6151" max="6151" width="4.28515625" style="178" customWidth="1"/>
    <col min="6152" max="6152" width="8.85546875" style="178" customWidth="1"/>
    <col min="6153" max="6164" width="4" style="178" customWidth="1"/>
    <col min="6165" max="6165" width="10.85546875" style="178" customWidth="1"/>
    <col min="6166" max="6400" width="9" style="178"/>
    <col min="6401" max="6401" width="17.7109375" style="178" customWidth="1"/>
    <col min="6402" max="6402" width="12.7109375" style="178" customWidth="1"/>
    <col min="6403" max="6403" width="11.7109375" style="178" customWidth="1"/>
    <col min="6404" max="6404" width="11.28515625" style="178" customWidth="1"/>
    <col min="6405" max="6405" width="22.28515625" style="178" customWidth="1"/>
    <col min="6406" max="6406" width="8.7109375" style="178" bestFit="1" customWidth="1"/>
    <col min="6407" max="6407" width="4.28515625" style="178" customWidth="1"/>
    <col min="6408" max="6408" width="8.85546875" style="178" customWidth="1"/>
    <col min="6409" max="6420" width="4" style="178" customWidth="1"/>
    <col min="6421" max="6421" width="10.85546875" style="178" customWidth="1"/>
    <col min="6422" max="6656" width="9" style="178"/>
    <col min="6657" max="6657" width="17.7109375" style="178" customWidth="1"/>
    <col min="6658" max="6658" width="12.7109375" style="178" customWidth="1"/>
    <col min="6659" max="6659" width="11.7109375" style="178" customWidth="1"/>
    <col min="6660" max="6660" width="11.28515625" style="178" customWidth="1"/>
    <col min="6661" max="6661" width="22.28515625" style="178" customWidth="1"/>
    <col min="6662" max="6662" width="8.7109375" style="178" bestFit="1" customWidth="1"/>
    <col min="6663" max="6663" width="4.28515625" style="178" customWidth="1"/>
    <col min="6664" max="6664" width="8.85546875" style="178" customWidth="1"/>
    <col min="6665" max="6676" width="4" style="178" customWidth="1"/>
    <col min="6677" max="6677" width="10.85546875" style="178" customWidth="1"/>
    <col min="6678" max="6912" width="9" style="178"/>
    <col min="6913" max="6913" width="17.7109375" style="178" customWidth="1"/>
    <col min="6914" max="6914" width="12.7109375" style="178" customWidth="1"/>
    <col min="6915" max="6915" width="11.7109375" style="178" customWidth="1"/>
    <col min="6916" max="6916" width="11.28515625" style="178" customWidth="1"/>
    <col min="6917" max="6917" width="22.28515625" style="178" customWidth="1"/>
    <col min="6918" max="6918" width="8.7109375" style="178" bestFit="1" customWidth="1"/>
    <col min="6919" max="6919" width="4.28515625" style="178" customWidth="1"/>
    <col min="6920" max="6920" width="8.85546875" style="178" customWidth="1"/>
    <col min="6921" max="6932" width="4" style="178" customWidth="1"/>
    <col min="6933" max="6933" width="10.85546875" style="178" customWidth="1"/>
    <col min="6934" max="7168" width="9" style="178"/>
    <col min="7169" max="7169" width="17.7109375" style="178" customWidth="1"/>
    <col min="7170" max="7170" width="12.7109375" style="178" customWidth="1"/>
    <col min="7171" max="7171" width="11.7109375" style="178" customWidth="1"/>
    <col min="7172" max="7172" width="11.28515625" style="178" customWidth="1"/>
    <col min="7173" max="7173" width="22.28515625" style="178" customWidth="1"/>
    <col min="7174" max="7174" width="8.7109375" style="178" bestFit="1" customWidth="1"/>
    <col min="7175" max="7175" width="4.28515625" style="178" customWidth="1"/>
    <col min="7176" max="7176" width="8.85546875" style="178" customWidth="1"/>
    <col min="7177" max="7188" width="4" style="178" customWidth="1"/>
    <col min="7189" max="7189" width="10.85546875" style="178" customWidth="1"/>
    <col min="7190" max="7424" width="9" style="178"/>
    <col min="7425" max="7425" width="17.7109375" style="178" customWidth="1"/>
    <col min="7426" max="7426" width="12.7109375" style="178" customWidth="1"/>
    <col min="7427" max="7427" width="11.7109375" style="178" customWidth="1"/>
    <col min="7428" max="7428" width="11.28515625" style="178" customWidth="1"/>
    <col min="7429" max="7429" width="22.28515625" style="178" customWidth="1"/>
    <col min="7430" max="7430" width="8.7109375" style="178" bestFit="1" customWidth="1"/>
    <col min="7431" max="7431" width="4.28515625" style="178" customWidth="1"/>
    <col min="7432" max="7432" width="8.85546875" style="178" customWidth="1"/>
    <col min="7433" max="7444" width="4" style="178" customWidth="1"/>
    <col min="7445" max="7445" width="10.85546875" style="178" customWidth="1"/>
    <col min="7446" max="7680" width="9" style="178"/>
    <col min="7681" max="7681" width="17.7109375" style="178" customWidth="1"/>
    <col min="7682" max="7682" width="12.7109375" style="178" customWidth="1"/>
    <col min="7683" max="7683" width="11.7109375" style="178" customWidth="1"/>
    <col min="7684" max="7684" width="11.28515625" style="178" customWidth="1"/>
    <col min="7685" max="7685" width="22.28515625" style="178" customWidth="1"/>
    <col min="7686" max="7686" width="8.7109375" style="178" bestFit="1" customWidth="1"/>
    <col min="7687" max="7687" width="4.28515625" style="178" customWidth="1"/>
    <col min="7688" max="7688" width="8.85546875" style="178" customWidth="1"/>
    <col min="7689" max="7700" width="4" style="178" customWidth="1"/>
    <col min="7701" max="7701" width="10.85546875" style="178" customWidth="1"/>
    <col min="7702" max="7936" width="9" style="178"/>
    <col min="7937" max="7937" width="17.7109375" style="178" customWidth="1"/>
    <col min="7938" max="7938" width="12.7109375" style="178" customWidth="1"/>
    <col min="7939" max="7939" width="11.7109375" style="178" customWidth="1"/>
    <col min="7940" max="7940" width="11.28515625" style="178" customWidth="1"/>
    <col min="7941" max="7941" width="22.28515625" style="178" customWidth="1"/>
    <col min="7942" max="7942" width="8.7109375" style="178" bestFit="1" customWidth="1"/>
    <col min="7943" max="7943" width="4.28515625" style="178" customWidth="1"/>
    <col min="7944" max="7944" width="8.85546875" style="178" customWidth="1"/>
    <col min="7945" max="7956" width="4" style="178" customWidth="1"/>
    <col min="7957" max="7957" width="10.85546875" style="178" customWidth="1"/>
    <col min="7958" max="8192" width="9" style="178"/>
    <col min="8193" max="8193" width="17.7109375" style="178" customWidth="1"/>
    <col min="8194" max="8194" width="12.7109375" style="178" customWidth="1"/>
    <col min="8195" max="8195" width="11.7109375" style="178" customWidth="1"/>
    <col min="8196" max="8196" width="11.28515625" style="178" customWidth="1"/>
    <col min="8197" max="8197" width="22.28515625" style="178" customWidth="1"/>
    <col min="8198" max="8198" width="8.7109375" style="178" bestFit="1" customWidth="1"/>
    <col min="8199" max="8199" width="4.28515625" style="178" customWidth="1"/>
    <col min="8200" max="8200" width="8.85546875" style="178" customWidth="1"/>
    <col min="8201" max="8212" width="4" style="178" customWidth="1"/>
    <col min="8213" max="8213" width="10.85546875" style="178" customWidth="1"/>
    <col min="8214" max="8448" width="9" style="178"/>
    <col min="8449" max="8449" width="17.7109375" style="178" customWidth="1"/>
    <col min="8450" max="8450" width="12.7109375" style="178" customWidth="1"/>
    <col min="8451" max="8451" width="11.7109375" style="178" customWidth="1"/>
    <col min="8452" max="8452" width="11.28515625" style="178" customWidth="1"/>
    <col min="8453" max="8453" width="22.28515625" style="178" customWidth="1"/>
    <col min="8454" max="8454" width="8.7109375" style="178" bestFit="1" customWidth="1"/>
    <col min="8455" max="8455" width="4.28515625" style="178" customWidth="1"/>
    <col min="8456" max="8456" width="8.85546875" style="178" customWidth="1"/>
    <col min="8457" max="8468" width="4" style="178" customWidth="1"/>
    <col min="8469" max="8469" width="10.85546875" style="178" customWidth="1"/>
    <col min="8470" max="8704" width="9" style="178"/>
    <col min="8705" max="8705" width="17.7109375" style="178" customWidth="1"/>
    <col min="8706" max="8706" width="12.7109375" style="178" customWidth="1"/>
    <col min="8707" max="8707" width="11.7109375" style="178" customWidth="1"/>
    <col min="8708" max="8708" width="11.28515625" style="178" customWidth="1"/>
    <col min="8709" max="8709" width="22.28515625" style="178" customWidth="1"/>
    <col min="8710" max="8710" width="8.7109375" style="178" bestFit="1" customWidth="1"/>
    <col min="8711" max="8711" width="4.28515625" style="178" customWidth="1"/>
    <col min="8712" max="8712" width="8.85546875" style="178" customWidth="1"/>
    <col min="8713" max="8724" width="4" style="178" customWidth="1"/>
    <col min="8725" max="8725" width="10.85546875" style="178" customWidth="1"/>
    <col min="8726" max="8960" width="9" style="178"/>
    <col min="8961" max="8961" width="17.7109375" style="178" customWidth="1"/>
    <col min="8962" max="8962" width="12.7109375" style="178" customWidth="1"/>
    <col min="8963" max="8963" width="11.7109375" style="178" customWidth="1"/>
    <col min="8964" max="8964" width="11.28515625" style="178" customWidth="1"/>
    <col min="8965" max="8965" width="22.28515625" style="178" customWidth="1"/>
    <col min="8966" max="8966" width="8.7109375" style="178" bestFit="1" customWidth="1"/>
    <col min="8967" max="8967" width="4.28515625" style="178" customWidth="1"/>
    <col min="8968" max="8968" width="8.85546875" style="178" customWidth="1"/>
    <col min="8969" max="8980" width="4" style="178" customWidth="1"/>
    <col min="8981" max="8981" width="10.85546875" style="178" customWidth="1"/>
    <col min="8982" max="9216" width="9" style="178"/>
    <col min="9217" max="9217" width="17.7109375" style="178" customWidth="1"/>
    <col min="9218" max="9218" width="12.7109375" style="178" customWidth="1"/>
    <col min="9219" max="9219" width="11.7109375" style="178" customWidth="1"/>
    <col min="9220" max="9220" width="11.28515625" style="178" customWidth="1"/>
    <col min="9221" max="9221" width="22.28515625" style="178" customWidth="1"/>
    <col min="9222" max="9222" width="8.7109375" style="178" bestFit="1" customWidth="1"/>
    <col min="9223" max="9223" width="4.28515625" style="178" customWidth="1"/>
    <col min="9224" max="9224" width="8.85546875" style="178" customWidth="1"/>
    <col min="9225" max="9236" width="4" style="178" customWidth="1"/>
    <col min="9237" max="9237" width="10.85546875" style="178" customWidth="1"/>
    <col min="9238" max="9472" width="9" style="178"/>
    <col min="9473" max="9473" width="17.7109375" style="178" customWidth="1"/>
    <col min="9474" max="9474" width="12.7109375" style="178" customWidth="1"/>
    <col min="9475" max="9475" width="11.7109375" style="178" customWidth="1"/>
    <col min="9476" max="9476" width="11.28515625" style="178" customWidth="1"/>
    <col min="9477" max="9477" width="22.28515625" style="178" customWidth="1"/>
    <col min="9478" max="9478" width="8.7109375" style="178" bestFit="1" customWidth="1"/>
    <col min="9479" max="9479" width="4.28515625" style="178" customWidth="1"/>
    <col min="9480" max="9480" width="8.85546875" style="178" customWidth="1"/>
    <col min="9481" max="9492" width="4" style="178" customWidth="1"/>
    <col min="9493" max="9493" width="10.85546875" style="178" customWidth="1"/>
    <col min="9494" max="9728" width="9" style="178"/>
    <col min="9729" max="9729" width="17.7109375" style="178" customWidth="1"/>
    <col min="9730" max="9730" width="12.7109375" style="178" customWidth="1"/>
    <col min="9731" max="9731" width="11.7109375" style="178" customWidth="1"/>
    <col min="9732" max="9732" width="11.28515625" style="178" customWidth="1"/>
    <col min="9733" max="9733" width="22.28515625" style="178" customWidth="1"/>
    <col min="9734" max="9734" width="8.7109375" style="178" bestFit="1" customWidth="1"/>
    <col min="9735" max="9735" width="4.28515625" style="178" customWidth="1"/>
    <col min="9736" max="9736" width="8.85546875" style="178" customWidth="1"/>
    <col min="9737" max="9748" width="4" style="178" customWidth="1"/>
    <col min="9749" max="9749" width="10.85546875" style="178" customWidth="1"/>
    <col min="9750" max="9984" width="9" style="178"/>
    <col min="9985" max="9985" width="17.7109375" style="178" customWidth="1"/>
    <col min="9986" max="9986" width="12.7109375" style="178" customWidth="1"/>
    <col min="9987" max="9987" width="11.7109375" style="178" customWidth="1"/>
    <col min="9988" max="9988" width="11.28515625" style="178" customWidth="1"/>
    <col min="9989" max="9989" width="22.28515625" style="178" customWidth="1"/>
    <col min="9990" max="9990" width="8.7109375" style="178" bestFit="1" customWidth="1"/>
    <col min="9991" max="9991" width="4.28515625" style="178" customWidth="1"/>
    <col min="9992" max="9992" width="8.85546875" style="178" customWidth="1"/>
    <col min="9993" max="10004" width="4" style="178" customWidth="1"/>
    <col min="10005" max="10005" width="10.85546875" style="178" customWidth="1"/>
    <col min="10006" max="10240" width="9" style="178"/>
    <col min="10241" max="10241" width="17.7109375" style="178" customWidth="1"/>
    <col min="10242" max="10242" width="12.7109375" style="178" customWidth="1"/>
    <col min="10243" max="10243" width="11.7109375" style="178" customWidth="1"/>
    <col min="10244" max="10244" width="11.28515625" style="178" customWidth="1"/>
    <col min="10245" max="10245" width="22.28515625" style="178" customWidth="1"/>
    <col min="10246" max="10246" width="8.7109375" style="178" bestFit="1" customWidth="1"/>
    <col min="10247" max="10247" width="4.28515625" style="178" customWidth="1"/>
    <col min="10248" max="10248" width="8.85546875" style="178" customWidth="1"/>
    <col min="10249" max="10260" width="4" style="178" customWidth="1"/>
    <col min="10261" max="10261" width="10.85546875" style="178" customWidth="1"/>
    <col min="10262" max="10496" width="9" style="178"/>
    <col min="10497" max="10497" width="17.7109375" style="178" customWidth="1"/>
    <col min="10498" max="10498" width="12.7109375" style="178" customWidth="1"/>
    <col min="10499" max="10499" width="11.7109375" style="178" customWidth="1"/>
    <col min="10500" max="10500" width="11.28515625" style="178" customWidth="1"/>
    <col min="10501" max="10501" width="22.28515625" style="178" customWidth="1"/>
    <col min="10502" max="10502" width="8.7109375" style="178" bestFit="1" customWidth="1"/>
    <col min="10503" max="10503" width="4.28515625" style="178" customWidth="1"/>
    <col min="10504" max="10504" width="8.85546875" style="178" customWidth="1"/>
    <col min="10505" max="10516" width="4" style="178" customWidth="1"/>
    <col min="10517" max="10517" width="10.85546875" style="178" customWidth="1"/>
    <col min="10518" max="10752" width="9" style="178"/>
    <col min="10753" max="10753" width="17.7109375" style="178" customWidth="1"/>
    <col min="10754" max="10754" width="12.7109375" style="178" customWidth="1"/>
    <col min="10755" max="10755" width="11.7109375" style="178" customWidth="1"/>
    <col min="10756" max="10756" width="11.28515625" style="178" customWidth="1"/>
    <col min="10757" max="10757" width="22.28515625" style="178" customWidth="1"/>
    <col min="10758" max="10758" width="8.7109375" style="178" bestFit="1" customWidth="1"/>
    <col min="10759" max="10759" width="4.28515625" style="178" customWidth="1"/>
    <col min="10760" max="10760" width="8.85546875" style="178" customWidth="1"/>
    <col min="10761" max="10772" width="4" style="178" customWidth="1"/>
    <col min="10773" max="10773" width="10.85546875" style="178" customWidth="1"/>
    <col min="10774" max="11008" width="9" style="178"/>
    <col min="11009" max="11009" width="17.7109375" style="178" customWidth="1"/>
    <col min="11010" max="11010" width="12.7109375" style="178" customWidth="1"/>
    <col min="11011" max="11011" width="11.7109375" style="178" customWidth="1"/>
    <col min="11012" max="11012" width="11.28515625" style="178" customWidth="1"/>
    <col min="11013" max="11013" width="22.28515625" style="178" customWidth="1"/>
    <col min="11014" max="11014" width="8.7109375" style="178" bestFit="1" customWidth="1"/>
    <col min="11015" max="11015" width="4.28515625" style="178" customWidth="1"/>
    <col min="11016" max="11016" width="8.85546875" style="178" customWidth="1"/>
    <col min="11017" max="11028" width="4" style="178" customWidth="1"/>
    <col min="11029" max="11029" width="10.85546875" style="178" customWidth="1"/>
    <col min="11030" max="11264" width="9" style="178"/>
    <col min="11265" max="11265" width="17.7109375" style="178" customWidth="1"/>
    <col min="11266" max="11266" width="12.7109375" style="178" customWidth="1"/>
    <col min="11267" max="11267" width="11.7109375" style="178" customWidth="1"/>
    <col min="11268" max="11268" width="11.28515625" style="178" customWidth="1"/>
    <col min="11269" max="11269" width="22.28515625" style="178" customWidth="1"/>
    <col min="11270" max="11270" width="8.7109375" style="178" bestFit="1" customWidth="1"/>
    <col min="11271" max="11271" width="4.28515625" style="178" customWidth="1"/>
    <col min="11272" max="11272" width="8.85546875" style="178" customWidth="1"/>
    <col min="11273" max="11284" width="4" style="178" customWidth="1"/>
    <col min="11285" max="11285" width="10.85546875" style="178" customWidth="1"/>
    <col min="11286" max="11520" width="9" style="178"/>
    <col min="11521" max="11521" width="17.7109375" style="178" customWidth="1"/>
    <col min="11522" max="11522" width="12.7109375" style="178" customWidth="1"/>
    <col min="11523" max="11523" width="11.7109375" style="178" customWidth="1"/>
    <col min="11524" max="11524" width="11.28515625" style="178" customWidth="1"/>
    <col min="11525" max="11525" width="22.28515625" style="178" customWidth="1"/>
    <col min="11526" max="11526" width="8.7109375" style="178" bestFit="1" customWidth="1"/>
    <col min="11527" max="11527" width="4.28515625" style="178" customWidth="1"/>
    <col min="11528" max="11528" width="8.85546875" style="178" customWidth="1"/>
    <col min="11529" max="11540" width="4" style="178" customWidth="1"/>
    <col min="11541" max="11541" width="10.85546875" style="178" customWidth="1"/>
    <col min="11542" max="11776" width="9" style="178"/>
    <col min="11777" max="11777" width="17.7109375" style="178" customWidth="1"/>
    <col min="11778" max="11778" width="12.7109375" style="178" customWidth="1"/>
    <col min="11779" max="11779" width="11.7109375" style="178" customWidth="1"/>
    <col min="11780" max="11780" width="11.28515625" style="178" customWidth="1"/>
    <col min="11781" max="11781" width="22.28515625" style="178" customWidth="1"/>
    <col min="11782" max="11782" width="8.7109375" style="178" bestFit="1" customWidth="1"/>
    <col min="11783" max="11783" width="4.28515625" style="178" customWidth="1"/>
    <col min="11784" max="11784" width="8.85546875" style="178" customWidth="1"/>
    <col min="11785" max="11796" width="4" style="178" customWidth="1"/>
    <col min="11797" max="11797" width="10.85546875" style="178" customWidth="1"/>
    <col min="11798" max="12032" width="9" style="178"/>
    <col min="12033" max="12033" width="17.7109375" style="178" customWidth="1"/>
    <col min="12034" max="12034" width="12.7109375" style="178" customWidth="1"/>
    <col min="12035" max="12035" width="11.7109375" style="178" customWidth="1"/>
    <col min="12036" max="12036" width="11.28515625" style="178" customWidth="1"/>
    <col min="12037" max="12037" width="22.28515625" style="178" customWidth="1"/>
    <col min="12038" max="12038" width="8.7109375" style="178" bestFit="1" customWidth="1"/>
    <col min="12039" max="12039" width="4.28515625" style="178" customWidth="1"/>
    <col min="12040" max="12040" width="8.85546875" style="178" customWidth="1"/>
    <col min="12041" max="12052" width="4" style="178" customWidth="1"/>
    <col min="12053" max="12053" width="10.85546875" style="178" customWidth="1"/>
    <col min="12054" max="12288" width="9" style="178"/>
    <col min="12289" max="12289" width="17.7109375" style="178" customWidth="1"/>
    <col min="12290" max="12290" width="12.7109375" style="178" customWidth="1"/>
    <col min="12291" max="12291" width="11.7109375" style="178" customWidth="1"/>
    <col min="12292" max="12292" width="11.28515625" style="178" customWidth="1"/>
    <col min="12293" max="12293" width="22.28515625" style="178" customWidth="1"/>
    <col min="12294" max="12294" width="8.7109375" style="178" bestFit="1" customWidth="1"/>
    <col min="12295" max="12295" width="4.28515625" style="178" customWidth="1"/>
    <col min="12296" max="12296" width="8.85546875" style="178" customWidth="1"/>
    <col min="12297" max="12308" width="4" style="178" customWidth="1"/>
    <col min="12309" max="12309" width="10.85546875" style="178" customWidth="1"/>
    <col min="12310" max="12544" width="9" style="178"/>
    <col min="12545" max="12545" width="17.7109375" style="178" customWidth="1"/>
    <col min="12546" max="12546" width="12.7109375" style="178" customWidth="1"/>
    <col min="12547" max="12547" width="11.7109375" style="178" customWidth="1"/>
    <col min="12548" max="12548" width="11.28515625" style="178" customWidth="1"/>
    <col min="12549" max="12549" width="22.28515625" style="178" customWidth="1"/>
    <col min="12550" max="12550" width="8.7109375" style="178" bestFit="1" customWidth="1"/>
    <col min="12551" max="12551" width="4.28515625" style="178" customWidth="1"/>
    <col min="12552" max="12552" width="8.85546875" style="178" customWidth="1"/>
    <col min="12553" max="12564" width="4" style="178" customWidth="1"/>
    <col min="12565" max="12565" width="10.85546875" style="178" customWidth="1"/>
    <col min="12566" max="12800" width="9" style="178"/>
    <col min="12801" max="12801" width="17.7109375" style="178" customWidth="1"/>
    <col min="12802" max="12802" width="12.7109375" style="178" customWidth="1"/>
    <col min="12803" max="12803" width="11.7109375" style="178" customWidth="1"/>
    <col min="12804" max="12804" width="11.28515625" style="178" customWidth="1"/>
    <col min="12805" max="12805" width="22.28515625" style="178" customWidth="1"/>
    <col min="12806" max="12806" width="8.7109375" style="178" bestFit="1" customWidth="1"/>
    <col min="12807" max="12807" width="4.28515625" style="178" customWidth="1"/>
    <col min="12808" max="12808" width="8.85546875" style="178" customWidth="1"/>
    <col min="12809" max="12820" width="4" style="178" customWidth="1"/>
    <col min="12821" max="12821" width="10.85546875" style="178" customWidth="1"/>
    <col min="12822" max="13056" width="9" style="178"/>
    <col min="13057" max="13057" width="17.7109375" style="178" customWidth="1"/>
    <col min="13058" max="13058" width="12.7109375" style="178" customWidth="1"/>
    <col min="13059" max="13059" width="11.7109375" style="178" customWidth="1"/>
    <col min="13060" max="13060" width="11.28515625" style="178" customWidth="1"/>
    <col min="13061" max="13061" width="22.28515625" style="178" customWidth="1"/>
    <col min="13062" max="13062" width="8.7109375" style="178" bestFit="1" customWidth="1"/>
    <col min="13063" max="13063" width="4.28515625" style="178" customWidth="1"/>
    <col min="13064" max="13064" width="8.85546875" style="178" customWidth="1"/>
    <col min="13065" max="13076" width="4" style="178" customWidth="1"/>
    <col min="13077" max="13077" width="10.85546875" style="178" customWidth="1"/>
    <col min="13078" max="13312" width="9" style="178"/>
    <col min="13313" max="13313" width="17.7109375" style="178" customWidth="1"/>
    <col min="13314" max="13314" width="12.7109375" style="178" customWidth="1"/>
    <col min="13315" max="13315" width="11.7109375" style="178" customWidth="1"/>
    <col min="13316" max="13316" width="11.28515625" style="178" customWidth="1"/>
    <col min="13317" max="13317" width="22.28515625" style="178" customWidth="1"/>
    <col min="13318" max="13318" width="8.7109375" style="178" bestFit="1" customWidth="1"/>
    <col min="13319" max="13319" width="4.28515625" style="178" customWidth="1"/>
    <col min="13320" max="13320" width="8.85546875" style="178" customWidth="1"/>
    <col min="13321" max="13332" width="4" style="178" customWidth="1"/>
    <col min="13333" max="13333" width="10.85546875" style="178" customWidth="1"/>
    <col min="13334" max="13568" width="9" style="178"/>
    <col min="13569" max="13569" width="17.7109375" style="178" customWidth="1"/>
    <col min="13570" max="13570" width="12.7109375" style="178" customWidth="1"/>
    <col min="13571" max="13571" width="11.7109375" style="178" customWidth="1"/>
    <col min="13572" max="13572" width="11.28515625" style="178" customWidth="1"/>
    <col min="13573" max="13573" width="22.28515625" style="178" customWidth="1"/>
    <col min="13574" max="13574" width="8.7109375" style="178" bestFit="1" customWidth="1"/>
    <col min="13575" max="13575" width="4.28515625" style="178" customWidth="1"/>
    <col min="13576" max="13576" width="8.85546875" style="178" customWidth="1"/>
    <col min="13577" max="13588" width="4" style="178" customWidth="1"/>
    <col min="13589" max="13589" width="10.85546875" style="178" customWidth="1"/>
    <col min="13590" max="13824" width="9" style="178"/>
    <col min="13825" max="13825" width="17.7109375" style="178" customWidth="1"/>
    <col min="13826" max="13826" width="12.7109375" style="178" customWidth="1"/>
    <col min="13827" max="13827" width="11.7109375" style="178" customWidth="1"/>
    <col min="13828" max="13828" width="11.28515625" style="178" customWidth="1"/>
    <col min="13829" max="13829" width="22.28515625" style="178" customWidth="1"/>
    <col min="13830" max="13830" width="8.7109375" style="178" bestFit="1" customWidth="1"/>
    <col min="13831" max="13831" width="4.28515625" style="178" customWidth="1"/>
    <col min="13832" max="13832" width="8.85546875" style="178" customWidth="1"/>
    <col min="13833" max="13844" width="4" style="178" customWidth="1"/>
    <col min="13845" max="13845" width="10.85546875" style="178" customWidth="1"/>
    <col min="13846" max="14080" width="9" style="178"/>
    <col min="14081" max="14081" width="17.7109375" style="178" customWidth="1"/>
    <col min="14082" max="14082" width="12.7109375" style="178" customWidth="1"/>
    <col min="14083" max="14083" width="11.7109375" style="178" customWidth="1"/>
    <col min="14084" max="14084" width="11.28515625" style="178" customWidth="1"/>
    <col min="14085" max="14085" width="22.28515625" style="178" customWidth="1"/>
    <col min="14086" max="14086" width="8.7109375" style="178" bestFit="1" customWidth="1"/>
    <col min="14087" max="14087" width="4.28515625" style="178" customWidth="1"/>
    <col min="14088" max="14088" width="8.85546875" style="178" customWidth="1"/>
    <col min="14089" max="14100" width="4" style="178" customWidth="1"/>
    <col min="14101" max="14101" width="10.85546875" style="178" customWidth="1"/>
    <col min="14102" max="14336" width="9" style="178"/>
    <col min="14337" max="14337" width="17.7109375" style="178" customWidth="1"/>
    <col min="14338" max="14338" width="12.7109375" style="178" customWidth="1"/>
    <col min="14339" max="14339" width="11.7109375" style="178" customWidth="1"/>
    <col min="14340" max="14340" width="11.28515625" style="178" customWidth="1"/>
    <col min="14341" max="14341" width="22.28515625" style="178" customWidth="1"/>
    <col min="14342" max="14342" width="8.7109375" style="178" bestFit="1" customWidth="1"/>
    <col min="14343" max="14343" width="4.28515625" style="178" customWidth="1"/>
    <col min="14344" max="14344" width="8.85546875" style="178" customWidth="1"/>
    <col min="14345" max="14356" width="4" style="178" customWidth="1"/>
    <col min="14357" max="14357" width="10.85546875" style="178" customWidth="1"/>
    <col min="14358" max="14592" width="9" style="178"/>
    <col min="14593" max="14593" width="17.7109375" style="178" customWidth="1"/>
    <col min="14594" max="14594" width="12.7109375" style="178" customWidth="1"/>
    <col min="14595" max="14595" width="11.7109375" style="178" customWidth="1"/>
    <col min="14596" max="14596" width="11.28515625" style="178" customWidth="1"/>
    <col min="14597" max="14597" width="22.28515625" style="178" customWidth="1"/>
    <col min="14598" max="14598" width="8.7109375" style="178" bestFit="1" customWidth="1"/>
    <col min="14599" max="14599" width="4.28515625" style="178" customWidth="1"/>
    <col min="14600" max="14600" width="8.85546875" style="178" customWidth="1"/>
    <col min="14601" max="14612" width="4" style="178" customWidth="1"/>
    <col min="14613" max="14613" width="10.85546875" style="178" customWidth="1"/>
    <col min="14614" max="14848" width="9" style="178"/>
    <col min="14849" max="14849" width="17.7109375" style="178" customWidth="1"/>
    <col min="14850" max="14850" width="12.7109375" style="178" customWidth="1"/>
    <col min="14851" max="14851" width="11.7109375" style="178" customWidth="1"/>
    <col min="14852" max="14852" width="11.28515625" style="178" customWidth="1"/>
    <col min="14853" max="14853" width="22.28515625" style="178" customWidth="1"/>
    <col min="14854" max="14854" width="8.7109375" style="178" bestFit="1" customWidth="1"/>
    <col min="14855" max="14855" width="4.28515625" style="178" customWidth="1"/>
    <col min="14856" max="14856" width="8.85546875" style="178" customWidth="1"/>
    <col min="14857" max="14868" width="4" style="178" customWidth="1"/>
    <col min="14869" max="14869" width="10.85546875" style="178" customWidth="1"/>
    <col min="14870" max="15104" width="9" style="178"/>
    <col min="15105" max="15105" width="17.7109375" style="178" customWidth="1"/>
    <col min="15106" max="15106" width="12.7109375" style="178" customWidth="1"/>
    <col min="15107" max="15107" width="11.7109375" style="178" customWidth="1"/>
    <col min="15108" max="15108" width="11.28515625" style="178" customWidth="1"/>
    <col min="15109" max="15109" width="22.28515625" style="178" customWidth="1"/>
    <col min="15110" max="15110" width="8.7109375" style="178" bestFit="1" customWidth="1"/>
    <col min="15111" max="15111" width="4.28515625" style="178" customWidth="1"/>
    <col min="15112" max="15112" width="8.85546875" style="178" customWidth="1"/>
    <col min="15113" max="15124" width="4" style="178" customWidth="1"/>
    <col min="15125" max="15125" width="10.85546875" style="178" customWidth="1"/>
    <col min="15126" max="15360" width="9" style="178"/>
    <col min="15361" max="15361" width="17.7109375" style="178" customWidth="1"/>
    <col min="15362" max="15362" width="12.7109375" style="178" customWidth="1"/>
    <col min="15363" max="15363" width="11.7109375" style="178" customWidth="1"/>
    <col min="15364" max="15364" width="11.28515625" style="178" customWidth="1"/>
    <col min="15365" max="15365" width="22.28515625" style="178" customWidth="1"/>
    <col min="15366" max="15366" width="8.7109375" style="178" bestFit="1" customWidth="1"/>
    <col min="15367" max="15367" width="4.28515625" style="178" customWidth="1"/>
    <col min="15368" max="15368" width="8.85546875" style="178" customWidth="1"/>
    <col min="15369" max="15380" width="4" style="178" customWidth="1"/>
    <col min="15381" max="15381" width="10.85546875" style="178" customWidth="1"/>
    <col min="15382" max="15616" width="9" style="178"/>
    <col min="15617" max="15617" width="17.7109375" style="178" customWidth="1"/>
    <col min="15618" max="15618" width="12.7109375" style="178" customWidth="1"/>
    <col min="15619" max="15619" width="11.7109375" style="178" customWidth="1"/>
    <col min="15620" max="15620" width="11.28515625" style="178" customWidth="1"/>
    <col min="15621" max="15621" width="22.28515625" style="178" customWidth="1"/>
    <col min="15622" max="15622" width="8.7109375" style="178" bestFit="1" customWidth="1"/>
    <col min="15623" max="15623" width="4.28515625" style="178" customWidth="1"/>
    <col min="15624" max="15624" width="8.85546875" style="178" customWidth="1"/>
    <col min="15625" max="15636" width="4" style="178" customWidth="1"/>
    <col min="15637" max="15637" width="10.85546875" style="178" customWidth="1"/>
    <col min="15638" max="15872" width="9" style="178"/>
    <col min="15873" max="15873" width="17.7109375" style="178" customWidth="1"/>
    <col min="15874" max="15874" width="12.7109375" style="178" customWidth="1"/>
    <col min="15875" max="15875" width="11.7109375" style="178" customWidth="1"/>
    <col min="15876" max="15876" width="11.28515625" style="178" customWidth="1"/>
    <col min="15877" max="15877" width="22.28515625" style="178" customWidth="1"/>
    <col min="15878" max="15878" width="8.7109375" style="178" bestFit="1" customWidth="1"/>
    <col min="15879" max="15879" width="4.28515625" style="178" customWidth="1"/>
    <col min="15880" max="15880" width="8.85546875" style="178" customWidth="1"/>
    <col min="15881" max="15892" width="4" style="178" customWidth="1"/>
    <col min="15893" max="15893" width="10.85546875" style="178" customWidth="1"/>
    <col min="15894" max="16128" width="9" style="178"/>
    <col min="16129" max="16129" width="17.7109375" style="178" customWidth="1"/>
    <col min="16130" max="16130" width="12.7109375" style="178" customWidth="1"/>
    <col min="16131" max="16131" width="11.7109375" style="178" customWidth="1"/>
    <col min="16132" max="16132" width="11.28515625" style="178" customWidth="1"/>
    <col min="16133" max="16133" width="22.28515625" style="178" customWidth="1"/>
    <col min="16134" max="16134" width="8.7109375" style="178" bestFit="1" customWidth="1"/>
    <col min="16135" max="16135" width="4.28515625" style="178" customWidth="1"/>
    <col min="16136" max="16136" width="8.85546875" style="178" customWidth="1"/>
    <col min="16137" max="16148" width="4" style="178" customWidth="1"/>
    <col min="16149" max="16149" width="10.85546875" style="178" customWidth="1"/>
    <col min="16150" max="16384" width="9" style="178"/>
  </cols>
  <sheetData>
    <row r="1" spans="1:26" ht="20.25">
      <c r="A1" s="1247" t="s">
        <v>1053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</row>
    <row r="2" spans="1:26" ht="20.25">
      <c r="A2" s="1691" t="s">
        <v>1054</v>
      </c>
      <c r="B2" s="1691"/>
      <c r="C2" s="1691"/>
      <c r="D2" s="1691"/>
      <c r="E2" s="240"/>
      <c r="F2" s="1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1"/>
    </row>
    <row r="3" spans="1:26" ht="20.25">
      <c r="A3" s="1692" t="s">
        <v>1055</v>
      </c>
      <c r="B3" s="1692"/>
      <c r="C3" s="1692"/>
      <c r="D3" s="1692"/>
      <c r="E3" s="1692"/>
      <c r="F3" s="1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1"/>
    </row>
    <row r="4" spans="1:26" ht="18.75">
      <c r="A4" s="1347" t="s">
        <v>44</v>
      </c>
      <c r="B4" s="1346" t="s">
        <v>45</v>
      </c>
      <c r="C4" s="1346" t="s">
        <v>46</v>
      </c>
      <c r="D4" s="1346" t="s">
        <v>47</v>
      </c>
      <c r="E4" s="1346" t="s">
        <v>48</v>
      </c>
      <c r="F4" s="1346"/>
      <c r="G4" s="1346"/>
      <c r="H4" s="1249" t="s">
        <v>1424</v>
      </c>
      <c r="I4" s="1249" t="s">
        <v>50</v>
      </c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347" t="s">
        <v>153</v>
      </c>
    </row>
    <row r="5" spans="1:26">
      <c r="A5" s="1348"/>
      <c r="B5" s="1346"/>
      <c r="C5" s="1346"/>
      <c r="D5" s="1346"/>
      <c r="E5" s="1347" t="s">
        <v>52</v>
      </c>
      <c r="F5" s="1693" t="s">
        <v>53</v>
      </c>
      <c r="G5" s="1249" t="s">
        <v>54</v>
      </c>
      <c r="H5" s="1249"/>
      <c r="I5" s="1249" t="s">
        <v>55</v>
      </c>
      <c r="J5" s="1249" t="s">
        <v>56</v>
      </c>
      <c r="K5" s="1249" t="s">
        <v>57</v>
      </c>
      <c r="L5" s="1249" t="s">
        <v>58</v>
      </c>
      <c r="M5" s="1249" t="s">
        <v>59</v>
      </c>
      <c r="N5" s="1249" t="s">
        <v>60</v>
      </c>
      <c r="O5" s="1249" t="s">
        <v>61</v>
      </c>
      <c r="P5" s="1249" t="s">
        <v>62</v>
      </c>
      <c r="Q5" s="1249" t="s">
        <v>63</v>
      </c>
      <c r="R5" s="1249" t="s">
        <v>64</v>
      </c>
      <c r="S5" s="1249" t="s">
        <v>65</v>
      </c>
      <c r="T5" s="1249" t="s">
        <v>66</v>
      </c>
      <c r="U5" s="1348"/>
    </row>
    <row r="6" spans="1:26" ht="34.5" customHeight="1">
      <c r="A6" s="1349"/>
      <c r="B6" s="1346"/>
      <c r="C6" s="1346"/>
      <c r="D6" s="1346"/>
      <c r="E6" s="1349"/>
      <c r="F6" s="1694"/>
      <c r="G6" s="1249"/>
      <c r="H6" s="1249"/>
      <c r="I6" s="1249"/>
      <c r="J6" s="1249"/>
      <c r="K6" s="1249"/>
      <c r="L6" s="1249"/>
      <c r="M6" s="1249"/>
      <c r="N6" s="1249"/>
      <c r="O6" s="1249"/>
      <c r="P6" s="1249"/>
      <c r="Q6" s="1249"/>
      <c r="R6" s="1249"/>
      <c r="S6" s="1249"/>
      <c r="T6" s="1249"/>
      <c r="U6" s="1349"/>
    </row>
    <row r="7" spans="1:26" s="183" customFormat="1" ht="75">
      <c r="A7" s="1695" t="s">
        <v>1056</v>
      </c>
      <c r="B7" s="1695" t="s">
        <v>1057</v>
      </c>
      <c r="C7" s="1695" t="s">
        <v>1058</v>
      </c>
      <c r="D7" s="1695" t="s">
        <v>1059</v>
      </c>
      <c r="E7" s="180" t="s">
        <v>1060</v>
      </c>
      <c r="F7" s="181">
        <f>3*50*20</f>
        <v>3000</v>
      </c>
      <c r="G7" s="1698" t="s">
        <v>77</v>
      </c>
      <c r="H7" s="1701" t="s">
        <v>1061</v>
      </c>
      <c r="I7" s="1721"/>
      <c r="J7" s="1718">
        <v>2000</v>
      </c>
      <c r="K7" s="1715"/>
      <c r="L7" s="1715"/>
      <c r="M7" s="1718">
        <v>2000</v>
      </c>
      <c r="N7" s="1715"/>
      <c r="O7" s="1715"/>
      <c r="P7" s="1718">
        <v>2000</v>
      </c>
      <c r="Q7" s="1721"/>
      <c r="R7" s="1721"/>
      <c r="S7" s="1721"/>
      <c r="T7" s="1721"/>
      <c r="U7" s="1704" t="s">
        <v>1062</v>
      </c>
      <c r="V7" s="182"/>
      <c r="W7" s="182"/>
      <c r="X7" s="182"/>
      <c r="Y7" s="182"/>
      <c r="Z7" s="182"/>
    </row>
    <row r="8" spans="1:26" s="183" customFormat="1" ht="18.75">
      <c r="A8" s="1696"/>
      <c r="B8" s="1696"/>
      <c r="C8" s="1696"/>
      <c r="D8" s="1696"/>
      <c r="E8" s="180" t="s">
        <v>1063</v>
      </c>
      <c r="F8" s="181">
        <v>1500</v>
      </c>
      <c r="G8" s="1699"/>
      <c r="H8" s="1702"/>
      <c r="I8" s="1722"/>
      <c r="J8" s="1719"/>
      <c r="K8" s="1716"/>
      <c r="L8" s="1716"/>
      <c r="M8" s="1719"/>
      <c r="N8" s="1716"/>
      <c r="O8" s="1716"/>
      <c r="P8" s="1719"/>
      <c r="Q8" s="1722"/>
      <c r="R8" s="1722"/>
      <c r="S8" s="1722"/>
      <c r="T8" s="1722"/>
      <c r="U8" s="1705"/>
      <c r="V8" s="182"/>
      <c r="W8" s="182"/>
      <c r="X8" s="182"/>
      <c r="Y8" s="182"/>
      <c r="Z8" s="182"/>
    </row>
    <row r="9" spans="1:26" s="183" customFormat="1" ht="18.75">
      <c r="A9" s="1696"/>
      <c r="B9" s="1696"/>
      <c r="C9" s="1696"/>
      <c r="D9" s="1696"/>
      <c r="E9" s="180" t="s">
        <v>1064</v>
      </c>
      <c r="F9" s="181">
        <f>3*500</f>
        <v>1500</v>
      </c>
      <c r="G9" s="1700"/>
      <c r="H9" s="1703"/>
      <c r="I9" s="1723"/>
      <c r="J9" s="1720"/>
      <c r="K9" s="1717"/>
      <c r="L9" s="1717"/>
      <c r="M9" s="1720"/>
      <c r="N9" s="1717"/>
      <c r="O9" s="1717"/>
      <c r="P9" s="1720"/>
      <c r="Q9" s="1723"/>
      <c r="R9" s="1723"/>
      <c r="S9" s="1723"/>
      <c r="T9" s="1723"/>
      <c r="U9" s="1705"/>
      <c r="V9" s="182"/>
      <c r="W9" s="182"/>
      <c r="X9" s="182"/>
      <c r="Y9" s="182"/>
      <c r="Z9" s="182"/>
    </row>
    <row r="10" spans="1:26" s="183" customFormat="1" ht="18.75">
      <c r="A10" s="1724"/>
      <c r="B10" s="1697"/>
      <c r="C10" s="1697"/>
      <c r="D10" s="1697"/>
      <c r="E10" s="184" t="s">
        <v>1065</v>
      </c>
      <c r="F10" s="185">
        <f>SUM(F7:F9)</f>
        <v>6000</v>
      </c>
      <c r="G10" s="186"/>
      <c r="H10" s="186"/>
      <c r="I10" s="187"/>
      <c r="J10" s="188"/>
      <c r="K10" s="189"/>
      <c r="L10" s="190"/>
      <c r="M10" s="188"/>
      <c r="N10" s="190"/>
      <c r="O10" s="190"/>
      <c r="P10" s="188"/>
      <c r="Q10" s="190"/>
      <c r="R10" s="190"/>
      <c r="S10" s="190"/>
      <c r="T10" s="190"/>
      <c r="U10" s="1706"/>
      <c r="V10" s="191"/>
      <c r="W10" s="191"/>
      <c r="X10" s="191"/>
      <c r="Y10" s="191"/>
      <c r="Z10" s="191"/>
    </row>
    <row r="11" spans="1:26" s="29" customFormat="1" ht="37.5">
      <c r="A11" s="1266" t="s">
        <v>1066</v>
      </c>
      <c r="B11" s="1262" t="s">
        <v>1067</v>
      </c>
      <c r="C11" s="1266" t="s">
        <v>1068</v>
      </c>
      <c r="D11" s="1262" t="s">
        <v>1069</v>
      </c>
      <c r="E11" s="204" t="s">
        <v>1070</v>
      </c>
      <c r="F11" s="205">
        <v>5000</v>
      </c>
      <c r="G11" s="1707" t="s">
        <v>77</v>
      </c>
      <c r="H11" s="1710">
        <v>22658</v>
      </c>
      <c r="I11" s="1712"/>
      <c r="J11" s="1712"/>
      <c r="K11" s="1712"/>
      <c r="L11" s="1725">
        <f>F15</f>
        <v>9700</v>
      </c>
      <c r="M11" s="1712"/>
      <c r="N11" s="1712"/>
      <c r="O11" s="1712"/>
      <c r="P11" s="1712"/>
      <c r="Q11" s="1712"/>
      <c r="R11" s="1712"/>
      <c r="S11" s="1712"/>
      <c r="T11" s="1712"/>
      <c r="U11" s="1311" t="s">
        <v>1071</v>
      </c>
    </row>
    <row r="12" spans="1:26" s="29" customFormat="1" ht="37.5">
      <c r="A12" s="1267"/>
      <c r="B12" s="1262"/>
      <c r="C12" s="1267"/>
      <c r="D12" s="1262"/>
      <c r="E12" s="212" t="s">
        <v>1072</v>
      </c>
      <c r="F12" s="205">
        <v>2000</v>
      </c>
      <c r="G12" s="1708"/>
      <c r="H12" s="1711"/>
      <c r="I12" s="1713"/>
      <c r="J12" s="1713"/>
      <c r="K12" s="1713"/>
      <c r="L12" s="1726"/>
      <c r="M12" s="1713"/>
      <c r="N12" s="1713"/>
      <c r="O12" s="1713"/>
      <c r="P12" s="1713"/>
      <c r="Q12" s="1713"/>
      <c r="R12" s="1713"/>
      <c r="S12" s="1713"/>
      <c r="T12" s="1713"/>
      <c r="U12" s="1312"/>
    </row>
    <row r="13" spans="1:26" s="29" customFormat="1" ht="56.25">
      <c r="A13" s="1267"/>
      <c r="B13" s="1262"/>
      <c r="C13" s="1267"/>
      <c r="D13" s="1262"/>
      <c r="E13" s="212" t="s">
        <v>1073</v>
      </c>
      <c r="F13" s="205">
        <v>2100</v>
      </c>
      <c r="G13" s="1708"/>
      <c r="H13" s="1711"/>
      <c r="I13" s="1713"/>
      <c r="J13" s="1713"/>
      <c r="K13" s="1713"/>
      <c r="L13" s="1726"/>
      <c r="M13" s="1713"/>
      <c r="N13" s="1713"/>
      <c r="O13" s="1713"/>
      <c r="P13" s="1713"/>
      <c r="Q13" s="1713"/>
      <c r="R13" s="1713"/>
      <c r="S13" s="1713"/>
      <c r="T13" s="1713"/>
      <c r="U13" s="1312"/>
    </row>
    <row r="14" spans="1:26" s="29" customFormat="1" ht="18.75">
      <c r="A14" s="1267"/>
      <c r="B14" s="1262"/>
      <c r="C14" s="1267"/>
      <c r="D14" s="1262"/>
      <c r="E14" s="212" t="s">
        <v>1074</v>
      </c>
      <c r="F14" s="205">
        <v>600</v>
      </c>
      <c r="G14" s="1709"/>
      <c r="H14" s="1711"/>
      <c r="I14" s="1713"/>
      <c r="J14" s="1713"/>
      <c r="K14" s="1714"/>
      <c r="L14" s="1727"/>
      <c r="M14" s="1714"/>
      <c r="N14" s="1714"/>
      <c r="O14" s="1714"/>
      <c r="P14" s="1714"/>
      <c r="Q14" s="1714"/>
      <c r="R14" s="1714"/>
      <c r="S14" s="1714"/>
      <c r="T14" s="1714"/>
      <c r="U14" s="1312"/>
    </row>
    <row r="15" spans="1:26" s="192" customFormat="1" ht="18.75">
      <c r="A15" s="1268"/>
      <c r="B15" s="1262"/>
      <c r="C15" s="1268"/>
      <c r="D15" s="1262"/>
      <c r="E15" s="482" t="s">
        <v>1065</v>
      </c>
      <c r="F15" s="483">
        <f>SUM(F11:F14)</f>
        <v>9700</v>
      </c>
      <c r="G15" s="484"/>
      <c r="H15" s="484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284"/>
    </row>
    <row r="16" spans="1:26" s="29" customFormat="1" ht="37.5">
      <c r="A16" s="1266" t="s">
        <v>1075</v>
      </c>
      <c r="B16" s="1262" t="s">
        <v>1076</v>
      </c>
      <c r="C16" s="1266" t="s">
        <v>1077</v>
      </c>
      <c r="D16" s="1262" t="s">
        <v>1078</v>
      </c>
      <c r="E16" s="204" t="s">
        <v>1079</v>
      </c>
      <c r="F16" s="205">
        <v>3000</v>
      </c>
      <c r="G16" s="1707" t="s">
        <v>77</v>
      </c>
      <c r="H16" s="1710" t="s">
        <v>1080</v>
      </c>
      <c r="I16" s="1712"/>
      <c r="J16" s="1712"/>
      <c r="K16" s="1712"/>
      <c r="L16" s="1712"/>
      <c r="M16" s="1712">
        <f>F20</f>
        <v>5000</v>
      </c>
      <c r="N16" s="1712"/>
      <c r="O16" s="1712"/>
      <c r="P16" s="1712"/>
      <c r="Q16" s="1712"/>
      <c r="R16" s="1712"/>
      <c r="S16" s="1712"/>
      <c r="T16" s="1712"/>
      <c r="U16" s="1311" t="s">
        <v>1071</v>
      </c>
    </row>
    <row r="17" spans="1:26" s="29" customFormat="1" ht="18.75">
      <c r="A17" s="1267"/>
      <c r="B17" s="1262"/>
      <c r="C17" s="1267"/>
      <c r="D17" s="1262"/>
      <c r="E17" s="212" t="s">
        <v>1081</v>
      </c>
      <c r="F17" s="205">
        <v>2000</v>
      </c>
      <c r="G17" s="1708"/>
      <c r="H17" s="1711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312"/>
    </row>
    <row r="18" spans="1:26" s="29" customFormat="1" ht="18.75">
      <c r="A18" s="1267"/>
      <c r="B18" s="1262"/>
      <c r="C18" s="1267"/>
      <c r="D18" s="1262"/>
      <c r="E18" s="212"/>
      <c r="F18" s="205"/>
      <c r="G18" s="1708"/>
      <c r="H18" s="1711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312"/>
    </row>
    <row r="19" spans="1:26" s="29" customFormat="1" ht="18.75">
      <c r="A19" s="1267"/>
      <c r="B19" s="1262"/>
      <c r="C19" s="1267"/>
      <c r="D19" s="1262"/>
      <c r="E19" s="212"/>
      <c r="F19" s="205"/>
      <c r="G19" s="1709"/>
      <c r="H19" s="1711"/>
      <c r="I19" s="1713"/>
      <c r="J19" s="1713"/>
      <c r="K19" s="1714"/>
      <c r="L19" s="1714"/>
      <c r="M19" s="1714"/>
      <c r="N19" s="1714"/>
      <c r="O19" s="1714"/>
      <c r="P19" s="1714"/>
      <c r="Q19" s="1714"/>
      <c r="R19" s="1714"/>
      <c r="S19" s="1714"/>
      <c r="T19" s="1714"/>
      <c r="U19" s="1312"/>
    </row>
    <row r="20" spans="1:26" s="192" customFormat="1" ht="18.75">
      <c r="A20" s="1268"/>
      <c r="B20" s="1262"/>
      <c r="C20" s="1268"/>
      <c r="D20" s="1262"/>
      <c r="E20" s="482" t="s">
        <v>1065</v>
      </c>
      <c r="F20" s="483">
        <f>SUM(F16:F19)</f>
        <v>5000</v>
      </c>
      <c r="G20" s="484"/>
      <c r="H20" s="484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284"/>
    </row>
    <row r="21" spans="1:26" s="29" customFormat="1" ht="37.5">
      <c r="A21" s="1266" t="s">
        <v>1082</v>
      </c>
      <c r="B21" s="1262" t="s">
        <v>1083</v>
      </c>
      <c r="C21" s="1266" t="s">
        <v>1084</v>
      </c>
      <c r="D21" s="1262" t="s">
        <v>1085</v>
      </c>
      <c r="E21" s="204" t="s">
        <v>1086</v>
      </c>
      <c r="F21" s="205">
        <v>6400</v>
      </c>
      <c r="G21" s="1707" t="s">
        <v>77</v>
      </c>
      <c r="H21" s="1732" t="s">
        <v>1087</v>
      </c>
      <c r="I21" s="1712"/>
      <c r="J21" s="1712"/>
      <c r="K21" s="1712">
        <v>6800</v>
      </c>
      <c r="L21" s="1712"/>
      <c r="M21" s="1712"/>
      <c r="N21" s="1712"/>
      <c r="O21" s="1712"/>
      <c r="P21" s="1712">
        <v>6800</v>
      </c>
      <c r="Q21" s="1712"/>
      <c r="R21" s="1712"/>
      <c r="S21" s="1712"/>
      <c r="T21" s="1712"/>
      <c r="U21" s="1311" t="s">
        <v>1088</v>
      </c>
    </row>
    <row r="22" spans="1:26" s="29" customFormat="1" ht="37.5">
      <c r="A22" s="1267"/>
      <c r="B22" s="1262"/>
      <c r="C22" s="1267"/>
      <c r="D22" s="1262"/>
      <c r="E22" s="212" t="s">
        <v>1089</v>
      </c>
      <c r="F22" s="205">
        <v>3200</v>
      </c>
      <c r="G22" s="1708"/>
      <c r="H22" s="1733"/>
      <c r="I22" s="1713"/>
      <c r="J22" s="1713"/>
      <c r="K22" s="1713"/>
      <c r="L22" s="1713"/>
      <c r="M22" s="1713"/>
      <c r="N22" s="1713"/>
      <c r="O22" s="1713"/>
      <c r="P22" s="1713"/>
      <c r="Q22" s="1713"/>
      <c r="R22" s="1713"/>
      <c r="S22" s="1713"/>
      <c r="T22" s="1713"/>
      <c r="U22" s="1312"/>
    </row>
    <row r="23" spans="1:26" s="29" customFormat="1" ht="18.75">
      <c r="A23" s="1267"/>
      <c r="B23" s="1262"/>
      <c r="C23" s="1267"/>
      <c r="D23" s="1262"/>
      <c r="E23" s="212" t="s">
        <v>1090</v>
      </c>
      <c r="F23" s="205">
        <v>2000</v>
      </c>
      <c r="G23" s="1708"/>
      <c r="H23" s="1733"/>
      <c r="I23" s="1713"/>
      <c r="J23" s="1713"/>
      <c r="K23" s="1713"/>
      <c r="L23" s="1713"/>
      <c r="M23" s="1713"/>
      <c r="N23" s="1713"/>
      <c r="O23" s="1713"/>
      <c r="P23" s="1713"/>
      <c r="Q23" s="1713"/>
      <c r="R23" s="1713"/>
      <c r="S23" s="1713"/>
      <c r="T23" s="1713"/>
      <c r="U23" s="1312"/>
    </row>
    <row r="24" spans="1:26" s="29" customFormat="1" ht="18.75">
      <c r="A24" s="1267"/>
      <c r="B24" s="1262"/>
      <c r="C24" s="1267"/>
      <c r="D24" s="1262"/>
      <c r="E24" s="212" t="s">
        <v>1081</v>
      </c>
      <c r="F24" s="205">
        <v>2000</v>
      </c>
      <c r="G24" s="1709"/>
      <c r="H24" s="1733"/>
      <c r="I24" s="1713"/>
      <c r="J24" s="1713"/>
      <c r="K24" s="1714"/>
      <c r="L24" s="1714"/>
      <c r="M24" s="1714"/>
      <c r="N24" s="1714"/>
      <c r="O24" s="1714"/>
      <c r="P24" s="1714"/>
      <c r="Q24" s="1714"/>
      <c r="R24" s="1714"/>
      <c r="S24" s="1714"/>
      <c r="T24" s="1714"/>
      <c r="U24" s="1312"/>
    </row>
    <row r="25" spans="1:26" s="29" customFormat="1" ht="18.75">
      <c r="A25" s="1268"/>
      <c r="B25" s="1262"/>
      <c r="C25" s="1268"/>
      <c r="D25" s="1262"/>
      <c r="E25" s="482" t="s">
        <v>1065</v>
      </c>
      <c r="F25" s="483">
        <f>SUM(F21:F24)</f>
        <v>13600</v>
      </c>
      <c r="G25" s="484"/>
      <c r="H25" s="484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284"/>
    </row>
    <row r="26" spans="1:26" s="29" customFormat="1" ht="57.75">
      <c r="A26" s="1728" t="s">
        <v>1091</v>
      </c>
      <c r="B26" s="1729"/>
      <c r="C26" s="1729"/>
      <c r="D26" s="1730"/>
      <c r="E26" s="486" t="s">
        <v>1092</v>
      </c>
      <c r="F26" s="487">
        <f>F10+F15+F20+F25</f>
        <v>34300</v>
      </c>
      <c r="G26" s="488"/>
      <c r="H26" s="488"/>
      <c r="I26" s="485">
        <f>SUM(I16:I20)</f>
        <v>0</v>
      </c>
      <c r="J26" s="485">
        <f>J7+J11+J16+J21</f>
        <v>2000</v>
      </c>
      <c r="K26" s="485">
        <f t="shared" ref="K26:T26" si="0">K7+K11+K16+K21</f>
        <v>6800</v>
      </c>
      <c r="L26" s="485">
        <f t="shared" si="0"/>
        <v>9700</v>
      </c>
      <c r="M26" s="485">
        <f t="shared" si="0"/>
        <v>7000</v>
      </c>
      <c r="N26" s="485">
        <f t="shared" si="0"/>
        <v>0</v>
      </c>
      <c r="O26" s="485">
        <f t="shared" si="0"/>
        <v>0</v>
      </c>
      <c r="P26" s="485">
        <f t="shared" si="0"/>
        <v>8800</v>
      </c>
      <c r="Q26" s="485">
        <f t="shared" si="0"/>
        <v>0</v>
      </c>
      <c r="R26" s="485">
        <f t="shared" si="0"/>
        <v>0</v>
      </c>
      <c r="S26" s="485">
        <f t="shared" si="0"/>
        <v>0</v>
      </c>
      <c r="T26" s="485">
        <f t="shared" si="0"/>
        <v>0</v>
      </c>
      <c r="U26" s="295"/>
    </row>
    <row r="27" spans="1:26" ht="18.75">
      <c r="A27" s="1731" t="s">
        <v>1093</v>
      </c>
      <c r="B27" s="1731"/>
      <c r="C27" s="1731"/>
      <c r="D27" s="1731"/>
      <c r="E27" s="1731"/>
      <c r="F27" s="29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29"/>
    </row>
    <row r="28" spans="1:26" s="183" customFormat="1" ht="75">
      <c r="A28" s="1737" t="s">
        <v>1094</v>
      </c>
      <c r="B28" s="1740" t="s">
        <v>1095</v>
      </c>
      <c r="C28" s="1737" t="s">
        <v>1096</v>
      </c>
      <c r="D28" s="1740" t="s">
        <v>1097</v>
      </c>
      <c r="E28" s="180" t="s">
        <v>1098</v>
      </c>
      <c r="F28" s="181">
        <v>8000</v>
      </c>
      <c r="G28" s="1698" t="s">
        <v>1099</v>
      </c>
      <c r="H28" s="1742">
        <v>22634</v>
      </c>
      <c r="I28" s="1721"/>
      <c r="J28" s="1715"/>
      <c r="K28" s="1718">
        <v>8000</v>
      </c>
      <c r="L28" s="1715"/>
      <c r="M28" s="1715"/>
      <c r="N28" s="1715"/>
      <c r="O28" s="1715"/>
      <c r="P28" s="1715"/>
      <c r="Q28" s="1715"/>
      <c r="R28" s="1715"/>
      <c r="S28" s="1715"/>
      <c r="T28" s="1715"/>
      <c r="U28" s="1734" t="s">
        <v>1062</v>
      </c>
      <c r="V28" s="182"/>
      <c r="W28" s="182"/>
      <c r="X28" s="182"/>
      <c r="Y28" s="182"/>
      <c r="Z28" s="182"/>
    </row>
    <row r="29" spans="1:26" s="183" customFormat="1" ht="18.75">
      <c r="A29" s="1738"/>
      <c r="B29" s="1696"/>
      <c r="C29" s="1738"/>
      <c r="D29" s="1696"/>
      <c r="E29" s="180"/>
      <c r="F29" s="181"/>
      <c r="G29" s="1700"/>
      <c r="H29" s="1743"/>
      <c r="I29" s="1723"/>
      <c r="J29" s="1717"/>
      <c r="K29" s="1720"/>
      <c r="L29" s="1717"/>
      <c r="M29" s="1717"/>
      <c r="N29" s="1717"/>
      <c r="O29" s="1717"/>
      <c r="P29" s="1717"/>
      <c r="Q29" s="1717"/>
      <c r="R29" s="1717"/>
      <c r="S29" s="1717"/>
      <c r="T29" s="1717"/>
      <c r="U29" s="1705"/>
      <c r="V29" s="182"/>
      <c r="W29" s="182"/>
      <c r="X29" s="182"/>
      <c r="Y29" s="182"/>
      <c r="Z29" s="182"/>
    </row>
    <row r="30" spans="1:26" s="183" customFormat="1" ht="18.75">
      <c r="A30" s="1739"/>
      <c r="B30" s="1741"/>
      <c r="C30" s="1739"/>
      <c r="D30" s="1741"/>
      <c r="E30" s="184" t="s">
        <v>1065</v>
      </c>
      <c r="F30" s="185">
        <f>SUM(F28:F29)</f>
        <v>8000</v>
      </c>
      <c r="G30" s="186"/>
      <c r="H30" s="186"/>
      <c r="I30" s="193"/>
      <c r="J30" s="190"/>
      <c r="K30" s="188"/>
      <c r="L30" s="194"/>
      <c r="M30" s="194"/>
      <c r="N30" s="190"/>
      <c r="O30" s="190"/>
      <c r="P30" s="190"/>
      <c r="Q30" s="190"/>
      <c r="R30" s="190"/>
      <c r="S30" s="190"/>
      <c r="T30" s="190"/>
      <c r="U30" s="1735"/>
      <c r="V30" s="191"/>
      <c r="W30" s="191"/>
      <c r="X30" s="191"/>
      <c r="Y30" s="191"/>
      <c r="Z30" s="191"/>
    </row>
    <row r="31" spans="1:26" s="29" customFormat="1" ht="57.75">
      <c r="A31" s="1728" t="s">
        <v>1091</v>
      </c>
      <c r="B31" s="1729"/>
      <c r="C31" s="1729"/>
      <c r="D31" s="1730"/>
      <c r="E31" s="486" t="s">
        <v>1092</v>
      </c>
      <c r="F31" s="487">
        <f>F30</f>
        <v>8000</v>
      </c>
      <c r="G31" s="488"/>
      <c r="H31" s="488"/>
      <c r="I31" s="485"/>
      <c r="J31" s="485"/>
      <c r="K31" s="485">
        <f>SUM(K28:K30)</f>
        <v>8000</v>
      </c>
      <c r="L31" s="485"/>
      <c r="M31" s="485"/>
      <c r="N31" s="485"/>
      <c r="O31" s="485"/>
      <c r="P31" s="485"/>
      <c r="Q31" s="485"/>
      <c r="R31" s="485"/>
      <c r="S31" s="485"/>
      <c r="T31" s="485"/>
      <c r="U31" s="295"/>
    </row>
    <row r="34" spans="1:5" ht="20.25">
      <c r="A34" s="195" t="s">
        <v>140</v>
      </c>
      <c r="B34" s="1736" t="s">
        <v>141</v>
      </c>
      <c r="C34" s="1736"/>
      <c r="D34" s="1736"/>
      <c r="E34" s="1736"/>
    </row>
  </sheetData>
  <mergeCells count="125"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5.7109375" style="76" bestFit="1" customWidth="1"/>
    <col min="7" max="7" width="4.7109375" style="76" customWidth="1"/>
    <col min="8" max="8" width="8.42578125" style="76" customWidth="1"/>
    <col min="9" max="9" width="3.42578125" style="76" customWidth="1"/>
    <col min="10" max="11" width="3.7109375" style="76" customWidth="1"/>
    <col min="12" max="12" width="4" style="76" customWidth="1"/>
    <col min="13" max="13" width="3.7109375" style="76" customWidth="1"/>
    <col min="14" max="14" width="3.42578125" style="76" customWidth="1"/>
    <col min="15" max="15" width="4" style="76" customWidth="1"/>
    <col min="16" max="16" width="3.7109375" style="76" customWidth="1"/>
    <col min="17" max="17" width="3.28515625" style="76" customWidth="1"/>
    <col min="18" max="18" width="4" style="76" customWidth="1"/>
    <col min="19" max="19" width="3.28515625" style="76" customWidth="1"/>
    <col min="20" max="20" width="3.140625" style="76" customWidth="1"/>
    <col min="21" max="21" width="8.42578125" style="76" customWidth="1"/>
    <col min="22" max="16384" width="9" style="76"/>
  </cols>
  <sheetData>
    <row r="1" spans="1:21">
      <c r="A1" s="1568" t="s">
        <v>360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1568"/>
      <c r="R1" s="1568"/>
      <c r="S1" s="1568"/>
      <c r="T1" s="1568"/>
      <c r="U1" s="1568"/>
    </row>
    <row r="2" spans="1:21">
      <c r="A2" s="401" t="s">
        <v>361</v>
      </c>
      <c r="B2" s="401"/>
      <c r="C2" s="401"/>
      <c r="D2" s="401"/>
      <c r="E2" s="353"/>
    </row>
    <row r="3" spans="1:21">
      <c r="A3" s="414" t="s">
        <v>362</v>
      </c>
      <c r="B3" s="414"/>
      <c r="C3" s="414"/>
      <c r="D3" s="414"/>
      <c r="E3" s="353"/>
    </row>
    <row r="4" spans="1:21">
      <c r="A4" s="1744" t="s">
        <v>44</v>
      </c>
      <c r="B4" s="1744" t="s">
        <v>45</v>
      </c>
      <c r="C4" s="1744" t="s">
        <v>46</v>
      </c>
      <c r="D4" s="1744" t="s">
        <v>47</v>
      </c>
      <c r="E4" s="1747" t="s">
        <v>48</v>
      </c>
      <c r="F4" s="1748"/>
      <c r="G4" s="1749"/>
      <c r="H4" s="1744" t="s">
        <v>49</v>
      </c>
      <c r="I4" s="1747" t="s">
        <v>50</v>
      </c>
      <c r="J4" s="1748"/>
      <c r="K4" s="1748"/>
      <c r="L4" s="1748"/>
      <c r="M4" s="1748"/>
      <c r="N4" s="1748"/>
      <c r="O4" s="1748"/>
      <c r="P4" s="1748"/>
      <c r="Q4" s="1748"/>
      <c r="R4" s="1748"/>
      <c r="S4" s="1748"/>
      <c r="T4" s="1749"/>
      <c r="U4" s="1744" t="s">
        <v>153</v>
      </c>
    </row>
    <row r="5" spans="1:21">
      <c r="A5" s="1745"/>
      <c r="B5" s="1745"/>
      <c r="C5" s="1745"/>
      <c r="D5" s="1745"/>
      <c r="E5" s="1744" t="s">
        <v>52</v>
      </c>
      <c r="F5" s="1756" t="s">
        <v>53</v>
      </c>
      <c r="G5" s="1756" t="s">
        <v>54</v>
      </c>
      <c r="H5" s="1745"/>
      <c r="I5" s="1744" t="s">
        <v>55</v>
      </c>
      <c r="J5" s="1744" t="s">
        <v>56</v>
      </c>
      <c r="K5" s="1744" t="s">
        <v>57</v>
      </c>
      <c r="L5" s="1744" t="s">
        <v>58</v>
      </c>
      <c r="M5" s="1744" t="s">
        <v>59</v>
      </c>
      <c r="N5" s="1744" t="s">
        <v>60</v>
      </c>
      <c r="O5" s="1744" t="s">
        <v>61</v>
      </c>
      <c r="P5" s="1744" t="s">
        <v>62</v>
      </c>
      <c r="Q5" s="1744" t="s">
        <v>63</v>
      </c>
      <c r="R5" s="1744" t="s">
        <v>64</v>
      </c>
      <c r="S5" s="1744" t="s">
        <v>65</v>
      </c>
      <c r="T5" s="1744" t="s">
        <v>66</v>
      </c>
      <c r="U5" s="1745"/>
    </row>
    <row r="6" spans="1:21">
      <c r="A6" s="1746"/>
      <c r="B6" s="1746"/>
      <c r="C6" s="1746"/>
      <c r="D6" s="1746"/>
      <c r="E6" s="1746"/>
      <c r="F6" s="1757"/>
      <c r="G6" s="1757"/>
      <c r="H6" s="1746"/>
      <c r="I6" s="1746"/>
      <c r="J6" s="1746"/>
      <c r="K6" s="1746"/>
      <c r="L6" s="1746"/>
      <c r="M6" s="1746"/>
      <c r="N6" s="1746"/>
      <c r="O6" s="1746"/>
      <c r="P6" s="1746"/>
      <c r="Q6" s="1746"/>
      <c r="R6" s="1746"/>
      <c r="S6" s="1746"/>
      <c r="T6" s="1746"/>
      <c r="U6" s="1746"/>
    </row>
    <row r="7" spans="1:21" s="29" customFormat="1" ht="56.25">
      <c r="A7" s="1495" t="s">
        <v>363</v>
      </c>
      <c r="B7" s="1502" t="s">
        <v>364</v>
      </c>
      <c r="C7" s="1502" t="s">
        <v>365</v>
      </c>
      <c r="D7" s="1502" t="s">
        <v>366</v>
      </c>
      <c r="E7" s="467" t="s">
        <v>367</v>
      </c>
      <c r="F7" s="468">
        <v>7200</v>
      </c>
      <c r="G7" s="1750" t="s">
        <v>77</v>
      </c>
      <c r="H7" s="1753" t="s">
        <v>368</v>
      </c>
      <c r="I7" s="1499"/>
      <c r="J7" s="1502"/>
      <c r="K7" s="1462"/>
      <c r="L7" s="1765">
        <v>15800</v>
      </c>
      <c r="M7" s="1564"/>
      <c r="N7" s="1462"/>
      <c r="O7" s="1462"/>
      <c r="P7" s="1765">
        <v>15800</v>
      </c>
      <c r="Q7" s="1462"/>
      <c r="R7" s="144"/>
      <c r="S7" s="1462"/>
      <c r="T7" s="1462"/>
      <c r="U7" s="1462" t="s">
        <v>369</v>
      </c>
    </row>
    <row r="8" spans="1:21" s="29" customFormat="1" ht="56.25">
      <c r="A8" s="1496"/>
      <c r="B8" s="1503"/>
      <c r="C8" s="1503"/>
      <c r="D8" s="1503"/>
      <c r="E8" s="467" t="s">
        <v>370</v>
      </c>
      <c r="F8" s="468">
        <v>14400</v>
      </c>
      <c r="G8" s="1751"/>
      <c r="H8" s="1754"/>
      <c r="I8" s="1500"/>
      <c r="J8" s="1503"/>
      <c r="K8" s="1463"/>
      <c r="L8" s="1766"/>
      <c r="M8" s="1768"/>
      <c r="N8" s="1463"/>
      <c r="O8" s="1463"/>
      <c r="P8" s="1766"/>
      <c r="Q8" s="1463"/>
      <c r="R8" s="144"/>
      <c r="S8" s="1463"/>
      <c r="T8" s="1463"/>
      <c r="U8" s="1463"/>
    </row>
    <row r="9" spans="1:21" s="29" customFormat="1" ht="37.5">
      <c r="A9" s="1496"/>
      <c r="B9" s="1503"/>
      <c r="C9" s="1503"/>
      <c r="D9" s="1503"/>
      <c r="E9" s="467" t="s">
        <v>371</v>
      </c>
      <c r="F9" s="468">
        <v>10000</v>
      </c>
      <c r="G9" s="1751"/>
      <c r="H9" s="1754"/>
      <c r="I9" s="1500"/>
      <c r="J9" s="1503"/>
      <c r="K9" s="1463"/>
      <c r="L9" s="1766"/>
      <c r="M9" s="1768"/>
      <c r="N9" s="1463"/>
      <c r="O9" s="1463"/>
      <c r="P9" s="1766"/>
      <c r="Q9" s="1463"/>
      <c r="R9" s="144"/>
      <c r="S9" s="1463"/>
      <c r="T9" s="1463"/>
      <c r="U9" s="1463"/>
    </row>
    <row r="10" spans="1:21" s="29" customFormat="1">
      <c r="A10" s="1497"/>
      <c r="B10" s="1567"/>
      <c r="C10" s="1567"/>
      <c r="D10" s="1567"/>
      <c r="E10" s="467" t="s">
        <v>4</v>
      </c>
      <c r="F10" s="468">
        <f>SUM(F7:F9)</f>
        <v>31600</v>
      </c>
      <c r="G10" s="1752"/>
      <c r="H10" s="1755"/>
      <c r="I10" s="1501"/>
      <c r="J10" s="1567"/>
      <c r="K10" s="1566"/>
      <c r="L10" s="1767"/>
      <c r="M10" s="1565"/>
      <c r="N10" s="1566"/>
      <c r="O10" s="1566"/>
      <c r="P10" s="1767"/>
      <c r="Q10" s="1566"/>
      <c r="R10" s="144"/>
      <c r="S10" s="1566"/>
      <c r="T10" s="1566"/>
      <c r="U10" s="1566"/>
    </row>
    <row r="11" spans="1:21" s="29" customFormat="1" ht="37.5">
      <c r="A11" s="277" t="s">
        <v>372</v>
      </c>
      <c r="B11" s="1502" t="s">
        <v>373</v>
      </c>
      <c r="C11" s="1502" t="s">
        <v>365</v>
      </c>
      <c r="D11" s="1502" t="s">
        <v>374</v>
      </c>
      <c r="E11" s="1758" t="s">
        <v>375</v>
      </c>
      <c r="F11" s="1760">
        <v>1200</v>
      </c>
      <c r="G11" s="1762" t="s">
        <v>77</v>
      </c>
      <c r="H11" s="1772" t="s">
        <v>376</v>
      </c>
      <c r="I11" s="1502"/>
      <c r="J11" s="1502"/>
      <c r="K11" s="1765">
        <v>300</v>
      </c>
      <c r="L11" s="1462"/>
      <c r="M11" s="1462"/>
      <c r="N11" s="1765">
        <v>300</v>
      </c>
      <c r="O11" s="1462"/>
      <c r="P11" s="1462"/>
      <c r="Q11" s="1765">
        <v>300</v>
      </c>
      <c r="R11" s="1462"/>
      <c r="S11" s="1765">
        <v>300</v>
      </c>
      <c r="T11" s="1462"/>
      <c r="U11" s="1462" t="s">
        <v>369</v>
      </c>
    </row>
    <row r="12" spans="1:21" s="29" customFormat="1">
      <c r="A12" s="276"/>
      <c r="B12" s="1503"/>
      <c r="C12" s="1503"/>
      <c r="D12" s="1503"/>
      <c r="E12" s="1759"/>
      <c r="F12" s="1761"/>
      <c r="G12" s="1763"/>
      <c r="H12" s="1773"/>
      <c r="I12" s="1503"/>
      <c r="J12" s="1503"/>
      <c r="K12" s="1766"/>
      <c r="L12" s="1463"/>
      <c r="M12" s="1463"/>
      <c r="N12" s="1766"/>
      <c r="O12" s="1463"/>
      <c r="P12" s="1463"/>
      <c r="Q12" s="1766"/>
      <c r="R12" s="1463"/>
      <c r="S12" s="1766"/>
      <c r="T12" s="1463"/>
      <c r="U12" s="1463"/>
    </row>
    <row r="13" spans="1:21" s="29" customFormat="1">
      <c r="A13" s="158"/>
      <c r="B13" s="1567"/>
      <c r="C13" s="1567"/>
      <c r="D13" s="1567"/>
      <c r="E13" s="469" t="s">
        <v>4</v>
      </c>
      <c r="F13" s="470">
        <f>SUM(F11:F12)</f>
        <v>1200</v>
      </c>
      <c r="G13" s="1764"/>
      <c r="H13" s="1774"/>
      <c r="I13" s="1567"/>
      <c r="J13" s="1567"/>
      <c r="K13" s="1767"/>
      <c r="L13" s="1566"/>
      <c r="M13" s="1566"/>
      <c r="N13" s="1767"/>
      <c r="O13" s="1566"/>
      <c r="P13" s="1566"/>
      <c r="Q13" s="1767"/>
      <c r="R13" s="1566"/>
      <c r="S13" s="1767"/>
      <c r="T13" s="1566"/>
      <c r="U13" s="1566"/>
    </row>
    <row r="14" spans="1:21" s="29" customFormat="1" ht="56.25">
      <c r="A14" s="1495" t="s">
        <v>377</v>
      </c>
      <c r="B14" s="1502" t="s">
        <v>378</v>
      </c>
      <c r="C14" s="1502" t="s">
        <v>365</v>
      </c>
      <c r="D14" s="1502" t="s">
        <v>366</v>
      </c>
      <c r="E14" s="469" t="s">
        <v>379</v>
      </c>
      <c r="F14" s="468">
        <v>3600</v>
      </c>
      <c r="G14" s="1762" t="s">
        <v>77</v>
      </c>
      <c r="H14" s="1769" t="s">
        <v>380</v>
      </c>
      <c r="I14" s="1502"/>
      <c r="J14" s="1502"/>
      <c r="K14" s="1462"/>
      <c r="L14" s="1462"/>
      <c r="M14" s="471">
        <v>15800</v>
      </c>
      <c r="N14" s="1462"/>
      <c r="O14" s="1462"/>
      <c r="P14" s="1462"/>
      <c r="Q14" s="1462"/>
      <c r="R14" s="1462"/>
      <c r="S14" s="1462"/>
      <c r="T14" s="1462"/>
      <c r="U14" s="1462" t="s">
        <v>369</v>
      </c>
    </row>
    <row r="15" spans="1:21" s="29" customFormat="1" ht="56.25">
      <c r="A15" s="1496"/>
      <c r="B15" s="1503"/>
      <c r="C15" s="1503"/>
      <c r="D15" s="1503"/>
      <c r="E15" s="469" t="s">
        <v>381</v>
      </c>
      <c r="F15" s="468">
        <v>7200</v>
      </c>
      <c r="G15" s="1763"/>
      <c r="H15" s="1770"/>
      <c r="I15" s="1503"/>
      <c r="J15" s="1503"/>
      <c r="K15" s="1463"/>
      <c r="L15" s="1463"/>
      <c r="M15" s="472"/>
      <c r="N15" s="1463"/>
      <c r="O15" s="1463"/>
      <c r="P15" s="1463"/>
      <c r="Q15" s="1463"/>
      <c r="R15" s="1463"/>
      <c r="S15" s="1463"/>
      <c r="T15" s="1463"/>
      <c r="U15" s="1463"/>
    </row>
    <row r="16" spans="1:21" s="29" customFormat="1" ht="37.5">
      <c r="A16" s="1496"/>
      <c r="B16" s="1503"/>
      <c r="C16" s="1503"/>
      <c r="D16" s="1503"/>
      <c r="E16" s="469" t="s">
        <v>382</v>
      </c>
      <c r="F16" s="468">
        <v>5000</v>
      </c>
      <c r="G16" s="1763"/>
      <c r="H16" s="1770"/>
      <c r="I16" s="1503"/>
      <c r="J16" s="1503"/>
      <c r="K16" s="1463"/>
      <c r="L16" s="1463"/>
      <c r="M16" s="472"/>
      <c r="N16" s="1463"/>
      <c r="O16" s="1463"/>
      <c r="P16" s="1463"/>
      <c r="Q16" s="1463"/>
      <c r="R16" s="1463"/>
      <c r="S16" s="1463"/>
      <c r="T16" s="1463"/>
      <c r="U16" s="1463"/>
    </row>
    <row r="17" spans="1:21" s="29" customFormat="1">
      <c r="A17" s="1497"/>
      <c r="B17" s="1567"/>
      <c r="C17" s="1567"/>
      <c r="D17" s="1567"/>
      <c r="E17" s="469" t="s">
        <v>4</v>
      </c>
      <c r="F17" s="468">
        <f>SUM(F14:F16)</f>
        <v>15800</v>
      </c>
      <c r="G17" s="1764"/>
      <c r="H17" s="1771"/>
      <c r="I17" s="1567"/>
      <c r="J17" s="1567"/>
      <c r="K17" s="1566"/>
      <c r="L17" s="1566"/>
      <c r="M17" s="473"/>
      <c r="N17" s="1566"/>
      <c r="O17" s="1566"/>
      <c r="P17" s="1566"/>
      <c r="Q17" s="1566"/>
      <c r="R17" s="1566"/>
      <c r="S17" s="1566"/>
      <c r="T17" s="1566"/>
      <c r="U17" s="1566"/>
    </row>
    <row r="18" spans="1:21">
      <c r="A18" s="1495" t="s">
        <v>383</v>
      </c>
      <c r="B18" s="1495" t="s">
        <v>384</v>
      </c>
      <c r="C18" s="1495" t="s">
        <v>385</v>
      </c>
      <c r="D18" s="1495" t="s">
        <v>386</v>
      </c>
      <c r="E18" s="1775" t="s">
        <v>387</v>
      </c>
      <c r="F18" s="1753">
        <v>1440</v>
      </c>
      <c r="G18" s="1502" t="s">
        <v>77</v>
      </c>
      <c r="H18" s="1502" t="s">
        <v>388</v>
      </c>
      <c r="I18" s="1462"/>
      <c r="J18" s="1462"/>
      <c r="K18" s="1462"/>
      <c r="L18" s="1462"/>
      <c r="M18" s="1462"/>
      <c r="N18" s="1462"/>
      <c r="O18" s="1462"/>
      <c r="P18" s="1462"/>
      <c r="Q18" s="1462"/>
      <c r="R18" s="1462"/>
      <c r="S18" s="1462">
        <v>1440</v>
      </c>
      <c r="T18" s="1462"/>
      <c r="U18" s="1499" t="s">
        <v>369</v>
      </c>
    </row>
    <row r="19" spans="1:21">
      <c r="A19" s="1496"/>
      <c r="B19" s="1496"/>
      <c r="C19" s="1496"/>
      <c r="D19" s="1496"/>
      <c r="E19" s="1776"/>
      <c r="F19" s="1754"/>
      <c r="G19" s="1503"/>
      <c r="H19" s="150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500"/>
    </row>
    <row r="20" spans="1:21">
      <c r="A20" s="1496"/>
      <c r="B20" s="1496"/>
      <c r="C20" s="1496"/>
      <c r="D20" s="1496"/>
      <c r="E20" s="1777"/>
      <c r="F20" s="1755"/>
      <c r="G20" s="1567"/>
      <c r="H20" s="1567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01"/>
    </row>
    <row r="21" spans="1:21">
      <c r="A21" s="1497"/>
      <c r="B21" s="1497"/>
      <c r="C21" s="1497"/>
      <c r="D21" s="1497"/>
      <c r="E21" s="474" t="s">
        <v>4</v>
      </c>
      <c r="F21" s="427">
        <f>SUM(F18:F20)</f>
        <v>1440</v>
      </c>
      <c r="G21" s="262"/>
      <c r="H21" s="262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262"/>
    </row>
    <row r="22" spans="1:21">
      <c r="A22" s="1544" t="s">
        <v>389</v>
      </c>
      <c r="B22" s="1495" t="s">
        <v>390</v>
      </c>
      <c r="C22" s="1495" t="s">
        <v>391</v>
      </c>
      <c r="D22" s="1495" t="s">
        <v>392</v>
      </c>
      <c r="E22" s="1775" t="s">
        <v>393</v>
      </c>
      <c r="F22" s="1753">
        <v>8640</v>
      </c>
      <c r="G22" s="1502" t="s">
        <v>77</v>
      </c>
      <c r="H22" s="1502" t="s">
        <v>394</v>
      </c>
      <c r="I22" s="1462"/>
      <c r="J22" s="1462"/>
      <c r="K22" s="1765">
        <v>4320</v>
      </c>
      <c r="L22" s="1462"/>
      <c r="M22" s="1462"/>
      <c r="N22" s="1462"/>
      <c r="O22" s="1462"/>
      <c r="P22" s="1462"/>
      <c r="Q22" s="1462"/>
      <c r="R22" s="1765">
        <v>4320</v>
      </c>
      <c r="S22" s="1462"/>
      <c r="T22" s="1462"/>
      <c r="U22" s="1499" t="s">
        <v>369</v>
      </c>
    </row>
    <row r="23" spans="1:21">
      <c r="A23" s="1545"/>
      <c r="B23" s="1496"/>
      <c r="C23" s="1496"/>
      <c r="D23" s="1496"/>
      <c r="E23" s="1776"/>
      <c r="F23" s="1754"/>
      <c r="G23" s="1503"/>
      <c r="H23" s="1503"/>
      <c r="I23" s="1463"/>
      <c r="J23" s="1463"/>
      <c r="K23" s="1766"/>
      <c r="L23" s="1463"/>
      <c r="M23" s="1463"/>
      <c r="N23" s="1463"/>
      <c r="O23" s="1463"/>
      <c r="P23" s="1463"/>
      <c r="Q23" s="1463"/>
      <c r="R23" s="1766"/>
      <c r="S23" s="1463"/>
      <c r="T23" s="1463"/>
      <c r="U23" s="1500"/>
    </row>
    <row r="24" spans="1:21">
      <c r="A24" s="1545"/>
      <c r="B24" s="1496"/>
      <c r="C24" s="1496"/>
      <c r="D24" s="1496"/>
      <c r="E24" s="1777"/>
      <c r="F24" s="1755"/>
      <c r="G24" s="1567"/>
      <c r="H24" s="1567"/>
      <c r="I24" s="1566"/>
      <c r="J24" s="1566"/>
      <c r="K24" s="1767"/>
      <c r="L24" s="1566"/>
      <c r="M24" s="1566"/>
      <c r="N24" s="1566"/>
      <c r="O24" s="1566"/>
      <c r="P24" s="1566"/>
      <c r="Q24" s="1566"/>
      <c r="R24" s="1767"/>
      <c r="S24" s="1566"/>
      <c r="T24" s="1566"/>
      <c r="U24" s="1501"/>
    </row>
    <row r="25" spans="1:21">
      <c r="A25" s="1546"/>
      <c r="B25" s="1497"/>
      <c r="C25" s="1497"/>
      <c r="D25" s="1497"/>
      <c r="E25" s="426" t="s">
        <v>4</v>
      </c>
      <c r="F25" s="427">
        <f>SUM(F22:F24)</f>
        <v>8640</v>
      </c>
      <c r="G25" s="262"/>
      <c r="H25" s="262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262"/>
    </row>
    <row r="26" spans="1:21" s="29" customFormat="1" ht="52.5">
      <c r="A26" s="144"/>
      <c r="B26" s="144"/>
      <c r="C26" s="144"/>
      <c r="D26" s="144"/>
      <c r="E26" s="476" t="s">
        <v>139</v>
      </c>
      <c r="F26" s="431">
        <v>58680</v>
      </c>
      <c r="G26" s="433"/>
      <c r="H26" s="433"/>
      <c r="I26" s="475">
        <f>SUM(I7:I17)</f>
        <v>0</v>
      </c>
      <c r="J26" s="475">
        <f>SUM(J7:J17)</f>
        <v>0</v>
      </c>
      <c r="K26" s="475">
        <v>4620</v>
      </c>
      <c r="L26" s="475">
        <f t="shared" ref="L26:Q26" si="0">SUM(L7:L17)</f>
        <v>15800</v>
      </c>
      <c r="M26" s="475">
        <f t="shared" si="0"/>
        <v>15800</v>
      </c>
      <c r="N26" s="475">
        <f t="shared" si="0"/>
        <v>300</v>
      </c>
      <c r="O26" s="475">
        <f t="shared" si="0"/>
        <v>0</v>
      </c>
      <c r="P26" s="475">
        <f t="shared" si="0"/>
        <v>15800</v>
      </c>
      <c r="Q26" s="475">
        <f t="shared" si="0"/>
        <v>300</v>
      </c>
      <c r="R26" s="475">
        <v>4320</v>
      </c>
      <c r="S26" s="475">
        <v>1740</v>
      </c>
      <c r="T26" s="475">
        <f>SUM(T7:T17)</f>
        <v>0</v>
      </c>
      <c r="U26" s="433"/>
    </row>
  </sheetData>
  <mergeCells count="122"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64" customWidth="1"/>
    <col min="9" max="20" width="4" style="165" customWidth="1"/>
    <col min="21" max="21" width="8.7109375" style="165" customWidth="1"/>
  </cols>
  <sheetData>
    <row r="1" spans="1:21" ht="21">
      <c r="A1" s="1294" t="s">
        <v>1001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1" ht="21">
      <c r="A2" s="1295" t="s">
        <v>1002</v>
      </c>
      <c r="B2" s="1295"/>
      <c r="C2" s="1295"/>
      <c r="D2" s="1295"/>
      <c r="E2" s="28"/>
    </row>
    <row r="3" spans="1:21" ht="24" customHeight="1">
      <c r="A3" s="1692" t="s">
        <v>1003</v>
      </c>
      <c r="B3" s="1692"/>
      <c r="C3" s="1692"/>
      <c r="D3" s="1692"/>
      <c r="E3" s="1692"/>
    </row>
    <row r="4" spans="1:21" ht="18.75">
      <c r="A4" s="1382" t="s">
        <v>44</v>
      </c>
      <c r="B4" s="1293" t="s">
        <v>45</v>
      </c>
      <c r="C4" s="1293" t="s">
        <v>46</v>
      </c>
      <c r="D4" s="1293" t="s">
        <v>47</v>
      </c>
      <c r="E4" s="1293" t="s">
        <v>48</v>
      </c>
      <c r="F4" s="1293"/>
      <c r="G4" s="1293"/>
      <c r="H4" s="1786" t="s">
        <v>49</v>
      </c>
      <c r="I4" s="1778" t="s">
        <v>50</v>
      </c>
      <c r="J4" s="1778"/>
      <c r="K4" s="1778"/>
      <c r="L4" s="1778"/>
      <c r="M4" s="1778"/>
      <c r="N4" s="1778"/>
      <c r="O4" s="1778"/>
      <c r="P4" s="1778"/>
      <c r="Q4" s="1778"/>
      <c r="R4" s="1778"/>
      <c r="S4" s="1778"/>
      <c r="T4" s="1778"/>
      <c r="U4" s="1787" t="s">
        <v>153</v>
      </c>
    </row>
    <row r="5" spans="1:21" ht="14.25" customHeight="1">
      <c r="A5" s="1383"/>
      <c r="B5" s="1293"/>
      <c r="C5" s="1293"/>
      <c r="D5" s="1293"/>
      <c r="E5" s="1382" t="s">
        <v>52</v>
      </c>
      <c r="F5" s="1385" t="s">
        <v>53</v>
      </c>
      <c r="G5" s="1387" t="s">
        <v>54</v>
      </c>
      <c r="H5" s="1786"/>
      <c r="I5" s="1778" t="s">
        <v>55</v>
      </c>
      <c r="J5" s="1778" t="s">
        <v>56</v>
      </c>
      <c r="K5" s="1778" t="s">
        <v>57</v>
      </c>
      <c r="L5" s="1778" t="s">
        <v>58</v>
      </c>
      <c r="M5" s="1778" t="s">
        <v>59</v>
      </c>
      <c r="N5" s="1778" t="s">
        <v>60</v>
      </c>
      <c r="O5" s="1778" t="s">
        <v>61</v>
      </c>
      <c r="P5" s="503" t="s">
        <v>62</v>
      </c>
      <c r="Q5" s="1778" t="s">
        <v>63</v>
      </c>
      <c r="R5" s="1778" t="s">
        <v>64</v>
      </c>
      <c r="S5" s="1778" t="s">
        <v>65</v>
      </c>
      <c r="T5" s="1778" t="s">
        <v>66</v>
      </c>
      <c r="U5" s="1788"/>
    </row>
    <row r="6" spans="1:21" ht="21.75" customHeight="1">
      <c r="A6" s="1384"/>
      <c r="B6" s="1293"/>
      <c r="C6" s="1293"/>
      <c r="D6" s="1293"/>
      <c r="E6" s="1384"/>
      <c r="F6" s="1386"/>
      <c r="G6" s="1387"/>
      <c r="H6" s="1786"/>
      <c r="I6" s="1778"/>
      <c r="J6" s="1778"/>
      <c r="K6" s="1778"/>
      <c r="L6" s="1778"/>
      <c r="M6" s="1778"/>
      <c r="N6" s="1778"/>
      <c r="O6" s="1778"/>
      <c r="P6" s="504"/>
      <c r="Q6" s="1778"/>
      <c r="R6" s="1778"/>
      <c r="S6" s="1778"/>
      <c r="T6" s="1778"/>
      <c r="U6" s="1789"/>
    </row>
    <row r="7" spans="1:21" ht="56.25">
      <c r="A7" s="1790" t="s">
        <v>1528</v>
      </c>
      <c r="B7" s="1790" t="s">
        <v>1004</v>
      </c>
      <c r="C7" s="1790" t="s">
        <v>1005</v>
      </c>
      <c r="D7" s="1790" t="s">
        <v>1006</v>
      </c>
      <c r="E7" s="246" t="s">
        <v>1007</v>
      </c>
      <c r="F7" s="505">
        <v>74400</v>
      </c>
      <c r="G7" s="1793" t="s">
        <v>77</v>
      </c>
      <c r="H7" s="1799" t="s">
        <v>1008</v>
      </c>
      <c r="I7" s="1783"/>
      <c r="J7" s="1783"/>
      <c r="K7" s="1783"/>
      <c r="L7" s="1796">
        <v>44110</v>
      </c>
      <c r="M7" s="1783"/>
      <c r="N7" s="1783"/>
      <c r="O7" s="1783"/>
      <c r="P7" s="1796">
        <v>41110</v>
      </c>
      <c r="Q7" s="1783"/>
      <c r="R7" s="1783"/>
      <c r="S7" s="1783"/>
      <c r="T7" s="1783"/>
      <c r="U7" s="1779" t="s">
        <v>1009</v>
      </c>
    </row>
    <row r="8" spans="1:21" ht="56.25">
      <c r="A8" s="1791"/>
      <c r="B8" s="1791"/>
      <c r="C8" s="1791"/>
      <c r="D8" s="1791"/>
      <c r="E8" s="246" t="s">
        <v>1010</v>
      </c>
      <c r="F8" s="506">
        <v>920</v>
      </c>
      <c r="G8" s="1794"/>
      <c r="H8" s="1800"/>
      <c r="I8" s="1784"/>
      <c r="J8" s="1784"/>
      <c r="K8" s="1784"/>
      <c r="L8" s="1797"/>
      <c r="M8" s="1784"/>
      <c r="N8" s="1784"/>
      <c r="O8" s="1784"/>
      <c r="P8" s="1797"/>
      <c r="Q8" s="1784"/>
      <c r="R8" s="1784"/>
      <c r="S8" s="1784"/>
      <c r="T8" s="1784"/>
      <c r="U8" s="1780"/>
    </row>
    <row r="9" spans="1:21" ht="56.25">
      <c r="A9" s="1791"/>
      <c r="B9" s="1791"/>
      <c r="C9" s="1791"/>
      <c r="D9" s="1791"/>
      <c r="E9" s="246" t="s">
        <v>1011</v>
      </c>
      <c r="F9" s="506">
        <v>6900</v>
      </c>
      <c r="G9" s="1794"/>
      <c r="H9" s="1800"/>
      <c r="I9" s="1784"/>
      <c r="J9" s="1784"/>
      <c r="K9" s="1784"/>
      <c r="L9" s="1797"/>
      <c r="M9" s="1784"/>
      <c r="N9" s="1784"/>
      <c r="O9" s="1784"/>
      <c r="P9" s="1797"/>
      <c r="Q9" s="1784"/>
      <c r="R9" s="1784"/>
      <c r="S9" s="1784"/>
      <c r="T9" s="1784"/>
      <c r="U9" s="1780"/>
    </row>
    <row r="10" spans="1:21" ht="21.75" customHeight="1">
      <c r="A10" s="1791"/>
      <c r="B10" s="1792"/>
      <c r="C10" s="1792"/>
      <c r="D10" s="1792"/>
      <c r="E10" s="507" t="s">
        <v>1012</v>
      </c>
      <c r="F10" s="508">
        <v>3000</v>
      </c>
      <c r="G10" s="1794"/>
      <c r="H10" s="1800"/>
      <c r="I10" s="1784"/>
      <c r="J10" s="1784"/>
      <c r="K10" s="1784"/>
      <c r="L10" s="1797"/>
      <c r="M10" s="1784"/>
      <c r="N10" s="1784"/>
      <c r="O10" s="1784"/>
      <c r="P10" s="1797"/>
      <c r="Q10" s="1784"/>
      <c r="R10" s="1784"/>
      <c r="S10" s="1784"/>
      <c r="T10" s="1784"/>
      <c r="U10" s="1780"/>
    </row>
    <row r="11" spans="1:21" ht="21.75" customHeight="1">
      <c r="A11" s="1792"/>
      <c r="B11" s="1782" t="s">
        <v>4</v>
      </c>
      <c r="C11" s="1782"/>
      <c r="D11" s="1782"/>
      <c r="E11" s="1782"/>
      <c r="F11" s="509">
        <f>SUM(F7:F10)</f>
        <v>85220</v>
      </c>
      <c r="G11" s="1795"/>
      <c r="H11" s="1801"/>
      <c r="I11" s="1785"/>
      <c r="J11" s="1785"/>
      <c r="K11" s="1785"/>
      <c r="L11" s="1798"/>
      <c r="M11" s="1785"/>
      <c r="N11" s="1785"/>
      <c r="O11" s="1785"/>
      <c r="P11" s="1798"/>
      <c r="Q11" s="1785"/>
      <c r="R11" s="1785"/>
      <c r="S11" s="1785"/>
      <c r="T11" s="1785"/>
      <c r="U11" s="1781"/>
    </row>
    <row r="12" spans="1:21" s="29" customFormat="1" ht="56.25">
      <c r="A12" s="1332" t="s">
        <v>1529</v>
      </c>
      <c r="B12" s="1802" t="s">
        <v>1013</v>
      </c>
      <c r="C12" s="1332" t="s">
        <v>1014</v>
      </c>
      <c r="D12" s="510" t="s">
        <v>1015</v>
      </c>
      <c r="E12" s="246" t="s">
        <v>1016</v>
      </c>
      <c r="F12" s="511">
        <v>9600</v>
      </c>
      <c r="G12" s="1354" t="s">
        <v>77</v>
      </c>
      <c r="H12" s="512" t="s">
        <v>1017</v>
      </c>
      <c r="I12" s="513"/>
      <c r="J12" s="514"/>
      <c r="K12" s="515"/>
      <c r="L12" s="1805">
        <v>10600</v>
      </c>
      <c r="M12" s="515"/>
      <c r="N12" s="515"/>
      <c r="O12" s="514"/>
      <c r="P12" s="1805">
        <v>10600</v>
      </c>
      <c r="Q12" s="1808"/>
      <c r="R12" s="513"/>
      <c r="S12" s="513"/>
      <c r="T12" s="1805"/>
      <c r="U12" s="1810" t="s">
        <v>1009</v>
      </c>
    </row>
    <row r="13" spans="1:21" s="29" customFormat="1" ht="75">
      <c r="A13" s="1333"/>
      <c r="B13" s="1803"/>
      <c r="C13" s="1333"/>
      <c r="D13" s="510"/>
      <c r="E13" s="246" t="s">
        <v>1018</v>
      </c>
      <c r="F13" s="511">
        <v>9600</v>
      </c>
      <c r="G13" s="1355"/>
      <c r="H13" s="516"/>
      <c r="I13" s="517"/>
      <c r="J13" s="518"/>
      <c r="K13" s="519"/>
      <c r="L13" s="1806"/>
      <c r="M13" s="519"/>
      <c r="N13" s="519"/>
      <c r="O13" s="518"/>
      <c r="P13" s="1806"/>
      <c r="Q13" s="1815"/>
      <c r="R13" s="517"/>
      <c r="S13" s="517"/>
      <c r="T13" s="1806"/>
      <c r="U13" s="1811"/>
    </row>
    <row r="14" spans="1:21" s="29" customFormat="1" ht="56.25">
      <c r="A14" s="1333"/>
      <c r="B14" s="1803"/>
      <c r="C14" s="245"/>
      <c r="D14" s="510"/>
      <c r="E14" s="520" t="s">
        <v>1019</v>
      </c>
      <c r="F14" s="521">
        <v>2000</v>
      </c>
      <c r="G14" s="1355"/>
      <c r="H14" s="522"/>
      <c r="I14" s="517"/>
      <c r="J14" s="518"/>
      <c r="K14" s="519"/>
      <c r="L14" s="1806"/>
      <c r="M14" s="519"/>
      <c r="N14" s="519"/>
      <c r="O14" s="518"/>
      <c r="P14" s="1806"/>
      <c r="Q14" s="1815"/>
      <c r="R14" s="517"/>
      <c r="S14" s="517"/>
      <c r="T14" s="1806"/>
      <c r="U14" s="1811"/>
    </row>
    <row r="15" spans="1:21" s="29" customFormat="1" ht="24.75" customHeight="1">
      <c r="A15" s="1334"/>
      <c r="B15" s="1804"/>
      <c r="C15" s="1813" t="s">
        <v>4</v>
      </c>
      <c r="D15" s="1813"/>
      <c r="E15" s="1814"/>
      <c r="F15" s="523">
        <f>SUM(F12:F14)</f>
        <v>21200</v>
      </c>
      <c r="G15" s="1356"/>
      <c r="H15" s="524"/>
      <c r="I15" s="525"/>
      <c r="J15" s="526"/>
      <c r="K15" s="527"/>
      <c r="L15" s="1807"/>
      <c r="M15" s="527"/>
      <c r="N15" s="527"/>
      <c r="O15" s="526"/>
      <c r="P15" s="1807"/>
      <c r="Q15" s="1809"/>
      <c r="R15" s="525"/>
      <c r="S15" s="525"/>
      <c r="T15" s="1807"/>
      <c r="U15" s="1812"/>
    </row>
    <row r="16" spans="1:21" s="29" customFormat="1" ht="93.75">
      <c r="A16" s="1096" t="s">
        <v>1530</v>
      </c>
      <c r="B16" s="345" t="s">
        <v>1020</v>
      </c>
      <c r="C16" s="1096" t="s">
        <v>1021</v>
      </c>
      <c r="D16" s="510" t="s">
        <v>1022</v>
      </c>
      <c r="E16" s="1065" t="s">
        <v>1023</v>
      </c>
      <c r="F16" s="511">
        <v>1200</v>
      </c>
      <c r="G16" s="1354" t="s">
        <v>77</v>
      </c>
      <c r="H16" s="531" t="s">
        <v>1024</v>
      </c>
      <c r="I16" s="513"/>
      <c r="J16" s="514"/>
      <c r="K16" s="515"/>
      <c r="L16" s="514"/>
      <c r="M16" s="515"/>
      <c r="N16" s="515"/>
      <c r="O16" s="514"/>
      <c r="P16" s="513"/>
      <c r="Q16" s="1808">
        <v>1200</v>
      </c>
      <c r="R16" s="513"/>
      <c r="S16" s="513"/>
      <c r="T16" s="513"/>
      <c r="U16" s="1810" t="s">
        <v>1009</v>
      </c>
    </row>
    <row r="17" spans="1:21" s="29" customFormat="1" ht="18.75">
      <c r="A17" s="1067"/>
      <c r="B17" s="1782" t="s">
        <v>4</v>
      </c>
      <c r="C17" s="1782"/>
      <c r="D17" s="1782"/>
      <c r="E17" s="1782"/>
      <c r="F17" s="523">
        <f>SUM(F16:F16)</f>
        <v>1200</v>
      </c>
      <c r="G17" s="1356"/>
      <c r="H17" s="524"/>
      <c r="I17" s="525"/>
      <c r="J17" s="526"/>
      <c r="K17" s="527"/>
      <c r="L17" s="526"/>
      <c r="M17" s="527"/>
      <c r="N17" s="527"/>
      <c r="O17" s="526"/>
      <c r="P17" s="525"/>
      <c r="Q17" s="1809"/>
      <c r="R17" s="525"/>
      <c r="S17" s="525"/>
      <c r="T17" s="525"/>
      <c r="U17" s="1812"/>
    </row>
    <row r="18" spans="1:21" s="29" customFormat="1" ht="18.75" customHeight="1">
      <c r="A18" s="1332" t="s">
        <v>1531</v>
      </c>
      <c r="B18" s="1332" t="s">
        <v>1025</v>
      </c>
      <c r="C18" s="1332" t="s">
        <v>1026</v>
      </c>
      <c r="D18" s="1820" t="s">
        <v>1027</v>
      </c>
      <c r="E18" s="530" t="s">
        <v>1028</v>
      </c>
      <c r="F18" s="511">
        <v>240</v>
      </c>
      <c r="G18" s="1354" t="s">
        <v>77</v>
      </c>
      <c r="H18" s="531" t="s">
        <v>1029</v>
      </c>
      <c r="I18" s="513"/>
      <c r="J18" s="514"/>
      <c r="K18" s="515"/>
      <c r="L18" s="514"/>
      <c r="M18" s="515"/>
      <c r="N18" s="1805">
        <v>7920</v>
      </c>
      <c r="O18" s="514"/>
      <c r="P18" s="513"/>
      <c r="Q18" s="532"/>
      <c r="R18" s="513"/>
      <c r="S18" s="513"/>
      <c r="T18" s="513"/>
      <c r="U18" s="1810" t="s">
        <v>1009</v>
      </c>
    </row>
    <row r="19" spans="1:21" s="29" customFormat="1" ht="37.5">
      <c r="A19" s="1333"/>
      <c r="B19" s="1333"/>
      <c r="C19" s="1333"/>
      <c r="D19" s="1821"/>
      <c r="E19" s="530" t="s">
        <v>1030</v>
      </c>
      <c r="F19" s="533">
        <v>480</v>
      </c>
      <c r="G19" s="1355"/>
      <c r="H19" s="522"/>
      <c r="I19" s="517"/>
      <c r="J19" s="518"/>
      <c r="K19" s="519"/>
      <c r="L19" s="518"/>
      <c r="M19" s="519"/>
      <c r="N19" s="1806"/>
      <c r="O19" s="518"/>
      <c r="P19" s="517"/>
      <c r="Q19" s="534"/>
      <c r="R19" s="517"/>
      <c r="S19" s="517"/>
      <c r="T19" s="517"/>
      <c r="U19" s="1811"/>
    </row>
    <row r="20" spans="1:21" s="29" customFormat="1" ht="37.5">
      <c r="A20" s="1333"/>
      <c r="B20" s="1333"/>
      <c r="C20" s="1333"/>
      <c r="D20" s="1821"/>
      <c r="E20" s="530" t="s">
        <v>1031</v>
      </c>
      <c r="F20" s="511">
        <v>3000</v>
      </c>
      <c r="G20" s="1355"/>
      <c r="H20" s="522"/>
      <c r="I20" s="517"/>
      <c r="J20" s="518"/>
      <c r="K20" s="519"/>
      <c r="L20" s="518"/>
      <c r="M20" s="519"/>
      <c r="N20" s="1806"/>
      <c r="O20" s="518"/>
      <c r="P20" s="517"/>
      <c r="Q20" s="534"/>
      <c r="R20" s="517"/>
      <c r="S20" s="517"/>
      <c r="T20" s="517"/>
      <c r="U20" s="1811"/>
    </row>
    <row r="21" spans="1:21" s="29" customFormat="1" ht="37.5">
      <c r="A21" s="1333"/>
      <c r="B21" s="1334"/>
      <c r="C21" s="1334"/>
      <c r="D21" s="1822"/>
      <c r="E21" s="530" t="s">
        <v>1032</v>
      </c>
      <c r="F21" s="511">
        <v>4200</v>
      </c>
      <c r="G21" s="1355"/>
      <c r="H21" s="522"/>
      <c r="I21" s="517"/>
      <c r="J21" s="518"/>
      <c r="K21" s="519"/>
      <c r="L21" s="518"/>
      <c r="M21" s="519"/>
      <c r="N21" s="1806"/>
      <c r="O21" s="518"/>
      <c r="P21" s="517"/>
      <c r="Q21" s="534"/>
      <c r="R21" s="517"/>
      <c r="S21" s="517"/>
      <c r="T21" s="517"/>
      <c r="U21" s="1811"/>
    </row>
    <row r="22" spans="1:21" s="29" customFormat="1" ht="18.75">
      <c r="A22" s="1334"/>
      <c r="B22" s="1816" t="s">
        <v>4</v>
      </c>
      <c r="C22" s="1813"/>
      <c r="D22" s="1813"/>
      <c r="E22" s="1813"/>
      <c r="F22" s="535">
        <f>SUM(F18:F21)</f>
        <v>7920</v>
      </c>
      <c r="G22" s="1356"/>
      <c r="H22" s="524"/>
      <c r="I22" s="525"/>
      <c r="J22" s="526"/>
      <c r="K22" s="527"/>
      <c r="L22" s="526"/>
      <c r="M22" s="527"/>
      <c r="N22" s="1807"/>
      <c r="O22" s="526"/>
      <c r="P22" s="525"/>
      <c r="Q22" s="536"/>
      <c r="R22" s="525"/>
      <c r="S22" s="525"/>
      <c r="T22" s="525"/>
      <c r="U22" s="1812"/>
    </row>
    <row r="23" spans="1:21" s="29" customFormat="1" ht="37.5">
      <c r="A23" s="1366" t="s">
        <v>1532</v>
      </c>
      <c r="B23" s="1366" t="s">
        <v>1033</v>
      </c>
      <c r="C23" s="1366" t="s">
        <v>1034</v>
      </c>
      <c r="D23" s="1824" t="s">
        <v>1035</v>
      </c>
      <c r="E23" s="537" t="s">
        <v>1036</v>
      </c>
      <c r="F23" s="350">
        <v>1200</v>
      </c>
      <c r="G23" s="1354" t="s">
        <v>77</v>
      </c>
      <c r="H23" s="538"/>
      <c r="I23" s="539"/>
      <c r="J23" s="514"/>
      <c r="K23" s="540"/>
      <c r="L23" s="514"/>
      <c r="M23" s="540"/>
      <c r="N23" s="540"/>
      <c r="O23" s="514"/>
      <c r="P23" s="1818">
        <v>16200</v>
      </c>
      <c r="Q23" s="541"/>
      <c r="R23" s="539"/>
      <c r="S23" s="539"/>
      <c r="T23" s="539"/>
      <c r="U23" s="1810" t="s">
        <v>1009</v>
      </c>
    </row>
    <row r="24" spans="1:21" s="29" customFormat="1" ht="56.25">
      <c r="A24" s="1366"/>
      <c r="B24" s="1366"/>
      <c r="C24" s="1366"/>
      <c r="D24" s="1824"/>
      <c r="E24" s="338" t="s">
        <v>1037</v>
      </c>
      <c r="F24" s="350">
        <v>15000</v>
      </c>
      <c r="G24" s="1355"/>
      <c r="H24" s="522" t="s">
        <v>1038</v>
      </c>
      <c r="I24" s="542"/>
      <c r="J24" s="518"/>
      <c r="K24" s="543"/>
      <c r="L24" s="518"/>
      <c r="M24" s="543"/>
      <c r="N24" s="543"/>
      <c r="O24" s="518"/>
      <c r="P24" s="1819"/>
      <c r="Q24" s="544"/>
      <c r="R24" s="542"/>
      <c r="S24" s="542"/>
      <c r="T24" s="542"/>
      <c r="U24" s="1811"/>
    </row>
    <row r="25" spans="1:21" s="29" customFormat="1" ht="18.75">
      <c r="A25" s="1366"/>
      <c r="B25" s="1817" t="s">
        <v>4</v>
      </c>
      <c r="C25" s="1817"/>
      <c r="D25" s="1817"/>
      <c r="E25" s="1817"/>
      <c r="F25" s="166">
        <f>SUM(F23:F24)</f>
        <v>16200</v>
      </c>
      <c r="G25" s="1355"/>
      <c r="H25" s="522"/>
      <c r="I25" s="542"/>
      <c r="J25" s="518"/>
      <c r="K25" s="543"/>
      <c r="L25" s="518"/>
      <c r="M25" s="543"/>
      <c r="N25" s="543"/>
      <c r="O25" s="518"/>
      <c r="P25" s="1819"/>
      <c r="Q25" s="542"/>
      <c r="R25" s="542"/>
      <c r="S25" s="542"/>
      <c r="T25" s="542"/>
      <c r="U25" s="1811"/>
    </row>
    <row r="26" spans="1:21" s="29" customFormat="1" ht="42.75">
      <c r="A26" s="1097"/>
      <c r="B26" s="1097"/>
      <c r="C26" s="1097"/>
      <c r="D26" s="1097"/>
      <c r="E26" s="293" t="s">
        <v>139</v>
      </c>
      <c r="F26" s="177">
        <f>SUM(F25,F22,F17,F15,F11)</f>
        <v>131740</v>
      </c>
      <c r="G26" s="364"/>
      <c r="H26" s="545"/>
      <c r="I26" s="546">
        <f t="shared" ref="I26:T26" si="0">SUM(I7:I25)</f>
        <v>0</v>
      </c>
      <c r="J26" s="546">
        <f t="shared" si="0"/>
        <v>0</v>
      </c>
      <c r="K26" s="546">
        <f t="shared" si="0"/>
        <v>0</v>
      </c>
      <c r="L26" s="546">
        <f t="shared" si="0"/>
        <v>54710</v>
      </c>
      <c r="M26" s="546">
        <f t="shared" si="0"/>
        <v>0</v>
      </c>
      <c r="N26" s="546">
        <f t="shared" si="0"/>
        <v>7920</v>
      </c>
      <c r="O26" s="546">
        <f t="shared" si="0"/>
        <v>0</v>
      </c>
      <c r="P26" s="546">
        <f t="shared" si="0"/>
        <v>67910</v>
      </c>
      <c r="Q26" s="546">
        <f t="shared" si="0"/>
        <v>1200</v>
      </c>
      <c r="R26" s="546">
        <f t="shared" si="0"/>
        <v>0</v>
      </c>
      <c r="S26" s="546">
        <f t="shared" si="0"/>
        <v>0</v>
      </c>
      <c r="T26" s="546">
        <f t="shared" si="0"/>
        <v>0</v>
      </c>
      <c r="U26" s="547"/>
    </row>
    <row r="27" spans="1:21" ht="18.75">
      <c r="A27" s="401" t="s">
        <v>1039</v>
      </c>
      <c r="B27" s="401"/>
      <c r="C27" s="401"/>
      <c r="D27" s="401"/>
      <c r="E27" s="353"/>
      <c r="F27" s="76"/>
      <c r="G27" s="76"/>
      <c r="H27" s="548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:21" s="29" customFormat="1" ht="37.5">
      <c r="A28" s="1332" t="s">
        <v>1533</v>
      </c>
      <c r="B28" s="1332" t="s">
        <v>1040</v>
      </c>
      <c r="C28" s="1332" t="s">
        <v>1041</v>
      </c>
      <c r="D28" s="1832" t="s">
        <v>1042</v>
      </c>
      <c r="E28" s="550" t="s">
        <v>1043</v>
      </c>
      <c r="F28" s="551">
        <v>30000</v>
      </c>
      <c r="G28" s="1834" t="s">
        <v>1044</v>
      </c>
      <c r="H28" s="552">
        <v>22630</v>
      </c>
      <c r="I28" s="539"/>
      <c r="J28" s="553"/>
      <c r="K28" s="1818">
        <v>45000</v>
      </c>
      <c r="L28" s="1818">
        <v>96000</v>
      </c>
      <c r="M28" s="540"/>
      <c r="N28" s="554"/>
      <c r="O28" s="514"/>
      <c r="P28" s="1818">
        <v>320000</v>
      </c>
      <c r="Q28" s="539"/>
      <c r="R28" s="555"/>
      <c r="S28" s="539"/>
      <c r="T28" s="555"/>
      <c r="U28" s="1810" t="s">
        <v>1009</v>
      </c>
    </row>
    <row r="29" spans="1:21" s="29" customFormat="1" ht="56.25">
      <c r="A29" s="1333"/>
      <c r="B29" s="1333"/>
      <c r="C29" s="1333"/>
      <c r="D29" s="1833"/>
      <c r="E29" s="556" t="s">
        <v>1045</v>
      </c>
      <c r="F29" s="557">
        <v>15000</v>
      </c>
      <c r="G29" s="1835"/>
      <c r="H29" s="558">
        <v>22661</v>
      </c>
      <c r="I29" s="559"/>
      <c r="J29" s="518"/>
      <c r="K29" s="1819"/>
      <c r="L29" s="1819"/>
      <c r="M29" s="560"/>
      <c r="N29" s="560"/>
      <c r="O29" s="518"/>
      <c r="P29" s="1819"/>
      <c r="Q29" s="559"/>
      <c r="R29" s="542"/>
      <c r="S29" s="559"/>
      <c r="T29" s="542"/>
      <c r="U29" s="1811"/>
    </row>
    <row r="30" spans="1:21" s="29" customFormat="1" ht="75">
      <c r="A30" s="1333"/>
      <c r="B30" s="1333"/>
      <c r="C30" s="1333"/>
      <c r="D30" s="1833"/>
      <c r="E30" s="556" t="s">
        <v>1046</v>
      </c>
      <c r="F30" s="557">
        <v>96000</v>
      </c>
      <c r="G30" s="1355"/>
      <c r="H30" s="528">
        <v>22786</v>
      </c>
      <c r="I30" s="542"/>
      <c r="J30" s="518"/>
      <c r="K30" s="1819"/>
      <c r="L30" s="1819"/>
      <c r="M30" s="543"/>
      <c r="N30" s="543"/>
      <c r="O30" s="518"/>
      <c r="P30" s="1819"/>
      <c r="Q30" s="542"/>
      <c r="R30" s="542"/>
      <c r="S30" s="542"/>
      <c r="T30" s="542"/>
      <c r="U30" s="1811"/>
    </row>
    <row r="31" spans="1:21" s="29" customFormat="1" ht="63">
      <c r="A31" s="1333"/>
      <c r="B31" s="1333"/>
      <c r="C31" s="1333"/>
      <c r="D31" s="1833"/>
      <c r="E31" s="173" t="s">
        <v>1047</v>
      </c>
      <c r="F31" s="557">
        <v>180000</v>
      </c>
      <c r="G31" s="1355"/>
      <c r="H31" s="522"/>
      <c r="I31" s="542"/>
      <c r="J31" s="518"/>
      <c r="K31" s="1819"/>
      <c r="L31" s="1819"/>
      <c r="M31" s="543"/>
      <c r="N31" s="543"/>
      <c r="O31" s="518"/>
      <c r="P31" s="1819"/>
      <c r="Q31" s="542"/>
      <c r="R31" s="542"/>
      <c r="S31" s="542"/>
      <c r="T31" s="542"/>
      <c r="U31" s="1811"/>
    </row>
    <row r="32" spans="1:21" s="29" customFormat="1" ht="63">
      <c r="A32" s="1333"/>
      <c r="B32" s="1334"/>
      <c r="C32" s="1333"/>
      <c r="D32" s="1833"/>
      <c r="E32" s="174" t="s">
        <v>1048</v>
      </c>
      <c r="F32" s="561">
        <v>140000</v>
      </c>
      <c r="G32" s="1355"/>
      <c r="H32" s="522"/>
      <c r="I32" s="542"/>
      <c r="J32" s="518"/>
      <c r="K32" s="1819"/>
      <c r="L32" s="1819"/>
      <c r="M32" s="543"/>
      <c r="N32" s="543"/>
      <c r="O32" s="518"/>
      <c r="P32" s="1819"/>
      <c r="Q32" s="542"/>
      <c r="R32" s="542"/>
      <c r="S32" s="542"/>
      <c r="T32" s="542"/>
      <c r="U32" s="1811"/>
    </row>
    <row r="33" spans="1:21" s="29" customFormat="1" ht="18.75">
      <c r="A33" s="1334"/>
      <c r="B33" s="1825" t="s">
        <v>4</v>
      </c>
      <c r="C33" s="1826"/>
      <c r="D33" s="1826"/>
      <c r="E33" s="1827"/>
      <c r="F33" s="175">
        <f>SUM(F28:F32)</f>
        <v>461000</v>
      </c>
      <c r="G33" s="1356"/>
      <c r="H33" s="524"/>
      <c r="I33" s="562"/>
      <c r="J33" s="526"/>
      <c r="K33" s="1823"/>
      <c r="L33" s="1823"/>
      <c r="M33" s="563"/>
      <c r="N33" s="563"/>
      <c r="O33" s="526"/>
      <c r="P33" s="1823"/>
      <c r="Q33" s="562"/>
      <c r="R33" s="562"/>
      <c r="S33" s="562"/>
      <c r="T33" s="562"/>
      <c r="U33" s="1812"/>
    </row>
    <row r="34" spans="1:21" s="29" customFormat="1" ht="56.25">
      <c r="A34" s="1332" t="s">
        <v>1534</v>
      </c>
      <c r="B34" s="1790" t="s">
        <v>1049</v>
      </c>
      <c r="C34" s="1790" t="s">
        <v>1041</v>
      </c>
      <c r="D34" s="1828" t="s">
        <v>1050</v>
      </c>
      <c r="E34" s="564" t="s">
        <v>1051</v>
      </c>
      <c r="F34" s="176">
        <v>100000</v>
      </c>
      <c r="G34" s="1354" t="s">
        <v>1044</v>
      </c>
      <c r="H34" s="565">
        <v>22692</v>
      </c>
      <c r="I34" s="562"/>
      <c r="J34" s="526"/>
      <c r="K34" s="529"/>
      <c r="L34" s="529"/>
      <c r="M34" s="1805">
        <v>100000</v>
      </c>
      <c r="N34" s="527"/>
      <c r="O34" s="526"/>
      <c r="P34" s="529"/>
      <c r="Q34" s="1805">
        <v>100000</v>
      </c>
      <c r="R34" s="562"/>
      <c r="S34" s="562"/>
      <c r="T34" s="562"/>
      <c r="U34" s="1810" t="s">
        <v>1009</v>
      </c>
    </row>
    <row r="35" spans="1:21" s="29" customFormat="1" ht="75">
      <c r="A35" s="1333"/>
      <c r="B35" s="1792"/>
      <c r="C35" s="1792"/>
      <c r="D35" s="1829"/>
      <c r="E35" s="564" t="s">
        <v>1052</v>
      </c>
      <c r="F35" s="176">
        <v>100000</v>
      </c>
      <c r="G35" s="1355"/>
      <c r="H35" s="565">
        <v>22812</v>
      </c>
      <c r="I35" s="562"/>
      <c r="J35" s="526"/>
      <c r="K35" s="529"/>
      <c r="L35" s="529"/>
      <c r="M35" s="1807"/>
      <c r="N35" s="527"/>
      <c r="O35" s="526"/>
      <c r="P35" s="529"/>
      <c r="Q35" s="1807"/>
      <c r="R35" s="562"/>
      <c r="S35" s="562"/>
      <c r="T35" s="562"/>
      <c r="U35" s="1811"/>
    </row>
    <row r="36" spans="1:21" s="29" customFormat="1" ht="18.75">
      <c r="A36" s="1830" t="s">
        <v>4</v>
      </c>
      <c r="B36" s="1831"/>
      <c r="C36" s="1831"/>
      <c r="D36" s="1831"/>
      <c r="E36" s="566"/>
      <c r="F36" s="175">
        <f>SUM(F34:F35)</f>
        <v>200000</v>
      </c>
      <c r="G36" s="1356"/>
      <c r="H36" s="524"/>
      <c r="I36" s="562"/>
      <c r="J36" s="526"/>
      <c r="K36" s="529"/>
      <c r="L36" s="529"/>
      <c r="M36" s="563"/>
      <c r="N36" s="563"/>
      <c r="O36" s="526"/>
      <c r="P36" s="529"/>
      <c r="Q36" s="562"/>
      <c r="R36" s="562"/>
      <c r="S36" s="562"/>
      <c r="T36" s="562"/>
      <c r="U36" s="1812"/>
    </row>
    <row r="37" spans="1:21" s="29" customFormat="1" ht="49.5" customHeight="1">
      <c r="A37" s="567"/>
      <c r="B37" s="568"/>
      <c r="C37" s="568"/>
      <c r="D37" s="569"/>
      <c r="E37" s="293" t="s">
        <v>139</v>
      </c>
      <c r="F37" s="177">
        <f>F36+F33</f>
        <v>661000</v>
      </c>
      <c r="G37" s="294"/>
      <c r="H37" s="570"/>
      <c r="I37" s="571">
        <f>SUM(I28:I33)</f>
        <v>0</v>
      </c>
      <c r="J37" s="571">
        <f>SUM(J28:J33)</f>
        <v>0</v>
      </c>
      <c r="K37" s="571">
        <f>SUM(K28:K33)</f>
        <v>45000</v>
      </c>
      <c r="L37" s="571">
        <f>SUM(L28:L33)</f>
        <v>96000</v>
      </c>
      <c r="M37" s="571">
        <f>SUM(M31:M36)</f>
        <v>100000</v>
      </c>
      <c r="N37" s="571">
        <f t="shared" ref="N37:T37" si="1">SUM(N28:N33)</f>
        <v>0</v>
      </c>
      <c r="O37" s="571">
        <f t="shared" si="1"/>
        <v>0</v>
      </c>
      <c r="P37" s="571">
        <f t="shared" si="1"/>
        <v>320000</v>
      </c>
      <c r="Q37" s="571">
        <f>SUM(Q31:Q36)</f>
        <v>100000</v>
      </c>
      <c r="R37" s="571">
        <f t="shared" si="1"/>
        <v>0</v>
      </c>
      <c r="S37" s="571">
        <f t="shared" si="1"/>
        <v>0</v>
      </c>
      <c r="T37" s="571">
        <f t="shared" si="1"/>
        <v>0</v>
      </c>
      <c r="U37" s="572"/>
    </row>
    <row r="39" spans="1:21" s="170" customFormat="1" ht="15.75">
      <c r="A39" s="167"/>
      <c r="B39" s="167"/>
      <c r="C39" s="167"/>
      <c r="D39" s="168"/>
      <c r="E39" s="169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</sheetData>
  <mergeCells count="94"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  <mergeCell ref="L28:L33"/>
    <mergeCell ref="P28:P33"/>
    <mergeCell ref="A34:A35"/>
    <mergeCell ref="A23:A25"/>
    <mergeCell ref="B23:B24"/>
    <mergeCell ref="C23:C24"/>
    <mergeCell ref="D23:D24"/>
    <mergeCell ref="G23:G25"/>
    <mergeCell ref="A18:A22"/>
    <mergeCell ref="B18:B21"/>
    <mergeCell ref="C18:C21"/>
    <mergeCell ref="D18:D21"/>
    <mergeCell ref="G18:G22"/>
    <mergeCell ref="N18:N22"/>
    <mergeCell ref="U18:U22"/>
    <mergeCell ref="B22:E22"/>
    <mergeCell ref="U23:U25"/>
    <mergeCell ref="B25:E25"/>
    <mergeCell ref="P23:P2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A12:A15"/>
    <mergeCell ref="B12:B15"/>
    <mergeCell ref="C12:C13"/>
    <mergeCell ref="G12:G15"/>
    <mergeCell ref="L12:L15"/>
    <mergeCell ref="P7:P11"/>
    <mergeCell ref="Q7:Q11"/>
    <mergeCell ref="H7:H11"/>
    <mergeCell ref="I7:I11"/>
    <mergeCell ref="J7:J11"/>
    <mergeCell ref="K7:K11"/>
    <mergeCell ref="L7:L11"/>
    <mergeCell ref="M7:M11"/>
    <mergeCell ref="A7:A11"/>
    <mergeCell ref="B7:B10"/>
    <mergeCell ref="C7:C10"/>
    <mergeCell ref="D7:D10"/>
    <mergeCell ref="G7:G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60" customWidth="1"/>
    <col min="5" max="5" width="22.7109375" style="60" customWidth="1"/>
    <col min="6" max="6" width="11.7109375" style="60" customWidth="1"/>
    <col min="7" max="7" width="4.28515625" style="60" customWidth="1"/>
    <col min="8" max="8" width="11.85546875" style="60" customWidth="1"/>
    <col min="9" max="20" width="4.42578125" style="821" customWidth="1"/>
    <col min="21" max="21" width="8.7109375" style="60" customWidth="1"/>
    <col min="22" max="16384" width="9" style="60"/>
  </cols>
  <sheetData>
    <row r="1" spans="1:21" ht="20.25">
      <c r="A1" s="1284" t="s">
        <v>651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</row>
    <row r="2" spans="1:21" ht="20.25">
      <c r="A2" s="1285" t="s">
        <v>652</v>
      </c>
      <c r="B2" s="1285"/>
      <c r="C2" s="1285"/>
      <c r="D2" s="1285"/>
      <c r="E2" s="238"/>
      <c r="F2" s="32"/>
      <c r="G2" s="32"/>
      <c r="H2" s="32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32"/>
    </row>
    <row r="3" spans="1:21" ht="20.25">
      <c r="A3" s="1285" t="s">
        <v>653</v>
      </c>
      <c r="B3" s="1285"/>
      <c r="C3" s="1285"/>
      <c r="D3" s="1285"/>
      <c r="E3" s="238"/>
      <c r="F3" s="32"/>
      <c r="G3" s="32"/>
      <c r="H3" s="32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32"/>
    </row>
    <row r="4" spans="1:21">
      <c r="A4" s="1276" t="s">
        <v>44</v>
      </c>
      <c r="B4" s="1280" t="s">
        <v>45</v>
      </c>
      <c r="C4" s="1280" t="s">
        <v>46</v>
      </c>
      <c r="D4" s="1280" t="s">
        <v>47</v>
      </c>
      <c r="E4" s="1280" t="s">
        <v>48</v>
      </c>
      <c r="F4" s="1280"/>
      <c r="G4" s="1280"/>
      <c r="H4" s="1280" t="s">
        <v>49</v>
      </c>
      <c r="I4" s="1287" t="s">
        <v>50</v>
      </c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76" t="s">
        <v>153</v>
      </c>
    </row>
    <row r="5" spans="1:21">
      <c r="A5" s="1286"/>
      <c r="B5" s="1280"/>
      <c r="C5" s="1280"/>
      <c r="D5" s="1280"/>
      <c r="E5" s="1276" t="s">
        <v>52</v>
      </c>
      <c r="F5" s="1276" t="s">
        <v>53</v>
      </c>
      <c r="G5" s="1280" t="s">
        <v>54</v>
      </c>
      <c r="H5" s="1280"/>
      <c r="I5" s="1287" t="s">
        <v>55</v>
      </c>
      <c r="J5" s="1287" t="s">
        <v>56</v>
      </c>
      <c r="K5" s="1287" t="s">
        <v>57</v>
      </c>
      <c r="L5" s="1287" t="s">
        <v>58</v>
      </c>
      <c r="M5" s="1287" t="s">
        <v>59</v>
      </c>
      <c r="N5" s="1287" t="s">
        <v>60</v>
      </c>
      <c r="O5" s="1287" t="s">
        <v>61</v>
      </c>
      <c r="P5" s="1287" t="s">
        <v>62</v>
      </c>
      <c r="Q5" s="1287" t="s">
        <v>63</v>
      </c>
      <c r="R5" s="1287" t="s">
        <v>64</v>
      </c>
      <c r="S5" s="1287" t="s">
        <v>65</v>
      </c>
      <c r="T5" s="1287" t="s">
        <v>66</v>
      </c>
      <c r="U5" s="1286"/>
    </row>
    <row r="6" spans="1:21">
      <c r="A6" s="1277"/>
      <c r="B6" s="1280"/>
      <c r="C6" s="1280"/>
      <c r="D6" s="1280"/>
      <c r="E6" s="1277"/>
      <c r="F6" s="1277"/>
      <c r="G6" s="1280"/>
      <c r="H6" s="1280"/>
      <c r="I6" s="1287"/>
      <c r="J6" s="1287"/>
      <c r="K6" s="1287"/>
      <c r="L6" s="1287"/>
      <c r="M6" s="1287"/>
      <c r="N6" s="1287"/>
      <c r="O6" s="1287"/>
      <c r="P6" s="1287"/>
      <c r="Q6" s="1287"/>
      <c r="R6" s="1287"/>
      <c r="S6" s="1287"/>
      <c r="T6" s="1287"/>
      <c r="U6" s="1277"/>
    </row>
    <row r="7" spans="1:21" ht="56.25">
      <c r="A7" s="1259" t="s">
        <v>654</v>
      </c>
      <c r="B7" s="1681" t="s">
        <v>655</v>
      </c>
      <c r="C7" s="1266" t="s">
        <v>656</v>
      </c>
      <c r="D7" s="1262" t="s">
        <v>657</v>
      </c>
      <c r="E7" s="62" t="s">
        <v>658</v>
      </c>
      <c r="F7" s="61">
        <v>6400</v>
      </c>
      <c r="G7" s="1269" t="s">
        <v>77</v>
      </c>
      <c r="H7" s="1272" t="s">
        <v>659</v>
      </c>
      <c r="I7" s="1836"/>
      <c r="J7" s="1836"/>
      <c r="K7" s="1836">
        <v>5800</v>
      </c>
      <c r="L7" s="1836"/>
      <c r="M7" s="1836"/>
      <c r="N7" s="1836"/>
      <c r="O7" s="1836"/>
      <c r="P7" s="1836">
        <v>5800</v>
      </c>
      <c r="Q7" s="1836"/>
      <c r="R7" s="1836"/>
      <c r="S7" s="1836"/>
      <c r="T7" s="1836"/>
      <c r="U7" s="1272" t="s">
        <v>660</v>
      </c>
    </row>
    <row r="8" spans="1:21" ht="56.25">
      <c r="A8" s="1260"/>
      <c r="B8" s="1682"/>
      <c r="C8" s="1267"/>
      <c r="D8" s="1262"/>
      <c r="E8" s="756" t="s">
        <v>661</v>
      </c>
      <c r="F8" s="61">
        <v>3200</v>
      </c>
      <c r="G8" s="1255"/>
      <c r="H8" s="1273"/>
      <c r="I8" s="1838"/>
      <c r="J8" s="1838"/>
      <c r="K8" s="1838"/>
      <c r="L8" s="1838"/>
      <c r="M8" s="1838"/>
      <c r="N8" s="1838"/>
      <c r="O8" s="1838"/>
      <c r="P8" s="1838"/>
      <c r="Q8" s="1838"/>
      <c r="R8" s="1838"/>
      <c r="S8" s="1838"/>
      <c r="T8" s="1838"/>
      <c r="U8" s="1273"/>
    </row>
    <row r="9" spans="1:21">
      <c r="A9" s="1260"/>
      <c r="B9" s="822"/>
      <c r="C9" s="760"/>
      <c r="D9" s="1262"/>
      <c r="E9" s="756" t="s">
        <v>662</v>
      </c>
      <c r="F9" s="61">
        <v>1000</v>
      </c>
      <c r="G9" s="1255"/>
      <c r="H9" s="1273"/>
      <c r="I9" s="1838"/>
      <c r="J9" s="1838"/>
      <c r="K9" s="1838"/>
      <c r="L9" s="1838"/>
      <c r="M9" s="1838"/>
      <c r="N9" s="1838"/>
      <c r="O9" s="1838"/>
      <c r="P9" s="1838"/>
      <c r="Q9" s="1838"/>
      <c r="R9" s="1838"/>
      <c r="S9" s="1838"/>
      <c r="T9" s="1838"/>
      <c r="U9" s="1273"/>
    </row>
    <row r="10" spans="1:21">
      <c r="A10" s="1260"/>
      <c r="B10" s="823"/>
      <c r="C10" s="824"/>
      <c r="D10" s="1262"/>
      <c r="E10" s="68" t="s">
        <v>208</v>
      </c>
      <c r="F10" s="825">
        <v>1000</v>
      </c>
      <c r="G10" s="1255"/>
      <c r="H10" s="1273"/>
      <c r="I10" s="1838"/>
      <c r="J10" s="1838"/>
      <c r="K10" s="1838"/>
      <c r="L10" s="1838"/>
      <c r="M10" s="1838"/>
      <c r="N10" s="1838"/>
      <c r="O10" s="1838"/>
      <c r="P10" s="1838"/>
      <c r="Q10" s="1838"/>
      <c r="R10" s="1838"/>
      <c r="S10" s="1838"/>
      <c r="T10" s="1838"/>
      <c r="U10" s="1273"/>
    </row>
    <row r="11" spans="1:21">
      <c r="A11" s="1261"/>
      <c r="B11" s="826"/>
      <c r="C11" s="827"/>
      <c r="D11" s="1262"/>
      <c r="E11" s="828" t="s">
        <v>4</v>
      </c>
      <c r="F11" s="71">
        <f>SUM(F7:F10)</f>
        <v>11600</v>
      </c>
      <c r="G11" s="38"/>
      <c r="H11" s="38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38"/>
    </row>
    <row r="12" spans="1:21" ht="56.25">
      <c r="A12" s="1259" t="s">
        <v>663</v>
      </c>
      <c r="B12" s="1260" t="s">
        <v>664</v>
      </c>
      <c r="C12" s="1259" t="s">
        <v>665</v>
      </c>
      <c r="D12" s="1272" t="s">
        <v>666</v>
      </c>
      <c r="E12" s="756" t="s">
        <v>667</v>
      </c>
      <c r="F12" s="61">
        <v>1600</v>
      </c>
      <c r="G12" s="1269" t="s">
        <v>77</v>
      </c>
      <c r="H12" s="1272" t="s">
        <v>668</v>
      </c>
      <c r="I12" s="1836"/>
      <c r="J12" s="1836">
        <v>17000</v>
      </c>
      <c r="K12" s="1836"/>
      <c r="L12" s="796"/>
      <c r="M12" s="1836"/>
      <c r="N12" s="1836"/>
      <c r="O12" s="1836"/>
      <c r="P12" s="1836"/>
      <c r="Q12" s="1836">
        <v>17000</v>
      </c>
      <c r="R12" s="796"/>
      <c r="S12" s="1836"/>
      <c r="T12" s="1836"/>
      <c r="U12" s="1272" t="s">
        <v>669</v>
      </c>
    </row>
    <row r="13" spans="1:21" ht="93.75">
      <c r="A13" s="1260"/>
      <c r="B13" s="1260"/>
      <c r="C13" s="1260"/>
      <c r="D13" s="1273"/>
      <c r="E13" s="756" t="s">
        <v>670</v>
      </c>
      <c r="F13" s="61">
        <v>32400</v>
      </c>
      <c r="G13" s="1377"/>
      <c r="H13" s="1292"/>
      <c r="I13" s="1837"/>
      <c r="J13" s="1837"/>
      <c r="K13" s="1837"/>
      <c r="L13" s="796"/>
      <c r="M13" s="1837"/>
      <c r="N13" s="1837"/>
      <c r="O13" s="1837"/>
      <c r="P13" s="1837"/>
      <c r="Q13" s="1837"/>
      <c r="R13" s="796"/>
      <c r="S13" s="1837"/>
      <c r="T13" s="1837"/>
      <c r="U13" s="1292"/>
    </row>
    <row r="14" spans="1:21" s="798" customFormat="1">
      <c r="A14" s="1261"/>
      <c r="B14" s="1261"/>
      <c r="C14" s="1261"/>
      <c r="D14" s="1292"/>
      <c r="E14" s="829" t="s">
        <v>4</v>
      </c>
      <c r="F14" s="830">
        <f>SUM(F12:F13)</f>
        <v>34000</v>
      </c>
      <c r="G14" s="325"/>
      <c r="H14" s="765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65"/>
    </row>
    <row r="15" spans="1:21" ht="56.25">
      <c r="A15" s="1266" t="s">
        <v>671</v>
      </c>
      <c r="B15" s="1262" t="s">
        <v>672</v>
      </c>
      <c r="C15" s="1266" t="s">
        <v>656</v>
      </c>
      <c r="D15" s="1262" t="s">
        <v>673</v>
      </c>
      <c r="E15" s="62" t="s">
        <v>658</v>
      </c>
      <c r="F15" s="61">
        <v>6400</v>
      </c>
      <c r="G15" s="1269" t="s">
        <v>77</v>
      </c>
      <c r="H15" s="1272" t="s">
        <v>674</v>
      </c>
      <c r="I15" s="1836"/>
      <c r="J15" s="1836"/>
      <c r="K15" s="799"/>
      <c r="L15" s="796"/>
      <c r="M15" s="1836">
        <v>5300</v>
      </c>
      <c r="N15" s="1836"/>
      <c r="O15" s="1836"/>
      <c r="P15" s="796"/>
      <c r="Q15" s="1836"/>
      <c r="R15" s="1836">
        <v>5300</v>
      </c>
      <c r="S15" s="1836"/>
      <c r="T15" s="1836"/>
      <c r="U15" s="1272" t="s">
        <v>675</v>
      </c>
    </row>
    <row r="16" spans="1:21" ht="56.25">
      <c r="A16" s="1267"/>
      <c r="B16" s="1262"/>
      <c r="C16" s="1267"/>
      <c r="D16" s="1262"/>
      <c r="E16" s="756" t="s">
        <v>661</v>
      </c>
      <c r="F16" s="61">
        <v>3200</v>
      </c>
      <c r="G16" s="1255"/>
      <c r="H16" s="1273"/>
      <c r="I16" s="1838"/>
      <c r="J16" s="1838"/>
      <c r="K16" s="781"/>
      <c r="L16" s="796"/>
      <c r="M16" s="1838"/>
      <c r="N16" s="1838"/>
      <c r="O16" s="1838"/>
      <c r="P16" s="796"/>
      <c r="Q16" s="1838"/>
      <c r="R16" s="1838"/>
      <c r="S16" s="1838"/>
      <c r="T16" s="1838"/>
      <c r="U16" s="1273"/>
    </row>
    <row r="17" spans="1:21">
      <c r="A17" s="1267"/>
      <c r="B17" s="1262"/>
      <c r="C17" s="1267"/>
      <c r="D17" s="1262"/>
      <c r="E17" s="756" t="s">
        <v>662</v>
      </c>
      <c r="F17" s="61">
        <v>1000</v>
      </c>
      <c r="G17" s="1255"/>
      <c r="H17" s="1273"/>
      <c r="I17" s="1838"/>
      <c r="J17" s="1838"/>
      <c r="K17" s="781"/>
      <c r="L17" s="796"/>
      <c r="M17" s="1838"/>
      <c r="N17" s="1838"/>
      <c r="O17" s="1838"/>
      <c r="P17" s="796"/>
      <c r="Q17" s="1838"/>
      <c r="R17" s="1838"/>
      <c r="S17" s="1838"/>
      <c r="T17" s="1838"/>
      <c r="U17" s="1273"/>
    </row>
    <row r="18" spans="1:21">
      <c r="A18" s="1267"/>
      <c r="B18" s="1262"/>
      <c r="C18" s="1267"/>
      <c r="D18" s="1262"/>
      <c r="E18" s="68" t="s">
        <v>208</v>
      </c>
      <c r="F18" s="831">
        <v>1000</v>
      </c>
      <c r="G18" s="1377"/>
      <c r="H18" s="1273"/>
      <c r="I18" s="1838"/>
      <c r="J18" s="1838"/>
      <c r="K18" s="786"/>
      <c r="L18" s="796"/>
      <c r="M18" s="1837"/>
      <c r="N18" s="1837"/>
      <c r="O18" s="1837"/>
      <c r="P18" s="796"/>
      <c r="Q18" s="1837"/>
      <c r="R18" s="1837"/>
      <c r="S18" s="1837"/>
      <c r="T18" s="1837"/>
      <c r="U18" s="1273"/>
    </row>
    <row r="19" spans="1:21">
      <c r="A19" s="1268"/>
      <c r="B19" s="1262"/>
      <c r="C19" s="1268"/>
      <c r="D19" s="1262"/>
      <c r="E19" s="828" t="s">
        <v>4</v>
      </c>
      <c r="F19" s="71">
        <f>SUM(F15:F18)</f>
        <v>11600</v>
      </c>
      <c r="G19" s="38"/>
      <c r="H19" s="38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38"/>
    </row>
    <row r="20" spans="1:21" ht="56.25">
      <c r="A20" s="1839" t="s">
        <v>676</v>
      </c>
      <c r="B20" s="1839" t="s">
        <v>677</v>
      </c>
      <c r="C20" s="1839" t="s">
        <v>678</v>
      </c>
      <c r="D20" s="1839" t="s">
        <v>679</v>
      </c>
      <c r="E20" s="968" t="s">
        <v>680</v>
      </c>
      <c r="F20" s="969">
        <v>8000</v>
      </c>
      <c r="G20" s="1842" t="s">
        <v>77</v>
      </c>
      <c r="H20" s="1844">
        <v>22303</v>
      </c>
      <c r="I20" s="970"/>
      <c r="J20" s="970"/>
      <c r="K20" s="971"/>
      <c r="L20" s="1846">
        <v>25200</v>
      </c>
      <c r="M20" s="970"/>
      <c r="N20" s="970"/>
      <c r="O20" s="970"/>
      <c r="P20" s="970"/>
      <c r="Q20" s="970"/>
      <c r="R20" s="1846"/>
      <c r="S20" s="970"/>
      <c r="T20" s="970"/>
      <c r="U20" s="1848" t="s">
        <v>660</v>
      </c>
    </row>
    <row r="21" spans="1:21" ht="56.25">
      <c r="A21" s="1840"/>
      <c r="B21" s="1840"/>
      <c r="C21" s="1840"/>
      <c r="D21" s="1840"/>
      <c r="E21" s="972" t="s">
        <v>681</v>
      </c>
      <c r="F21" s="969">
        <v>8000</v>
      </c>
      <c r="G21" s="1843"/>
      <c r="H21" s="1845"/>
      <c r="I21" s="973"/>
      <c r="J21" s="973"/>
      <c r="K21" s="974"/>
      <c r="L21" s="1847"/>
      <c r="M21" s="973"/>
      <c r="N21" s="973"/>
      <c r="O21" s="973"/>
      <c r="P21" s="973"/>
      <c r="Q21" s="973"/>
      <c r="R21" s="1847"/>
      <c r="S21" s="973"/>
      <c r="T21" s="973"/>
      <c r="U21" s="1845"/>
    </row>
    <row r="22" spans="1:21">
      <c r="A22" s="1840"/>
      <c r="B22" s="1840"/>
      <c r="C22" s="1840"/>
      <c r="D22" s="1840"/>
      <c r="E22" s="972" t="s">
        <v>682</v>
      </c>
      <c r="F22" s="969">
        <v>2400</v>
      </c>
      <c r="G22" s="1843"/>
      <c r="H22" s="1845"/>
      <c r="I22" s="973"/>
      <c r="J22" s="973"/>
      <c r="K22" s="974"/>
      <c r="L22" s="1847"/>
      <c r="M22" s="973"/>
      <c r="N22" s="973"/>
      <c r="O22" s="973"/>
      <c r="P22" s="973"/>
      <c r="Q22" s="973"/>
      <c r="R22" s="1847"/>
      <c r="S22" s="973"/>
      <c r="T22" s="973"/>
      <c r="U22" s="1845"/>
    </row>
    <row r="23" spans="1:21">
      <c r="A23" s="1840"/>
      <c r="B23" s="1840"/>
      <c r="C23" s="1840"/>
      <c r="D23" s="1840"/>
      <c r="E23" s="975" t="s">
        <v>662</v>
      </c>
      <c r="F23" s="969">
        <v>4000</v>
      </c>
      <c r="G23" s="1843"/>
      <c r="H23" s="1845"/>
      <c r="I23" s="973"/>
      <c r="J23" s="973"/>
      <c r="K23" s="974"/>
      <c r="L23" s="1847"/>
      <c r="M23" s="973"/>
      <c r="N23" s="973"/>
      <c r="O23" s="973"/>
      <c r="P23" s="973"/>
      <c r="Q23" s="973"/>
      <c r="R23" s="1847"/>
      <c r="S23" s="973"/>
      <c r="T23" s="973"/>
      <c r="U23" s="1845"/>
    </row>
    <row r="24" spans="1:21">
      <c r="A24" s="1840"/>
      <c r="B24" s="1840"/>
      <c r="C24" s="1840"/>
      <c r="D24" s="1840"/>
      <c r="E24" s="975" t="s">
        <v>208</v>
      </c>
      <c r="F24" s="969">
        <v>2000</v>
      </c>
      <c r="G24" s="976"/>
      <c r="H24" s="977"/>
      <c r="I24" s="973"/>
      <c r="J24" s="973"/>
      <c r="K24" s="978"/>
      <c r="L24" s="973"/>
      <c r="M24" s="973"/>
      <c r="N24" s="973"/>
      <c r="O24" s="973"/>
      <c r="P24" s="973"/>
      <c r="Q24" s="973"/>
      <c r="R24" s="1847"/>
      <c r="S24" s="973"/>
      <c r="T24" s="973"/>
      <c r="U24" s="1845"/>
    </row>
    <row r="25" spans="1:21">
      <c r="A25" s="1840"/>
      <c r="B25" s="1840"/>
      <c r="C25" s="1840"/>
      <c r="D25" s="1840"/>
      <c r="E25" s="979" t="s">
        <v>683</v>
      </c>
      <c r="F25" s="980">
        <v>3200</v>
      </c>
      <c r="G25" s="976"/>
      <c r="H25" s="977"/>
      <c r="I25" s="973"/>
      <c r="J25" s="973"/>
      <c r="K25" s="978"/>
      <c r="L25" s="973"/>
      <c r="M25" s="973"/>
      <c r="N25" s="973"/>
      <c r="O25" s="973"/>
      <c r="P25" s="973"/>
      <c r="Q25" s="973"/>
      <c r="R25" s="1847"/>
      <c r="S25" s="973"/>
      <c r="T25" s="973"/>
      <c r="U25" s="1845"/>
    </row>
    <row r="26" spans="1:21">
      <c r="A26" s="1841"/>
      <c r="B26" s="1841"/>
      <c r="C26" s="1841"/>
      <c r="D26" s="1841"/>
      <c r="E26" s="981" t="s">
        <v>4</v>
      </c>
      <c r="F26" s="969">
        <f>SUM(F20:F25)</f>
        <v>27600</v>
      </c>
      <c r="G26" s="979"/>
      <c r="H26" s="979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979"/>
    </row>
    <row r="27" spans="1:21" ht="48.75">
      <c r="A27" s="1896" t="s">
        <v>1458</v>
      </c>
      <c r="B27" s="1897"/>
      <c r="C27" s="1897"/>
      <c r="D27" s="1898"/>
      <c r="E27" s="77" t="s">
        <v>139</v>
      </c>
      <c r="F27" s="78">
        <f>F11+F19+F26+F14</f>
        <v>84800</v>
      </c>
      <c r="G27" s="331" t="s">
        <v>77</v>
      </c>
      <c r="H27" s="79"/>
      <c r="I27" s="795">
        <f t="shared" ref="I27:T27" si="0">SUM(I7:I26)</f>
        <v>0</v>
      </c>
      <c r="J27" s="795">
        <f t="shared" si="0"/>
        <v>17000</v>
      </c>
      <c r="K27" s="795">
        <f t="shared" si="0"/>
        <v>5800</v>
      </c>
      <c r="L27" s="795">
        <f t="shared" si="0"/>
        <v>25200</v>
      </c>
      <c r="M27" s="795">
        <f t="shared" si="0"/>
        <v>5300</v>
      </c>
      <c r="N27" s="795">
        <f t="shared" si="0"/>
        <v>0</v>
      </c>
      <c r="O27" s="795">
        <f t="shared" si="0"/>
        <v>0</v>
      </c>
      <c r="P27" s="795">
        <f t="shared" si="0"/>
        <v>5800</v>
      </c>
      <c r="Q27" s="795">
        <f t="shared" si="0"/>
        <v>17000</v>
      </c>
      <c r="R27" s="795">
        <f t="shared" si="0"/>
        <v>5300</v>
      </c>
      <c r="S27" s="795">
        <f t="shared" si="0"/>
        <v>0</v>
      </c>
      <c r="T27" s="795">
        <f t="shared" si="0"/>
        <v>0</v>
      </c>
      <c r="U27" s="68"/>
    </row>
    <row r="28" spans="1:21" s="832" customFormat="1">
      <c r="A28" s="1849" t="s">
        <v>684</v>
      </c>
      <c r="B28" s="1850"/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1"/>
      <c r="U28" s="769"/>
    </row>
    <row r="29" spans="1:21">
      <c r="A29" s="1852" t="s">
        <v>685</v>
      </c>
      <c r="B29" s="1853"/>
      <c r="C29" s="1853"/>
      <c r="D29" s="1853"/>
      <c r="E29" s="1853"/>
      <c r="F29" s="1853"/>
      <c r="G29" s="1853"/>
      <c r="H29" s="1853"/>
      <c r="I29" s="1853"/>
      <c r="J29" s="1853"/>
      <c r="K29" s="1853"/>
      <c r="L29" s="1853"/>
      <c r="M29" s="1853"/>
      <c r="N29" s="1853"/>
      <c r="O29" s="1853"/>
      <c r="P29" s="1853"/>
      <c r="Q29" s="1853"/>
      <c r="R29" s="1853"/>
      <c r="S29" s="1853"/>
      <c r="T29" s="1854"/>
      <c r="U29" s="770"/>
    </row>
    <row r="30" spans="1:21" ht="25.5">
      <c r="A30" s="1260" t="s">
        <v>686</v>
      </c>
      <c r="B30" s="1681" t="s">
        <v>687</v>
      </c>
      <c r="C30" s="1260" t="s">
        <v>688</v>
      </c>
      <c r="D30" s="1267" t="s">
        <v>689</v>
      </c>
      <c r="E30" s="833" t="s">
        <v>690</v>
      </c>
      <c r="F30" s="834"/>
      <c r="G30" s="782" t="s">
        <v>691</v>
      </c>
      <c r="H30" s="1259" t="s">
        <v>692</v>
      </c>
      <c r="I30" s="789"/>
      <c r="J30" s="1855">
        <v>13840</v>
      </c>
      <c r="K30" s="789"/>
      <c r="L30" s="73"/>
      <c r="M30" s="789"/>
      <c r="N30" s="1855">
        <v>9600</v>
      </c>
      <c r="O30" s="789"/>
      <c r="P30" s="1855">
        <v>9600</v>
      </c>
      <c r="Q30" s="789"/>
      <c r="R30" s="73"/>
      <c r="S30" s="1855">
        <v>9600</v>
      </c>
      <c r="T30" s="789"/>
      <c r="U30" s="777" t="s">
        <v>693</v>
      </c>
    </row>
    <row r="31" spans="1:21" ht="37.5">
      <c r="A31" s="1260"/>
      <c r="B31" s="1682"/>
      <c r="C31" s="1260"/>
      <c r="D31" s="1267"/>
      <c r="E31" s="835" t="s">
        <v>694</v>
      </c>
      <c r="F31" s="834">
        <v>4800</v>
      </c>
      <c r="G31" s="777"/>
      <c r="H31" s="1260"/>
      <c r="I31" s="789"/>
      <c r="J31" s="1856"/>
      <c r="K31" s="789"/>
      <c r="L31" s="73"/>
      <c r="M31" s="789"/>
      <c r="N31" s="1856"/>
      <c r="O31" s="789"/>
      <c r="P31" s="1856"/>
      <c r="Q31" s="789"/>
      <c r="R31" s="73"/>
      <c r="S31" s="1856"/>
      <c r="T31" s="789"/>
      <c r="U31" s="777"/>
    </row>
    <row r="32" spans="1:21" ht="37.5">
      <c r="A32" s="1260"/>
      <c r="B32" s="1682"/>
      <c r="C32" s="1260"/>
      <c r="D32" s="1267"/>
      <c r="E32" s="835" t="s">
        <v>695</v>
      </c>
      <c r="F32" s="834">
        <v>3600</v>
      </c>
      <c r="G32" s="754"/>
      <c r="H32" s="1260"/>
      <c r="I32" s="801"/>
      <c r="J32" s="1856"/>
      <c r="K32" s="801"/>
      <c r="L32" s="73"/>
      <c r="M32" s="801"/>
      <c r="N32" s="1856"/>
      <c r="O32" s="801"/>
      <c r="P32" s="1856"/>
      <c r="Q32" s="801"/>
      <c r="R32" s="73"/>
      <c r="S32" s="1856"/>
      <c r="T32" s="801"/>
      <c r="U32" s="754"/>
    </row>
    <row r="33" spans="1:21">
      <c r="A33" s="1260"/>
      <c r="B33" s="1682"/>
      <c r="C33" s="1260"/>
      <c r="D33" s="1267"/>
      <c r="E33" s="835" t="s">
        <v>696</v>
      </c>
      <c r="F33" s="834">
        <v>3600</v>
      </c>
      <c r="G33" s="67"/>
      <c r="H33" s="1260"/>
      <c r="I33" s="781"/>
      <c r="J33" s="1856"/>
      <c r="K33" s="781"/>
      <c r="L33" s="73"/>
      <c r="M33" s="781"/>
      <c r="N33" s="1856"/>
      <c r="O33" s="781"/>
      <c r="P33" s="1856"/>
      <c r="Q33" s="781"/>
      <c r="R33" s="73"/>
      <c r="S33" s="1856"/>
      <c r="T33" s="781"/>
      <c r="U33" s="67"/>
    </row>
    <row r="34" spans="1:21" ht="56.25">
      <c r="A34" s="1260"/>
      <c r="B34" s="767"/>
      <c r="C34" s="754"/>
      <c r="D34" s="760"/>
      <c r="E34" s="833" t="s">
        <v>1456</v>
      </c>
      <c r="F34" s="834">
        <v>5040</v>
      </c>
      <c r="G34" s="67"/>
      <c r="H34" s="67"/>
      <c r="I34" s="781"/>
      <c r="J34" s="781"/>
      <c r="K34" s="781"/>
      <c r="L34" s="802"/>
      <c r="M34" s="781"/>
      <c r="N34" s="781"/>
      <c r="O34" s="781"/>
      <c r="P34" s="781"/>
      <c r="Q34" s="781"/>
      <c r="R34" s="802"/>
      <c r="S34" s="781"/>
      <c r="T34" s="781"/>
      <c r="U34" s="67"/>
    </row>
    <row r="35" spans="1:21">
      <c r="A35" s="1260"/>
      <c r="B35" s="767"/>
      <c r="C35" s="754"/>
      <c r="D35" s="760"/>
      <c r="E35" s="835" t="s">
        <v>697</v>
      </c>
      <c r="F35" s="834">
        <v>2100</v>
      </c>
      <c r="G35" s="67"/>
      <c r="H35" s="67"/>
      <c r="I35" s="781"/>
      <c r="J35" s="781"/>
      <c r="K35" s="781"/>
      <c r="L35" s="802"/>
      <c r="M35" s="781"/>
      <c r="N35" s="781"/>
      <c r="O35" s="781"/>
      <c r="P35" s="781"/>
      <c r="Q35" s="781"/>
      <c r="R35" s="802"/>
      <c r="S35" s="781"/>
      <c r="T35" s="781"/>
      <c r="U35" s="67"/>
    </row>
    <row r="36" spans="1:21">
      <c r="A36" s="1260"/>
      <c r="B36" s="767"/>
      <c r="C36" s="754"/>
      <c r="D36" s="760"/>
      <c r="E36" s="833" t="s">
        <v>698</v>
      </c>
      <c r="F36" s="834"/>
      <c r="G36" s="777"/>
      <c r="H36" s="777"/>
      <c r="I36" s="789"/>
      <c r="J36" s="789"/>
      <c r="K36" s="789"/>
      <c r="L36" s="802"/>
      <c r="M36" s="789"/>
      <c r="N36" s="789"/>
      <c r="O36" s="789"/>
      <c r="P36" s="789"/>
      <c r="Q36" s="789"/>
      <c r="R36" s="802"/>
      <c r="S36" s="789"/>
      <c r="T36" s="803"/>
      <c r="U36" s="777"/>
    </row>
    <row r="37" spans="1:21" ht="37.5">
      <c r="A37" s="1260"/>
      <c r="B37" s="767"/>
      <c r="C37" s="754"/>
      <c r="D37" s="760"/>
      <c r="E37" s="835" t="s">
        <v>699</v>
      </c>
      <c r="F37" s="834">
        <v>12800</v>
      </c>
      <c r="G37" s="74"/>
      <c r="H37" s="770"/>
      <c r="I37" s="73"/>
      <c r="J37" s="73"/>
      <c r="K37" s="73"/>
      <c r="L37" s="802"/>
      <c r="M37" s="73"/>
      <c r="N37" s="73"/>
      <c r="O37" s="73"/>
      <c r="P37" s="73"/>
      <c r="Q37" s="73"/>
      <c r="R37" s="802"/>
      <c r="S37" s="73"/>
      <c r="T37" s="804"/>
      <c r="U37" s="763"/>
    </row>
    <row r="38" spans="1:21" ht="37.5">
      <c r="A38" s="1260"/>
      <c r="B38" s="767"/>
      <c r="C38" s="754"/>
      <c r="D38" s="760"/>
      <c r="E38" s="836" t="s">
        <v>700</v>
      </c>
      <c r="F38" s="834">
        <v>6400</v>
      </c>
      <c r="G38" s="74"/>
      <c r="H38" s="770"/>
      <c r="I38" s="73"/>
      <c r="J38" s="73"/>
      <c r="K38" s="73"/>
      <c r="L38" s="802"/>
      <c r="M38" s="73"/>
      <c r="N38" s="73"/>
      <c r="O38" s="73"/>
      <c r="P38" s="73"/>
      <c r="Q38" s="73"/>
      <c r="R38" s="802"/>
      <c r="S38" s="73"/>
      <c r="T38" s="804"/>
      <c r="U38" s="763"/>
    </row>
    <row r="39" spans="1:21">
      <c r="A39" s="1260"/>
      <c r="B39" s="767"/>
      <c r="C39" s="754"/>
      <c r="D39" s="760"/>
      <c r="E39" s="836" t="s">
        <v>701</v>
      </c>
      <c r="F39" s="837">
        <v>4300</v>
      </c>
      <c r="G39" s="74"/>
      <c r="H39" s="770"/>
      <c r="I39" s="73"/>
      <c r="J39" s="73"/>
      <c r="K39" s="73"/>
      <c r="L39" s="802"/>
      <c r="M39" s="73"/>
      <c r="N39" s="73"/>
      <c r="O39" s="73"/>
      <c r="P39" s="73"/>
      <c r="Q39" s="73"/>
      <c r="R39" s="802"/>
      <c r="S39" s="73"/>
      <c r="T39" s="804"/>
      <c r="U39" s="763"/>
    </row>
    <row r="40" spans="1:21">
      <c r="A40" s="1261"/>
      <c r="B40" s="768"/>
      <c r="C40" s="755"/>
      <c r="D40" s="761"/>
      <c r="E40" s="838" t="s">
        <v>702</v>
      </c>
      <c r="F40" s="839">
        <f>SUM(F30:F39)</f>
        <v>42640</v>
      </c>
      <c r="G40" s="75"/>
      <c r="H40" s="771"/>
      <c r="I40" s="776"/>
      <c r="J40" s="776"/>
      <c r="K40" s="776"/>
      <c r="L40" s="805"/>
      <c r="M40" s="776"/>
      <c r="N40" s="776"/>
      <c r="O40" s="776"/>
      <c r="P40" s="776"/>
      <c r="Q40" s="776"/>
      <c r="R40" s="805"/>
      <c r="S40" s="776"/>
      <c r="T40" s="806"/>
      <c r="U40" s="52"/>
    </row>
    <row r="41" spans="1:21" ht="37.5">
      <c r="A41" s="1259" t="s">
        <v>703</v>
      </c>
      <c r="B41" s="1681" t="s">
        <v>704</v>
      </c>
      <c r="C41" s="1259" t="s">
        <v>705</v>
      </c>
      <c r="D41" s="1259" t="s">
        <v>706</v>
      </c>
      <c r="E41" s="840" t="s">
        <v>707</v>
      </c>
      <c r="F41" s="841">
        <v>5880</v>
      </c>
      <c r="G41" s="783" t="s">
        <v>691</v>
      </c>
      <c r="H41" s="1259" t="s">
        <v>708</v>
      </c>
      <c r="I41" s="807"/>
      <c r="J41" s="1855"/>
      <c r="K41" s="1855"/>
      <c r="L41" s="1855"/>
      <c r="M41" s="1855"/>
      <c r="N41" s="1855"/>
      <c r="O41" s="1855">
        <v>12880</v>
      </c>
      <c r="P41" s="1855"/>
      <c r="Q41" s="1855"/>
      <c r="R41" s="1855"/>
      <c r="S41" s="1855"/>
      <c r="T41" s="1855"/>
      <c r="U41" s="1272" t="s">
        <v>709</v>
      </c>
    </row>
    <row r="42" spans="1:21">
      <c r="A42" s="1260"/>
      <c r="B42" s="1682"/>
      <c r="C42" s="1260"/>
      <c r="D42" s="1260"/>
      <c r="E42" s="835" t="s">
        <v>710</v>
      </c>
      <c r="F42" s="834">
        <v>7000</v>
      </c>
      <c r="G42" s="777"/>
      <c r="H42" s="1260"/>
      <c r="I42" s="789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273"/>
    </row>
    <row r="43" spans="1:21">
      <c r="A43" s="1260"/>
      <c r="B43" s="1682"/>
      <c r="C43" s="1260"/>
      <c r="D43" s="1260"/>
      <c r="E43" s="835"/>
      <c r="F43" s="834"/>
      <c r="G43" s="754"/>
      <c r="H43" s="1260"/>
      <c r="I43" s="801"/>
      <c r="J43" s="1856"/>
      <c r="K43" s="1856"/>
      <c r="L43" s="1856"/>
      <c r="M43" s="1856"/>
      <c r="N43" s="1856"/>
      <c r="O43" s="1856"/>
      <c r="P43" s="1856"/>
      <c r="Q43" s="1856"/>
      <c r="R43" s="1856"/>
      <c r="S43" s="1856"/>
      <c r="T43" s="1856"/>
      <c r="U43" s="754"/>
    </row>
    <row r="44" spans="1:21">
      <c r="A44" s="1261"/>
      <c r="B44" s="768"/>
      <c r="C44" s="755"/>
      <c r="D44" s="761"/>
      <c r="E44" s="838" t="s">
        <v>702</v>
      </c>
      <c r="F44" s="839">
        <f>SUM(F41:F43)</f>
        <v>12880</v>
      </c>
      <c r="G44" s="75"/>
      <c r="H44" s="771"/>
      <c r="I44" s="776"/>
      <c r="J44" s="776"/>
      <c r="K44" s="776"/>
      <c r="L44" s="805"/>
      <c r="M44" s="776"/>
      <c r="N44" s="776"/>
      <c r="O44" s="776"/>
      <c r="P44" s="776"/>
      <c r="Q44" s="776"/>
      <c r="R44" s="805"/>
      <c r="S44" s="776"/>
      <c r="T44" s="806"/>
      <c r="U44" s="52"/>
    </row>
    <row r="45" spans="1:21" ht="37.5">
      <c r="A45" s="1259" t="s">
        <v>711</v>
      </c>
      <c r="B45" s="1681" t="s">
        <v>712</v>
      </c>
      <c r="C45" s="1259" t="s">
        <v>713</v>
      </c>
      <c r="D45" s="1259" t="s">
        <v>714</v>
      </c>
      <c r="E45" s="840" t="s">
        <v>715</v>
      </c>
      <c r="F45" s="841">
        <v>25200</v>
      </c>
      <c r="G45" s="783" t="s">
        <v>691</v>
      </c>
      <c r="H45" s="1259" t="s">
        <v>716</v>
      </c>
      <c r="I45" s="807"/>
      <c r="J45" s="1855">
        <v>9228</v>
      </c>
      <c r="K45" s="1855"/>
      <c r="L45" s="1855">
        <v>9228</v>
      </c>
      <c r="M45" s="1855">
        <v>9228</v>
      </c>
      <c r="N45" s="1855">
        <v>9600</v>
      </c>
      <c r="O45" s="1855">
        <v>9600</v>
      </c>
      <c r="P45" s="1855">
        <v>9600</v>
      </c>
      <c r="Q45" s="1855">
        <v>9600</v>
      </c>
      <c r="R45" s="1855">
        <v>9600</v>
      </c>
      <c r="S45" s="1855">
        <v>9600</v>
      </c>
      <c r="T45" s="1855">
        <v>9228</v>
      </c>
      <c r="U45" s="1272" t="s">
        <v>693</v>
      </c>
    </row>
    <row r="46" spans="1:21" ht="37.5">
      <c r="A46" s="1260"/>
      <c r="B46" s="1682"/>
      <c r="C46" s="1260"/>
      <c r="D46" s="1260"/>
      <c r="E46" s="835" t="s">
        <v>717</v>
      </c>
      <c r="F46" s="834">
        <v>30000</v>
      </c>
      <c r="G46" s="777"/>
      <c r="H46" s="1260"/>
      <c r="I46" s="789"/>
      <c r="J46" s="1856"/>
      <c r="K46" s="1856"/>
      <c r="L46" s="1856"/>
      <c r="M46" s="1856"/>
      <c r="N46" s="1856"/>
      <c r="O46" s="1856"/>
      <c r="P46" s="1856"/>
      <c r="Q46" s="1856"/>
      <c r="R46" s="1856"/>
      <c r="S46" s="1856"/>
      <c r="T46" s="1856"/>
      <c r="U46" s="1273"/>
    </row>
    <row r="47" spans="1:21" ht="37.5">
      <c r="A47" s="1260"/>
      <c r="B47" s="1682"/>
      <c r="C47" s="1260"/>
      <c r="D47" s="1260"/>
      <c r="E47" s="835" t="s">
        <v>718</v>
      </c>
      <c r="F47" s="834">
        <v>15000</v>
      </c>
      <c r="G47" s="754"/>
      <c r="H47" s="1260"/>
      <c r="I47" s="801"/>
      <c r="J47" s="1856"/>
      <c r="K47" s="1856"/>
      <c r="L47" s="1856"/>
      <c r="M47" s="1856"/>
      <c r="N47" s="1856"/>
      <c r="O47" s="1856"/>
      <c r="P47" s="1856"/>
      <c r="Q47" s="1856"/>
      <c r="R47" s="1856"/>
      <c r="S47" s="1856"/>
      <c r="T47" s="1856"/>
      <c r="U47" s="754"/>
    </row>
    <row r="48" spans="1:21">
      <c r="A48" s="1260"/>
      <c r="B48" s="767"/>
      <c r="C48" s="754"/>
      <c r="D48" s="760"/>
      <c r="E48" s="835"/>
      <c r="F48" s="834"/>
      <c r="G48" s="74"/>
      <c r="H48" s="770"/>
      <c r="I48" s="73"/>
      <c r="J48" s="73"/>
      <c r="K48" s="73"/>
      <c r="L48" s="802"/>
      <c r="M48" s="73"/>
      <c r="N48" s="73"/>
      <c r="O48" s="73"/>
      <c r="P48" s="73"/>
      <c r="Q48" s="73"/>
      <c r="R48" s="802"/>
      <c r="S48" s="73"/>
      <c r="T48" s="804"/>
      <c r="U48" s="763"/>
    </row>
    <row r="49" spans="1:21">
      <c r="A49" s="1261"/>
      <c r="B49" s="768"/>
      <c r="C49" s="755"/>
      <c r="D49" s="761"/>
      <c r="E49" s="838" t="s">
        <v>702</v>
      </c>
      <c r="F49" s="839">
        <f>SUM(F45:F48)</f>
        <v>70200</v>
      </c>
      <c r="G49" s="75"/>
      <c r="H49" s="771"/>
      <c r="I49" s="776"/>
      <c r="J49" s="776"/>
      <c r="K49" s="776"/>
      <c r="L49" s="805"/>
      <c r="M49" s="776"/>
      <c r="N49" s="776"/>
      <c r="O49" s="776"/>
      <c r="P49" s="776"/>
      <c r="Q49" s="776"/>
      <c r="R49" s="805"/>
      <c r="S49" s="776"/>
      <c r="T49" s="806"/>
      <c r="U49" s="52"/>
    </row>
    <row r="50" spans="1:21">
      <c r="A50" s="761"/>
      <c r="B50" s="924"/>
      <c r="C50" s="925"/>
      <c r="D50" s="925"/>
      <c r="E50" s="926"/>
      <c r="F50" s="927"/>
      <c r="G50" s="928"/>
      <c r="H50" s="929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763"/>
    </row>
    <row r="51" spans="1:21">
      <c r="A51" s="1852" t="s">
        <v>719</v>
      </c>
      <c r="B51" s="1853"/>
      <c r="C51" s="1853"/>
      <c r="D51" s="1853"/>
      <c r="E51" s="1853"/>
      <c r="F51" s="1853"/>
      <c r="G51" s="1853"/>
      <c r="H51" s="1853"/>
      <c r="I51" s="1853"/>
      <c r="J51" s="1853"/>
      <c r="K51" s="1853"/>
      <c r="L51" s="1853"/>
      <c r="M51" s="1853"/>
      <c r="N51" s="1853"/>
      <c r="O51" s="1853"/>
      <c r="P51" s="1853"/>
      <c r="Q51" s="1853"/>
      <c r="R51" s="1853"/>
      <c r="S51" s="1853"/>
      <c r="T51" s="1853"/>
      <c r="U51" s="763"/>
    </row>
    <row r="52" spans="1:21" ht="37.5">
      <c r="A52" s="843" t="s">
        <v>720</v>
      </c>
      <c r="B52" s="778"/>
      <c r="C52" s="778"/>
      <c r="D52" s="778"/>
      <c r="E52" s="778"/>
      <c r="F52" s="844">
        <f>F53+F56</f>
        <v>2172000</v>
      </c>
      <c r="G52" s="845" t="s">
        <v>721</v>
      </c>
      <c r="H52" s="846" t="s">
        <v>722</v>
      </c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1"/>
      <c r="U52" s="763"/>
    </row>
    <row r="53" spans="1:21" ht="93.75">
      <c r="A53" s="1260" t="s">
        <v>723</v>
      </c>
      <c r="B53" s="753" t="s">
        <v>724</v>
      </c>
      <c r="C53" s="847" t="s">
        <v>725</v>
      </c>
      <c r="D53" s="847" t="s">
        <v>726</v>
      </c>
      <c r="E53" s="835" t="s">
        <v>727</v>
      </c>
      <c r="F53" s="848">
        <v>1392000</v>
      </c>
      <c r="G53" s="777" t="s">
        <v>691</v>
      </c>
      <c r="H53" s="849" t="s">
        <v>722</v>
      </c>
      <c r="I53" s="789"/>
      <c r="J53" s="788"/>
      <c r="K53" s="788">
        <v>100000</v>
      </c>
      <c r="L53" s="788">
        <v>250000</v>
      </c>
      <c r="M53" s="788">
        <v>400000</v>
      </c>
      <c r="N53" s="788">
        <v>200000</v>
      </c>
      <c r="O53" s="788">
        <v>100000</v>
      </c>
      <c r="P53" s="788">
        <v>200000</v>
      </c>
      <c r="Q53" s="788">
        <v>100000</v>
      </c>
      <c r="R53" s="788">
        <v>100000</v>
      </c>
      <c r="S53" s="73">
        <v>50000</v>
      </c>
      <c r="T53" s="789"/>
      <c r="U53" s="757" t="s">
        <v>693</v>
      </c>
    </row>
    <row r="54" spans="1:21">
      <c r="A54" s="1260"/>
      <c r="B54" s="767"/>
      <c r="C54" s="754"/>
      <c r="D54" s="760"/>
      <c r="E54" s="835"/>
      <c r="F54" s="834"/>
      <c r="G54" s="74"/>
      <c r="H54" s="770"/>
      <c r="I54" s="73"/>
      <c r="J54" s="73"/>
      <c r="K54" s="73"/>
      <c r="L54" s="802"/>
      <c r="M54" s="73"/>
      <c r="N54" s="73"/>
      <c r="O54" s="73"/>
      <c r="P54" s="73"/>
      <c r="Q54" s="73"/>
      <c r="R54" s="802"/>
      <c r="S54" s="73"/>
      <c r="T54" s="804"/>
      <c r="U54" s="763"/>
    </row>
    <row r="55" spans="1:21">
      <c r="A55" s="1261"/>
      <c r="B55" s="768"/>
      <c r="C55" s="755"/>
      <c r="D55" s="761"/>
      <c r="E55" s="838" t="s">
        <v>702</v>
      </c>
      <c r="F55" s="839">
        <f>SUM(F53:F54)</f>
        <v>1392000</v>
      </c>
      <c r="G55" s="75"/>
      <c r="H55" s="771"/>
      <c r="I55" s="776"/>
      <c r="J55" s="776"/>
      <c r="K55" s="776"/>
      <c r="L55" s="805"/>
      <c r="M55" s="776"/>
      <c r="N55" s="776"/>
      <c r="O55" s="776"/>
      <c r="P55" s="776"/>
      <c r="Q55" s="776"/>
      <c r="R55" s="805"/>
      <c r="S55" s="776"/>
      <c r="T55" s="806"/>
      <c r="U55" s="52"/>
    </row>
    <row r="56" spans="1:21" ht="56.25">
      <c r="A56" s="1272" t="s">
        <v>728</v>
      </c>
      <c r="B56" s="1259" t="s">
        <v>729</v>
      </c>
      <c r="C56" s="1857" t="s">
        <v>730</v>
      </c>
      <c r="D56" s="1857" t="s">
        <v>731</v>
      </c>
      <c r="E56" s="835" t="s">
        <v>732</v>
      </c>
      <c r="F56" s="848">
        <v>780000</v>
      </c>
      <c r="G56" s="777" t="s">
        <v>691</v>
      </c>
      <c r="H56" s="849" t="s">
        <v>722</v>
      </c>
      <c r="I56" s="789"/>
      <c r="J56" s="788"/>
      <c r="K56" s="788">
        <v>50000</v>
      </c>
      <c r="L56" s="788">
        <v>100000</v>
      </c>
      <c r="M56" s="788">
        <v>200000</v>
      </c>
      <c r="N56" s="788">
        <v>100000</v>
      </c>
      <c r="O56" s="788"/>
      <c r="P56" s="788">
        <v>100000</v>
      </c>
      <c r="Q56" s="788">
        <v>100000</v>
      </c>
      <c r="R56" s="788">
        <v>80000</v>
      </c>
      <c r="S56" s="73">
        <v>50000</v>
      </c>
      <c r="T56" s="789"/>
      <c r="U56" s="757" t="s">
        <v>693</v>
      </c>
    </row>
    <row r="57" spans="1:21">
      <c r="A57" s="1292"/>
      <c r="B57" s="1261"/>
      <c r="C57" s="1858"/>
      <c r="D57" s="1858"/>
      <c r="E57" s="838" t="s">
        <v>702</v>
      </c>
      <c r="F57" s="839">
        <f>SUM(F56:F56)</f>
        <v>780000</v>
      </c>
      <c r="G57" s="75"/>
      <c r="H57" s="771"/>
      <c r="I57" s="776"/>
      <c r="J57" s="776"/>
      <c r="K57" s="776"/>
      <c r="L57" s="805"/>
      <c r="M57" s="776"/>
      <c r="N57" s="776"/>
      <c r="O57" s="776"/>
      <c r="P57" s="776"/>
      <c r="Q57" s="776"/>
      <c r="R57" s="805"/>
      <c r="S57" s="776"/>
      <c r="T57" s="806"/>
      <c r="U57" s="52"/>
    </row>
    <row r="58" spans="1:21" ht="48.75">
      <c r="A58" s="1272" t="s">
        <v>733</v>
      </c>
      <c r="B58" s="1259" t="s">
        <v>734</v>
      </c>
      <c r="C58" s="1857" t="s">
        <v>735</v>
      </c>
      <c r="D58" s="1857" t="s">
        <v>736</v>
      </c>
      <c r="E58" s="835" t="s">
        <v>737</v>
      </c>
      <c r="F58" s="848"/>
      <c r="G58" s="777" t="s">
        <v>691</v>
      </c>
      <c r="H58" s="849" t="s">
        <v>722</v>
      </c>
      <c r="I58" s="789"/>
      <c r="J58" s="788"/>
      <c r="K58" s="788">
        <v>51000</v>
      </c>
      <c r="L58" s="788"/>
      <c r="M58" s="788"/>
      <c r="N58" s="788"/>
      <c r="O58" s="788"/>
      <c r="P58" s="788"/>
      <c r="Q58" s="788"/>
      <c r="R58" s="788"/>
      <c r="S58" s="73"/>
      <c r="T58" s="789"/>
      <c r="U58" s="1272" t="s">
        <v>693</v>
      </c>
    </row>
    <row r="59" spans="1:21" ht="37.5">
      <c r="A59" s="1273"/>
      <c r="B59" s="1260"/>
      <c r="C59" s="1859"/>
      <c r="D59" s="1859"/>
      <c r="E59" s="772" t="s">
        <v>738</v>
      </c>
      <c r="F59" s="825">
        <v>36000</v>
      </c>
      <c r="G59" s="850"/>
      <c r="H59" s="770"/>
      <c r="I59" s="808"/>
      <c r="J59" s="73"/>
      <c r="K59" s="73"/>
      <c r="L59" s="802"/>
      <c r="M59" s="73"/>
      <c r="N59" s="73"/>
      <c r="O59" s="73"/>
      <c r="P59" s="73"/>
      <c r="Q59" s="73"/>
      <c r="R59" s="802"/>
      <c r="S59" s="73"/>
      <c r="T59" s="804"/>
      <c r="U59" s="1273"/>
    </row>
    <row r="60" spans="1:21" ht="37.5">
      <c r="A60" s="1273"/>
      <c r="B60" s="1260"/>
      <c r="C60" s="1859"/>
      <c r="D60" s="1859"/>
      <c r="E60" s="772" t="s">
        <v>739</v>
      </c>
      <c r="F60" s="825">
        <v>15000</v>
      </c>
      <c r="G60" s="850"/>
      <c r="H60" s="770"/>
      <c r="I60" s="808"/>
      <c r="J60" s="73"/>
      <c r="K60" s="73"/>
      <c r="L60" s="802"/>
      <c r="M60" s="73"/>
      <c r="N60" s="73"/>
      <c r="O60" s="73"/>
      <c r="P60" s="73"/>
      <c r="Q60" s="73"/>
      <c r="R60" s="802"/>
      <c r="S60" s="73"/>
      <c r="T60" s="804"/>
      <c r="U60" s="758"/>
    </row>
    <row r="61" spans="1:21">
      <c r="A61" s="1292"/>
      <c r="B61" s="1261"/>
      <c r="C61" s="1858"/>
      <c r="D61" s="1858"/>
      <c r="E61" s="838" t="s">
        <v>702</v>
      </c>
      <c r="F61" s="839">
        <f>SUM(F58:F60)</f>
        <v>51000</v>
      </c>
      <c r="G61" s="75"/>
      <c r="H61" s="771"/>
      <c r="I61" s="776"/>
      <c r="J61" s="776"/>
      <c r="K61" s="776"/>
      <c r="L61" s="805"/>
      <c r="M61" s="776"/>
      <c r="N61" s="776"/>
      <c r="O61" s="776"/>
      <c r="P61" s="776"/>
      <c r="Q61" s="776"/>
      <c r="R61" s="805"/>
      <c r="S61" s="776"/>
      <c r="T61" s="806"/>
      <c r="U61" s="52"/>
    </row>
    <row r="62" spans="1:21" ht="37.5">
      <c r="A62" s="1260" t="s">
        <v>740</v>
      </c>
      <c r="B62" s="1681" t="s">
        <v>741</v>
      </c>
      <c r="C62" s="1260" t="s">
        <v>742</v>
      </c>
      <c r="D62" s="1267" t="s">
        <v>743</v>
      </c>
      <c r="E62" s="835" t="s">
        <v>744</v>
      </c>
      <c r="F62" s="834">
        <v>7500</v>
      </c>
      <c r="G62" s="777" t="s">
        <v>691</v>
      </c>
      <c r="H62" s="1860">
        <v>22616</v>
      </c>
      <c r="I62" s="789"/>
      <c r="J62" s="1855"/>
      <c r="K62" s="1856">
        <v>39250</v>
      </c>
      <c r="L62" s="73"/>
      <c r="M62" s="789"/>
      <c r="N62" s="1855"/>
      <c r="O62" s="789"/>
      <c r="P62" s="1855"/>
      <c r="Q62" s="789"/>
      <c r="R62" s="73"/>
      <c r="S62" s="1855"/>
      <c r="T62" s="789"/>
      <c r="U62" s="789" t="s">
        <v>693</v>
      </c>
    </row>
    <row r="63" spans="1:21" ht="37.5">
      <c r="A63" s="1260"/>
      <c r="B63" s="1682"/>
      <c r="C63" s="1260"/>
      <c r="D63" s="1267"/>
      <c r="E63" s="835" t="s">
        <v>745</v>
      </c>
      <c r="F63" s="834">
        <v>4500</v>
      </c>
      <c r="G63" s="777"/>
      <c r="H63" s="1260"/>
      <c r="I63" s="789"/>
      <c r="J63" s="1856"/>
      <c r="K63" s="1856"/>
      <c r="L63" s="73"/>
      <c r="M63" s="789"/>
      <c r="N63" s="1856"/>
      <c r="O63" s="789"/>
      <c r="P63" s="1856"/>
      <c r="Q63" s="789"/>
      <c r="R63" s="73"/>
      <c r="S63" s="1856"/>
      <c r="T63" s="789"/>
      <c r="U63" s="789"/>
    </row>
    <row r="64" spans="1:21" ht="37.5">
      <c r="A64" s="1260"/>
      <c r="B64" s="1682"/>
      <c r="C64" s="1260"/>
      <c r="D64" s="1267"/>
      <c r="E64" s="835" t="s">
        <v>746</v>
      </c>
      <c r="F64" s="834">
        <v>3000</v>
      </c>
      <c r="G64" s="754"/>
      <c r="H64" s="1260"/>
      <c r="I64" s="801"/>
      <c r="J64" s="1856"/>
      <c r="K64" s="801"/>
      <c r="L64" s="73"/>
      <c r="M64" s="801"/>
      <c r="N64" s="1856"/>
      <c r="O64" s="801"/>
      <c r="P64" s="1856"/>
      <c r="Q64" s="801"/>
      <c r="R64" s="73"/>
      <c r="S64" s="1856"/>
      <c r="T64" s="801"/>
      <c r="U64" s="801"/>
    </row>
    <row r="65" spans="1:21">
      <c r="A65" s="1260"/>
      <c r="B65" s="1682"/>
      <c r="C65" s="1260"/>
      <c r="D65" s="1267"/>
      <c r="E65" s="835" t="s">
        <v>696</v>
      </c>
      <c r="F65" s="834">
        <v>1000</v>
      </c>
      <c r="G65" s="67"/>
      <c r="H65" s="1260"/>
      <c r="I65" s="781"/>
      <c r="J65" s="1856"/>
      <c r="K65" s="781"/>
      <c r="L65" s="73"/>
      <c r="M65" s="781"/>
      <c r="N65" s="1856"/>
      <c r="O65" s="781"/>
      <c r="P65" s="1856"/>
      <c r="Q65" s="781"/>
      <c r="R65" s="73"/>
      <c r="S65" s="1856"/>
      <c r="T65" s="781"/>
      <c r="U65" s="781"/>
    </row>
    <row r="66" spans="1:21">
      <c r="A66" s="1260"/>
      <c r="B66" s="767"/>
      <c r="C66" s="754"/>
      <c r="D66" s="760"/>
      <c r="E66" s="835" t="s">
        <v>697</v>
      </c>
      <c r="F66" s="834">
        <v>1000</v>
      </c>
      <c r="G66" s="67"/>
      <c r="H66" s="67"/>
      <c r="I66" s="781"/>
      <c r="J66" s="781"/>
      <c r="K66" s="781"/>
      <c r="L66" s="802"/>
      <c r="M66" s="781"/>
      <c r="N66" s="781"/>
      <c r="O66" s="781"/>
      <c r="P66" s="781"/>
      <c r="Q66" s="781"/>
      <c r="R66" s="802"/>
      <c r="S66" s="781"/>
      <c r="T66" s="781"/>
      <c r="U66" s="67"/>
    </row>
    <row r="67" spans="1:21" ht="37.5">
      <c r="A67" s="1260"/>
      <c r="B67" s="767"/>
      <c r="C67" s="754"/>
      <c r="D67" s="760"/>
      <c r="E67" s="835" t="s">
        <v>747</v>
      </c>
      <c r="F67" s="834">
        <v>11250</v>
      </c>
      <c r="G67" s="777"/>
      <c r="H67" s="777"/>
      <c r="I67" s="789"/>
      <c r="J67" s="789"/>
      <c r="K67" s="789"/>
      <c r="L67" s="802"/>
      <c r="M67" s="789"/>
      <c r="N67" s="789"/>
      <c r="O67" s="789"/>
      <c r="P67" s="789"/>
      <c r="Q67" s="789"/>
      <c r="R67" s="802"/>
      <c r="S67" s="789"/>
      <c r="T67" s="803"/>
      <c r="U67" s="777"/>
    </row>
    <row r="68" spans="1:21" ht="37.5">
      <c r="A68" s="1260"/>
      <c r="B68" s="767"/>
      <c r="C68" s="754"/>
      <c r="D68" s="760"/>
      <c r="E68" s="835" t="s">
        <v>748</v>
      </c>
      <c r="F68" s="834">
        <v>4000</v>
      </c>
      <c r="G68" s="74"/>
      <c r="H68" s="770"/>
      <c r="I68" s="73"/>
      <c r="J68" s="73"/>
      <c r="K68" s="73"/>
      <c r="L68" s="802"/>
      <c r="M68" s="73"/>
      <c r="N68" s="73"/>
      <c r="O68" s="73"/>
      <c r="P68" s="73"/>
      <c r="Q68" s="73"/>
      <c r="R68" s="802"/>
      <c r="S68" s="73"/>
      <c r="T68" s="804"/>
      <c r="U68" s="763"/>
    </row>
    <row r="69" spans="1:21" ht="47.25">
      <c r="A69" s="1260"/>
      <c r="B69" s="767"/>
      <c r="C69" s="754"/>
      <c r="D69" s="760"/>
      <c r="E69" s="851" t="s">
        <v>1450</v>
      </c>
      <c r="F69" s="834">
        <v>7000</v>
      </c>
      <c r="G69" s="74"/>
      <c r="H69" s="770"/>
      <c r="I69" s="73"/>
      <c r="J69" s="73"/>
      <c r="K69" s="73"/>
      <c r="L69" s="802"/>
      <c r="M69" s="73"/>
      <c r="N69" s="73"/>
      <c r="O69" s="73"/>
      <c r="P69" s="73"/>
      <c r="Q69" s="73"/>
      <c r="R69" s="802"/>
      <c r="S69" s="73"/>
      <c r="T69" s="804"/>
      <c r="U69" s="763"/>
    </row>
    <row r="70" spans="1:21">
      <c r="A70" s="1261"/>
      <c r="B70" s="768"/>
      <c r="C70" s="755"/>
      <c r="D70" s="761"/>
      <c r="E70" s="838" t="s">
        <v>702</v>
      </c>
      <c r="F70" s="839">
        <f>SUM(F62:F69)</f>
        <v>39250</v>
      </c>
      <c r="G70" s="75"/>
      <c r="H70" s="771"/>
      <c r="I70" s="776"/>
      <c r="J70" s="776"/>
      <c r="K70" s="776"/>
      <c r="L70" s="805"/>
      <c r="M70" s="776"/>
      <c r="N70" s="776"/>
      <c r="O70" s="776"/>
      <c r="P70" s="776"/>
      <c r="Q70" s="776"/>
      <c r="R70" s="805"/>
      <c r="S70" s="776"/>
      <c r="T70" s="806"/>
      <c r="U70" s="52"/>
    </row>
    <row r="71" spans="1:21">
      <c r="A71" s="1852" t="s">
        <v>749</v>
      </c>
      <c r="B71" s="1853"/>
      <c r="C71" s="1853"/>
      <c r="D71" s="1853"/>
      <c r="E71" s="1853"/>
      <c r="F71" s="1853"/>
      <c r="G71" s="1853"/>
      <c r="H71" s="1853"/>
      <c r="I71" s="1853"/>
      <c r="J71" s="1853"/>
      <c r="K71" s="1853"/>
      <c r="L71" s="1853"/>
      <c r="M71" s="1853"/>
      <c r="N71" s="1853"/>
      <c r="O71" s="1853"/>
      <c r="P71" s="1853"/>
      <c r="Q71" s="1853"/>
      <c r="R71" s="1853"/>
      <c r="S71" s="1853"/>
      <c r="T71" s="1854"/>
      <c r="U71" s="852"/>
    </row>
    <row r="72" spans="1:21" ht="37.5">
      <c r="A72" s="1260" t="s">
        <v>750</v>
      </c>
      <c r="B72" s="1681" t="s">
        <v>751</v>
      </c>
      <c r="C72" s="1260" t="s">
        <v>752</v>
      </c>
      <c r="D72" s="1267" t="s">
        <v>753</v>
      </c>
      <c r="E72" s="835" t="s">
        <v>754</v>
      </c>
      <c r="F72" s="834">
        <v>37500</v>
      </c>
      <c r="G72" s="777" t="s">
        <v>691</v>
      </c>
      <c r="H72" s="1860">
        <v>22647</v>
      </c>
      <c r="I72" s="789"/>
      <c r="J72" s="1855"/>
      <c r="K72" s="1856"/>
      <c r="L72" s="1856">
        <v>60500</v>
      </c>
      <c r="M72" s="789"/>
      <c r="N72" s="1855"/>
      <c r="O72" s="789"/>
      <c r="P72" s="1855"/>
      <c r="Q72" s="789"/>
      <c r="R72" s="73"/>
      <c r="S72" s="1855"/>
      <c r="T72" s="789"/>
      <c r="U72" s="789" t="s">
        <v>693</v>
      </c>
    </row>
    <row r="73" spans="1:21" ht="37.5">
      <c r="A73" s="1260"/>
      <c r="B73" s="1682"/>
      <c r="C73" s="1260"/>
      <c r="D73" s="1267"/>
      <c r="E73" s="835" t="s">
        <v>755</v>
      </c>
      <c r="F73" s="834">
        <v>15000</v>
      </c>
      <c r="G73" s="777"/>
      <c r="H73" s="1260"/>
      <c r="I73" s="789"/>
      <c r="J73" s="1856"/>
      <c r="K73" s="1856"/>
      <c r="L73" s="1856"/>
      <c r="M73" s="789"/>
      <c r="N73" s="1856"/>
      <c r="O73" s="789"/>
      <c r="P73" s="1856"/>
      <c r="Q73" s="789"/>
      <c r="R73" s="73"/>
      <c r="S73" s="1856"/>
      <c r="T73" s="789"/>
      <c r="U73" s="789"/>
    </row>
    <row r="74" spans="1:21" ht="56.25">
      <c r="A74" s="1260"/>
      <c r="B74" s="1682"/>
      <c r="C74" s="1260"/>
      <c r="D74" s="1267"/>
      <c r="E74" s="835" t="s">
        <v>756</v>
      </c>
      <c r="F74" s="834">
        <v>8000</v>
      </c>
      <c r="G74" s="754"/>
      <c r="H74" s="1260"/>
      <c r="I74" s="801"/>
      <c r="J74" s="1856"/>
      <c r="K74" s="801"/>
      <c r="L74" s="73"/>
      <c r="M74" s="801"/>
      <c r="N74" s="1856"/>
      <c r="O74" s="801"/>
      <c r="P74" s="1856"/>
      <c r="Q74" s="801"/>
      <c r="R74" s="73"/>
      <c r="S74" s="1856"/>
      <c r="T74" s="801"/>
      <c r="U74" s="801"/>
    </row>
    <row r="75" spans="1:21">
      <c r="A75" s="1261"/>
      <c r="B75" s="768"/>
      <c r="C75" s="755"/>
      <c r="D75" s="761"/>
      <c r="E75" s="838" t="s">
        <v>702</v>
      </c>
      <c r="F75" s="839">
        <f>SUM(F72:F74)</f>
        <v>60500</v>
      </c>
      <c r="G75" s="75"/>
      <c r="H75" s="771"/>
      <c r="I75" s="776"/>
      <c r="J75" s="776"/>
      <c r="K75" s="776"/>
      <c r="L75" s="805"/>
      <c r="M75" s="776"/>
      <c r="N75" s="776"/>
      <c r="O75" s="776"/>
      <c r="P75" s="776"/>
      <c r="Q75" s="776"/>
      <c r="R75" s="805"/>
      <c r="S75" s="776"/>
      <c r="T75" s="806"/>
      <c r="U75" s="52"/>
    </row>
    <row r="76" spans="1:21" ht="37.5">
      <c r="A76" s="1259" t="s">
        <v>757</v>
      </c>
      <c r="B76" s="1681" t="s">
        <v>758</v>
      </c>
      <c r="C76" s="1259" t="s">
        <v>759</v>
      </c>
      <c r="D76" s="1266" t="s">
        <v>760</v>
      </c>
      <c r="E76" s="840" t="s">
        <v>761</v>
      </c>
      <c r="F76" s="841">
        <v>4200</v>
      </c>
      <c r="G76" s="842" t="s">
        <v>691</v>
      </c>
      <c r="H76" s="1860">
        <v>22767</v>
      </c>
      <c r="I76" s="807"/>
      <c r="J76" s="1855"/>
      <c r="K76" s="1855"/>
      <c r="L76" s="1836">
        <v>19800</v>
      </c>
      <c r="M76" s="807"/>
      <c r="N76" s="1855"/>
      <c r="O76" s="807"/>
      <c r="P76" s="1855"/>
      <c r="Q76" s="807"/>
      <c r="R76" s="775"/>
      <c r="S76" s="1855"/>
      <c r="T76" s="807"/>
      <c r="U76" s="807" t="s">
        <v>693</v>
      </c>
    </row>
    <row r="77" spans="1:21" ht="37.5">
      <c r="A77" s="1260"/>
      <c r="B77" s="1682"/>
      <c r="C77" s="1260"/>
      <c r="D77" s="1267"/>
      <c r="E77" s="836" t="s">
        <v>762</v>
      </c>
      <c r="F77" s="834">
        <v>2400</v>
      </c>
      <c r="G77" s="777"/>
      <c r="H77" s="1260"/>
      <c r="I77" s="789"/>
      <c r="J77" s="1856"/>
      <c r="K77" s="1856"/>
      <c r="L77" s="1838"/>
      <c r="M77" s="789"/>
      <c r="N77" s="1856"/>
      <c r="O77" s="789"/>
      <c r="P77" s="1856"/>
      <c r="Q77" s="789"/>
      <c r="R77" s="73"/>
      <c r="S77" s="1856"/>
      <c r="T77" s="789"/>
      <c r="U77" s="789"/>
    </row>
    <row r="78" spans="1:21">
      <c r="A78" s="1260"/>
      <c r="B78" s="1682"/>
      <c r="C78" s="1260"/>
      <c r="D78" s="1267"/>
      <c r="E78" s="836" t="s">
        <v>701</v>
      </c>
      <c r="F78" s="834">
        <v>2400</v>
      </c>
      <c r="G78" s="754"/>
      <c r="H78" s="1260"/>
      <c r="I78" s="801"/>
      <c r="J78" s="1856"/>
      <c r="K78" s="801"/>
      <c r="L78" s="73"/>
      <c r="M78" s="801"/>
      <c r="N78" s="1856"/>
      <c r="O78" s="801"/>
      <c r="P78" s="1856"/>
      <c r="Q78" s="801"/>
      <c r="R78" s="73"/>
      <c r="S78" s="1856"/>
      <c r="T78" s="801"/>
      <c r="U78" s="801"/>
    </row>
    <row r="79" spans="1:21">
      <c r="A79" s="1260"/>
      <c r="B79" s="1682"/>
      <c r="C79" s="1260"/>
      <c r="D79" s="1267"/>
      <c r="E79" s="836" t="s">
        <v>763</v>
      </c>
      <c r="F79" s="834">
        <v>3000</v>
      </c>
      <c r="G79" s="754"/>
      <c r="H79" s="1260"/>
      <c r="I79" s="801"/>
      <c r="J79" s="1856"/>
      <c r="K79" s="801"/>
      <c r="L79" s="73"/>
      <c r="M79" s="801"/>
      <c r="N79" s="1856"/>
      <c r="O79" s="801"/>
      <c r="P79" s="1856"/>
      <c r="Q79" s="801"/>
      <c r="R79" s="73"/>
      <c r="S79" s="1856"/>
      <c r="T79" s="801"/>
      <c r="U79" s="801"/>
    </row>
    <row r="80" spans="1:21">
      <c r="A80" s="1260"/>
      <c r="B80" s="1682"/>
      <c r="C80" s="1260"/>
      <c r="D80" s="1267"/>
      <c r="E80" s="836" t="s">
        <v>764</v>
      </c>
      <c r="F80" s="834">
        <v>7800</v>
      </c>
      <c r="G80" s="754"/>
      <c r="H80" s="1260"/>
      <c r="I80" s="801"/>
      <c r="J80" s="1856"/>
      <c r="K80" s="801"/>
      <c r="L80" s="73"/>
      <c r="M80" s="801"/>
      <c r="N80" s="1856"/>
      <c r="O80" s="801"/>
      <c r="P80" s="1856"/>
      <c r="Q80" s="801"/>
      <c r="R80" s="73"/>
      <c r="S80" s="1856"/>
      <c r="T80" s="801"/>
      <c r="U80" s="801"/>
    </row>
    <row r="81" spans="1:21">
      <c r="A81" s="1261"/>
      <c r="B81" s="768"/>
      <c r="C81" s="755"/>
      <c r="D81" s="761"/>
      <c r="E81" s="838" t="s">
        <v>702</v>
      </c>
      <c r="F81" s="839">
        <f>SUM(F76:F80)</f>
        <v>19800</v>
      </c>
      <c r="G81" s="75"/>
      <c r="H81" s="771"/>
      <c r="I81" s="776"/>
      <c r="J81" s="776"/>
      <c r="K81" s="776"/>
      <c r="L81" s="805"/>
      <c r="M81" s="776"/>
      <c r="N81" s="776"/>
      <c r="O81" s="776"/>
      <c r="P81" s="776"/>
      <c r="Q81" s="776"/>
      <c r="R81" s="805"/>
      <c r="S81" s="776"/>
      <c r="T81" s="806"/>
      <c r="U81" s="52"/>
    </row>
    <row r="82" spans="1:21" ht="37.5">
      <c r="A82" s="1260" t="s">
        <v>765</v>
      </c>
      <c r="B82" s="1681" t="s">
        <v>766</v>
      </c>
      <c r="C82" s="1260" t="s">
        <v>759</v>
      </c>
      <c r="D82" s="1267" t="s">
        <v>767</v>
      </c>
      <c r="E82" s="835" t="s">
        <v>768</v>
      </c>
      <c r="F82" s="834">
        <v>25000</v>
      </c>
      <c r="G82" s="777" t="s">
        <v>691</v>
      </c>
      <c r="H82" s="1860">
        <v>22616</v>
      </c>
      <c r="I82" s="789"/>
      <c r="J82" s="1855"/>
      <c r="K82" s="1856">
        <v>39250</v>
      </c>
      <c r="L82" s="73"/>
      <c r="M82" s="789"/>
      <c r="N82" s="1855"/>
      <c r="O82" s="789"/>
      <c r="P82" s="1855"/>
      <c r="Q82" s="789"/>
      <c r="R82" s="73"/>
      <c r="S82" s="1855"/>
      <c r="T82" s="789"/>
      <c r="U82" s="789" t="s">
        <v>693</v>
      </c>
    </row>
    <row r="83" spans="1:21" ht="37.5">
      <c r="A83" s="1260"/>
      <c r="B83" s="1682"/>
      <c r="C83" s="1260"/>
      <c r="D83" s="1267"/>
      <c r="E83" s="835" t="s">
        <v>769</v>
      </c>
      <c r="F83" s="834">
        <v>15000</v>
      </c>
      <c r="G83" s="777"/>
      <c r="H83" s="1260"/>
      <c r="I83" s="789"/>
      <c r="J83" s="1856"/>
      <c r="K83" s="1856"/>
      <c r="L83" s="73"/>
      <c r="M83" s="789"/>
      <c r="N83" s="1856"/>
      <c r="O83" s="789"/>
      <c r="P83" s="1856"/>
      <c r="Q83" s="789"/>
      <c r="R83" s="73"/>
      <c r="S83" s="1856"/>
      <c r="T83" s="789"/>
      <c r="U83" s="789"/>
    </row>
    <row r="84" spans="1:21" ht="37.5">
      <c r="A84" s="1260"/>
      <c r="B84" s="1682"/>
      <c r="C84" s="1260"/>
      <c r="D84" s="1267"/>
      <c r="E84" s="835" t="s">
        <v>770</v>
      </c>
      <c r="F84" s="834">
        <v>10000</v>
      </c>
      <c r="G84" s="754"/>
      <c r="H84" s="1260"/>
      <c r="I84" s="801"/>
      <c r="J84" s="1856"/>
      <c r="K84" s="801"/>
      <c r="L84" s="73"/>
      <c r="M84" s="801"/>
      <c r="N84" s="1856"/>
      <c r="O84" s="801"/>
      <c r="P84" s="1856"/>
      <c r="Q84" s="801"/>
      <c r="R84" s="73"/>
      <c r="S84" s="1856"/>
      <c r="T84" s="801"/>
      <c r="U84" s="801"/>
    </row>
    <row r="85" spans="1:21">
      <c r="A85" s="1260"/>
      <c r="B85" s="1682"/>
      <c r="C85" s="1260"/>
      <c r="D85" s="1267"/>
      <c r="E85" s="835" t="s">
        <v>696</v>
      </c>
      <c r="F85" s="834">
        <v>2500</v>
      </c>
      <c r="G85" s="67"/>
      <c r="H85" s="1260"/>
      <c r="I85" s="781"/>
      <c r="J85" s="1856"/>
      <c r="K85" s="781"/>
      <c r="L85" s="73"/>
      <c r="M85" s="781"/>
      <c r="N85" s="1856"/>
      <c r="O85" s="781"/>
      <c r="P85" s="1856"/>
      <c r="Q85" s="781"/>
      <c r="R85" s="73"/>
      <c r="S85" s="1856"/>
      <c r="T85" s="781"/>
      <c r="U85" s="781"/>
    </row>
    <row r="86" spans="1:21">
      <c r="A86" s="1260"/>
      <c r="B86" s="767"/>
      <c r="C86" s="754"/>
      <c r="D86" s="760"/>
      <c r="E86" s="835" t="s">
        <v>697</v>
      </c>
      <c r="F86" s="834">
        <v>3000</v>
      </c>
      <c r="G86" s="67"/>
      <c r="H86" s="67"/>
      <c r="I86" s="781"/>
      <c r="J86" s="781"/>
      <c r="K86" s="781"/>
      <c r="L86" s="802"/>
      <c r="M86" s="781"/>
      <c r="N86" s="781"/>
      <c r="O86" s="781"/>
      <c r="P86" s="781"/>
      <c r="Q86" s="781"/>
      <c r="R86" s="802"/>
      <c r="S86" s="781"/>
      <c r="T86" s="781"/>
      <c r="U86" s="67"/>
    </row>
    <row r="87" spans="1:21" ht="37.5">
      <c r="A87" s="1260"/>
      <c r="B87" s="767"/>
      <c r="C87" s="754"/>
      <c r="D87" s="760"/>
      <c r="E87" s="835" t="s">
        <v>771</v>
      </c>
      <c r="F87" s="834">
        <v>30000</v>
      </c>
      <c r="G87" s="777"/>
      <c r="H87" s="777"/>
      <c r="I87" s="789"/>
      <c r="J87" s="789"/>
      <c r="K87" s="789"/>
      <c r="L87" s="802"/>
      <c r="M87" s="789"/>
      <c r="N87" s="789"/>
      <c r="O87" s="789"/>
      <c r="P87" s="789"/>
      <c r="Q87" s="789"/>
      <c r="R87" s="802"/>
      <c r="S87" s="789"/>
      <c r="T87" s="803"/>
      <c r="U87" s="777"/>
    </row>
    <row r="88" spans="1:21" ht="37.5">
      <c r="A88" s="1260"/>
      <c r="B88" s="767"/>
      <c r="C88" s="754"/>
      <c r="D88" s="760"/>
      <c r="E88" s="835" t="s">
        <v>772</v>
      </c>
      <c r="F88" s="834">
        <v>8000</v>
      </c>
      <c r="G88" s="74"/>
      <c r="H88" s="770"/>
      <c r="I88" s="73"/>
      <c r="J88" s="73"/>
      <c r="K88" s="73"/>
      <c r="L88" s="802"/>
      <c r="M88" s="73"/>
      <c r="N88" s="73"/>
      <c r="O88" s="73"/>
      <c r="P88" s="73"/>
      <c r="Q88" s="73"/>
      <c r="R88" s="802"/>
      <c r="S88" s="73"/>
      <c r="T88" s="804"/>
      <c r="U88" s="763"/>
    </row>
    <row r="89" spans="1:21" ht="56.25">
      <c r="A89" s="1260"/>
      <c r="B89" s="767"/>
      <c r="C89" s="754"/>
      <c r="D89" s="760"/>
      <c r="E89" s="836" t="s">
        <v>773</v>
      </c>
      <c r="F89" s="834">
        <v>36000</v>
      </c>
      <c r="G89" s="74"/>
      <c r="H89" s="770"/>
      <c r="I89" s="73"/>
      <c r="J89" s="73"/>
      <c r="K89" s="73"/>
      <c r="L89" s="802"/>
      <c r="M89" s="73"/>
      <c r="N89" s="73"/>
      <c r="O89" s="73"/>
      <c r="P89" s="73"/>
      <c r="Q89" s="73"/>
      <c r="R89" s="802"/>
      <c r="S89" s="73"/>
      <c r="T89" s="804"/>
      <c r="U89" s="763"/>
    </row>
    <row r="90" spans="1:21">
      <c r="A90" s="1260"/>
      <c r="B90" s="767"/>
      <c r="C90" s="754"/>
      <c r="D90" s="760"/>
      <c r="E90" s="836" t="s">
        <v>764</v>
      </c>
      <c r="F90" s="834">
        <v>12000</v>
      </c>
      <c r="G90" s="74"/>
      <c r="H90" s="770"/>
      <c r="I90" s="73"/>
      <c r="J90" s="73"/>
      <c r="K90" s="73"/>
      <c r="L90" s="802"/>
      <c r="M90" s="73"/>
      <c r="N90" s="73"/>
      <c r="O90" s="73"/>
      <c r="P90" s="73"/>
      <c r="Q90" s="73"/>
      <c r="R90" s="802"/>
      <c r="S90" s="73"/>
      <c r="T90" s="804"/>
      <c r="U90" s="763"/>
    </row>
    <row r="91" spans="1:21">
      <c r="A91" s="1260"/>
      <c r="B91" s="767"/>
      <c r="C91" s="754"/>
      <c r="D91" s="760"/>
      <c r="E91" s="836"/>
      <c r="F91" s="834"/>
      <c r="G91" s="74"/>
      <c r="H91" s="770"/>
      <c r="I91" s="73"/>
      <c r="J91" s="73"/>
      <c r="K91" s="73"/>
      <c r="L91" s="802"/>
      <c r="M91" s="73"/>
      <c r="N91" s="73"/>
      <c r="O91" s="73"/>
      <c r="P91" s="73"/>
      <c r="Q91" s="73"/>
      <c r="R91" s="802"/>
      <c r="S91" s="73"/>
      <c r="T91" s="804"/>
      <c r="U91" s="763"/>
    </row>
    <row r="92" spans="1:21">
      <c r="A92" s="1261"/>
      <c r="B92" s="768"/>
      <c r="C92" s="755"/>
      <c r="D92" s="761"/>
      <c r="E92" s="838" t="s">
        <v>702</v>
      </c>
      <c r="F92" s="839">
        <f>SUM(F82:F90)</f>
        <v>141500</v>
      </c>
      <c r="G92" s="75"/>
      <c r="H92" s="771"/>
      <c r="I92" s="776"/>
      <c r="J92" s="776"/>
      <c r="K92" s="776"/>
      <c r="L92" s="805"/>
      <c r="M92" s="776"/>
      <c r="N92" s="776"/>
      <c r="O92" s="776"/>
      <c r="P92" s="776"/>
      <c r="Q92" s="776"/>
      <c r="R92" s="805"/>
      <c r="S92" s="776"/>
      <c r="T92" s="806"/>
      <c r="U92" s="52"/>
    </row>
    <row r="93" spans="1:21" ht="37.5">
      <c r="A93" s="1259" t="s">
        <v>774</v>
      </c>
      <c r="B93" s="1681" t="s">
        <v>775</v>
      </c>
      <c r="C93" s="1259" t="s">
        <v>776</v>
      </c>
      <c r="D93" s="1266" t="s">
        <v>777</v>
      </c>
      <c r="E93" s="840" t="s">
        <v>778</v>
      </c>
      <c r="F93" s="841">
        <v>15000</v>
      </c>
      <c r="G93" s="842" t="s">
        <v>691</v>
      </c>
      <c r="H93" s="1860">
        <v>22828</v>
      </c>
      <c r="I93" s="807"/>
      <c r="J93" s="1855"/>
      <c r="K93" s="1855"/>
      <c r="L93" s="775"/>
      <c r="M93" s="807"/>
      <c r="N93" s="1855"/>
      <c r="O93" s="807"/>
      <c r="P93" s="1855"/>
      <c r="Q93" s="807"/>
      <c r="R93" s="1836">
        <v>143300</v>
      </c>
      <c r="S93" s="1855"/>
      <c r="T93" s="807"/>
      <c r="U93" s="807" t="s">
        <v>693</v>
      </c>
    </row>
    <row r="94" spans="1:21" ht="37.5">
      <c r="A94" s="1260"/>
      <c r="B94" s="1682"/>
      <c r="C94" s="1260"/>
      <c r="D94" s="1267"/>
      <c r="E94" s="835" t="s">
        <v>779</v>
      </c>
      <c r="F94" s="834">
        <v>7500</v>
      </c>
      <c r="G94" s="777"/>
      <c r="H94" s="1260"/>
      <c r="I94" s="789"/>
      <c r="J94" s="1856"/>
      <c r="K94" s="1856"/>
      <c r="L94" s="73"/>
      <c r="M94" s="789"/>
      <c r="N94" s="1856"/>
      <c r="O94" s="789"/>
      <c r="P94" s="1856"/>
      <c r="Q94" s="789"/>
      <c r="R94" s="1838"/>
      <c r="S94" s="1856"/>
      <c r="T94" s="789"/>
      <c r="U94" s="789"/>
    </row>
    <row r="95" spans="1:21" ht="37.5">
      <c r="A95" s="1260"/>
      <c r="B95" s="1682"/>
      <c r="C95" s="1260"/>
      <c r="D95" s="1267"/>
      <c r="E95" s="835" t="s">
        <v>780</v>
      </c>
      <c r="F95" s="834">
        <v>5000</v>
      </c>
      <c r="G95" s="754"/>
      <c r="H95" s="1260"/>
      <c r="I95" s="801"/>
      <c r="J95" s="1856"/>
      <c r="K95" s="801"/>
      <c r="L95" s="73"/>
      <c r="M95" s="801"/>
      <c r="N95" s="1856"/>
      <c r="O95" s="801"/>
      <c r="P95" s="1856"/>
      <c r="Q95" s="801"/>
      <c r="R95" s="73"/>
      <c r="S95" s="1856"/>
      <c r="T95" s="801"/>
      <c r="U95" s="801"/>
    </row>
    <row r="96" spans="1:21">
      <c r="A96" s="1260"/>
      <c r="B96" s="1682"/>
      <c r="C96" s="1260"/>
      <c r="D96" s="1267"/>
      <c r="E96" s="835" t="s">
        <v>696</v>
      </c>
      <c r="F96" s="834">
        <v>2500</v>
      </c>
      <c r="G96" s="67"/>
      <c r="H96" s="1260"/>
      <c r="I96" s="781"/>
      <c r="J96" s="1856"/>
      <c r="K96" s="781"/>
      <c r="L96" s="73"/>
      <c r="M96" s="781"/>
      <c r="N96" s="1856"/>
      <c r="O96" s="781"/>
      <c r="P96" s="1856"/>
      <c r="Q96" s="781"/>
      <c r="R96" s="73"/>
      <c r="S96" s="1856"/>
      <c r="T96" s="781"/>
      <c r="U96" s="781"/>
    </row>
    <row r="97" spans="1:21">
      <c r="A97" s="1260"/>
      <c r="B97" s="767"/>
      <c r="C97" s="754"/>
      <c r="D97" s="760"/>
      <c r="E97" s="835" t="s">
        <v>697</v>
      </c>
      <c r="F97" s="834">
        <v>3000</v>
      </c>
      <c r="G97" s="67"/>
      <c r="H97" s="67"/>
      <c r="I97" s="781"/>
      <c r="J97" s="781"/>
      <c r="K97" s="781"/>
      <c r="L97" s="802"/>
      <c r="M97" s="781"/>
      <c r="N97" s="781"/>
      <c r="O97" s="781"/>
      <c r="P97" s="781"/>
      <c r="Q97" s="781"/>
      <c r="R97" s="802"/>
      <c r="S97" s="781"/>
      <c r="T97" s="781"/>
      <c r="U97" s="67"/>
    </row>
    <row r="98" spans="1:21" ht="37.5">
      <c r="A98" s="1260"/>
      <c r="B98" s="767"/>
      <c r="C98" s="754"/>
      <c r="D98" s="760"/>
      <c r="E98" s="835" t="s">
        <v>781</v>
      </c>
      <c r="F98" s="834">
        <v>10000</v>
      </c>
      <c r="G98" s="74"/>
      <c r="H98" s="770"/>
      <c r="I98" s="73"/>
      <c r="J98" s="73"/>
      <c r="K98" s="73"/>
      <c r="L98" s="802"/>
      <c r="M98" s="73"/>
      <c r="N98" s="73"/>
      <c r="O98" s="73"/>
      <c r="P98" s="73"/>
      <c r="Q98" s="73"/>
      <c r="R98" s="802"/>
      <c r="S98" s="73"/>
      <c r="T98" s="804"/>
      <c r="U98" s="763"/>
    </row>
    <row r="99" spans="1:21">
      <c r="A99" s="1260"/>
      <c r="B99" s="767"/>
      <c r="C99" s="754"/>
      <c r="D99" s="760"/>
      <c r="E99" s="836" t="s">
        <v>764</v>
      </c>
      <c r="F99" s="834">
        <v>7200</v>
      </c>
      <c r="G99" s="74"/>
      <c r="H99" s="770"/>
      <c r="I99" s="73"/>
      <c r="J99" s="73"/>
      <c r="K99" s="73"/>
      <c r="L99" s="802"/>
      <c r="M99" s="73"/>
      <c r="N99" s="73"/>
      <c r="O99" s="73"/>
      <c r="P99" s="73"/>
      <c r="Q99" s="73"/>
      <c r="R99" s="802"/>
      <c r="S99" s="73"/>
      <c r="T99" s="804"/>
      <c r="U99" s="763"/>
    </row>
    <row r="100" spans="1:21" ht="37.5">
      <c r="A100" s="1260"/>
      <c r="B100" s="767"/>
      <c r="C100" s="754"/>
      <c r="D100" s="760"/>
      <c r="E100" s="836" t="s">
        <v>782</v>
      </c>
      <c r="F100" s="834">
        <v>50700</v>
      </c>
      <c r="G100" s="74"/>
      <c r="H100" s="770"/>
      <c r="I100" s="73"/>
      <c r="J100" s="73"/>
      <c r="K100" s="73"/>
      <c r="L100" s="802"/>
      <c r="M100" s="73"/>
      <c r="N100" s="73"/>
      <c r="O100" s="73"/>
      <c r="P100" s="73"/>
      <c r="Q100" s="73"/>
      <c r="R100" s="802"/>
      <c r="S100" s="73"/>
      <c r="T100" s="804"/>
      <c r="U100" s="763"/>
    </row>
    <row r="101" spans="1:21" ht="56.25">
      <c r="A101" s="769"/>
      <c r="B101" s="766"/>
      <c r="C101" s="753"/>
      <c r="D101" s="759"/>
      <c r="E101" s="853" t="s">
        <v>783</v>
      </c>
      <c r="F101" s="841">
        <v>28000</v>
      </c>
      <c r="G101" s="72"/>
      <c r="H101" s="769"/>
      <c r="I101" s="775"/>
      <c r="J101" s="775"/>
      <c r="K101" s="775"/>
      <c r="L101" s="809"/>
      <c r="M101" s="775"/>
      <c r="N101" s="775"/>
      <c r="O101" s="775"/>
      <c r="P101" s="775"/>
      <c r="Q101" s="775"/>
      <c r="R101" s="809"/>
      <c r="S101" s="775"/>
      <c r="T101" s="810"/>
      <c r="U101" s="762"/>
    </row>
    <row r="102" spans="1:21" ht="37.5">
      <c r="A102" s="770"/>
      <c r="B102" s="767"/>
      <c r="C102" s="754"/>
      <c r="D102" s="760"/>
      <c r="E102" s="836" t="s">
        <v>784</v>
      </c>
      <c r="F102" s="834">
        <v>12000</v>
      </c>
      <c r="G102" s="74"/>
      <c r="H102" s="770"/>
      <c r="I102" s="73"/>
      <c r="J102" s="73"/>
      <c r="K102" s="73"/>
      <c r="L102" s="802"/>
      <c r="M102" s="73"/>
      <c r="N102" s="73"/>
      <c r="O102" s="73"/>
      <c r="P102" s="73"/>
      <c r="Q102" s="73"/>
      <c r="R102" s="802"/>
      <c r="S102" s="73"/>
      <c r="T102" s="804"/>
      <c r="U102" s="763"/>
    </row>
    <row r="103" spans="1:21" ht="56.25">
      <c r="A103" s="770"/>
      <c r="B103" s="767"/>
      <c r="C103" s="754"/>
      <c r="D103" s="760"/>
      <c r="E103" s="836" t="s">
        <v>785</v>
      </c>
      <c r="F103" s="834">
        <v>2400</v>
      </c>
      <c r="G103" s="74"/>
      <c r="H103" s="770"/>
      <c r="I103" s="73"/>
      <c r="J103" s="73"/>
      <c r="K103" s="73"/>
      <c r="L103" s="802"/>
      <c r="M103" s="73"/>
      <c r="N103" s="73"/>
      <c r="O103" s="73"/>
      <c r="P103" s="73"/>
      <c r="Q103" s="73"/>
      <c r="R103" s="802"/>
      <c r="S103" s="73"/>
      <c r="T103" s="804"/>
      <c r="U103" s="763"/>
    </row>
    <row r="104" spans="1:21">
      <c r="A104" s="771"/>
      <c r="B104" s="768"/>
      <c r="C104" s="755"/>
      <c r="D104" s="761"/>
      <c r="E104" s="838" t="s">
        <v>702</v>
      </c>
      <c r="F104" s="839">
        <f>SUM(F93:F103)</f>
        <v>143300</v>
      </c>
      <c r="G104" s="75"/>
      <c r="H104" s="771"/>
      <c r="I104" s="776"/>
      <c r="J104" s="776"/>
      <c r="K104" s="776"/>
      <c r="L104" s="805"/>
      <c r="M104" s="776"/>
      <c r="N104" s="776"/>
      <c r="O104" s="776"/>
      <c r="P104" s="776"/>
      <c r="Q104" s="776"/>
      <c r="R104" s="805"/>
      <c r="S104" s="776"/>
      <c r="T104" s="806"/>
      <c r="U104" s="52"/>
    </row>
    <row r="105" spans="1:21">
      <c r="A105" s="1861" t="s">
        <v>786</v>
      </c>
      <c r="B105" s="1862"/>
      <c r="C105" s="1862"/>
      <c r="D105" s="1862"/>
      <c r="E105" s="1862"/>
      <c r="F105" s="1862"/>
      <c r="G105" s="1862"/>
      <c r="H105" s="1862"/>
      <c r="I105" s="1862"/>
      <c r="J105" s="1862"/>
      <c r="K105" s="1862"/>
      <c r="L105" s="1862"/>
      <c r="M105" s="1862"/>
      <c r="N105" s="1862"/>
      <c r="O105" s="1862"/>
      <c r="P105" s="1862"/>
      <c r="Q105" s="1862"/>
      <c r="R105" s="1862"/>
      <c r="S105" s="1862"/>
      <c r="T105" s="1862"/>
      <c r="U105" s="852"/>
    </row>
    <row r="106" spans="1:21" ht="93.75">
      <c r="A106" s="1259" t="s">
        <v>787</v>
      </c>
      <c r="B106" s="753" t="s">
        <v>788</v>
      </c>
      <c r="C106" s="847" t="s">
        <v>789</v>
      </c>
      <c r="D106" s="847" t="s">
        <v>790</v>
      </c>
      <c r="E106" s="840" t="s">
        <v>791</v>
      </c>
      <c r="F106" s="854">
        <v>300480</v>
      </c>
      <c r="G106" s="842" t="s">
        <v>691</v>
      </c>
      <c r="H106" s="849" t="s">
        <v>722</v>
      </c>
      <c r="I106" s="807"/>
      <c r="J106" s="792"/>
      <c r="K106" s="792">
        <v>50000</v>
      </c>
      <c r="L106" s="792">
        <v>50000</v>
      </c>
      <c r="M106" s="792">
        <v>50000</v>
      </c>
      <c r="N106" s="792">
        <v>100000</v>
      </c>
      <c r="O106" s="792">
        <v>30000</v>
      </c>
      <c r="P106" s="792">
        <v>20480</v>
      </c>
      <c r="Q106" s="792"/>
      <c r="R106" s="792"/>
      <c r="S106" s="775"/>
      <c r="T106" s="807"/>
      <c r="U106" s="757" t="s">
        <v>693</v>
      </c>
    </row>
    <row r="107" spans="1:21">
      <c r="A107" s="1261"/>
      <c r="B107" s="768"/>
      <c r="C107" s="755"/>
      <c r="D107" s="761"/>
      <c r="E107" s="838" t="s">
        <v>702</v>
      </c>
      <c r="F107" s="839">
        <f>SUM(F106:F106)</f>
        <v>300480</v>
      </c>
      <c r="G107" s="75"/>
      <c r="H107" s="771"/>
      <c r="I107" s="776"/>
      <c r="J107" s="776"/>
      <c r="K107" s="776"/>
      <c r="L107" s="805"/>
      <c r="M107" s="776"/>
      <c r="N107" s="776"/>
      <c r="O107" s="776"/>
      <c r="P107" s="776"/>
      <c r="Q107" s="776"/>
      <c r="R107" s="805"/>
      <c r="S107" s="776"/>
      <c r="T107" s="806"/>
      <c r="U107" s="52"/>
    </row>
    <row r="108" spans="1:21" ht="93.75">
      <c r="A108" s="756" t="s">
        <v>792</v>
      </c>
      <c r="B108" s="756" t="s">
        <v>793</v>
      </c>
      <c r="C108" s="855" t="s">
        <v>794</v>
      </c>
      <c r="D108" s="855" t="s">
        <v>790</v>
      </c>
      <c r="E108" s="856"/>
      <c r="F108" s="857"/>
      <c r="G108" s="858"/>
      <c r="H108" s="846" t="s">
        <v>722</v>
      </c>
      <c r="I108" s="811"/>
      <c r="J108" s="812"/>
      <c r="K108" s="812"/>
      <c r="L108" s="812"/>
      <c r="M108" s="812"/>
      <c r="N108" s="812"/>
      <c r="O108" s="812"/>
      <c r="P108" s="812"/>
      <c r="Q108" s="812"/>
      <c r="R108" s="812"/>
      <c r="S108" s="779"/>
      <c r="T108" s="811"/>
      <c r="U108" s="765" t="s">
        <v>693</v>
      </c>
    </row>
    <row r="109" spans="1:21">
      <c r="A109" s="1852" t="s">
        <v>795</v>
      </c>
      <c r="B109" s="1853"/>
      <c r="C109" s="1853"/>
      <c r="D109" s="1853"/>
      <c r="E109" s="1853"/>
      <c r="F109" s="1853"/>
      <c r="G109" s="1853"/>
      <c r="H109" s="1853"/>
      <c r="I109" s="1853"/>
      <c r="J109" s="1853"/>
      <c r="K109" s="1853"/>
      <c r="L109" s="1853"/>
      <c r="M109" s="1853"/>
      <c r="N109" s="1853"/>
      <c r="O109" s="1853"/>
      <c r="P109" s="1853"/>
      <c r="Q109" s="1853"/>
      <c r="R109" s="1853"/>
      <c r="S109" s="1853"/>
      <c r="T109" s="1853"/>
      <c r="U109" s="852"/>
    </row>
    <row r="110" spans="1:21" ht="56.25">
      <c r="A110" s="1259" t="s">
        <v>796</v>
      </c>
      <c r="B110" s="1681" t="s">
        <v>766</v>
      </c>
      <c r="C110" s="1260" t="s">
        <v>759</v>
      </c>
      <c r="D110" s="1267" t="s">
        <v>797</v>
      </c>
      <c r="E110" s="835" t="s">
        <v>768</v>
      </c>
      <c r="F110" s="834">
        <v>25000</v>
      </c>
      <c r="G110" s="777" t="s">
        <v>691</v>
      </c>
      <c r="H110" s="1860">
        <v>22586</v>
      </c>
      <c r="I110" s="789"/>
      <c r="J110" s="1855">
        <v>94500</v>
      </c>
      <c r="K110" s="1856"/>
      <c r="L110" s="73"/>
      <c r="M110" s="789"/>
      <c r="N110" s="1855"/>
      <c r="O110" s="789"/>
      <c r="P110" s="1855"/>
      <c r="Q110" s="789"/>
      <c r="R110" s="73"/>
      <c r="S110" s="1855"/>
      <c r="T110" s="789"/>
      <c r="U110" s="859" t="s">
        <v>709</v>
      </c>
    </row>
    <row r="111" spans="1:21" ht="37.5">
      <c r="A111" s="1260"/>
      <c r="B111" s="1682"/>
      <c r="C111" s="1260"/>
      <c r="D111" s="1267"/>
      <c r="E111" s="835" t="s">
        <v>769</v>
      </c>
      <c r="F111" s="834">
        <v>15000</v>
      </c>
      <c r="G111" s="777"/>
      <c r="H111" s="1260"/>
      <c r="I111" s="789"/>
      <c r="J111" s="1856"/>
      <c r="K111" s="1856"/>
      <c r="L111" s="73"/>
      <c r="M111" s="789"/>
      <c r="N111" s="1856"/>
      <c r="O111" s="789"/>
      <c r="P111" s="1856"/>
      <c r="Q111" s="789"/>
      <c r="R111" s="73"/>
      <c r="S111" s="1856"/>
      <c r="T111" s="789"/>
      <c r="U111" s="789"/>
    </row>
    <row r="112" spans="1:21" ht="37.5">
      <c r="A112" s="1260"/>
      <c r="B112" s="1682"/>
      <c r="C112" s="1260"/>
      <c r="D112" s="1267"/>
      <c r="E112" s="835" t="s">
        <v>770</v>
      </c>
      <c r="F112" s="834">
        <v>10000</v>
      </c>
      <c r="G112" s="754"/>
      <c r="H112" s="1260"/>
      <c r="I112" s="801"/>
      <c r="J112" s="1856"/>
      <c r="K112" s="801"/>
      <c r="L112" s="73"/>
      <c r="M112" s="801"/>
      <c r="N112" s="1856"/>
      <c r="O112" s="801"/>
      <c r="P112" s="1856"/>
      <c r="Q112" s="801"/>
      <c r="R112" s="73"/>
      <c r="S112" s="1856"/>
      <c r="T112" s="801"/>
      <c r="U112" s="801"/>
    </row>
    <row r="113" spans="1:21">
      <c r="A113" s="1260"/>
      <c r="B113" s="1682"/>
      <c r="C113" s="1260"/>
      <c r="D113" s="1267"/>
      <c r="E113" s="835" t="s">
        <v>696</v>
      </c>
      <c r="F113" s="834">
        <v>2500</v>
      </c>
      <c r="G113" s="67"/>
      <c r="H113" s="1260"/>
      <c r="I113" s="781"/>
      <c r="J113" s="1856"/>
      <c r="K113" s="781"/>
      <c r="L113" s="73"/>
      <c r="M113" s="781"/>
      <c r="N113" s="1856"/>
      <c r="O113" s="781"/>
      <c r="P113" s="1856"/>
      <c r="Q113" s="781"/>
      <c r="R113" s="73"/>
      <c r="S113" s="1856"/>
      <c r="T113" s="781"/>
      <c r="U113" s="781"/>
    </row>
    <row r="114" spans="1:21">
      <c r="A114" s="1261"/>
      <c r="B114" s="768"/>
      <c r="C114" s="755"/>
      <c r="D114" s="761"/>
      <c r="E114" s="860" t="s">
        <v>697</v>
      </c>
      <c r="F114" s="861">
        <v>3000</v>
      </c>
      <c r="G114" s="780"/>
      <c r="H114" s="780"/>
      <c r="I114" s="786"/>
      <c r="J114" s="786"/>
      <c r="K114" s="786"/>
      <c r="L114" s="805"/>
      <c r="M114" s="786"/>
      <c r="N114" s="786"/>
      <c r="O114" s="786"/>
      <c r="P114" s="786"/>
      <c r="Q114" s="786"/>
      <c r="R114" s="805"/>
      <c r="S114" s="786"/>
      <c r="T114" s="786"/>
      <c r="U114" s="780"/>
    </row>
    <row r="115" spans="1:21" ht="37.5">
      <c r="A115" s="769"/>
      <c r="B115" s="766"/>
      <c r="C115" s="753"/>
      <c r="D115" s="759"/>
      <c r="E115" s="840" t="s">
        <v>781</v>
      </c>
      <c r="F115" s="841">
        <v>10000</v>
      </c>
      <c r="G115" s="72"/>
      <c r="H115" s="769"/>
      <c r="I115" s="775"/>
      <c r="J115" s="775"/>
      <c r="K115" s="775"/>
      <c r="L115" s="809"/>
      <c r="M115" s="775"/>
      <c r="N115" s="775"/>
      <c r="O115" s="775"/>
      <c r="P115" s="775"/>
      <c r="Q115" s="775"/>
      <c r="R115" s="809"/>
      <c r="S115" s="775"/>
      <c r="T115" s="810"/>
      <c r="U115" s="762"/>
    </row>
    <row r="116" spans="1:21">
      <c r="A116" s="770"/>
      <c r="B116" s="767"/>
      <c r="C116" s="754"/>
      <c r="D116" s="760"/>
      <c r="E116" s="836" t="s">
        <v>764</v>
      </c>
      <c r="F116" s="834">
        <v>20400</v>
      </c>
      <c r="G116" s="74"/>
      <c r="H116" s="770"/>
      <c r="I116" s="73"/>
      <c r="J116" s="73"/>
      <c r="K116" s="73"/>
      <c r="L116" s="802"/>
      <c r="M116" s="73"/>
      <c r="N116" s="73"/>
      <c r="O116" s="73"/>
      <c r="P116" s="73"/>
      <c r="Q116" s="73"/>
      <c r="R116" s="802"/>
      <c r="S116" s="73"/>
      <c r="T116" s="804"/>
      <c r="U116" s="763"/>
    </row>
    <row r="117" spans="1:21" ht="37.5">
      <c r="A117" s="770"/>
      <c r="B117" s="767"/>
      <c r="C117" s="754"/>
      <c r="D117" s="760"/>
      <c r="E117" s="836" t="s">
        <v>798</v>
      </c>
      <c r="F117" s="834">
        <v>3600</v>
      </c>
      <c r="G117" s="74"/>
      <c r="H117" s="770"/>
      <c r="I117" s="73"/>
      <c r="J117" s="73"/>
      <c r="K117" s="73"/>
      <c r="L117" s="802"/>
      <c r="M117" s="73"/>
      <c r="N117" s="73"/>
      <c r="O117" s="73"/>
      <c r="P117" s="73"/>
      <c r="Q117" s="73"/>
      <c r="R117" s="802"/>
      <c r="S117" s="73"/>
      <c r="T117" s="804"/>
      <c r="U117" s="763"/>
    </row>
    <row r="118" spans="1:21">
      <c r="A118" s="770"/>
      <c r="B118" s="767"/>
      <c r="C118" s="754"/>
      <c r="D118" s="760"/>
      <c r="E118" s="836" t="s">
        <v>799</v>
      </c>
      <c r="F118" s="834">
        <v>5000</v>
      </c>
      <c r="G118" s="74"/>
      <c r="H118" s="770"/>
      <c r="I118" s="73"/>
      <c r="J118" s="73"/>
      <c r="K118" s="73"/>
      <c r="L118" s="802"/>
      <c r="M118" s="73"/>
      <c r="N118" s="73"/>
      <c r="O118" s="73"/>
      <c r="P118" s="73"/>
      <c r="Q118" s="73"/>
      <c r="R118" s="802"/>
      <c r="S118" s="73"/>
      <c r="T118" s="804"/>
      <c r="U118" s="763"/>
    </row>
    <row r="119" spans="1:21">
      <c r="A119" s="771"/>
      <c r="B119" s="768"/>
      <c r="C119" s="755"/>
      <c r="D119" s="761"/>
      <c r="E119" s="838" t="s">
        <v>702</v>
      </c>
      <c r="F119" s="839">
        <f>SUM(F110:F118)</f>
        <v>94500</v>
      </c>
      <c r="G119" s="75"/>
      <c r="H119" s="771"/>
      <c r="I119" s="776"/>
      <c r="J119" s="776"/>
      <c r="K119" s="776"/>
      <c r="L119" s="805"/>
      <c r="M119" s="776"/>
      <c r="N119" s="776"/>
      <c r="O119" s="776"/>
      <c r="P119" s="776"/>
      <c r="Q119" s="776"/>
      <c r="R119" s="805"/>
      <c r="S119" s="776"/>
      <c r="T119" s="806"/>
      <c r="U119" s="52"/>
    </row>
    <row r="120" spans="1:21" ht="75">
      <c r="A120" s="1259" t="s">
        <v>800</v>
      </c>
      <c r="B120" s="753" t="s">
        <v>801</v>
      </c>
      <c r="C120" s="847" t="s">
        <v>802</v>
      </c>
      <c r="D120" s="847" t="s">
        <v>803</v>
      </c>
      <c r="E120" s="840" t="s">
        <v>804</v>
      </c>
      <c r="F120" s="854">
        <v>60000</v>
      </c>
      <c r="G120" s="842"/>
      <c r="H120" s="849" t="s">
        <v>722</v>
      </c>
      <c r="I120" s="807"/>
      <c r="J120" s="792"/>
      <c r="K120" s="792"/>
      <c r="L120" s="792"/>
      <c r="M120" s="792"/>
      <c r="N120" s="792"/>
      <c r="O120" s="792"/>
      <c r="P120" s="792"/>
      <c r="Q120" s="792"/>
      <c r="R120" s="792"/>
      <c r="S120" s="775"/>
      <c r="T120" s="807"/>
      <c r="U120" s="757" t="s">
        <v>805</v>
      </c>
    </row>
    <row r="121" spans="1:21">
      <c r="A121" s="1260"/>
      <c r="B121" s="754"/>
      <c r="C121" s="862"/>
      <c r="D121" s="863"/>
      <c r="E121" s="833" t="s">
        <v>806</v>
      </c>
      <c r="F121" s="848"/>
      <c r="G121" s="777"/>
      <c r="H121" s="764"/>
      <c r="I121" s="789"/>
      <c r="J121" s="788"/>
      <c r="K121" s="788"/>
      <c r="L121" s="813"/>
      <c r="M121" s="788"/>
      <c r="N121" s="788"/>
      <c r="O121" s="788"/>
      <c r="P121" s="788"/>
      <c r="Q121" s="788"/>
      <c r="R121" s="813"/>
      <c r="S121" s="73"/>
      <c r="T121" s="803"/>
      <c r="U121" s="758"/>
    </row>
    <row r="122" spans="1:21" ht="75">
      <c r="A122" s="1260"/>
      <c r="B122" s="754"/>
      <c r="C122" s="862"/>
      <c r="D122" s="863"/>
      <c r="E122" s="833" t="s">
        <v>1457</v>
      </c>
      <c r="F122" s="848">
        <v>12600</v>
      </c>
      <c r="G122" s="777"/>
      <c r="H122" s="764"/>
      <c r="I122" s="789"/>
      <c r="J122" s="788"/>
      <c r="K122" s="788"/>
      <c r="L122" s="813"/>
      <c r="M122" s="788"/>
      <c r="N122" s="788"/>
      <c r="O122" s="788"/>
      <c r="P122" s="788"/>
      <c r="Q122" s="788"/>
      <c r="R122" s="813"/>
      <c r="S122" s="73"/>
      <c r="T122" s="803"/>
      <c r="U122" s="758"/>
    </row>
    <row r="123" spans="1:21">
      <c r="A123" s="1261"/>
      <c r="B123" s="768"/>
      <c r="C123" s="755"/>
      <c r="D123" s="761"/>
      <c r="E123" s="864" t="s">
        <v>702</v>
      </c>
      <c r="F123" s="865">
        <f>SUM(F120:F122)</f>
        <v>72600</v>
      </c>
      <c r="G123" s="75"/>
      <c r="H123" s="771"/>
      <c r="I123" s="776"/>
      <c r="J123" s="776"/>
      <c r="K123" s="776"/>
      <c r="L123" s="805"/>
      <c r="M123" s="776"/>
      <c r="N123" s="776"/>
      <c r="O123" s="776"/>
      <c r="P123" s="776"/>
      <c r="Q123" s="776"/>
      <c r="R123" s="805"/>
      <c r="S123" s="776"/>
      <c r="T123" s="806"/>
      <c r="U123" s="52"/>
    </row>
    <row r="124" spans="1:21" ht="112.5">
      <c r="A124" s="866" t="s">
        <v>807</v>
      </c>
      <c r="B124" s="69" t="s">
        <v>808</v>
      </c>
      <c r="C124" s="867" t="s">
        <v>802</v>
      </c>
      <c r="D124" s="69" t="s">
        <v>803</v>
      </c>
      <c r="E124" s="856"/>
      <c r="F124" s="857"/>
      <c r="G124" s="858"/>
      <c r="H124" s="846" t="s">
        <v>722</v>
      </c>
      <c r="I124" s="811"/>
      <c r="J124" s="812"/>
      <c r="K124" s="812"/>
      <c r="L124" s="812"/>
      <c r="M124" s="812"/>
      <c r="N124" s="812"/>
      <c r="O124" s="812"/>
      <c r="P124" s="812"/>
      <c r="Q124" s="812"/>
      <c r="R124" s="812"/>
      <c r="S124" s="779"/>
      <c r="T124" s="811"/>
      <c r="U124" s="765" t="s">
        <v>809</v>
      </c>
    </row>
    <row r="125" spans="1:21">
      <c r="A125" s="1863" t="s">
        <v>810</v>
      </c>
      <c r="B125" s="1863"/>
      <c r="C125" s="1863"/>
      <c r="D125" s="1863"/>
      <c r="E125" s="1863"/>
      <c r="F125" s="1864">
        <f>F123+F119+F107+F104+F92+F81+F75+F70+F61+F57+F52+F49+F44+F40</f>
        <v>4000650</v>
      </c>
      <c r="G125" s="1864"/>
      <c r="H125" s="1864"/>
      <c r="I125" s="814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68"/>
    </row>
    <row r="126" spans="1:21" s="832" customFormat="1">
      <c r="A126" s="1849" t="s">
        <v>811</v>
      </c>
      <c r="B126" s="1850"/>
      <c r="C126" s="1850"/>
      <c r="D126" s="1850"/>
      <c r="E126" s="1850"/>
      <c r="F126" s="1850"/>
      <c r="G126" s="1850"/>
      <c r="H126" s="1850"/>
      <c r="I126" s="1850"/>
      <c r="J126" s="1850"/>
      <c r="K126" s="1850"/>
      <c r="L126" s="1850"/>
      <c r="M126" s="1850"/>
      <c r="N126" s="1850"/>
      <c r="O126" s="1850"/>
      <c r="P126" s="1850"/>
      <c r="Q126" s="1850"/>
      <c r="R126" s="1850"/>
      <c r="S126" s="1850"/>
      <c r="T126" s="1851"/>
      <c r="U126" s="769"/>
    </row>
    <row r="127" spans="1:21">
      <c r="A127" s="1852" t="s">
        <v>812</v>
      </c>
      <c r="B127" s="1853"/>
      <c r="C127" s="1853"/>
      <c r="D127" s="1853"/>
      <c r="E127" s="1853"/>
      <c r="F127" s="1853"/>
      <c r="G127" s="1853"/>
      <c r="H127" s="1853"/>
      <c r="I127" s="1853"/>
      <c r="J127" s="1853"/>
      <c r="K127" s="1853"/>
      <c r="L127" s="1853"/>
      <c r="M127" s="1853"/>
      <c r="N127" s="1853"/>
      <c r="O127" s="1853"/>
      <c r="P127" s="1853"/>
      <c r="Q127" s="1853"/>
      <c r="R127" s="1853"/>
      <c r="S127" s="1853"/>
      <c r="T127" s="1854"/>
      <c r="U127" s="770"/>
    </row>
    <row r="128" spans="1:21" ht="56.25">
      <c r="A128" s="1868" t="s">
        <v>813</v>
      </c>
      <c r="B128" s="1868" t="s">
        <v>814</v>
      </c>
      <c r="C128" s="1868" t="s">
        <v>815</v>
      </c>
      <c r="D128" s="1871" t="s">
        <v>816</v>
      </c>
      <c r="E128" s="982" t="s">
        <v>817</v>
      </c>
      <c r="F128" s="983">
        <v>9000</v>
      </c>
      <c r="G128" s="984" t="s">
        <v>77</v>
      </c>
      <c r="H128" s="1868" t="s">
        <v>818</v>
      </c>
      <c r="I128" s="984"/>
      <c r="J128" s="1866">
        <v>51000</v>
      </c>
      <c r="K128" s="984"/>
      <c r="L128" s="985"/>
      <c r="M128" s="984"/>
      <c r="N128" s="1866"/>
      <c r="O128" s="984"/>
      <c r="P128" s="1866"/>
      <c r="Q128" s="984"/>
      <c r="R128" s="985"/>
      <c r="S128" s="1866"/>
      <c r="T128" s="984"/>
      <c r="U128" s="1840" t="s">
        <v>819</v>
      </c>
    </row>
    <row r="129" spans="1:21" ht="56.25">
      <c r="A129" s="1869"/>
      <c r="B129" s="1869"/>
      <c r="C129" s="1869"/>
      <c r="D129" s="1871"/>
      <c r="E129" s="982" t="s">
        <v>820</v>
      </c>
      <c r="F129" s="983">
        <v>6000</v>
      </c>
      <c r="G129" s="984"/>
      <c r="H129" s="1869"/>
      <c r="I129" s="984"/>
      <c r="J129" s="1867"/>
      <c r="K129" s="984"/>
      <c r="L129" s="985"/>
      <c r="M129" s="984"/>
      <c r="N129" s="1867"/>
      <c r="O129" s="984"/>
      <c r="P129" s="1867"/>
      <c r="Q129" s="984"/>
      <c r="R129" s="985"/>
      <c r="S129" s="1867"/>
      <c r="T129" s="984"/>
      <c r="U129" s="1840"/>
    </row>
    <row r="130" spans="1:21" ht="56.25">
      <c r="A130" s="1869"/>
      <c r="B130" s="1869"/>
      <c r="C130" s="1869"/>
      <c r="D130" s="1871"/>
      <c r="E130" s="982" t="s">
        <v>821</v>
      </c>
      <c r="F130" s="983">
        <v>1600</v>
      </c>
      <c r="G130" s="986"/>
      <c r="H130" s="1869"/>
      <c r="I130" s="986"/>
      <c r="J130" s="1867"/>
      <c r="K130" s="986"/>
      <c r="L130" s="985"/>
      <c r="M130" s="986"/>
      <c r="N130" s="1867"/>
      <c r="O130" s="986"/>
      <c r="P130" s="1867"/>
      <c r="Q130" s="986"/>
      <c r="R130" s="985"/>
      <c r="S130" s="1867"/>
      <c r="T130" s="986"/>
      <c r="U130" s="986"/>
    </row>
    <row r="131" spans="1:21">
      <c r="A131" s="1869"/>
      <c r="B131" s="1869"/>
      <c r="C131" s="1869"/>
      <c r="D131" s="1871"/>
      <c r="E131" s="982" t="s">
        <v>822</v>
      </c>
      <c r="F131" s="983"/>
      <c r="G131" s="973"/>
      <c r="H131" s="1869"/>
      <c r="I131" s="973"/>
      <c r="J131" s="1867"/>
      <c r="K131" s="973"/>
      <c r="L131" s="985"/>
      <c r="M131" s="973"/>
      <c r="N131" s="1867"/>
      <c r="O131" s="973"/>
      <c r="P131" s="1867"/>
      <c r="Q131" s="973"/>
      <c r="R131" s="985"/>
      <c r="S131" s="1867"/>
      <c r="T131" s="973"/>
      <c r="U131" s="973"/>
    </row>
    <row r="132" spans="1:21" ht="37.5">
      <c r="A132" s="1869"/>
      <c r="B132" s="986"/>
      <c r="C132" s="986"/>
      <c r="D132" s="987"/>
      <c r="E132" s="982" t="s">
        <v>823</v>
      </c>
      <c r="F132" s="988">
        <v>15000</v>
      </c>
      <c r="G132" s="973"/>
      <c r="H132" s="973"/>
      <c r="I132" s="973"/>
      <c r="J132" s="973"/>
      <c r="K132" s="973"/>
      <c r="L132" s="989"/>
      <c r="M132" s="973"/>
      <c r="N132" s="973"/>
      <c r="O132" s="973"/>
      <c r="P132" s="973"/>
      <c r="Q132" s="973"/>
      <c r="R132" s="989"/>
      <c r="S132" s="973"/>
      <c r="T132" s="973"/>
      <c r="U132" s="973"/>
    </row>
    <row r="133" spans="1:21" ht="56.25">
      <c r="A133" s="1869"/>
      <c r="B133" s="986"/>
      <c r="C133" s="986"/>
      <c r="D133" s="987"/>
      <c r="E133" s="986" t="s">
        <v>824</v>
      </c>
      <c r="F133" s="990">
        <v>9000</v>
      </c>
      <c r="G133" s="973"/>
      <c r="H133" s="973"/>
      <c r="I133" s="973"/>
      <c r="J133" s="973"/>
      <c r="K133" s="973"/>
      <c r="L133" s="989"/>
      <c r="M133" s="973"/>
      <c r="N133" s="973"/>
      <c r="O133" s="973"/>
      <c r="P133" s="973"/>
      <c r="Q133" s="973"/>
      <c r="R133" s="989"/>
      <c r="S133" s="973"/>
      <c r="T133" s="973"/>
      <c r="U133" s="973"/>
    </row>
    <row r="134" spans="1:21" ht="37.5">
      <c r="A134" s="1869"/>
      <c r="B134" s="986"/>
      <c r="C134" s="986"/>
      <c r="D134" s="987"/>
      <c r="E134" s="986" t="s">
        <v>825</v>
      </c>
      <c r="F134" s="991">
        <v>6000</v>
      </c>
      <c r="G134" s="973"/>
      <c r="H134" s="973"/>
      <c r="I134" s="973"/>
      <c r="J134" s="973"/>
      <c r="K134" s="973"/>
      <c r="L134" s="989"/>
      <c r="M134" s="973"/>
      <c r="N134" s="973"/>
      <c r="O134" s="973"/>
      <c r="P134" s="973"/>
      <c r="Q134" s="973"/>
      <c r="R134" s="989"/>
      <c r="S134" s="973"/>
      <c r="T134" s="973"/>
      <c r="U134" s="973"/>
    </row>
    <row r="135" spans="1:21" ht="37.5">
      <c r="A135" s="1869"/>
      <c r="B135" s="986"/>
      <c r="C135" s="986"/>
      <c r="D135" s="987"/>
      <c r="E135" s="986" t="s">
        <v>826</v>
      </c>
      <c r="F135" s="991">
        <v>4500</v>
      </c>
      <c r="G135" s="973"/>
      <c r="H135" s="973"/>
      <c r="I135" s="973"/>
      <c r="J135" s="973"/>
      <c r="K135" s="973"/>
      <c r="L135" s="989"/>
      <c r="M135" s="973"/>
      <c r="N135" s="973"/>
      <c r="O135" s="973"/>
      <c r="P135" s="973"/>
      <c r="Q135" s="973"/>
      <c r="R135" s="989"/>
      <c r="S135" s="973"/>
      <c r="T135" s="973"/>
      <c r="U135" s="973"/>
    </row>
    <row r="136" spans="1:21">
      <c r="A136" s="1870"/>
      <c r="B136" s="992"/>
      <c r="C136" s="992"/>
      <c r="D136" s="993"/>
      <c r="E136" s="994" t="s">
        <v>702</v>
      </c>
      <c r="F136" s="995">
        <f>SUM(F128:F135)</f>
        <v>51100</v>
      </c>
      <c r="G136" s="996"/>
      <c r="H136" s="997"/>
      <c r="I136" s="996"/>
      <c r="J136" s="996"/>
      <c r="K136" s="996"/>
      <c r="L136" s="998"/>
      <c r="M136" s="996"/>
      <c r="N136" s="996"/>
      <c r="O136" s="996"/>
      <c r="P136" s="996"/>
      <c r="Q136" s="996"/>
      <c r="R136" s="998"/>
      <c r="S136" s="996"/>
      <c r="T136" s="999"/>
      <c r="U136" s="1000"/>
    </row>
    <row r="137" spans="1:21" ht="37.5">
      <c r="A137" s="1839" t="s">
        <v>827</v>
      </c>
      <c r="B137" s="1839" t="s">
        <v>828</v>
      </c>
      <c r="C137" s="1839" t="s">
        <v>829</v>
      </c>
      <c r="D137" s="1839" t="s">
        <v>830</v>
      </c>
      <c r="E137" s="1001" t="s">
        <v>831</v>
      </c>
      <c r="F137" s="1002"/>
      <c r="G137" s="1003" t="s">
        <v>77</v>
      </c>
      <c r="H137" s="1839" t="s">
        <v>832</v>
      </c>
      <c r="I137" s="1004"/>
      <c r="J137" s="1866">
        <v>21600</v>
      </c>
      <c r="K137" s="1866">
        <v>37500</v>
      </c>
      <c r="L137" s="1866"/>
      <c r="M137" s="1866"/>
      <c r="N137" s="1866"/>
      <c r="O137" s="1866"/>
      <c r="P137" s="1866"/>
      <c r="Q137" s="1866"/>
      <c r="R137" s="1866"/>
      <c r="S137" s="1866"/>
      <c r="T137" s="1866"/>
      <c r="U137" s="1848" t="s">
        <v>819</v>
      </c>
    </row>
    <row r="138" spans="1:21" ht="37.5">
      <c r="A138" s="1840"/>
      <c r="B138" s="1840"/>
      <c r="C138" s="1840"/>
      <c r="D138" s="1840"/>
      <c r="E138" s="1005" t="s">
        <v>833</v>
      </c>
      <c r="F138" s="983">
        <v>14400</v>
      </c>
      <c r="G138" s="1006"/>
      <c r="H138" s="1840"/>
      <c r="I138" s="984"/>
      <c r="J138" s="1867"/>
      <c r="K138" s="1867"/>
      <c r="L138" s="1867"/>
      <c r="M138" s="1867"/>
      <c r="N138" s="1867"/>
      <c r="O138" s="1867"/>
      <c r="P138" s="1867"/>
      <c r="Q138" s="1867"/>
      <c r="R138" s="1867"/>
      <c r="S138" s="1867"/>
      <c r="T138" s="1867"/>
      <c r="U138" s="1845"/>
    </row>
    <row r="139" spans="1:21" ht="37.5">
      <c r="A139" s="1840"/>
      <c r="B139" s="1840"/>
      <c r="C139" s="1840"/>
      <c r="D139" s="1840"/>
      <c r="E139" s="1005" t="s">
        <v>834</v>
      </c>
      <c r="F139" s="983">
        <v>7200</v>
      </c>
      <c r="G139" s="1006"/>
      <c r="H139" s="1840"/>
      <c r="I139" s="984"/>
      <c r="J139" s="1867"/>
      <c r="K139" s="1867"/>
      <c r="L139" s="1867"/>
      <c r="M139" s="1867"/>
      <c r="N139" s="1867"/>
      <c r="O139" s="1867"/>
      <c r="P139" s="1867"/>
      <c r="Q139" s="1867"/>
      <c r="R139" s="1867"/>
      <c r="S139" s="1867"/>
      <c r="T139" s="1867"/>
      <c r="U139" s="977"/>
    </row>
    <row r="140" spans="1:21" ht="37.5">
      <c r="A140" s="1840"/>
      <c r="B140" s="1840"/>
      <c r="C140" s="1840"/>
      <c r="D140" s="1840"/>
      <c r="E140" s="1007" t="s">
        <v>835</v>
      </c>
      <c r="F140" s="983"/>
      <c r="G140" s="1006"/>
      <c r="H140" s="1840"/>
      <c r="I140" s="984"/>
      <c r="J140" s="1867"/>
      <c r="K140" s="1867"/>
      <c r="L140" s="1867"/>
      <c r="M140" s="1867"/>
      <c r="N140" s="1867"/>
      <c r="O140" s="1867"/>
      <c r="P140" s="1867"/>
      <c r="Q140" s="1867"/>
      <c r="R140" s="1867"/>
      <c r="S140" s="1867"/>
      <c r="T140" s="1867"/>
      <c r="U140" s="977"/>
    </row>
    <row r="141" spans="1:21" ht="56.25">
      <c r="A141" s="1840"/>
      <c r="B141" s="1840"/>
      <c r="C141" s="1840"/>
      <c r="D141" s="1840"/>
      <c r="E141" s="1005" t="s">
        <v>836</v>
      </c>
      <c r="F141" s="983">
        <v>12000</v>
      </c>
      <c r="G141" s="1006"/>
      <c r="H141" s="1840"/>
      <c r="I141" s="984"/>
      <c r="J141" s="1867"/>
      <c r="K141" s="1867"/>
      <c r="L141" s="1867"/>
      <c r="M141" s="1867"/>
      <c r="N141" s="1867"/>
      <c r="O141" s="1867"/>
      <c r="P141" s="1867"/>
      <c r="Q141" s="1867"/>
      <c r="R141" s="1867"/>
      <c r="S141" s="1867"/>
      <c r="T141" s="1867"/>
      <c r="U141" s="977"/>
    </row>
    <row r="142" spans="1:21" ht="56.25">
      <c r="A142" s="1840"/>
      <c r="B142" s="1840"/>
      <c r="C142" s="1840"/>
      <c r="D142" s="1840"/>
      <c r="E142" s="1005" t="s">
        <v>837</v>
      </c>
      <c r="F142" s="983">
        <v>10500</v>
      </c>
      <c r="G142" s="1006"/>
      <c r="H142" s="1840"/>
      <c r="I142" s="984"/>
      <c r="J142" s="1867"/>
      <c r="K142" s="1867"/>
      <c r="L142" s="1867"/>
      <c r="M142" s="1867"/>
      <c r="N142" s="1867"/>
      <c r="O142" s="1867"/>
      <c r="P142" s="1867"/>
      <c r="Q142" s="1867"/>
      <c r="R142" s="1867"/>
      <c r="S142" s="1867"/>
      <c r="T142" s="1867"/>
      <c r="U142" s="977"/>
    </row>
    <row r="143" spans="1:21" ht="56.25">
      <c r="A143" s="1840"/>
      <c r="B143" s="1840"/>
      <c r="C143" s="1840"/>
      <c r="D143" s="1840"/>
      <c r="E143" s="1005" t="s">
        <v>838</v>
      </c>
      <c r="F143" s="983">
        <v>15000</v>
      </c>
      <c r="G143" s="1006"/>
      <c r="H143" s="1840"/>
      <c r="I143" s="984"/>
      <c r="J143" s="1867"/>
      <c r="K143" s="1867"/>
      <c r="L143" s="1867"/>
      <c r="M143" s="1867"/>
      <c r="N143" s="1867"/>
      <c r="O143" s="1867"/>
      <c r="P143" s="1867"/>
      <c r="Q143" s="1867"/>
      <c r="R143" s="1867"/>
      <c r="S143" s="1867"/>
      <c r="T143" s="1867"/>
      <c r="U143" s="977"/>
    </row>
    <row r="144" spans="1:21">
      <c r="A144" s="1841"/>
      <c r="B144" s="1008"/>
      <c r="C144" s="1008"/>
      <c r="D144" s="1009"/>
      <c r="E144" s="1010" t="s">
        <v>702</v>
      </c>
      <c r="F144" s="995">
        <f>SUM(F137:F143)</f>
        <v>59100</v>
      </c>
      <c r="G144" s="1011"/>
      <c r="H144" s="1012"/>
      <c r="I144" s="996"/>
      <c r="J144" s="996"/>
      <c r="K144" s="996"/>
      <c r="L144" s="998"/>
      <c r="M144" s="996"/>
      <c r="N144" s="996"/>
      <c r="O144" s="996"/>
      <c r="P144" s="996"/>
      <c r="Q144" s="996"/>
      <c r="R144" s="998"/>
      <c r="S144" s="996"/>
      <c r="T144" s="999"/>
      <c r="U144" s="1013"/>
    </row>
    <row r="145" spans="1:21" ht="37.5">
      <c r="A145" s="1839" t="s">
        <v>839</v>
      </c>
      <c r="B145" s="1839" t="s">
        <v>840</v>
      </c>
      <c r="C145" s="1839" t="s">
        <v>841</v>
      </c>
      <c r="D145" s="1839" t="s">
        <v>842</v>
      </c>
      <c r="E145" s="1014" t="s">
        <v>843</v>
      </c>
      <c r="F145" s="1002">
        <v>4000</v>
      </c>
      <c r="G145" s="1003" t="s">
        <v>77</v>
      </c>
      <c r="H145" s="1865">
        <v>22647</v>
      </c>
      <c r="I145" s="1004"/>
      <c r="J145" s="1866"/>
      <c r="K145" s="1866"/>
      <c r="L145" s="1866">
        <v>39600</v>
      </c>
      <c r="M145" s="1866"/>
      <c r="N145" s="1866"/>
      <c r="O145" s="1866"/>
      <c r="P145" s="1866"/>
      <c r="Q145" s="1866"/>
      <c r="R145" s="1866"/>
      <c r="S145" s="1866"/>
      <c r="T145" s="1866"/>
      <c r="U145" s="1848" t="s">
        <v>819</v>
      </c>
    </row>
    <row r="146" spans="1:21" ht="56.25">
      <c r="A146" s="1840"/>
      <c r="B146" s="1840"/>
      <c r="C146" s="1840"/>
      <c r="D146" s="1840"/>
      <c r="E146" s="982" t="s">
        <v>844</v>
      </c>
      <c r="F146" s="983">
        <v>2000</v>
      </c>
      <c r="G146" s="1006"/>
      <c r="H146" s="1840"/>
      <c r="I146" s="984"/>
      <c r="J146" s="1867"/>
      <c r="K146" s="1867"/>
      <c r="L146" s="1867"/>
      <c r="M146" s="1867"/>
      <c r="N146" s="1867"/>
      <c r="O146" s="1867"/>
      <c r="P146" s="1867"/>
      <c r="Q146" s="1867"/>
      <c r="R146" s="1867"/>
      <c r="S146" s="1867"/>
      <c r="T146" s="1867"/>
      <c r="U146" s="1845"/>
    </row>
    <row r="147" spans="1:21" ht="56.25">
      <c r="A147" s="1840"/>
      <c r="B147" s="1840"/>
      <c r="C147" s="1840"/>
      <c r="D147" s="1840"/>
      <c r="E147" s="982" t="s">
        <v>845</v>
      </c>
      <c r="F147" s="983">
        <v>1600</v>
      </c>
      <c r="G147" s="1015"/>
      <c r="H147" s="1840"/>
      <c r="I147" s="986"/>
      <c r="J147" s="1867"/>
      <c r="K147" s="1867"/>
      <c r="L147" s="1867"/>
      <c r="M147" s="1867"/>
      <c r="N147" s="1867"/>
      <c r="O147" s="1867"/>
      <c r="P147" s="1867"/>
      <c r="Q147" s="1867"/>
      <c r="R147" s="1867"/>
      <c r="S147" s="1867"/>
      <c r="T147" s="1867"/>
      <c r="U147" s="1015"/>
    </row>
    <row r="148" spans="1:21">
      <c r="A148" s="1840"/>
      <c r="B148" s="1840"/>
      <c r="C148" s="1015"/>
      <c r="D148" s="1840"/>
      <c r="E148" s="982" t="s">
        <v>822</v>
      </c>
      <c r="F148" s="983"/>
      <c r="G148" s="1015"/>
      <c r="H148" s="1015"/>
      <c r="I148" s="986"/>
      <c r="J148" s="1016"/>
      <c r="K148" s="1016"/>
      <c r="L148" s="1017"/>
      <c r="M148" s="1016"/>
      <c r="N148" s="1016"/>
      <c r="O148" s="1016"/>
      <c r="P148" s="1016"/>
      <c r="Q148" s="1016"/>
      <c r="R148" s="1017"/>
      <c r="S148" s="1016"/>
      <c r="T148" s="1018"/>
      <c r="U148" s="1015"/>
    </row>
    <row r="149" spans="1:21" ht="37.5">
      <c r="A149" s="1841"/>
      <c r="B149" s="1841"/>
      <c r="C149" s="1008"/>
      <c r="D149" s="1009"/>
      <c r="E149" s="997" t="s">
        <v>846</v>
      </c>
      <c r="F149" s="1019">
        <v>10000</v>
      </c>
      <c r="G149" s="1008"/>
      <c r="H149" s="1008"/>
      <c r="I149" s="992"/>
      <c r="J149" s="1020"/>
      <c r="K149" s="1020"/>
      <c r="L149" s="1021"/>
      <c r="M149" s="1020"/>
      <c r="N149" s="1020"/>
      <c r="O149" s="1020"/>
      <c r="P149" s="1020"/>
      <c r="Q149" s="1020"/>
      <c r="R149" s="1021"/>
      <c r="S149" s="1020"/>
      <c r="T149" s="1022"/>
      <c r="U149" s="1008"/>
    </row>
    <row r="150" spans="1:21" ht="56.25">
      <c r="A150" s="1023"/>
      <c r="B150" s="1024"/>
      <c r="C150" s="1024"/>
      <c r="D150" s="1025"/>
      <c r="E150" s="1026" t="s">
        <v>847</v>
      </c>
      <c r="F150" s="1027">
        <v>6000</v>
      </c>
      <c r="G150" s="1024"/>
      <c r="H150" s="1024"/>
      <c r="I150" s="1026"/>
      <c r="J150" s="1028"/>
      <c r="K150" s="1028"/>
      <c r="L150" s="1029"/>
      <c r="M150" s="1028"/>
      <c r="N150" s="1028"/>
      <c r="O150" s="1028"/>
      <c r="P150" s="1028"/>
      <c r="Q150" s="1028"/>
      <c r="R150" s="1029"/>
      <c r="S150" s="1028"/>
      <c r="T150" s="1030"/>
      <c r="U150" s="1024"/>
    </row>
    <row r="151" spans="1:21" ht="37.5">
      <c r="A151" s="1031"/>
      <c r="B151" s="1015"/>
      <c r="C151" s="1015"/>
      <c r="D151" s="1032"/>
      <c r="E151" s="986" t="s">
        <v>848</v>
      </c>
      <c r="F151" s="991">
        <v>16000</v>
      </c>
      <c r="G151" s="1015"/>
      <c r="H151" s="1015"/>
      <c r="I151" s="986"/>
      <c r="J151" s="1016"/>
      <c r="K151" s="1016"/>
      <c r="L151" s="1017"/>
      <c r="M151" s="1016"/>
      <c r="N151" s="1016"/>
      <c r="O151" s="1016"/>
      <c r="P151" s="1016"/>
      <c r="Q151" s="1016"/>
      <c r="R151" s="1017"/>
      <c r="S151" s="1016"/>
      <c r="T151" s="1018"/>
      <c r="U151" s="1015"/>
    </row>
    <row r="152" spans="1:21">
      <c r="A152" s="1012"/>
      <c r="B152" s="1008"/>
      <c r="C152" s="1008"/>
      <c r="D152" s="1009"/>
      <c r="E152" s="1010" t="s">
        <v>702</v>
      </c>
      <c r="F152" s="995">
        <f>SUM(F145:F151)</f>
        <v>39600</v>
      </c>
      <c r="G152" s="1011"/>
      <c r="H152" s="1012"/>
      <c r="I152" s="996"/>
      <c r="J152" s="996"/>
      <c r="K152" s="996"/>
      <c r="L152" s="998"/>
      <c r="M152" s="996"/>
      <c r="N152" s="996"/>
      <c r="O152" s="996"/>
      <c r="P152" s="996"/>
      <c r="Q152" s="996"/>
      <c r="R152" s="998"/>
      <c r="S152" s="996"/>
      <c r="T152" s="999"/>
      <c r="U152" s="1013"/>
    </row>
    <row r="153" spans="1:21" ht="37.5">
      <c r="A153" s="1839" t="s">
        <v>849</v>
      </c>
      <c r="B153" s="1839" t="s">
        <v>850</v>
      </c>
      <c r="C153" s="1839" t="s">
        <v>851</v>
      </c>
      <c r="D153" s="1839" t="s">
        <v>852</v>
      </c>
      <c r="E153" s="1001" t="s">
        <v>831</v>
      </c>
      <c r="F153" s="1033">
        <f>F154+F155+F156+F157</f>
        <v>15200</v>
      </c>
      <c r="G153" s="1003" t="s">
        <v>77</v>
      </c>
      <c r="H153" s="1865">
        <v>22678</v>
      </c>
      <c r="I153" s="1004"/>
      <c r="J153" s="1866"/>
      <c r="K153" s="1866"/>
      <c r="L153" s="1866"/>
      <c r="M153" s="1866">
        <v>71400</v>
      </c>
      <c r="N153" s="1866"/>
      <c r="O153" s="1866"/>
      <c r="P153" s="1866"/>
      <c r="Q153" s="1866"/>
      <c r="R153" s="1866"/>
      <c r="S153" s="1866"/>
      <c r="T153" s="1866"/>
      <c r="U153" s="1848" t="s">
        <v>819</v>
      </c>
    </row>
    <row r="154" spans="1:21" ht="37.5">
      <c r="A154" s="1840"/>
      <c r="B154" s="1840"/>
      <c r="C154" s="1840"/>
      <c r="D154" s="1840"/>
      <c r="E154" s="1005" t="s">
        <v>853</v>
      </c>
      <c r="F154" s="983">
        <v>3200</v>
      </c>
      <c r="G154" s="1006"/>
      <c r="H154" s="1840"/>
      <c r="I154" s="984"/>
      <c r="J154" s="1867"/>
      <c r="K154" s="1867"/>
      <c r="L154" s="1867"/>
      <c r="M154" s="1867"/>
      <c r="N154" s="1867"/>
      <c r="O154" s="1867"/>
      <c r="P154" s="1867"/>
      <c r="Q154" s="1867"/>
      <c r="R154" s="1867"/>
      <c r="S154" s="1867"/>
      <c r="T154" s="1867"/>
      <c r="U154" s="1845"/>
    </row>
    <row r="155" spans="1:21" s="879" customFormat="1" ht="37.5">
      <c r="A155" s="1840"/>
      <c r="B155" s="1840"/>
      <c r="C155" s="1840"/>
      <c r="D155" s="1840"/>
      <c r="E155" s="1005" t="s">
        <v>854</v>
      </c>
      <c r="F155" s="983">
        <v>3200</v>
      </c>
      <c r="G155" s="1006"/>
      <c r="H155" s="1840"/>
      <c r="I155" s="984"/>
      <c r="J155" s="1867"/>
      <c r="K155" s="1867"/>
      <c r="L155" s="1867"/>
      <c r="M155" s="1867"/>
      <c r="N155" s="1867"/>
      <c r="O155" s="1867"/>
      <c r="P155" s="1867"/>
      <c r="Q155" s="1867"/>
      <c r="R155" s="1867"/>
      <c r="S155" s="1867"/>
      <c r="T155" s="1867"/>
      <c r="U155" s="1845"/>
    </row>
    <row r="156" spans="1:21" s="879" customFormat="1" ht="37.5">
      <c r="A156" s="1840"/>
      <c r="B156" s="1840"/>
      <c r="C156" s="1840"/>
      <c r="D156" s="1840"/>
      <c r="E156" s="1005" t="s">
        <v>855</v>
      </c>
      <c r="F156" s="983">
        <v>1600</v>
      </c>
      <c r="G156" s="1006"/>
      <c r="H156" s="1840"/>
      <c r="I156" s="984"/>
      <c r="J156" s="1867"/>
      <c r="K156" s="1867"/>
      <c r="L156" s="1867"/>
      <c r="M156" s="1867"/>
      <c r="N156" s="1867"/>
      <c r="O156" s="1867"/>
      <c r="P156" s="1867"/>
      <c r="Q156" s="1867"/>
      <c r="R156" s="1867"/>
      <c r="S156" s="1867"/>
      <c r="T156" s="1867"/>
      <c r="U156" s="977"/>
    </row>
    <row r="157" spans="1:21" s="879" customFormat="1" ht="56.25">
      <c r="A157" s="1840"/>
      <c r="B157" s="1840"/>
      <c r="C157" s="1840"/>
      <c r="D157" s="1840"/>
      <c r="E157" s="1005" t="s">
        <v>856</v>
      </c>
      <c r="F157" s="983">
        <v>7200</v>
      </c>
      <c r="G157" s="1006"/>
      <c r="H157" s="1840"/>
      <c r="I157" s="984"/>
      <c r="J157" s="1867"/>
      <c r="K157" s="1867"/>
      <c r="L157" s="1867"/>
      <c r="M157" s="1867"/>
      <c r="N157" s="1867"/>
      <c r="O157" s="1867"/>
      <c r="P157" s="1867"/>
      <c r="Q157" s="1867"/>
      <c r="R157" s="1867"/>
      <c r="S157" s="1867"/>
      <c r="T157" s="1867"/>
      <c r="U157" s="977"/>
    </row>
    <row r="158" spans="1:21" s="879" customFormat="1" ht="37.5">
      <c r="A158" s="1840"/>
      <c r="B158" s="1840"/>
      <c r="C158" s="1840"/>
      <c r="D158" s="1840"/>
      <c r="E158" s="1007" t="s">
        <v>835</v>
      </c>
      <c r="F158" s="1034">
        <f>F159+F160+F161+F162</f>
        <v>41000</v>
      </c>
      <c r="G158" s="1006"/>
      <c r="H158" s="1840"/>
      <c r="I158" s="984"/>
      <c r="J158" s="1867"/>
      <c r="K158" s="1867"/>
      <c r="L158" s="1867"/>
      <c r="M158" s="1867"/>
      <c r="N158" s="1867"/>
      <c r="O158" s="1867"/>
      <c r="P158" s="1867"/>
      <c r="Q158" s="1867"/>
      <c r="R158" s="1867"/>
      <c r="S158" s="1867"/>
      <c r="T158" s="1867"/>
      <c r="U158" s="977"/>
    </row>
    <row r="159" spans="1:21" ht="56.25">
      <c r="A159" s="1840"/>
      <c r="B159" s="1840"/>
      <c r="C159" s="1840"/>
      <c r="D159" s="1840"/>
      <c r="E159" s="1005" t="s">
        <v>857</v>
      </c>
      <c r="F159" s="983">
        <v>2400</v>
      </c>
      <c r="G159" s="1006"/>
      <c r="H159" s="1840"/>
      <c r="I159" s="984"/>
      <c r="J159" s="1867"/>
      <c r="K159" s="1867"/>
      <c r="L159" s="1867"/>
      <c r="M159" s="1867"/>
      <c r="N159" s="1867"/>
      <c r="O159" s="1867"/>
      <c r="P159" s="1867"/>
      <c r="Q159" s="1867"/>
      <c r="R159" s="1867"/>
      <c r="S159" s="1867"/>
      <c r="T159" s="1867"/>
      <c r="U159" s="977"/>
    </row>
    <row r="160" spans="1:21" ht="56.25">
      <c r="A160" s="1840"/>
      <c r="B160" s="1840"/>
      <c r="C160" s="1840"/>
      <c r="D160" s="1840"/>
      <c r="E160" s="1005" t="s">
        <v>858</v>
      </c>
      <c r="F160" s="983">
        <v>9600</v>
      </c>
      <c r="G160" s="1006"/>
      <c r="H160" s="1840"/>
      <c r="I160" s="984"/>
      <c r="J160" s="1867"/>
      <c r="K160" s="1867"/>
      <c r="L160" s="1867"/>
      <c r="M160" s="1867"/>
      <c r="N160" s="1867"/>
      <c r="O160" s="1867"/>
      <c r="P160" s="1867"/>
      <c r="Q160" s="1867"/>
      <c r="R160" s="1867"/>
      <c r="S160" s="1867"/>
      <c r="T160" s="1867"/>
      <c r="U160" s="977"/>
    </row>
    <row r="161" spans="1:21" ht="47.25">
      <c r="A161" s="1840"/>
      <c r="B161" s="1840"/>
      <c r="C161" s="1840"/>
      <c r="D161" s="1840"/>
      <c r="E161" s="1035" t="s">
        <v>859</v>
      </c>
      <c r="F161" s="983">
        <v>14000</v>
      </c>
      <c r="G161" s="1006"/>
      <c r="H161" s="1840"/>
      <c r="I161" s="984"/>
      <c r="J161" s="1867"/>
      <c r="K161" s="1867"/>
      <c r="L161" s="1867"/>
      <c r="M161" s="1867"/>
      <c r="N161" s="1867"/>
      <c r="O161" s="1867"/>
      <c r="P161" s="1867"/>
      <c r="Q161" s="1867"/>
      <c r="R161" s="1867"/>
      <c r="S161" s="1867"/>
      <c r="T161" s="1867"/>
      <c r="U161" s="977"/>
    </row>
    <row r="162" spans="1:21" ht="47.25">
      <c r="A162" s="1840"/>
      <c r="B162" s="1840"/>
      <c r="C162" s="1840"/>
      <c r="D162" s="1840"/>
      <c r="E162" s="1035" t="s">
        <v>860</v>
      </c>
      <c r="F162" s="983">
        <v>15000</v>
      </c>
      <c r="G162" s="1006"/>
      <c r="H162" s="1840"/>
      <c r="I162" s="984"/>
      <c r="J162" s="1867"/>
      <c r="K162" s="1867"/>
      <c r="L162" s="1867"/>
      <c r="M162" s="1867"/>
      <c r="N162" s="1867"/>
      <c r="O162" s="1867"/>
      <c r="P162" s="1867"/>
      <c r="Q162" s="1867"/>
      <c r="R162" s="1867"/>
      <c r="S162" s="1867"/>
      <c r="T162" s="1867"/>
      <c r="U162" s="977"/>
    </row>
    <row r="163" spans="1:21">
      <c r="A163" s="1841"/>
      <c r="B163" s="1015"/>
      <c r="C163" s="1015"/>
      <c r="D163" s="1032"/>
      <c r="E163" s="1036" t="s">
        <v>702</v>
      </c>
      <c r="F163" s="1002">
        <f>F153+F158</f>
        <v>56200</v>
      </c>
      <c r="G163" s="1037"/>
      <c r="H163" s="1031"/>
      <c r="I163" s="985"/>
      <c r="J163" s="985"/>
      <c r="K163" s="985"/>
      <c r="L163" s="989"/>
      <c r="M163" s="985"/>
      <c r="N163" s="985"/>
      <c r="O163" s="985"/>
      <c r="P163" s="985"/>
      <c r="Q163" s="985"/>
      <c r="R163" s="989"/>
      <c r="S163" s="985"/>
      <c r="T163" s="1038"/>
      <c r="U163" s="1039"/>
    </row>
    <row r="164" spans="1:21" ht="56.25">
      <c r="A164" s="1873" t="s">
        <v>861</v>
      </c>
      <c r="B164" s="1876" t="s">
        <v>862</v>
      </c>
      <c r="C164" s="1876" t="s">
        <v>863</v>
      </c>
      <c r="D164" s="1878" t="s">
        <v>864</v>
      </c>
      <c r="E164" s="315" t="s">
        <v>865</v>
      </c>
      <c r="F164" s="841">
        <v>3240</v>
      </c>
      <c r="G164" s="807" t="s">
        <v>721</v>
      </c>
      <c r="H164" s="1873" t="s">
        <v>866</v>
      </c>
      <c r="I164" s="807"/>
      <c r="J164" s="1855">
        <v>51000</v>
      </c>
      <c r="K164" s="807"/>
      <c r="L164" s="775"/>
      <c r="M164" s="807"/>
      <c r="N164" s="1855"/>
      <c r="O164" s="807"/>
      <c r="P164" s="1855"/>
      <c r="Q164" s="807"/>
      <c r="R164" s="775"/>
      <c r="S164" s="1855"/>
      <c r="T164" s="807"/>
      <c r="U164" s="1259" t="s">
        <v>867</v>
      </c>
    </row>
    <row r="165" spans="1:21" ht="56.25">
      <c r="A165" s="1874"/>
      <c r="B165" s="1877"/>
      <c r="C165" s="1877"/>
      <c r="D165" s="1879"/>
      <c r="E165" s="869" t="s">
        <v>868</v>
      </c>
      <c r="F165" s="834">
        <v>25200</v>
      </c>
      <c r="G165" s="789"/>
      <c r="H165" s="1874"/>
      <c r="I165" s="789"/>
      <c r="J165" s="1856"/>
      <c r="K165" s="789"/>
      <c r="L165" s="73"/>
      <c r="M165" s="789"/>
      <c r="N165" s="1856"/>
      <c r="O165" s="789"/>
      <c r="P165" s="1856"/>
      <c r="Q165" s="789"/>
      <c r="R165" s="73"/>
      <c r="S165" s="1856"/>
      <c r="T165" s="789"/>
      <c r="U165" s="1260"/>
    </row>
    <row r="166" spans="1:21">
      <c r="A166" s="1874"/>
      <c r="B166" s="1877"/>
      <c r="C166" s="1877"/>
      <c r="D166" s="1879"/>
      <c r="E166" s="869" t="s">
        <v>710</v>
      </c>
      <c r="F166" s="834">
        <v>7000</v>
      </c>
      <c r="G166" s="801"/>
      <c r="H166" s="1874"/>
      <c r="I166" s="801"/>
      <c r="J166" s="1856"/>
      <c r="K166" s="801"/>
      <c r="L166" s="73"/>
      <c r="M166" s="801"/>
      <c r="N166" s="1856"/>
      <c r="O166" s="801"/>
      <c r="P166" s="1856"/>
      <c r="Q166" s="801"/>
      <c r="R166" s="73"/>
      <c r="S166" s="1856"/>
      <c r="T166" s="801"/>
      <c r="U166" s="801"/>
    </row>
    <row r="167" spans="1:21">
      <c r="A167" s="1874"/>
      <c r="B167" s="1877"/>
      <c r="C167" s="1877"/>
      <c r="D167" s="1879"/>
      <c r="E167" s="869" t="s">
        <v>869</v>
      </c>
      <c r="F167" s="834"/>
      <c r="G167" s="781"/>
      <c r="H167" s="1874"/>
      <c r="I167" s="781"/>
      <c r="J167" s="1856"/>
      <c r="K167" s="781"/>
      <c r="L167" s="73"/>
      <c r="M167" s="781"/>
      <c r="N167" s="1856"/>
      <c r="O167" s="781"/>
      <c r="P167" s="1856"/>
      <c r="Q167" s="781"/>
      <c r="R167" s="73"/>
      <c r="S167" s="1856"/>
      <c r="T167" s="781"/>
      <c r="U167" s="781"/>
    </row>
    <row r="168" spans="1:21" ht="37.5">
      <c r="A168" s="1874"/>
      <c r="B168" s="870"/>
      <c r="C168" s="801"/>
      <c r="D168" s="871"/>
      <c r="E168" s="869" t="s">
        <v>870</v>
      </c>
      <c r="F168" s="848">
        <v>20000</v>
      </c>
      <c r="G168" s="781"/>
      <c r="H168" s="781"/>
      <c r="I168" s="781"/>
      <c r="J168" s="781"/>
      <c r="K168" s="781"/>
      <c r="L168" s="802"/>
      <c r="M168" s="781"/>
      <c r="N168" s="781"/>
      <c r="O168" s="781"/>
      <c r="P168" s="781"/>
      <c r="Q168" s="781"/>
      <c r="R168" s="802"/>
      <c r="S168" s="781"/>
      <c r="T168" s="781"/>
      <c r="U168" s="781"/>
    </row>
    <row r="169" spans="1:21" ht="56.25">
      <c r="A169" s="1874"/>
      <c r="B169" s="870"/>
      <c r="C169" s="801"/>
      <c r="D169" s="871"/>
      <c r="E169" s="801" t="s">
        <v>871</v>
      </c>
      <c r="F169" s="872">
        <v>14000</v>
      </c>
      <c r="G169" s="781"/>
      <c r="H169" s="781"/>
      <c r="I169" s="781"/>
      <c r="J169" s="781"/>
      <c r="K169" s="781"/>
      <c r="L169" s="802"/>
      <c r="M169" s="781"/>
      <c r="N169" s="781"/>
      <c r="O169" s="781"/>
      <c r="P169" s="781"/>
      <c r="Q169" s="781"/>
      <c r="R169" s="802"/>
      <c r="S169" s="781"/>
      <c r="T169" s="781"/>
      <c r="U169" s="781"/>
    </row>
    <row r="170" spans="1:21" ht="56.25">
      <c r="A170" s="1874"/>
      <c r="B170" s="870"/>
      <c r="C170" s="801"/>
      <c r="D170" s="871"/>
      <c r="E170" s="801" t="s">
        <v>872</v>
      </c>
      <c r="F170" s="873">
        <v>30000</v>
      </c>
      <c r="G170" s="781"/>
      <c r="H170" s="781"/>
      <c r="I170" s="781"/>
      <c r="J170" s="781"/>
      <c r="K170" s="781"/>
      <c r="L170" s="802"/>
      <c r="M170" s="781"/>
      <c r="N170" s="781"/>
      <c r="O170" s="781"/>
      <c r="P170" s="781"/>
      <c r="Q170" s="781"/>
      <c r="R170" s="802"/>
      <c r="S170" s="781"/>
      <c r="T170" s="781"/>
      <c r="U170" s="781"/>
    </row>
    <row r="171" spans="1:21">
      <c r="A171" s="1874"/>
      <c r="B171" s="870"/>
      <c r="C171" s="801"/>
      <c r="D171" s="871"/>
      <c r="E171" s="801" t="s">
        <v>873</v>
      </c>
      <c r="F171" s="873">
        <v>1200</v>
      </c>
      <c r="G171" s="781"/>
      <c r="H171" s="781"/>
      <c r="I171" s="781"/>
      <c r="J171" s="781"/>
      <c r="K171" s="781"/>
      <c r="L171" s="802"/>
      <c r="M171" s="781"/>
      <c r="N171" s="781"/>
      <c r="O171" s="781"/>
      <c r="P171" s="781"/>
      <c r="Q171" s="781"/>
      <c r="R171" s="802"/>
      <c r="S171" s="781"/>
      <c r="T171" s="781"/>
      <c r="U171" s="781"/>
    </row>
    <row r="172" spans="1:21">
      <c r="A172" s="1875"/>
      <c r="B172" s="874"/>
      <c r="C172" s="816"/>
      <c r="D172" s="875"/>
      <c r="E172" s="876" t="s">
        <v>702</v>
      </c>
      <c r="F172" s="839">
        <f>SUM(F164:F171)</f>
        <v>100640</v>
      </c>
      <c r="G172" s="877"/>
      <c r="H172" s="309"/>
      <c r="I172" s="776"/>
      <c r="J172" s="776"/>
      <c r="K172" s="776"/>
      <c r="L172" s="805"/>
      <c r="M172" s="776"/>
      <c r="N172" s="776"/>
      <c r="O172" s="776"/>
      <c r="P172" s="776"/>
      <c r="Q172" s="776"/>
      <c r="R172" s="805"/>
      <c r="S172" s="776"/>
      <c r="T172" s="806"/>
      <c r="U172" s="878"/>
    </row>
    <row r="173" spans="1:21">
      <c r="A173" s="1852" t="s">
        <v>874</v>
      </c>
      <c r="B173" s="1853"/>
      <c r="C173" s="1853"/>
      <c r="D173" s="1853"/>
      <c r="E173" s="1853"/>
      <c r="F173" s="1853"/>
      <c r="G173" s="1853"/>
      <c r="H173" s="1853"/>
      <c r="I173" s="1853"/>
      <c r="J173" s="1853"/>
      <c r="K173" s="1853"/>
      <c r="L173" s="1853"/>
      <c r="M173" s="1853"/>
      <c r="N173" s="1853"/>
      <c r="O173" s="1853"/>
      <c r="P173" s="1853"/>
      <c r="Q173" s="1853"/>
      <c r="R173" s="1853"/>
      <c r="S173" s="1853"/>
      <c r="T173" s="1854"/>
      <c r="U173" s="880"/>
    </row>
    <row r="174" spans="1:21" s="879" customFormat="1" ht="37.5">
      <c r="A174" s="1873" t="s">
        <v>875</v>
      </c>
      <c r="B174" s="1876" t="s">
        <v>876</v>
      </c>
      <c r="C174" s="1876" t="s">
        <v>877</v>
      </c>
      <c r="D174" s="1873" t="s">
        <v>878</v>
      </c>
      <c r="E174" s="315" t="s">
        <v>879</v>
      </c>
      <c r="F174" s="841">
        <v>52000</v>
      </c>
      <c r="G174" s="1880" t="s">
        <v>999</v>
      </c>
      <c r="H174" s="1873" t="s">
        <v>880</v>
      </c>
      <c r="I174" s="807"/>
      <c r="J174" s="1855"/>
      <c r="K174" s="807"/>
      <c r="L174" s="775"/>
      <c r="M174" s="807"/>
      <c r="N174" s="1855"/>
      <c r="O174" s="807"/>
      <c r="P174" s="1855">
        <v>166000</v>
      </c>
      <c r="Q174" s="807"/>
      <c r="R174" s="775"/>
      <c r="S174" s="1855"/>
      <c r="T174" s="807"/>
      <c r="U174" s="1259" t="s">
        <v>867</v>
      </c>
    </row>
    <row r="175" spans="1:21" s="879" customFormat="1" ht="37.5">
      <c r="A175" s="1874"/>
      <c r="B175" s="1877"/>
      <c r="C175" s="1877"/>
      <c r="D175" s="1874"/>
      <c r="E175" s="869" t="s">
        <v>881</v>
      </c>
      <c r="F175" s="834">
        <v>26000</v>
      </c>
      <c r="G175" s="1881"/>
      <c r="H175" s="1874"/>
      <c r="I175" s="789"/>
      <c r="J175" s="1856"/>
      <c r="K175" s="789"/>
      <c r="L175" s="73"/>
      <c r="M175" s="789"/>
      <c r="N175" s="1856"/>
      <c r="O175" s="789"/>
      <c r="P175" s="1856"/>
      <c r="Q175" s="789"/>
      <c r="R175" s="73"/>
      <c r="S175" s="1856"/>
      <c r="T175" s="789"/>
      <c r="U175" s="1261"/>
    </row>
    <row r="176" spans="1:21" s="879" customFormat="1" ht="56.25">
      <c r="A176" s="1874"/>
      <c r="B176" s="1877"/>
      <c r="C176" s="1877"/>
      <c r="D176" s="1874"/>
      <c r="E176" s="869" t="s">
        <v>882</v>
      </c>
      <c r="F176" s="834">
        <v>26000</v>
      </c>
      <c r="G176" s="1881"/>
      <c r="H176" s="1874"/>
      <c r="I176" s="801"/>
      <c r="J176" s="1856"/>
      <c r="K176" s="801"/>
      <c r="L176" s="73"/>
      <c r="M176" s="801"/>
      <c r="N176" s="1856"/>
      <c r="O176" s="801"/>
      <c r="P176" s="1856"/>
      <c r="Q176" s="801"/>
      <c r="R176" s="73"/>
      <c r="S176" s="1856"/>
      <c r="T176" s="801"/>
      <c r="U176" s="801"/>
    </row>
    <row r="177" spans="1:21" s="879" customFormat="1" ht="37.5">
      <c r="A177" s="1874"/>
      <c r="B177" s="1877"/>
      <c r="C177" s="1877"/>
      <c r="D177" s="1874"/>
      <c r="E177" s="869" t="s">
        <v>883</v>
      </c>
      <c r="F177" s="834">
        <v>10000</v>
      </c>
      <c r="G177" s="781"/>
      <c r="H177" s="1874"/>
      <c r="I177" s="781"/>
      <c r="J177" s="1856"/>
      <c r="K177" s="781"/>
      <c r="L177" s="73"/>
      <c r="M177" s="781"/>
      <c r="N177" s="1856"/>
      <c r="O177" s="781"/>
      <c r="P177" s="1856"/>
      <c r="Q177" s="781"/>
      <c r="R177" s="73"/>
      <c r="S177" s="1856"/>
      <c r="T177" s="781"/>
      <c r="U177" s="781"/>
    </row>
    <row r="178" spans="1:21" s="879" customFormat="1" ht="56.25">
      <c r="A178" s="1874"/>
      <c r="B178" s="870"/>
      <c r="C178" s="801"/>
      <c r="D178" s="871"/>
      <c r="E178" s="869" t="s">
        <v>884</v>
      </c>
      <c r="F178" s="848">
        <v>9600</v>
      </c>
      <c r="G178" s="781"/>
      <c r="H178" s="781"/>
      <c r="I178" s="781"/>
      <c r="J178" s="781"/>
      <c r="K178" s="781"/>
      <c r="L178" s="802"/>
      <c r="M178" s="781"/>
      <c r="N178" s="781"/>
      <c r="O178" s="781"/>
      <c r="P178" s="781"/>
      <c r="Q178" s="781"/>
      <c r="R178" s="802"/>
      <c r="S178" s="781"/>
      <c r="T178" s="781"/>
      <c r="U178" s="781"/>
    </row>
    <row r="179" spans="1:21" s="879" customFormat="1" ht="56.25">
      <c r="A179" s="1874"/>
      <c r="B179" s="870"/>
      <c r="C179" s="801"/>
      <c r="D179" s="871"/>
      <c r="E179" s="801" t="s">
        <v>885</v>
      </c>
      <c r="F179" s="872">
        <v>16200</v>
      </c>
      <c r="G179" s="781"/>
      <c r="H179" s="781"/>
      <c r="I179" s="781"/>
      <c r="J179" s="781"/>
      <c r="K179" s="781"/>
      <c r="L179" s="802"/>
      <c r="M179" s="781"/>
      <c r="N179" s="781"/>
      <c r="O179" s="781"/>
      <c r="P179" s="781"/>
      <c r="Q179" s="781"/>
      <c r="R179" s="802"/>
      <c r="S179" s="781"/>
      <c r="T179" s="781"/>
      <c r="U179" s="781"/>
    </row>
    <row r="180" spans="1:21" s="879" customFormat="1" ht="56.25">
      <c r="A180" s="1874"/>
      <c r="B180" s="870"/>
      <c r="C180" s="801"/>
      <c r="D180" s="871"/>
      <c r="E180" s="801" t="s">
        <v>886</v>
      </c>
      <c r="F180" s="881">
        <v>12000</v>
      </c>
      <c r="G180" s="781"/>
      <c r="H180" s="781"/>
      <c r="I180" s="781"/>
      <c r="J180" s="781"/>
      <c r="K180" s="781"/>
      <c r="L180" s="802"/>
      <c r="M180" s="781"/>
      <c r="N180" s="781"/>
      <c r="O180" s="781"/>
      <c r="P180" s="781"/>
      <c r="Q180" s="781"/>
      <c r="R180" s="802"/>
      <c r="S180" s="781"/>
      <c r="T180" s="781"/>
      <c r="U180" s="781"/>
    </row>
    <row r="181" spans="1:21" s="879" customFormat="1">
      <c r="A181" s="1874"/>
      <c r="B181" s="870"/>
      <c r="C181" s="801"/>
      <c r="D181" s="871"/>
      <c r="E181" s="801" t="s">
        <v>763</v>
      </c>
      <c r="F181" s="881">
        <v>10000</v>
      </c>
      <c r="G181" s="781"/>
      <c r="H181" s="781"/>
      <c r="I181" s="781"/>
      <c r="J181" s="781"/>
      <c r="K181" s="781"/>
      <c r="L181" s="802"/>
      <c r="M181" s="781"/>
      <c r="N181" s="781"/>
      <c r="O181" s="781"/>
      <c r="P181" s="781"/>
      <c r="Q181" s="781"/>
      <c r="R181" s="802"/>
      <c r="S181" s="781"/>
      <c r="T181" s="781"/>
      <c r="U181" s="781"/>
    </row>
    <row r="182" spans="1:21" s="879" customFormat="1">
      <c r="A182" s="1874"/>
      <c r="B182" s="870"/>
      <c r="C182" s="801"/>
      <c r="D182" s="871"/>
      <c r="E182" s="801" t="s">
        <v>887</v>
      </c>
      <c r="F182" s="873">
        <v>1200</v>
      </c>
      <c r="G182" s="781"/>
      <c r="H182" s="781"/>
      <c r="I182" s="781"/>
      <c r="J182" s="781"/>
      <c r="K182" s="781"/>
      <c r="L182" s="802"/>
      <c r="M182" s="781"/>
      <c r="N182" s="781"/>
      <c r="O182" s="781"/>
      <c r="P182" s="781"/>
      <c r="Q182" s="781"/>
      <c r="R182" s="802"/>
      <c r="S182" s="781"/>
      <c r="T182" s="781"/>
      <c r="U182" s="781"/>
    </row>
    <row r="183" spans="1:21" s="879" customFormat="1">
      <c r="A183" s="1874"/>
      <c r="B183" s="870"/>
      <c r="C183" s="801"/>
      <c r="D183" s="871"/>
      <c r="E183" s="801" t="s">
        <v>888</v>
      </c>
      <c r="F183" s="873">
        <v>3000</v>
      </c>
      <c r="G183" s="781"/>
      <c r="H183" s="781"/>
      <c r="I183" s="781"/>
      <c r="J183" s="781"/>
      <c r="K183" s="781"/>
      <c r="L183" s="802"/>
      <c r="M183" s="781"/>
      <c r="N183" s="781"/>
      <c r="O183" s="781"/>
      <c r="P183" s="781"/>
      <c r="Q183" s="781"/>
      <c r="R183" s="802"/>
      <c r="S183" s="781"/>
      <c r="T183" s="781"/>
      <c r="U183" s="781"/>
    </row>
    <row r="184" spans="1:21" s="879" customFormat="1">
      <c r="A184" s="1875"/>
      <c r="B184" s="874"/>
      <c r="C184" s="816"/>
      <c r="D184" s="875"/>
      <c r="E184" s="876" t="s">
        <v>702</v>
      </c>
      <c r="F184" s="839">
        <f>SUM(F174:F183)</f>
        <v>166000</v>
      </c>
      <c r="G184" s="877"/>
      <c r="H184" s="309"/>
      <c r="I184" s="776"/>
      <c r="J184" s="776"/>
      <c r="K184" s="776"/>
      <c r="L184" s="805"/>
      <c r="M184" s="776"/>
      <c r="N184" s="776"/>
      <c r="O184" s="776"/>
      <c r="P184" s="776"/>
      <c r="Q184" s="776"/>
      <c r="R184" s="805"/>
      <c r="S184" s="776"/>
      <c r="T184" s="806"/>
      <c r="U184" s="878"/>
    </row>
    <row r="185" spans="1:21" s="879" customFormat="1">
      <c r="A185" s="1861" t="s">
        <v>889</v>
      </c>
      <c r="B185" s="1862"/>
      <c r="C185" s="1862"/>
      <c r="D185" s="1862"/>
      <c r="E185" s="1862"/>
      <c r="F185" s="1862"/>
      <c r="G185" s="1862"/>
      <c r="H185" s="1862"/>
      <c r="I185" s="1862"/>
      <c r="J185" s="1862"/>
      <c r="K185" s="1862"/>
      <c r="L185" s="1862"/>
      <c r="M185" s="1862"/>
      <c r="N185" s="1862"/>
      <c r="O185" s="1862"/>
      <c r="P185" s="1862"/>
      <c r="Q185" s="1862"/>
      <c r="R185" s="1862"/>
      <c r="S185" s="1862"/>
      <c r="T185" s="1872"/>
      <c r="U185" s="878"/>
    </row>
    <row r="186" spans="1:21" s="879" customFormat="1" ht="37.5">
      <c r="A186" s="1873" t="s">
        <v>890</v>
      </c>
      <c r="B186" s="1884" t="s">
        <v>891</v>
      </c>
      <c r="C186" s="1877" t="s">
        <v>892</v>
      </c>
      <c r="D186" s="1879" t="s">
        <v>893</v>
      </c>
      <c r="E186" s="835" t="s">
        <v>894</v>
      </c>
      <c r="F186" s="834">
        <v>10400</v>
      </c>
      <c r="G186" s="788" t="s">
        <v>721</v>
      </c>
      <c r="H186" s="1882">
        <v>22616</v>
      </c>
      <c r="I186" s="789"/>
      <c r="J186" s="1856"/>
      <c r="K186" s="1856">
        <v>53040</v>
      </c>
      <c r="L186" s="73"/>
      <c r="M186" s="789"/>
      <c r="N186" s="1856"/>
      <c r="O186" s="789"/>
      <c r="P186" s="1856"/>
      <c r="Q186" s="789"/>
      <c r="R186" s="73"/>
      <c r="S186" s="1856"/>
      <c r="T186" s="789"/>
      <c r="U186" s="1259" t="s">
        <v>867</v>
      </c>
    </row>
    <row r="187" spans="1:21" s="879" customFormat="1" ht="56.25">
      <c r="A187" s="1874"/>
      <c r="B187" s="1884"/>
      <c r="C187" s="1877"/>
      <c r="D187" s="1879"/>
      <c r="E187" s="869" t="s">
        <v>895</v>
      </c>
      <c r="F187" s="834">
        <v>5200</v>
      </c>
      <c r="G187" s="789"/>
      <c r="H187" s="1883"/>
      <c r="I187" s="789"/>
      <c r="J187" s="1856"/>
      <c r="K187" s="1856"/>
      <c r="L187" s="73"/>
      <c r="M187" s="789"/>
      <c r="N187" s="1856"/>
      <c r="O187" s="789"/>
      <c r="P187" s="1856"/>
      <c r="Q187" s="789"/>
      <c r="R187" s="73"/>
      <c r="S187" s="1856"/>
      <c r="T187" s="789"/>
      <c r="U187" s="1260"/>
    </row>
    <row r="188" spans="1:21" s="879" customFormat="1" ht="37.5">
      <c r="A188" s="1874"/>
      <c r="B188" s="1884"/>
      <c r="C188" s="1877"/>
      <c r="D188" s="1879"/>
      <c r="E188" s="869" t="s">
        <v>896</v>
      </c>
      <c r="F188" s="834">
        <v>3200</v>
      </c>
      <c r="G188" s="801"/>
      <c r="H188" s="1883"/>
      <c r="I188" s="801"/>
      <c r="J188" s="1856"/>
      <c r="K188" s="1856"/>
      <c r="L188" s="73"/>
      <c r="M188" s="801"/>
      <c r="N188" s="1856"/>
      <c r="O188" s="801"/>
      <c r="P188" s="1856"/>
      <c r="Q188" s="801"/>
      <c r="R188" s="73"/>
      <c r="S188" s="1856"/>
      <c r="T188" s="801"/>
      <c r="U188" s="801"/>
    </row>
    <row r="189" spans="1:21" s="879" customFormat="1" ht="56.25">
      <c r="A189" s="1874"/>
      <c r="B189" s="1884"/>
      <c r="C189" s="1877"/>
      <c r="D189" s="1879"/>
      <c r="E189" s="869" t="s">
        <v>897</v>
      </c>
      <c r="F189" s="848">
        <v>4200</v>
      </c>
      <c r="G189" s="781"/>
      <c r="H189" s="1883"/>
      <c r="I189" s="781"/>
      <c r="J189" s="1856"/>
      <c r="K189" s="1856"/>
      <c r="L189" s="73"/>
      <c r="M189" s="781"/>
      <c r="N189" s="1856"/>
      <c r="O189" s="781"/>
      <c r="P189" s="1856"/>
      <c r="Q189" s="781"/>
      <c r="R189" s="73"/>
      <c r="S189" s="1856"/>
      <c r="T189" s="781"/>
      <c r="U189" s="781"/>
    </row>
    <row r="190" spans="1:21" s="879" customFormat="1" ht="56.25">
      <c r="A190" s="1874"/>
      <c r="B190" s="882"/>
      <c r="C190" s="801"/>
      <c r="D190" s="871"/>
      <c r="E190" s="801" t="s">
        <v>898</v>
      </c>
      <c r="F190" s="872">
        <v>5400</v>
      </c>
      <c r="G190" s="781"/>
      <c r="H190" s="781"/>
      <c r="I190" s="781"/>
      <c r="J190" s="781"/>
      <c r="K190" s="781"/>
      <c r="L190" s="802"/>
      <c r="M190" s="781"/>
      <c r="N190" s="781"/>
      <c r="O190" s="781"/>
      <c r="P190" s="781"/>
      <c r="Q190" s="781"/>
      <c r="R190" s="802"/>
      <c r="S190" s="781"/>
      <c r="T190" s="781"/>
      <c r="U190" s="781"/>
    </row>
    <row r="191" spans="1:21" s="879" customFormat="1" ht="56.25">
      <c r="A191" s="1874"/>
      <c r="B191" s="882"/>
      <c r="C191" s="801"/>
      <c r="D191" s="871"/>
      <c r="E191" s="801" t="s">
        <v>886</v>
      </c>
      <c r="F191" s="881">
        <v>12000</v>
      </c>
      <c r="G191" s="781"/>
      <c r="H191" s="781"/>
      <c r="I191" s="781"/>
      <c r="J191" s="781"/>
      <c r="K191" s="781"/>
      <c r="L191" s="802"/>
      <c r="M191" s="781"/>
      <c r="N191" s="781"/>
      <c r="O191" s="781"/>
      <c r="P191" s="781"/>
      <c r="Q191" s="781"/>
      <c r="R191" s="802"/>
      <c r="S191" s="781"/>
      <c r="T191" s="781"/>
      <c r="U191" s="781"/>
    </row>
    <row r="192" spans="1:21" s="879" customFormat="1">
      <c r="A192" s="1874"/>
      <c r="B192" s="882"/>
      <c r="C192" s="801"/>
      <c r="D192" s="871"/>
      <c r="E192" s="801" t="s">
        <v>763</v>
      </c>
      <c r="F192" s="881">
        <v>8440</v>
      </c>
      <c r="G192" s="781"/>
      <c r="H192" s="781"/>
      <c r="I192" s="781"/>
      <c r="J192" s="781"/>
      <c r="K192" s="781"/>
      <c r="L192" s="802"/>
      <c r="M192" s="781"/>
      <c r="N192" s="781"/>
      <c r="O192" s="781"/>
      <c r="P192" s="781"/>
      <c r="Q192" s="781"/>
      <c r="R192" s="802"/>
      <c r="S192" s="781"/>
      <c r="T192" s="781"/>
      <c r="U192" s="781"/>
    </row>
    <row r="193" spans="1:21" s="879" customFormat="1">
      <c r="A193" s="1874"/>
      <c r="B193" s="882"/>
      <c r="C193" s="801"/>
      <c r="D193" s="871"/>
      <c r="E193" s="801" t="s">
        <v>887</v>
      </c>
      <c r="F193" s="873">
        <v>1200</v>
      </c>
      <c r="G193" s="781"/>
      <c r="H193" s="781"/>
      <c r="I193" s="781"/>
      <c r="J193" s="781"/>
      <c r="K193" s="781"/>
      <c r="L193" s="802"/>
      <c r="M193" s="781"/>
      <c r="N193" s="781"/>
      <c r="O193" s="781"/>
      <c r="P193" s="781"/>
      <c r="Q193" s="781"/>
      <c r="R193" s="802"/>
      <c r="S193" s="781"/>
      <c r="T193" s="781"/>
      <c r="U193" s="781"/>
    </row>
    <row r="194" spans="1:21" s="879" customFormat="1">
      <c r="A194" s="1874"/>
      <c r="B194" s="882"/>
      <c r="C194" s="801"/>
      <c r="D194" s="871"/>
      <c r="E194" s="801" t="s">
        <v>888</v>
      </c>
      <c r="F194" s="873">
        <v>3000</v>
      </c>
      <c r="G194" s="877"/>
      <c r="H194" s="309"/>
      <c r="I194" s="776"/>
      <c r="J194" s="776"/>
      <c r="K194" s="776"/>
      <c r="L194" s="805"/>
      <c r="M194" s="776"/>
      <c r="N194" s="776"/>
      <c r="O194" s="776"/>
      <c r="P194" s="776"/>
      <c r="Q194" s="776"/>
      <c r="R194" s="805"/>
      <c r="S194" s="776"/>
      <c r="T194" s="806"/>
      <c r="U194" s="878"/>
    </row>
    <row r="195" spans="1:21" s="879" customFormat="1">
      <c r="A195" s="755"/>
      <c r="B195" s="771"/>
      <c r="C195" s="771"/>
      <c r="D195" s="771"/>
      <c r="E195" s="883" t="s">
        <v>4</v>
      </c>
      <c r="F195" s="884">
        <f>SUM(F186:F194)</f>
        <v>53040</v>
      </c>
      <c r="G195" s="885"/>
      <c r="H195" s="886"/>
      <c r="I195" s="784"/>
      <c r="J195" s="784"/>
      <c r="K195" s="784"/>
      <c r="L195" s="784"/>
      <c r="M195" s="784"/>
      <c r="N195" s="784"/>
      <c r="O195" s="784"/>
      <c r="P195" s="784"/>
      <c r="Q195" s="784"/>
      <c r="R195" s="784"/>
      <c r="S195" s="784"/>
      <c r="T195" s="784"/>
      <c r="U195" s="756"/>
    </row>
    <row r="196" spans="1:21" s="879" customFormat="1" ht="56.25">
      <c r="A196" s="1874" t="s">
        <v>899</v>
      </c>
      <c r="B196" s="1877" t="s">
        <v>900</v>
      </c>
      <c r="C196" s="1877" t="s">
        <v>892</v>
      </c>
      <c r="D196" s="1879" t="s">
        <v>901</v>
      </c>
      <c r="E196" s="835" t="s">
        <v>902</v>
      </c>
      <c r="F196" s="834">
        <v>8000</v>
      </c>
      <c r="G196" s="789" t="s">
        <v>721</v>
      </c>
      <c r="H196" s="1882">
        <v>22616</v>
      </c>
      <c r="I196" s="789"/>
      <c r="J196" s="1856"/>
      <c r="K196" s="1856">
        <v>30000</v>
      </c>
      <c r="L196" s="73"/>
      <c r="M196" s="789"/>
      <c r="N196" s="1856"/>
      <c r="O196" s="789"/>
      <c r="P196" s="1856"/>
      <c r="Q196" s="789"/>
      <c r="R196" s="73"/>
      <c r="S196" s="1856"/>
      <c r="T196" s="789"/>
      <c r="U196" s="1259" t="s">
        <v>867</v>
      </c>
    </row>
    <row r="197" spans="1:21" s="879" customFormat="1" ht="56.25">
      <c r="A197" s="1874"/>
      <c r="B197" s="1877"/>
      <c r="C197" s="1877"/>
      <c r="D197" s="1879"/>
      <c r="E197" s="869" t="s">
        <v>903</v>
      </c>
      <c r="F197" s="834">
        <v>4000</v>
      </c>
      <c r="G197" s="789"/>
      <c r="H197" s="1883"/>
      <c r="I197" s="789"/>
      <c r="J197" s="1856"/>
      <c r="K197" s="1856"/>
      <c r="L197" s="73"/>
      <c r="M197" s="789"/>
      <c r="N197" s="1856"/>
      <c r="O197" s="789"/>
      <c r="P197" s="1856"/>
      <c r="Q197" s="789"/>
      <c r="R197" s="73"/>
      <c r="S197" s="1856"/>
      <c r="T197" s="789"/>
      <c r="U197" s="1260"/>
    </row>
    <row r="198" spans="1:21" s="879" customFormat="1" ht="37.5">
      <c r="A198" s="1874"/>
      <c r="B198" s="1877"/>
      <c r="C198" s="1877"/>
      <c r="D198" s="1879"/>
      <c r="E198" s="869" t="s">
        <v>896</v>
      </c>
      <c r="F198" s="834">
        <v>3200</v>
      </c>
      <c r="G198" s="801"/>
      <c r="H198" s="1883"/>
      <c r="I198" s="801"/>
      <c r="J198" s="1856"/>
      <c r="K198" s="1856"/>
      <c r="L198" s="73"/>
      <c r="M198" s="801"/>
      <c r="N198" s="1856"/>
      <c r="O198" s="801"/>
      <c r="P198" s="1856"/>
      <c r="Q198" s="801"/>
      <c r="R198" s="73"/>
      <c r="S198" s="1856"/>
      <c r="T198" s="801"/>
      <c r="U198" s="801"/>
    </row>
    <row r="199" spans="1:21" s="879" customFormat="1" ht="56.25">
      <c r="A199" s="1874"/>
      <c r="B199" s="1877"/>
      <c r="C199" s="1877"/>
      <c r="D199" s="1879"/>
      <c r="E199" s="869" t="s">
        <v>897</v>
      </c>
      <c r="F199" s="848">
        <v>4200</v>
      </c>
      <c r="G199" s="781"/>
      <c r="H199" s="1883"/>
      <c r="I199" s="781"/>
      <c r="J199" s="1856"/>
      <c r="K199" s="1856"/>
      <c r="L199" s="73"/>
      <c r="M199" s="781"/>
      <c r="N199" s="1856"/>
      <c r="O199" s="781"/>
      <c r="P199" s="1856"/>
      <c r="Q199" s="781"/>
      <c r="R199" s="73"/>
      <c r="S199" s="1856"/>
      <c r="T199" s="781"/>
      <c r="U199" s="781"/>
    </row>
    <row r="200" spans="1:21" s="879" customFormat="1">
      <c r="A200" s="1874"/>
      <c r="B200" s="870"/>
      <c r="C200" s="801"/>
      <c r="D200" s="871"/>
      <c r="E200" s="801" t="s">
        <v>763</v>
      </c>
      <c r="F200" s="881">
        <v>6400</v>
      </c>
      <c r="G200" s="781"/>
      <c r="H200" s="781"/>
      <c r="I200" s="781"/>
      <c r="J200" s="781"/>
      <c r="K200" s="781"/>
      <c r="L200" s="802"/>
      <c r="M200" s="781"/>
      <c r="N200" s="781"/>
      <c r="O200" s="781"/>
      <c r="P200" s="781"/>
      <c r="Q200" s="781"/>
      <c r="R200" s="802"/>
      <c r="S200" s="781"/>
      <c r="T200" s="781"/>
      <c r="U200" s="781"/>
    </row>
    <row r="201" spans="1:21" s="879" customFormat="1">
      <c r="A201" s="1874"/>
      <c r="B201" s="870"/>
      <c r="C201" s="801"/>
      <c r="D201" s="871"/>
      <c r="E201" s="801" t="s">
        <v>887</v>
      </c>
      <c r="F201" s="873">
        <v>1200</v>
      </c>
      <c r="G201" s="781"/>
      <c r="H201" s="781"/>
      <c r="I201" s="781"/>
      <c r="J201" s="781"/>
      <c r="K201" s="781"/>
      <c r="L201" s="802"/>
      <c r="M201" s="781"/>
      <c r="N201" s="781"/>
      <c r="O201" s="781"/>
      <c r="P201" s="781"/>
      <c r="Q201" s="781"/>
      <c r="R201" s="802"/>
      <c r="S201" s="781"/>
      <c r="T201" s="781"/>
      <c r="U201" s="781"/>
    </row>
    <row r="202" spans="1:21" s="879" customFormat="1">
      <c r="A202" s="1874"/>
      <c r="B202" s="870"/>
      <c r="C202" s="801"/>
      <c r="D202" s="871"/>
      <c r="E202" s="801" t="s">
        <v>888</v>
      </c>
      <c r="F202" s="873">
        <v>3000</v>
      </c>
      <c r="G202" s="887"/>
      <c r="H202" s="869"/>
      <c r="I202" s="73"/>
      <c r="J202" s="73"/>
      <c r="K202" s="73"/>
      <c r="L202" s="802"/>
      <c r="M202" s="73"/>
      <c r="N202" s="73"/>
      <c r="O202" s="73"/>
      <c r="P202" s="73"/>
      <c r="Q202" s="73"/>
      <c r="R202" s="802"/>
      <c r="S202" s="73"/>
      <c r="T202" s="804"/>
      <c r="U202" s="888"/>
    </row>
    <row r="203" spans="1:21" s="879" customFormat="1">
      <c r="A203" s="755"/>
      <c r="B203" s="771"/>
      <c r="C203" s="771"/>
      <c r="D203" s="771"/>
      <c r="E203" s="889" t="s">
        <v>4</v>
      </c>
      <c r="F203" s="890">
        <f>SUM(F196:F202)</f>
        <v>30000</v>
      </c>
      <c r="G203" s="816"/>
      <c r="H203" s="891"/>
      <c r="I203" s="785"/>
      <c r="J203" s="785"/>
      <c r="K203" s="785"/>
      <c r="L203" s="785"/>
      <c r="M203" s="785"/>
      <c r="N203" s="785"/>
      <c r="O203" s="785"/>
      <c r="P203" s="785"/>
      <c r="Q203" s="785"/>
      <c r="R203" s="785"/>
      <c r="S203" s="785"/>
      <c r="T203" s="785"/>
      <c r="U203" s="755"/>
    </row>
    <row r="204" spans="1:21" s="879" customFormat="1" ht="56.25">
      <c r="A204" s="1873" t="s">
        <v>904</v>
      </c>
      <c r="B204" s="1877" t="s">
        <v>905</v>
      </c>
      <c r="C204" s="1877" t="s">
        <v>906</v>
      </c>
      <c r="D204" s="1879" t="s">
        <v>907</v>
      </c>
      <c r="E204" s="892" t="s">
        <v>908</v>
      </c>
      <c r="F204" s="893"/>
      <c r="G204" s="789" t="s">
        <v>909</v>
      </c>
      <c r="H204" s="1882">
        <v>22706</v>
      </c>
      <c r="I204" s="789"/>
      <c r="J204" s="1856"/>
      <c r="K204" s="1856"/>
      <c r="L204" s="73"/>
      <c r="M204" s="789"/>
      <c r="N204" s="1856">
        <v>205320</v>
      </c>
      <c r="O204" s="789"/>
      <c r="P204" s="1856"/>
      <c r="Q204" s="789"/>
      <c r="R204" s="73"/>
      <c r="S204" s="1856"/>
      <c r="T204" s="789"/>
      <c r="U204" s="1272" t="s">
        <v>867</v>
      </c>
    </row>
    <row r="205" spans="1:21" s="879" customFormat="1">
      <c r="A205" s="1874"/>
      <c r="B205" s="1877"/>
      <c r="C205" s="1877"/>
      <c r="D205" s="1879"/>
      <c r="E205" s="894" t="s">
        <v>910</v>
      </c>
      <c r="F205" s="893"/>
      <c r="G205" s="789"/>
      <c r="H205" s="1883"/>
      <c r="I205" s="789"/>
      <c r="J205" s="1856"/>
      <c r="K205" s="1856"/>
      <c r="L205" s="73"/>
      <c r="M205" s="789"/>
      <c r="N205" s="1856"/>
      <c r="O205" s="789"/>
      <c r="P205" s="1856"/>
      <c r="Q205" s="789"/>
      <c r="R205" s="73"/>
      <c r="S205" s="1856"/>
      <c r="T205" s="789"/>
      <c r="U205" s="1273"/>
    </row>
    <row r="206" spans="1:21" s="879" customFormat="1" ht="37.5">
      <c r="A206" s="1874"/>
      <c r="B206" s="1877"/>
      <c r="C206" s="1877"/>
      <c r="D206" s="1879"/>
      <c r="E206" s="835" t="s">
        <v>911</v>
      </c>
      <c r="F206" s="834">
        <v>2400</v>
      </c>
      <c r="G206" s="801"/>
      <c r="H206" s="1883"/>
      <c r="I206" s="801"/>
      <c r="J206" s="1856"/>
      <c r="K206" s="1856"/>
      <c r="L206" s="73"/>
      <c r="M206" s="801"/>
      <c r="N206" s="1856"/>
      <c r="O206" s="801"/>
      <c r="P206" s="1856"/>
      <c r="Q206" s="801"/>
      <c r="R206" s="73"/>
      <c r="S206" s="1856"/>
      <c r="T206" s="801"/>
      <c r="U206" s="1273"/>
    </row>
    <row r="207" spans="1:21" s="879" customFormat="1" ht="56.25">
      <c r="A207" s="1874"/>
      <c r="B207" s="1877"/>
      <c r="C207" s="1877"/>
      <c r="D207" s="1879"/>
      <c r="E207" s="869" t="s">
        <v>912</v>
      </c>
      <c r="F207" s="834">
        <v>1200</v>
      </c>
      <c r="G207" s="781"/>
      <c r="H207" s="1883"/>
      <c r="I207" s="781"/>
      <c r="J207" s="1856"/>
      <c r="K207" s="1856"/>
      <c r="L207" s="73"/>
      <c r="M207" s="781"/>
      <c r="N207" s="1856"/>
      <c r="O207" s="781"/>
      <c r="P207" s="1856"/>
      <c r="Q207" s="781"/>
      <c r="R207" s="73"/>
      <c r="S207" s="1856"/>
      <c r="T207" s="781"/>
      <c r="U207" s="781"/>
    </row>
    <row r="208" spans="1:21" s="879" customFormat="1" ht="56.25">
      <c r="A208" s="1874"/>
      <c r="B208" s="870"/>
      <c r="C208" s="801"/>
      <c r="D208" s="871"/>
      <c r="E208" s="869" t="s">
        <v>913</v>
      </c>
      <c r="F208" s="834">
        <v>4200</v>
      </c>
      <c r="G208" s="781"/>
      <c r="H208" s="781"/>
      <c r="I208" s="781"/>
      <c r="J208" s="781"/>
      <c r="K208" s="781"/>
      <c r="L208" s="802"/>
      <c r="M208" s="781"/>
      <c r="N208" s="781"/>
      <c r="O208" s="781"/>
      <c r="P208" s="781"/>
      <c r="Q208" s="781"/>
      <c r="R208" s="802"/>
      <c r="S208" s="781"/>
      <c r="T208" s="781"/>
      <c r="U208" s="781"/>
    </row>
    <row r="209" spans="1:21" s="879" customFormat="1" ht="75">
      <c r="A209" s="869"/>
      <c r="B209" s="870"/>
      <c r="C209" s="801"/>
      <c r="D209" s="871"/>
      <c r="E209" s="869" t="s">
        <v>914</v>
      </c>
      <c r="F209" s="848">
        <v>15000</v>
      </c>
      <c r="G209" s="781"/>
      <c r="H209" s="781"/>
      <c r="I209" s="781"/>
      <c r="J209" s="781"/>
      <c r="K209" s="781"/>
      <c r="L209" s="802"/>
      <c r="M209" s="781"/>
      <c r="N209" s="781"/>
      <c r="O209" s="781"/>
      <c r="P209" s="781"/>
      <c r="Q209" s="781"/>
      <c r="R209" s="802"/>
      <c r="S209" s="781"/>
      <c r="T209" s="781"/>
      <c r="U209" s="781"/>
    </row>
    <row r="210" spans="1:21" s="879" customFormat="1">
      <c r="A210" s="869"/>
      <c r="B210" s="870"/>
      <c r="C210" s="801"/>
      <c r="D210" s="871"/>
      <c r="E210" s="347" t="s">
        <v>763</v>
      </c>
      <c r="F210" s="895">
        <v>3520</v>
      </c>
      <c r="G210" s="781"/>
      <c r="H210" s="781"/>
      <c r="I210" s="781"/>
      <c r="J210" s="781"/>
      <c r="K210" s="781"/>
      <c r="L210" s="802"/>
      <c r="M210" s="781"/>
      <c r="N210" s="781"/>
      <c r="O210" s="781"/>
      <c r="P210" s="781"/>
      <c r="Q210" s="781"/>
      <c r="R210" s="802"/>
      <c r="S210" s="781"/>
      <c r="T210" s="781"/>
      <c r="U210" s="781"/>
    </row>
    <row r="211" spans="1:21" s="879" customFormat="1">
      <c r="A211" s="869"/>
      <c r="B211" s="870"/>
      <c r="C211" s="801"/>
      <c r="D211" s="871"/>
      <c r="E211" s="896" t="s">
        <v>915</v>
      </c>
      <c r="F211" s="881"/>
      <c r="G211" s="781"/>
      <c r="H211" s="781"/>
      <c r="I211" s="781"/>
      <c r="J211" s="781"/>
      <c r="K211" s="781"/>
      <c r="L211" s="802"/>
      <c r="M211" s="781"/>
      <c r="N211" s="781"/>
      <c r="O211" s="781"/>
      <c r="P211" s="781"/>
      <c r="Q211" s="781"/>
      <c r="R211" s="802"/>
      <c r="S211" s="781"/>
      <c r="T211" s="781"/>
      <c r="U211" s="781"/>
    </row>
    <row r="212" spans="1:21" s="879" customFormat="1" ht="37.5">
      <c r="A212" s="869"/>
      <c r="B212" s="870"/>
      <c r="C212" s="801"/>
      <c r="D212" s="871"/>
      <c r="E212" s="897" t="s">
        <v>916</v>
      </c>
      <c r="F212" s="881">
        <v>52800</v>
      </c>
      <c r="G212" s="781"/>
      <c r="H212" s="781"/>
      <c r="I212" s="781"/>
      <c r="J212" s="781"/>
      <c r="K212" s="781"/>
      <c r="L212" s="802"/>
      <c r="M212" s="781"/>
      <c r="N212" s="781"/>
      <c r="O212" s="781"/>
      <c r="P212" s="781"/>
      <c r="Q212" s="781"/>
      <c r="R212" s="802"/>
      <c r="S212" s="781"/>
      <c r="T212" s="781"/>
      <c r="U212" s="781"/>
    </row>
    <row r="213" spans="1:21" s="879" customFormat="1" ht="56.25">
      <c r="A213" s="869"/>
      <c r="B213" s="870"/>
      <c r="C213" s="801"/>
      <c r="D213" s="871"/>
      <c r="E213" s="897" t="s">
        <v>917</v>
      </c>
      <c r="F213" s="881">
        <v>56000</v>
      </c>
      <c r="G213" s="781"/>
      <c r="H213" s="781"/>
      <c r="I213" s="781"/>
      <c r="J213" s="781"/>
      <c r="K213" s="781"/>
      <c r="L213" s="802"/>
      <c r="M213" s="781"/>
      <c r="N213" s="781"/>
      <c r="O213" s="781"/>
      <c r="P213" s="781"/>
      <c r="Q213" s="781"/>
      <c r="R213" s="802"/>
      <c r="S213" s="781"/>
      <c r="T213" s="781"/>
      <c r="U213" s="781"/>
    </row>
    <row r="214" spans="1:21" s="879" customFormat="1" ht="56.25">
      <c r="A214" s="869"/>
      <c r="B214" s="870"/>
      <c r="C214" s="801"/>
      <c r="D214" s="871"/>
      <c r="E214" s="897" t="s">
        <v>918</v>
      </c>
      <c r="F214" s="881">
        <v>66000</v>
      </c>
      <c r="G214" s="781"/>
      <c r="H214" s="781"/>
      <c r="I214" s="781"/>
      <c r="J214" s="781"/>
      <c r="K214" s="781"/>
      <c r="L214" s="802"/>
      <c r="M214" s="781"/>
      <c r="N214" s="781"/>
      <c r="O214" s="781"/>
      <c r="P214" s="781"/>
      <c r="Q214" s="781"/>
      <c r="R214" s="802"/>
      <c r="S214" s="781"/>
      <c r="T214" s="781"/>
      <c r="U214" s="781"/>
    </row>
    <row r="215" spans="1:21" s="879" customFormat="1">
      <c r="A215" s="869"/>
      <c r="B215" s="870"/>
      <c r="C215" s="801"/>
      <c r="D215" s="871"/>
      <c r="E215" s="897" t="s">
        <v>919</v>
      </c>
      <c r="F215" s="881">
        <v>4200</v>
      </c>
      <c r="G215" s="781"/>
      <c r="H215" s="781"/>
      <c r="I215" s="781"/>
      <c r="J215" s="781"/>
      <c r="K215" s="781"/>
      <c r="L215" s="802"/>
      <c r="M215" s="781"/>
      <c r="N215" s="781"/>
      <c r="O215" s="781"/>
      <c r="P215" s="781"/>
      <c r="Q215" s="781"/>
      <c r="R215" s="802"/>
      <c r="S215" s="781"/>
      <c r="T215" s="781"/>
      <c r="U215" s="781"/>
    </row>
    <row r="216" spans="1:21" s="879" customFormat="1">
      <c r="A216" s="309"/>
      <c r="B216" s="874"/>
      <c r="C216" s="816"/>
      <c r="D216" s="875"/>
      <c r="E216" s="898" t="s">
        <v>702</v>
      </c>
      <c r="F216" s="899">
        <f>SUM(F204:F215)</f>
        <v>205320</v>
      </c>
      <c r="G216" s="786"/>
      <c r="H216" s="786"/>
      <c r="I216" s="786"/>
      <c r="J216" s="786"/>
      <c r="K216" s="786"/>
      <c r="L216" s="805"/>
      <c r="M216" s="786"/>
      <c r="N216" s="786"/>
      <c r="O216" s="786"/>
      <c r="P216" s="786"/>
      <c r="Q216" s="786"/>
      <c r="R216" s="805"/>
      <c r="S216" s="786"/>
      <c r="T216" s="786"/>
      <c r="U216" s="786"/>
    </row>
    <row r="217" spans="1:21" s="879" customFormat="1">
      <c r="A217" s="1873" t="s">
        <v>920</v>
      </c>
      <c r="B217" s="1876" t="s">
        <v>921</v>
      </c>
      <c r="C217" s="1876" t="s">
        <v>922</v>
      </c>
      <c r="D217" s="1878" t="s">
        <v>923</v>
      </c>
      <c r="E217" s="900" t="s">
        <v>924</v>
      </c>
      <c r="F217" s="901"/>
      <c r="G217" s="807"/>
      <c r="H217" s="1882">
        <v>22798</v>
      </c>
      <c r="I217" s="807"/>
      <c r="J217" s="1855"/>
      <c r="K217" s="1855"/>
      <c r="L217" s="775"/>
      <c r="M217" s="807"/>
      <c r="N217" s="1855"/>
      <c r="O217" s="807"/>
      <c r="P217" s="1855"/>
      <c r="Q217" s="807"/>
      <c r="R217" s="775"/>
      <c r="S217" s="1855"/>
      <c r="T217" s="807"/>
      <c r="U217" s="1259" t="s">
        <v>867</v>
      </c>
    </row>
    <row r="218" spans="1:21" s="879" customFormat="1">
      <c r="A218" s="1874"/>
      <c r="B218" s="1877"/>
      <c r="C218" s="1877"/>
      <c r="D218" s="1879"/>
      <c r="E218" s="894" t="s">
        <v>925</v>
      </c>
      <c r="F218" s="893"/>
      <c r="G218" s="789"/>
      <c r="H218" s="1883"/>
      <c r="I218" s="789"/>
      <c r="J218" s="1856"/>
      <c r="K218" s="1856"/>
      <c r="L218" s="73"/>
      <c r="M218" s="789"/>
      <c r="N218" s="1856"/>
      <c r="O218" s="789"/>
      <c r="P218" s="1856"/>
      <c r="Q218" s="789"/>
      <c r="R218" s="73"/>
      <c r="S218" s="1856"/>
      <c r="T218" s="789"/>
      <c r="U218" s="1260"/>
    </row>
    <row r="219" spans="1:21" s="879" customFormat="1">
      <c r="A219" s="1874"/>
      <c r="B219" s="1877"/>
      <c r="C219" s="1877"/>
      <c r="D219" s="1879"/>
      <c r="E219" s="835"/>
      <c r="F219" s="834"/>
      <c r="G219" s="801"/>
      <c r="H219" s="1883"/>
      <c r="I219" s="801"/>
      <c r="J219" s="1856"/>
      <c r="K219" s="1856"/>
      <c r="L219" s="73"/>
      <c r="M219" s="801"/>
      <c r="N219" s="1856"/>
      <c r="O219" s="801"/>
      <c r="P219" s="1856"/>
      <c r="Q219" s="801"/>
      <c r="R219" s="73"/>
      <c r="S219" s="1856"/>
      <c r="T219" s="801"/>
      <c r="U219" s="1260"/>
    </row>
    <row r="220" spans="1:21" s="879" customFormat="1">
      <c r="A220" s="1874"/>
      <c r="B220" s="1877"/>
      <c r="C220" s="1877"/>
      <c r="D220" s="1879"/>
      <c r="E220" s="869"/>
      <c r="F220" s="834"/>
      <c r="G220" s="781"/>
      <c r="H220" s="1883"/>
      <c r="I220" s="781"/>
      <c r="J220" s="1856"/>
      <c r="K220" s="1856"/>
      <c r="L220" s="73"/>
      <c r="M220" s="781"/>
      <c r="N220" s="1856"/>
      <c r="O220" s="781"/>
      <c r="P220" s="1856"/>
      <c r="Q220" s="781"/>
      <c r="R220" s="73"/>
      <c r="S220" s="1856"/>
      <c r="T220" s="781"/>
      <c r="U220" s="1260"/>
    </row>
    <row r="221" spans="1:21" s="879" customFormat="1">
      <c r="A221" s="1875"/>
      <c r="B221" s="874"/>
      <c r="C221" s="816"/>
      <c r="D221" s="875"/>
      <c r="E221" s="309"/>
      <c r="F221" s="861"/>
      <c r="G221" s="786"/>
      <c r="H221" s="786"/>
      <c r="I221" s="786"/>
      <c r="J221" s="786"/>
      <c r="K221" s="786"/>
      <c r="L221" s="805"/>
      <c r="M221" s="786"/>
      <c r="N221" s="786"/>
      <c r="O221" s="786"/>
      <c r="P221" s="786"/>
      <c r="Q221" s="786"/>
      <c r="R221" s="805"/>
      <c r="S221" s="786"/>
      <c r="T221" s="786"/>
      <c r="U221" s="786"/>
    </row>
    <row r="222" spans="1:21" s="879" customFormat="1" ht="56.25">
      <c r="A222" s="1873" t="s">
        <v>926</v>
      </c>
      <c r="B222" s="1877" t="s">
        <v>927</v>
      </c>
      <c r="C222" s="1877" t="s">
        <v>928</v>
      </c>
      <c r="D222" s="1879" t="s">
        <v>929</v>
      </c>
      <c r="E222" s="892" t="s">
        <v>930</v>
      </c>
      <c r="F222" s="893"/>
      <c r="G222" s="789" t="s">
        <v>909</v>
      </c>
      <c r="H222" s="1882" t="s">
        <v>931</v>
      </c>
      <c r="I222" s="789"/>
      <c r="J222" s="1856"/>
      <c r="K222" s="1856"/>
      <c r="L222" s="73"/>
      <c r="M222" s="789"/>
      <c r="N222" s="1856"/>
      <c r="O222" s="789"/>
      <c r="P222" s="1856">
        <v>128000</v>
      </c>
      <c r="Q222" s="1856">
        <v>135200</v>
      </c>
      <c r="R222" s="73"/>
      <c r="S222" s="1856"/>
      <c r="T222" s="789"/>
      <c r="U222" s="1272" t="s">
        <v>867</v>
      </c>
    </row>
    <row r="223" spans="1:21" s="879" customFormat="1" ht="37.5">
      <c r="A223" s="1874"/>
      <c r="B223" s="1877"/>
      <c r="C223" s="1877"/>
      <c r="D223" s="1879"/>
      <c r="E223" s="835" t="s">
        <v>932</v>
      </c>
      <c r="F223" s="893">
        <v>24000</v>
      </c>
      <c r="G223" s="789"/>
      <c r="H223" s="1883"/>
      <c r="I223" s="789"/>
      <c r="J223" s="1856"/>
      <c r="K223" s="1856"/>
      <c r="L223" s="73"/>
      <c r="M223" s="789"/>
      <c r="N223" s="1856"/>
      <c r="O223" s="789"/>
      <c r="P223" s="1856"/>
      <c r="Q223" s="1856"/>
      <c r="R223" s="73"/>
      <c r="S223" s="1856"/>
      <c r="T223" s="789"/>
      <c r="U223" s="1273"/>
    </row>
    <row r="224" spans="1:21" s="879" customFormat="1" ht="56.25">
      <c r="A224" s="1874"/>
      <c r="B224" s="1877"/>
      <c r="C224" s="1877"/>
      <c r="D224" s="1879"/>
      <c r="E224" s="869" t="s">
        <v>933</v>
      </c>
      <c r="F224" s="834">
        <v>12000</v>
      </c>
      <c r="G224" s="801"/>
      <c r="H224" s="1883"/>
      <c r="I224" s="801"/>
      <c r="J224" s="1856"/>
      <c r="K224" s="1856"/>
      <c r="L224" s="73"/>
      <c r="M224" s="801"/>
      <c r="N224" s="1856"/>
      <c r="O224" s="801"/>
      <c r="P224" s="1856"/>
      <c r="Q224" s="1856"/>
      <c r="R224" s="73"/>
      <c r="S224" s="1856"/>
      <c r="T224" s="801"/>
      <c r="U224" s="1273"/>
    </row>
    <row r="225" spans="1:21" s="879" customFormat="1" ht="37.5">
      <c r="A225" s="1874"/>
      <c r="B225" s="1877"/>
      <c r="C225" s="1877"/>
      <c r="D225" s="1879"/>
      <c r="E225" s="869" t="s">
        <v>934</v>
      </c>
      <c r="F225" s="834">
        <v>15000</v>
      </c>
      <c r="G225" s="781"/>
      <c r="H225" s="1883"/>
      <c r="I225" s="781"/>
      <c r="J225" s="1856"/>
      <c r="K225" s="1856"/>
      <c r="L225" s="73"/>
      <c r="M225" s="781"/>
      <c r="N225" s="1856"/>
      <c r="O225" s="781"/>
      <c r="P225" s="1856"/>
      <c r="Q225" s="1856"/>
      <c r="R225" s="73"/>
      <c r="S225" s="1856"/>
      <c r="T225" s="781"/>
      <c r="U225" s="781"/>
    </row>
    <row r="226" spans="1:21" s="879" customFormat="1">
      <c r="A226" s="1874"/>
      <c r="B226" s="870"/>
      <c r="C226" s="801"/>
      <c r="D226" s="871"/>
      <c r="E226" s="894" t="s">
        <v>887</v>
      </c>
      <c r="F226" s="902">
        <v>17000</v>
      </c>
      <c r="G226" s="781"/>
      <c r="H226" s="781"/>
      <c r="I226" s="781"/>
      <c r="J226" s="781"/>
      <c r="K226" s="781"/>
      <c r="L226" s="802"/>
      <c r="M226" s="781"/>
      <c r="N226" s="781"/>
      <c r="O226" s="781"/>
      <c r="P226" s="781"/>
      <c r="Q226" s="781"/>
      <c r="R226" s="802"/>
      <c r="S226" s="781"/>
      <c r="T226" s="781"/>
      <c r="U226" s="781"/>
    </row>
    <row r="227" spans="1:21" s="879" customFormat="1">
      <c r="A227" s="869"/>
      <c r="B227" s="870"/>
      <c r="C227" s="801"/>
      <c r="D227" s="871"/>
      <c r="E227" s="347" t="s">
        <v>935</v>
      </c>
      <c r="F227" s="902">
        <v>15000</v>
      </c>
      <c r="G227" s="781"/>
      <c r="H227" s="781"/>
      <c r="I227" s="781"/>
      <c r="J227" s="781"/>
      <c r="K227" s="781"/>
      <c r="L227" s="802"/>
      <c r="M227" s="781"/>
      <c r="N227" s="781"/>
      <c r="O227" s="781"/>
      <c r="P227" s="781"/>
      <c r="Q227" s="781"/>
      <c r="R227" s="802"/>
      <c r="S227" s="781"/>
      <c r="T227" s="781"/>
      <c r="U227" s="781"/>
    </row>
    <row r="228" spans="1:21" s="879" customFormat="1" ht="37.5">
      <c r="A228" s="869"/>
      <c r="B228" s="870"/>
      <c r="C228" s="801"/>
      <c r="D228" s="871"/>
      <c r="E228" s="347" t="s">
        <v>936</v>
      </c>
      <c r="F228" s="902">
        <v>42000</v>
      </c>
      <c r="G228" s="781"/>
      <c r="H228" s="781"/>
      <c r="I228" s="781"/>
      <c r="J228" s="781"/>
      <c r="K228" s="781"/>
      <c r="L228" s="802"/>
      <c r="M228" s="781"/>
      <c r="N228" s="781"/>
      <c r="O228" s="781"/>
      <c r="P228" s="781"/>
      <c r="Q228" s="781"/>
      <c r="R228" s="802"/>
      <c r="S228" s="781"/>
      <c r="T228" s="781"/>
      <c r="U228" s="781"/>
    </row>
    <row r="229" spans="1:21" s="879" customFormat="1" ht="37.5">
      <c r="A229" s="869"/>
      <c r="B229" s="870"/>
      <c r="C229" s="801"/>
      <c r="D229" s="871"/>
      <c r="E229" s="903" t="s">
        <v>937</v>
      </c>
      <c r="F229" s="904">
        <v>6000</v>
      </c>
      <c r="G229" s="781"/>
      <c r="H229" s="781"/>
      <c r="I229" s="781"/>
      <c r="J229" s="781"/>
      <c r="K229" s="781"/>
      <c r="L229" s="802"/>
      <c r="M229" s="781"/>
      <c r="N229" s="781"/>
      <c r="O229" s="781"/>
      <c r="P229" s="781"/>
      <c r="Q229" s="781"/>
      <c r="R229" s="802"/>
      <c r="S229" s="781"/>
      <c r="T229" s="781"/>
      <c r="U229" s="781"/>
    </row>
    <row r="230" spans="1:21" s="879" customFormat="1" ht="56.25">
      <c r="A230" s="869"/>
      <c r="B230" s="870"/>
      <c r="C230" s="801"/>
      <c r="D230" s="871"/>
      <c r="E230" s="903" t="s">
        <v>913</v>
      </c>
      <c r="F230" s="904">
        <v>4200</v>
      </c>
      <c r="G230" s="781"/>
      <c r="H230" s="781"/>
      <c r="I230" s="781"/>
      <c r="J230" s="781"/>
      <c r="K230" s="781"/>
      <c r="L230" s="802"/>
      <c r="M230" s="781"/>
      <c r="N230" s="781"/>
      <c r="O230" s="781"/>
      <c r="P230" s="781"/>
      <c r="Q230" s="781"/>
      <c r="R230" s="802"/>
      <c r="S230" s="781"/>
      <c r="T230" s="781"/>
      <c r="U230" s="781"/>
    </row>
    <row r="231" spans="1:21" s="879" customFormat="1">
      <c r="A231" s="869"/>
      <c r="B231" s="870"/>
      <c r="C231" s="801"/>
      <c r="D231" s="871"/>
      <c r="E231" s="905" t="s">
        <v>938</v>
      </c>
      <c r="F231" s="904"/>
      <c r="G231" s="781"/>
      <c r="H231" s="781"/>
      <c r="I231" s="781"/>
      <c r="J231" s="781"/>
      <c r="K231" s="781"/>
      <c r="L231" s="802"/>
      <c r="M231" s="781"/>
      <c r="N231" s="781"/>
      <c r="O231" s="781"/>
      <c r="P231" s="781"/>
      <c r="Q231" s="781"/>
      <c r="R231" s="802"/>
      <c r="S231" s="781"/>
      <c r="T231" s="781"/>
      <c r="U231" s="781"/>
    </row>
    <row r="232" spans="1:21" s="879" customFormat="1" ht="37.5">
      <c r="A232" s="869"/>
      <c r="B232" s="870"/>
      <c r="C232" s="801"/>
      <c r="D232" s="871"/>
      <c r="E232" s="835" t="s">
        <v>939</v>
      </c>
      <c r="F232" s="904">
        <v>32000</v>
      </c>
      <c r="G232" s="781"/>
      <c r="H232" s="781"/>
      <c r="I232" s="781"/>
      <c r="J232" s="781"/>
      <c r="K232" s="781"/>
      <c r="L232" s="802"/>
      <c r="M232" s="781"/>
      <c r="N232" s="781"/>
      <c r="O232" s="781"/>
      <c r="P232" s="781"/>
      <c r="Q232" s="781"/>
      <c r="R232" s="802"/>
      <c r="S232" s="781"/>
      <c r="T232" s="817"/>
      <c r="U232" s="781"/>
    </row>
    <row r="233" spans="1:21" s="879" customFormat="1" ht="56.25">
      <c r="A233" s="869"/>
      <c r="B233" s="870"/>
      <c r="C233" s="801"/>
      <c r="D233" s="871"/>
      <c r="E233" s="869" t="s">
        <v>940</v>
      </c>
      <c r="F233" s="904">
        <v>16000</v>
      </c>
      <c r="G233" s="781"/>
      <c r="H233" s="781"/>
      <c r="I233" s="781"/>
      <c r="J233" s="781"/>
      <c r="K233" s="781"/>
      <c r="L233" s="802"/>
      <c r="M233" s="781"/>
      <c r="N233" s="781"/>
      <c r="O233" s="781"/>
      <c r="P233" s="781"/>
      <c r="Q233" s="781"/>
      <c r="R233" s="802"/>
      <c r="S233" s="781"/>
      <c r="T233" s="817"/>
      <c r="U233" s="781"/>
    </row>
    <row r="234" spans="1:21" s="879" customFormat="1" ht="56.25">
      <c r="A234" s="869"/>
      <c r="B234" s="870"/>
      <c r="C234" s="801"/>
      <c r="D234" s="871"/>
      <c r="E234" s="906" t="s">
        <v>941</v>
      </c>
      <c r="F234" s="904">
        <v>50000</v>
      </c>
      <c r="G234" s="907"/>
      <c r="H234" s="907"/>
      <c r="I234" s="781"/>
      <c r="J234" s="781"/>
      <c r="K234" s="781"/>
      <c r="L234" s="802"/>
      <c r="M234" s="781"/>
      <c r="N234" s="781"/>
      <c r="O234" s="781"/>
      <c r="P234" s="781"/>
      <c r="Q234" s="781"/>
      <c r="R234" s="802"/>
      <c r="S234" s="781"/>
      <c r="T234" s="817"/>
      <c r="U234" s="781"/>
    </row>
    <row r="235" spans="1:21" s="879" customFormat="1" ht="37.5">
      <c r="A235" s="869"/>
      <c r="B235" s="870"/>
      <c r="C235" s="801"/>
      <c r="D235" s="871"/>
      <c r="E235" s="906" t="s">
        <v>942</v>
      </c>
      <c r="F235" s="904">
        <v>30000</v>
      </c>
      <c r="G235" s="907"/>
      <c r="H235" s="907"/>
      <c r="I235" s="781"/>
      <c r="J235" s="781"/>
      <c r="K235" s="781"/>
      <c r="L235" s="802"/>
      <c r="M235" s="781"/>
      <c r="N235" s="781"/>
      <c r="O235" s="781"/>
      <c r="P235" s="781"/>
      <c r="Q235" s="781"/>
      <c r="R235" s="802"/>
      <c r="S235" s="781"/>
      <c r="T235" s="817"/>
      <c r="U235" s="781"/>
    </row>
    <row r="236" spans="1:21" s="879" customFormat="1">
      <c r="A236" s="816"/>
      <c r="B236" s="874"/>
      <c r="C236" s="816"/>
      <c r="D236" s="875"/>
      <c r="E236" s="898" t="s">
        <v>702</v>
      </c>
      <c r="F236" s="908">
        <f>SUM(F222:F235)</f>
        <v>263200</v>
      </c>
      <c r="G236" s="909"/>
      <c r="H236" s="309"/>
      <c r="I236" s="776"/>
      <c r="J236" s="776"/>
      <c r="K236" s="776"/>
      <c r="L236" s="805"/>
      <c r="M236" s="776"/>
      <c r="N236" s="776"/>
      <c r="O236" s="776"/>
      <c r="P236" s="776"/>
      <c r="Q236" s="776"/>
      <c r="R236" s="805"/>
      <c r="S236" s="776"/>
      <c r="T236" s="806"/>
      <c r="U236" s="878"/>
    </row>
    <row r="237" spans="1:21" s="879" customFormat="1" ht="75">
      <c r="A237" s="1873" t="s">
        <v>943</v>
      </c>
      <c r="B237" s="1877" t="s">
        <v>944</v>
      </c>
      <c r="C237" s="1877" t="s">
        <v>945</v>
      </c>
      <c r="D237" s="1873" t="s">
        <v>946</v>
      </c>
      <c r="E237" s="910" t="s">
        <v>947</v>
      </c>
      <c r="F237" s="911">
        <v>15000</v>
      </c>
      <c r="G237" s="789" t="s">
        <v>909</v>
      </c>
      <c r="H237" s="1882">
        <v>22828</v>
      </c>
      <c r="I237" s="789"/>
      <c r="J237" s="1856"/>
      <c r="K237" s="1856"/>
      <c r="L237" s="73"/>
      <c r="M237" s="789"/>
      <c r="N237" s="1856"/>
      <c r="O237" s="789"/>
      <c r="P237" s="1856"/>
      <c r="Q237" s="1856"/>
      <c r="R237" s="73">
        <v>531480</v>
      </c>
      <c r="S237" s="1856"/>
      <c r="T237" s="789"/>
      <c r="U237" s="1272" t="s">
        <v>867</v>
      </c>
    </row>
    <row r="238" spans="1:21" s="879" customFormat="1" ht="56.25">
      <c r="A238" s="1874"/>
      <c r="B238" s="1877"/>
      <c r="C238" s="1877"/>
      <c r="D238" s="1874"/>
      <c r="E238" s="835" t="s">
        <v>948</v>
      </c>
      <c r="F238" s="911">
        <v>1980</v>
      </c>
      <c r="G238" s="789"/>
      <c r="H238" s="1883"/>
      <c r="I238" s="789"/>
      <c r="J238" s="1856"/>
      <c r="K238" s="1856"/>
      <c r="L238" s="73"/>
      <c r="M238" s="789"/>
      <c r="N238" s="1856"/>
      <c r="O238" s="789"/>
      <c r="P238" s="1856"/>
      <c r="Q238" s="1856"/>
      <c r="R238" s="73"/>
      <c r="S238" s="1856"/>
      <c r="T238" s="789"/>
      <c r="U238" s="1273"/>
    </row>
    <row r="239" spans="1:21" s="879" customFormat="1" ht="75">
      <c r="A239" s="1874"/>
      <c r="B239" s="1877"/>
      <c r="C239" s="1877"/>
      <c r="D239" s="1874"/>
      <c r="E239" s="869" t="s">
        <v>949</v>
      </c>
      <c r="F239" s="834">
        <v>147000</v>
      </c>
      <c r="G239" s="801"/>
      <c r="H239" s="1883"/>
      <c r="I239" s="801"/>
      <c r="J239" s="1856"/>
      <c r="K239" s="1856"/>
      <c r="L239" s="73"/>
      <c r="M239" s="801"/>
      <c r="N239" s="1856"/>
      <c r="O239" s="801"/>
      <c r="P239" s="1856"/>
      <c r="Q239" s="1856"/>
      <c r="R239" s="73"/>
      <c r="S239" s="1856"/>
      <c r="T239" s="801"/>
      <c r="U239" s="1273"/>
    </row>
    <row r="240" spans="1:21" s="879" customFormat="1" ht="56.25">
      <c r="A240" s="1874"/>
      <c r="B240" s="1877"/>
      <c r="C240" s="1877"/>
      <c r="D240" s="1874"/>
      <c r="E240" s="869" t="s">
        <v>950</v>
      </c>
      <c r="F240" s="834">
        <v>175500</v>
      </c>
      <c r="G240" s="781"/>
      <c r="H240" s="1883"/>
      <c r="I240" s="781"/>
      <c r="J240" s="1856"/>
      <c r="K240" s="1856"/>
      <c r="L240" s="73"/>
      <c r="M240" s="781"/>
      <c r="N240" s="1856"/>
      <c r="O240" s="781"/>
      <c r="P240" s="1856"/>
      <c r="Q240" s="1856"/>
      <c r="R240" s="73"/>
      <c r="S240" s="1856"/>
      <c r="T240" s="781"/>
      <c r="U240" s="781"/>
    </row>
    <row r="241" spans="1:21" s="879" customFormat="1" ht="75">
      <c r="A241" s="1874"/>
      <c r="B241" s="870"/>
      <c r="C241" s="801"/>
      <c r="D241" s="1874"/>
      <c r="E241" s="347" t="s">
        <v>951</v>
      </c>
      <c r="F241" s="902">
        <v>96000</v>
      </c>
      <c r="G241" s="781"/>
      <c r="H241" s="781"/>
      <c r="I241" s="781"/>
      <c r="J241" s="781"/>
      <c r="K241" s="781"/>
      <c r="L241" s="802"/>
      <c r="M241" s="781"/>
      <c r="N241" s="781"/>
      <c r="O241" s="781"/>
      <c r="P241" s="781"/>
      <c r="Q241" s="781"/>
      <c r="R241" s="802"/>
      <c r="S241" s="781"/>
      <c r="T241" s="781"/>
      <c r="U241" s="781"/>
    </row>
    <row r="242" spans="1:21" s="879" customFormat="1" ht="56.25">
      <c r="A242" s="869"/>
      <c r="B242" s="870"/>
      <c r="C242" s="801"/>
      <c r="D242" s="1874"/>
      <c r="E242" s="347" t="s">
        <v>952</v>
      </c>
      <c r="F242" s="902">
        <v>96000</v>
      </c>
      <c r="G242" s="781"/>
      <c r="H242" s="781"/>
      <c r="I242" s="781"/>
      <c r="J242" s="781"/>
      <c r="K242" s="781"/>
      <c r="L242" s="802"/>
      <c r="M242" s="781"/>
      <c r="N242" s="781"/>
      <c r="O242" s="781"/>
      <c r="P242" s="781"/>
      <c r="Q242" s="781"/>
      <c r="R242" s="802"/>
      <c r="S242" s="781"/>
      <c r="T242" s="781"/>
      <c r="U242" s="781"/>
    </row>
    <row r="243" spans="1:21" s="879" customFormat="1">
      <c r="A243" s="816"/>
      <c r="B243" s="874"/>
      <c r="C243" s="816"/>
      <c r="D243" s="875"/>
      <c r="E243" s="912" t="s">
        <v>702</v>
      </c>
      <c r="F243" s="913">
        <f>SUM(F237:F242)</f>
        <v>531480</v>
      </c>
      <c r="G243" s="909"/>
      <c r="H243" s="309"/>
      <c r="I243" s="776"/>
      <c r="J243" s="776"/>
      <c r="K243" s="776"/>
      <c r="L243" s="805"/>
      <c r="M243" s="776"/>
      <c r="N243" s="776"/>
      <c r="O243" s="776"/>
      <c r="P243" s="776"/>
      <c r="Q243" s="776"/>
      <c r="R243" s="805"/>
      <c r="S243" s="776"/>
      <c r="T243" s="806"/>
      <c r="U243" s="878"/>
    </row>
    <row r="244" spans="1:21" s="879" customFormat="1" ht="38.25">
      <c r="A244" s="1873" t="s">
        <v>953</v>
      </c>
      <c r="B244" s="1877" t="s">
        <v>944</v>
      </c>
      <c r="C244" s="1877" t="s">
        <v>945</v>
      </c>
      <c r="D244" s="1873" t="s">
        <v>946</v>
      </c>
      <c r="E244" s="914" t="s">
        <v>954</v>
      </c>
      <c r="F244" s="915">
        <v>5000</v>
      </c>
      <c r="G244" s="931" t="s">
        <v>721</v>
      </c>
      <c r="H244" s="1882">
        <v>22828</v>
      </c>
      <c r="I244" s="789"/>
      <c r="J244" s="1856"/>
      <c r="K244" s="1856"/>
      <c r="L244" s="73"/>
      <c r="M244" s="789"/>
      <c r="N244" s="1856"/>
      <c r="O244" s="789"/>
      <c r="P244" s="1856"/>
      <c r="Q244" s="1856"/>
      <c r="R244" s="1838">
        <v>64040</v>
      </c>
      <c r="S244" s="1856"/>
      <c r="T244" s="789"/>
      <c r="U244" s="1272" t="s">
        <v>867</v>
      </c>
    </row>
    <row r="245" spans="1:21" s="879" customFormat="1" ht="49.5">
      <c r="A245" s="1874"/>
      <c r="B245" s="1877"/>
      <c r="C245" s="1877"/>
      <c r="D245" s="1874"/>
      <c r="E245" s="916" t="s">
        <v>955</v>
      </c>
      <c r="F245" s="917">
        <v>5040</v>
      </c>
      <c r="G245" s="789"/>
      <c r="H245" s="1885"/>
      <c r="I245" s="789"/>
      <c r="J245" s="1856"/>
      <c r="K245" s="1856"/>
      <c r="L245" s="73"/>
      <c r="M245" s="789"/>
      <c r="N245" s="1856"/>
      <c r="O245" s="789"/>
      <c r="P245" s="1856"/>
      <c r="Q245" s="1856"/>
      <c r="R245" s="1838"/>
      <c r="S245" s="1856"/>
      <c r="T245" s="789"/>
      <c r="U245" s="1273"/>
    </row>
    <row r="246" spans="1:21" s="879" customFormat="1" ht="56.25">
      <c r="A246" s="1874"/>
      <c r="B246" s="1877"/>
      <c r="C246" s="1877"/>
      <c r="D246" s="1874"/>
      <c r="E246" s="869" t="s">
        <v>956</v>
      </c>
      <c r="F246" s="834">
        <v>24000</v>
      </c>
      <c r="G246" s="801"/>
      <c r="H246" s="1885"/>
      <c r="I246" s="801"/>
      <c r="J246" s="1856"/>
      <c r="K246" s="1856"/>
      <c r="L246" s="73"/>
      <c r="M246" s="801"/>
      <c r="N246" s="1856"/>
      <c r="O246" s="801"/>
      <c r="P246" s="1856"/>
      <c r="Q246" s="1856"/>
      <c r="R246" s="73"/>
      <c r="S246" s="1856"/>
      <c r="T246" s="801"/>
      <c r="U246" s="1273"/>
    </row>
    <row r="247" spans="1:21" s="879" customFormat="1" ht="37.5">
      <c r="A247" s="1874"/>
      <c r="B247" s="1877"/>
      <c r="C247" s="1877"/>
      <c r="D247" s="869"/>
      <c r="E247" s="869" t="s">
        <v>957</v>
      </c>
      <c r="F247" s="834"/>
      <c r="G247" s="781"/>
      <c r="H247" s="1885"/>
      <c r="I247" s="781"/>
      <c r="J247" s="1856"/>
      <c r="K247" s="1856"/>
      <c r="L247" s="73"/>
      <c r="M247" s="781"/>
      <c r="N247" s="1856"/>
      <c r="O247" s="781"/>
      <c r="P247" s="1856"/>
      <c r="Q247" s="1856"/>
      <c r="R247" s="73"/>
      <c r="S247" s="1856"/>
      <c r="T247" s="781"/>
      <c r="U247" s="781"/>
    </row>
    <row r="248" spans="1:21" s="879" customFormat="1" ht="37.5">
      <c r="A248" s="1874"/>
      <c r="B248" s="870"/>
      <c r="C248" s="801"/>
      <c r="D248" s="869"/>
      <c r="E248" s="347" t="s">
        <v>958</v>
      </c>
      <c r="F248" s="902">
        <v>8000</v>
      </c>
      <c r="G248" s="781"/>
      <c r="H248" s="781"/>
      <c r="I248" s="781"/>
      <c r="J248" s="781"/>
      <c r="K248" s="781"/>
      <c r="L248" s="802"/>
      <c r="M248" s="781"/>
      <c r="N248" s="781"/>
      <c r="O248" s="781"/>
      <c r="P248" s="781"/>
      <c r="Q248" s="781"/>
      <c r="R248" s="802"/>
      <c r="S248" s="781"/>
      <c r="T248" s="781"/>
      <c r="U248" s="781"/>
    </row>
    <row r="249" spans="1:21" s="879" customFormat="1" ht="56.25">
      <c r="A249" s="801"/>
      <c r="B249" s="870"/>
      <c r="C249" s="801"/>
      <c r="D249" s="869"/>
      <c r="E249" s="347" t="s">
        <v>959</v>
      </c>
      <c r="F249" s="902">
        <v>4000</v>
      </c>
      <c r="G249" s="781"/>
      <c r="H249" s="781"/>
      <c r="I249" s="781"/>
      <c r="J249" s="781"/>
      <c r="K249" s="781"/>
      <c r="L249" s="802"/>
      <c r="M249" s="781"/>
      <c r="N249" s="781"/>
      <c r="O249" s="781"/>
      <c r="P249" s="781"/>
      <c r="Q249" s="781"/>
      <c r="R249" s="802"/>
      <c r="S249" s="781"/>
      <c r="T249" s="781"/>
      <c r="U249" s="781"/>
    </row>
    <row r="250" spans="1:21" s="879" customFormat="1" ht="56.25">
      <c r="A250" s="801"/>
      <c r="B250" s="870"/>
      <c r="C250" s="801"/>
      <c r="D250" s="869"/>
      <c r="E250" s="347" t="s">
        <v>960</v>
      </c>
      <c r="F250" s="902">
        <v>18000</v>
      </c>
      <c r="G250" s="781"/>
      <c r="H250" s="781"/>
      <c r="I250" s="781"/>
      <c r="J250" s="781"/>
      <c r="K250" s="781"/>
      <c r="L250" s="802"/>
      <c r="M250" s="781"/>
      <c r="N250" s="781"/>
      <c r="O250" s="781"/>
      <c r="P250" s="781"/>
      <c r="Q250" s="781"/>
      <c r="R250" s="802"/>
      <c r="S250" s="781"/>
      <c r="T250" s="781"/>
      <c r="U250" s="781"/>
    </row>
    <row r="251" spans="1:21" s="879" customFormat="1">
      <c r="A251" s="801"/>
      <c r="B251" s="870"/>
      <c r="C251" s="801"/>
      <c r="D251" s="869"/>
      <c r="E251" s="347"/>
      <c r="F251" s="902"/>
      <c r="G251" s="781"/>
      <c r="H251" s="781"/>
      <c r="I251" s="781"/>
      <c r="J251" s="781"/>
      <c r="K251" s="781"/>
      <c r="L251" s="802"/>
      <c r="M251" s="781"/>
      <c r="N251" s="781"/>
      <c r="O251" s="781"/>
      <c r="P251" s="781"/>
      <c r="Q251" s="781"/>
      <c r="R251" s="802"/>
      <c r="S251" s="781"/>
      <c r="T251" s="781"/>
      <c r="U251" s="781"/>
    </row>
    <row r="252" spans="1:21" s="879" customFormat="1">
      <c r="A252" s="309"/>
      <c r="B252" s="874"/>
      <c r="C252" s="816"/>
      <c r="D252" s="309"/>
      <c r="E252" s="773" t="s">
        <v>702</v>
      </c>
      <c r="F252" s="918">
        <f>SUM(F244:F251)</f>
        <v>64040</v>
      </c>
      <c r="G252" s="786"/>
      <c r="H252" s="786"/>
      <c r="I252" s="786"/>
      <c r="J252" s="786"/>
      <c r="K252" s="786"/>
      <c r="L252" s="805"/>
      <c r="M252" s="786"/>
      <c r="N252" s="786"/>
      <c r="O252" s="786"/>
      <c r="P252" s="786"/>
      <c r="Q252" s="786"/>
      <c r="R252" s="805"/>
      <c r="S252" s="786"/>
      <c r="T252" s="786"/>
      <c r="U252" s="786"/>
    </row>
    <row r="253" spans="1:21" s="879" customFormat="1">
      <c r="A253" s="1852" t="s">
        <v>961</v>
      </c>
      <c r="B253" s="1853"/>
      <c r="C253" s="1853"/>
      <c r="D253" s="1853"/>
      <c r="E253" s="1853"/>
      <c r="F253" s="1853"/>
      <c r="G253" s="1853"/>
      <c r="H253" s="1853"/>
      <c r="I253" s="1853"/>
      <c r="J253" s="1853"/>
      <c r="K253" s="1853"/>
      <c r="L253" s="1853"/>
      <c r="M253" s="1853"/>
      <c r="N253" s="1853"/>
      <c r="O253" s="1853"/>
      <c r="P253" s="1853"/>
      <c r="Q253" s="1853"/>
      <c r="R253" s="1853"/>
      <c r="S253" s="1853"/>
      <c r="T253" s="1854"/>
      <c r="U253" s="888"/>
    </row>
    <row r="254" spans="1:21" s="879" customFormat="1" ht="37.5">
      <c r="A254" s="1873" t="s">
        <v>962</v>
      </c>
      <c r="B254" s="1877" t="s">
        <v>963</v>
      </c>
      <c r="C254" s="1877" t="s">
        <v>964</v>
      </c>
      <c r="D254" s="1873" t="s">
        <v>965</v>
      </c>
      <c r="E254" s="835" t="s">
        <v>966</v>
      </c>
      <c r="F254" s="893">
        <v>5600</v>
      </c>
      <c r="G254" s="931" t="s">
        <v>691</v>
      </c>
      <c r="H254" s="1882" t="s">
        <v>967</v>
      </c>
      <c r="I254" s="789"/>
      <c r="J254" s="1856">
        <v>10520</v>
      </c>
      <c r="K254" s="1856"/>
      <c r="L254" s="73"/>
      <c r="M254" s="789"/>
      <c r="N254" s="1856"/>
      <c r="O254" s="1856">
        <v>3400</v>
      </c>
      <c r="P254" s="1856"/>
      <c r="Q254" s="1856">
        <v>3420</v>
      </c>
      <c r="R254" s="73"/>
      <c r="S254" s="1856"/>
      <c r="T254" s="789"/>
      <c r="U254" s="1272" t="s">
        <v>867</v>
      </c>
    </row>
    <row r="255" spans="1:21" s="879" customFormat="1" ht="56.25">
      <c r="A255" s="1874"/>
      <c r="B255" s="1877"/>
      <c r="C255" s="1877"/>
      <c r="D255" s="1874"/>
      <c r="E255" s="869" t="s">
        <v>968</v>
      </c>
      <c r="F255" s="834">
        <v>4200</v>
      </c>
      <c r="G255" s="789"/>
      <c r="H255" s="1883"/>
      <c r="I255" s="789"/>
      <c r="J255" s="1856"/>
      <c r="K255" s="1856"/>
      <c r="L255" s="73"/>
      <c r="M255" s="789"/>
      <c r="N255" s="1856"/>
      <c r="O255" s="1856"/>
      <c r="P255" s="1856"/>
      <c r="Q255" s="1856"/>
      <c r="R255" s="73"/>
      <c r="S255" s="1856"/>
      <c r="T255" s="789"/>
      <c r="U255" s="1273"/>
    </row>
    <row r="256" spans="1:21" s="879" customFormat="1" ht="56.25">
      <c r="A256" s="1874"/>
      <c r="B256" s="1877"/>
      <c r="C256" s="1877"/>
      <c r="D256" s="1874"/>
      <c r="E256" s="919" t="s">
        <v>969</v>
      </c>
      <c r="F256" s="917">
        <v>5040</v>
      </c>
      <c r="G256" s="801"/>
      <c r="H256" s="1883"/>
      <c r="I256" s="801"/>
      <c r="J256" s="1856"/>
      <c r="K256" s="1856"/>
      <c r="L256" s="73"/>
      <c r="M256" s="801"/>
      <c r="N256" s="1856"/>
      <c r="O256" s="1856"/>
      <c r="P256" s="1856"/>
      <c r="Q256" s="1856"/>
      <c r="R256" s="73"/>
      <c r="S256" s="1856"/>
      <c r="T256" s="801"/>
      <c r="U256" s="1273"/>
    </row>
    <row r="257" spans="1:21" s="879" customFormat="1">
      <c r="A257" s="1874"/>
      <c r="B257" s="1877"/>
      <c r="C257" s="1877"/>
      <c r="D257" s="1874"/>
      <c r="E257" s="869" t="s">
        <v>131</v>
      </c>
      <c r="F257" s="834">
        <v>2500</v>
      </c>
      <c r="G257" s="781"/>
      <c r="H257" s="1883"/>
      <c r="I257" s="781"/>
      <c r="J257" s="1856"/>
      <c r="K257" s="1856"/>
      <c r="L257" s="73"/>
      <c r="M257" s="781"/>
      <c r="N257" s="1856"/>
      <c r="O257" s="1856"/>
      <c r="P257" s="1856"/>
      <c r="Q257" s="1856"/>
      <c r="R257" s="73"/>
      <c r="S257" s="1856"/>
      <c r="T257" s="781"/>
      <c r="U257" s="781"/>
    </row>
    <row r="258" spans="1:21" s="879" customFormat="1">
      <c r="A258" s="1874"/>
      <c r="B258" s="870"/>
      <c r="C258" s="801"/>
      <c r="D258" s="1874"/>
      <c r="E258" s="347"/>
      <c r="F258" s="902"/>
      <c r="G258" s="781"/>
      <c r="H258" s="781"/>
      <c r="I258" s="781"/>
      <c r="J258" s="781"/>
      <c r="K258" s="781"/>
      <c r="L258" s="802"/>
      <c r="M258" s="781"/>
      <c r="N258" s="781"/>
      <c r="O258" s="781"/>
      <c r="P258" s="781"/>
      <c r="Q258" s="781"/>
      <c r="R258" s="802"/>
      <c r="S258" s="781"/>
      <c r="T258" s="781"/>
      <c r="U258" s="781"/>
    </row>
    <row r="259" spans="1:21" s="879" customFormat="1">
      <c r="A259" s="309"/>
      <c r="B259" s="874"/>
      <c r="C259" s="816"/>
      <c r="D259" s="309"/>
      <c r="E259" s="773" t="s">
        <v>702</v>
      </c>
      <c r="F259" s="918">
        <f>SUM(F254:F258)</f>
        <v>17340</v>
      </c>
      <c r="G259" s="786"/>
      <c r="H259" s="786"/>
      <c r="I259" s="786"/>
      <c r="J259" s="786"/>
      <c r="K259" s="786"/>
      <c r="L259" s="805"/>
      <c r="M259" s="786"/>
      <c r="N259" s="786"/>
      <c r="O259" s="786"/>
      <c r="P259" s="786"/>
      <c r="Q259" s="786"/>
      <c r="R259" s="805"/>
      <c r="S259" s="786"/>
      <c r="T259" s="786"/>
      <c r="U259" s="786"/>
    </row>
    <row r="260" spans="1:21" s="879" customFormat="1" ht="37.5">
      <c r="A260" s="1873" t="s">
        <v>970</v>
      </c>
      <c r="B260" s="1876" t="s">
        <v>971</v>
      </c>
      <c r="C260" s="1876" t="s">
        <v>964</v>
      </c>
      <c r="D260" s="1873" t="s">
        <v>972</v>
      </c>
      <c r="E260" s="840" t="s">
        <v>973</v>
      </c>
      <c r="F260" s="901">
        <v>3200</v>
      </c>
      <c r="G260" s="930" t="s">
        <v>691</v>
      </c>
      <c r="H260" s="1882" t="s">
        <v>967</v>
      </c>
      <c r="I260" s="807"/>
      <c r="J260" s="1855">
        <v>2000</v>
      </c>
      <c r="K260" s="1855"/>
      <c r="L260" s="775"/>
      <c r="M260" s="807"/>
      <c r="N260" s="1855"/>
      <c r="O260" s="807"/>
      <c r="P260" s="1855">
        <v>2000</v>
      </c>
      <c r="Q260" s="1855">
        <v>2900</v>
      </c>
      <c r="R260" s="775"/>
      <c r="S260" s="1855"/>
      <c r="T260" s="807"/>
      <c r="U260" s="1272" t="s">
        <v>867</v>
      </c>
    </row>
    <row r="261" spans="1:21" s="879" customFormat="1" ht="56.25">
      <c r="A261" s="1874"/>
      <c r="B261" s="1877"/>
      <c r="C261" s="1877"/>
      <c r="D261" s="1874"/>
      <c r="E261" s="869" t="s">
        <v>974</v>
      </c>
      <c r="F261" s="834">
        <v>1200</v>
      </c>
      <c r="G261" s="789"/>
      <c r="H261" s="1883"/>
      <c r="I261" s="789"/>
      <c r="J261" s="1856"/>
      <c r="K261" s="1856"/>
      <c r="L261" s="73"/>
      <c r="M261" s="789"/>
      <c r="N261" s="1856"/>
      <c r="O261" s="789"/>
      <c r="P261" s="1856"/>
      <c r="Q261" s="1856"/>
      <c r="R261" s="73"/>
      <c r="S261" s="1856"/>
      <c r="T261" s="789"/>
      <c r="U261" s="1273"/>
    </row>
    <row r="262" spans="1:21">
      <c r="A262" s="1874"/>
      <c r="B262" s="1877"/>
      <c r="C262" s="1877"/>
      <c r="D262" s="1874"/>
      <c r="E262" s="869" t="s">
        <v>131</v>
      </c>
      <c r="F262" s="834">
        <v>2500</v>
      </c>
      <c r="G262" s="781"/>
      <c r="H262" s="1883"/>
      <c r="I262" s="781"/>
      <c r="J262" s="1856"/>
      <c r="K262" s="1856"/>
      <c r="L262" s="73"/>
      <c r="M262" s="781"/>
      <c r="N262" s="1856"/>
      <c r="O262" s="781"/>
      <c r="P262" s="1856"/>
      <c r="Q262" s="1856"/>
      <c r="R262" s="73"/>
      <c r="S262" s="1856"/>
      <c r="T262" s="781"/>
      <c r="U262" s="781"/>
    </row>
    <row r="263" spans="1:21">
      <c r="A263" s="1874"/>
      <c r="B263" s="870"/>
      <c r="C263" s="801"/>
      <c r="D263" s="1874"/>
      <c r="E263" s="347"/>
      <c r="F263" s="902"/>
      <c r="G263" s="781"/>
      <c r="H263" s="781"/>
      <c r="I263" s="781"/>
      <c r="J263" s="781"/>
      <c r="K263" s="781"/>
      <c r="L263" s="802"/>
      <c r="M263" s="781"/>
      <c r="N263" s="781"/>
      <c r="O263" s="781"/>
      <c r="P263" s="781"/>
      <c r="Q263" s="781"/>
      <c r="R263" s="802"/>
      <c r="S263" s="781"/>
      <c r="T263" s="781"/>
      <c r="U263" s="781"/>
    </row>
    <row r="264" spans="1:21">
      <c r="A264" s="309"/>
      <c r="B264" s="874"/>
      <c r="C264" s="816"/>
      <c r="D264" s="309"/>
      <c r="E264" s="773" t="s">
        <v>702</v>
      </c>
      <c r="F264" s="918">
        <f>SUM(F260:F263)</f>
        <v>6900</v>
      </c>
      <c r="G264" s="786"/>
      <c r="H264" s="786"/>
      <c r="I264" s="786"/>
      <c r="J264" s="786"/>
      <c r="K264" s="786"/>
      <c r="L264" s="805"/>
      <c r="M264" s="786"/>
      <c r="N264" s="786"/>
      <c r="O264" s="786"/>
      <c r="P264" s="786"/>
      <c r="Q264" s="786"/>
      <c r="R264" s="805"/>
      <c r="S264" s="786"/>
      <c r="T264" s="786"/>
      <c r="U264" s="786"/>
    </row>
    <row r="265" spans="1:21">
      <c r="A265" s="1891" t="s">
        <v>975</v>
      </c>
      <c r="B265" s="1892"/>
      <c r="C265" s="1892"/>
      <c r="D265" s="1892"/>
      <c r="E265" s="1893"/>
      <c r="F265" s="920">
        <f>F264+F259+F252+F243+F236+F216+F203+F195+F184+F172+F163+F152+F144+F136</f>
        <v>1643960</v>
      </c>
      <c r="G265" s="787"/>
      <c r="H265" s="787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87"/>
    </row>
    <row r="266" spans="1:21" s="832" customFormat="1">
      <c r="A266" s="1849" t="s">
        <v>976</v>
      </c>
      <c r="B266" s="1850"/>
      <c r="C266" s="1850"/>
      <c r="D266" s="1850"/>
      <c r="E266" s="1850"/>
      <c r="F266" s="1850"/>
      <c r="G266" s="1850"/>
      <c r="H266" s="1850"/>
      <c r="I266" s="1850"/>
      <c r="J266" s="1850"/>
      <c r="K266" s="1850"/>
      <c r="L266" s="1850"/>
      <c r="M266" s="1850"/>
      <c r="N266" s="1850"/>
      <c r="O266" s="1850"/>
      <c r="P266" s="1850"/>
      <c r="Q266" s="1850"/>
      <c r="R266" s="1850"/>
      <c r="S266" s="1850"/>
      <c r="T266" s="1851"/>
      <c r="U266" s="769"/>
    </row>
    <row r="267" spans="1:21" s="879" customFormat="1" ht="37.5">
      <c r="A267" s="1868" t="s">
        <v>977</v>
      </c>
      <c r="B267" s="1868" t="s">
        <v>978</v>
      </c>
      <c r="C267" s="1868" t="s">
        <v>979</v>
      </c>
      <c r="D267" s="1868" t="s">
        <v>980</v>
      </c>
      <c r="E267" s="1040" t="s">
        <v>981</v>
      </c>
      <c r="F267" s="971">
        <v>16200</v>
      </c>
      <c r="G267" s="1028" t="s">
        <v>282</v>
      </c>
      <c r="H267" s="1894">
        <v>22706</v>
      </c>
      <c r="I267" s="1004"/>
      <c r="J267" s="1866"/>
      <c r="K267" s="1866"/>
      <c r="L267" s="1041"/>
      <c r="M267" s="1004"/>
      <c r="N267" s="1866">
        <v>25280</v>
      </c>
      <c r="O267" s="1004"/>
      <c r="P267" s="1866"/>
      <c r="Q267" s="1866"/>
      <c r="R267" s="1041"/>
      <c r="S267" s="1866"/>
      <c r="T267" s="1004"/>
      <c r="U267" s="1848" t="s">
        <v>982</v>
      </c>
    </row>
    <row r="268" spans="1:21" s="879" customFormat="1">
      <c r="A268" s="1869"/>
      <c r="B268" s="1869"/>
      <c r="C268" s="1869"/>
      <c r="D268" s="1869"/>
      <c r="E268" s="982" t="s">
        <v>710</v>
      </c>
      <c r="F268" s="983">
        <v>8000</v>
      </c>
      <c r="G268" s="984"/>
      <c r="H268" s="1895"/>
      <c r="I268" s="984"/>
      <c r="J268" s="1867"/>
      <c r="K268" s="1867"/>
      <c r="L268" s="985"/>
      <c r="M268" s="984"/>
      <c r="N268" s="1867"/>
      <c r="O268" s="984"/>
      <c r="P268" s="1867"/>
      <c r="Q268" s="1867"/>
      <c r="R268" s="985"/>
      <c r="S268" s="1867"/>
      <c r="T268" s="984"/>
      <c r="U268" s="1845"/>
    </row>
    <row r="269" spans="1:21">
      <c r="A269" s="1869"/>
      <c r="B269" s="1869"/>
      <c r="C269" s="1869"/>
      <c r="D269" s="1869"/>
      <c r="E269" s="982" t="s">
        <v>983</v>
      </c>
      <c r="F269" s="983">
        <v>1080</v>
      </c>
      <c r="G269" s="973"/>
      <c r="H269" s="1895"/>
      <c r="I269" s="973"/>
      <c r="J269" s="1867"/>
      <c r="K269" s="1867"/>
      <c r="L269" s="985"/>
      <c r="M269" s="973"/>
      <c r="N269" s="1867"/>
      <c r="O269" s="973"/>
      <c r="P269" s="1867"/>
      <c r="Q269" s="1867"/>
      <c r="R269" s="985"/>
      <c r="S269" s="1867"/>
      <c r="T269" s="973"/>
      <c r="U269" s="973"/>
    </row>
    <row r="270" spans="1:21">
      <c r="A270" s="997"/>
      <c r="B270" s="992"/>
      <c r="C270" s="992"/>
      <c r="D270" s="997"/>
      <c r="E270" s="1042" t="s">
        <v>702</v>
      </c>
      <c r="F270" s="1043">
        <f>SUM(F267:F269)</f>
        <v>25280</v>
      </c>
      <c r="G270" s="1044"/>
      <c r="H270" s="1044"/>
      <c r="I270" s="1044"/>
      <c r="J270" s="1044"/>
      <c r="K270" s="1044"/>
      <c r="L270" s="998"/>
      <c r="M270" s="1044"/>
      <c r="N270" s="1044"/>
      <c r="O270" s="1044"/>
      <c r="P270" s="1044"/>
      <c r="Q270" s="1044"/>
      <c r="R270" s="998"/>
      <c r="S270" s="1044"/>
      <c r="T270" s="1044"/>
      <c r="U270" s="1044"/>
    </row>
    <row r="271" spans="1:21" ht="41.25">
      <c r="A271" s="1868" t="s">
        <v>984</v>
      </c>
      <c r="B271" s="1868" t="s">
        <v>985</v>
      </c>
      <c r="C271" s="1868" t="s">
        <v>986</v>
      </c>
      <c r="D271" s="1868" t="s">
        <v>987</v>
      </c>
      <c r="E271" s="1040" t="s">
        <v>988</v>
      </c>
      <c r="F271" s="971">
        <v>4800</v>
      </c>
      <c r="G271" s="1045" t="s">
        <v>282</v>
      </c>
      <c r="H271" s="1894" t="s">
        <v>989</v>
      </c>
      <c r="I271" s="1004"/>
      <c r="J271" s="1866"/>
      <c r="K271" s="1866"/>
      <c r="L271" s="1041"/>
      <c r="M271" s="1004"/>
      <c r="N271" s="1866"/>
      <c r="O271" s="1004"/>
      <c r="P271" s="1866"/>
      <c r="Q271" s="1866"/>
      <c r="R271" s="1889">
        <v>18660</v>
      </c>
      <c r="S271" s="1866"/>
      <c r="T271" s="1004"/>
      <c r="U271" s="1848" t="s">
        <v>982</v>
      </c>
    </row>
    <row r="272" spans="1:21" ht="56.25">
      <c r="A272" s="1869"/>
      <c r="B272" s="1869"/>
      <c r="C272" s="1869"/>
      <c r="D272" s="1869"/>
      <c r="E272" s="982" t="s">
        <v>990</v>
      </c>
      <c r="F272" s="983">
        <v>2400</v>
      </c>
      <c r="G272" s="984"/>
      <c r="H272" s="1895"/>
      <c r="I272" s="984"/>
      <c r="J272" s="1867"/>
      <c r="K272" s="1867"/>
      <c r="L272" s="985"/>
      <c r="M272" s="984"/>
      <c r="N272" s="1867"/>
      <c r="O272" s="984"/>
      <c r="P272" s="1867"/>
      <c r="Q272" s="1867"/>
      <c r="R272" s="1890"/>
      <c r="S272" s="1867"/>
      <c r="T272" s="984"/>
      <c r="U272" s="1845"/>
    </row>
    <row r="273" spans="1:21" ht="49.5">
      <c r="A273" s="1869"/>
      <c r="B273" s="1869"/>
      <c r="C273" s="1869"/>
      <c r="D273" s="1869"/>
      <c r="E273" s="1046" t="s">
        <v>991</v>
      </c>
      <c r="F273" s="983">
        <v>5040</v>
      </c>
      <c r="G273" s="973"/>
      <c r="H273" s="1895"/>
      <c r="I273" s="973"/>
      <c r="J273" s="1867"/>
      <c r="K273" s="1867"/>
      <c r="L273" s="985"/>
      <c r="M273" s="973"/>
      <c r="N273" s="1867"/>
      <c r="O273" s="973"/>
      <c r="P273" s="1867"/>
      <c r="Q273" s="1867"/>
      <c r="R273" s="985"/>
      <c r="S273" s="1867"/>
      <c r="T273" s="973"/>
      <c r="U273" s="973"/>
    </row>
    <row r="274" spans="1:21">
      <c r="A274" s="1869"/>
      <c r="B274" s="986"/>
      <c r="C274" s="986"/>
      <c r="D274" s="1869"/>
      <c r="E274" s="982" t="s">
        <v>992</v>
      </c>
      <c r="F274" s="983">
        <v>2000</v>
      </c>
      <c r="G274" s="973"/>
      <c r="H274" s="1047"/>
      <c r="I274" s="973"/>
      <c r="J274" s="1016"/>
      <c r="K274" s="1016"/>
      <c r="L274" s="989"/>
      <c r="M274" s="973"/>
      <c r="N274" s="1016"/>
      <c r="O274" s="973"/>
      <c r="P274" s="1016"/>
      <c r="Q274" s="1016"/>
      <c r="R274" s="989"/>
      <c r="S274" s="1016"/>
      <c r="T274" s="973"/>
      <c r="U274" s="973"/>
    </row>
    <row r="275" spans="1:21">
      <c r="A275" s="1869"/>
      <c r="B275" s="986"/>
      <c r="C275" s="986"/>
      <c r="D275" s="1869"/>
      <c r="E275" s="982" t="s">
        <v>983</v>
      </c>
      <c r="F275" s="983">
        <v>4420</v>
      </c>
      <c r="G275" s="973"/>
      <c r="H275" s="1047"/>
      <c r="I275" s="973"/>
      <c r="J275" s="1016"/>
      <c r="K275" s="1016"/>
      <c r="L275" s="989"/>
      <c r="M275" s="973"/>
      <c r="N275" s="1016"/>
      <c r="O275" s="973"/>
      <c r="P275" s="1016"/>
      <c r="Q275" s="1016"/>
      <c r="R275" s="989"/>
      <c r="S275" s="1016"/>
      <c r="T275" s="973"/>
      <c r="U275" s="973"/>
    </row>
    <row r="276" spans="1:21">
      <c r="A276" s="1869"/>
      <c r="B276" s="986"/>
      <c r="C276" s="986"/>
      <c r="D276" s="1869"/>
      <c r="E276" s="1031"/>
      <c r="F276" s="1048"/>
      <c r="G276" s="973"/>
      <c r="H276" s="973"/>
      <c r="I276" s="973"/>
      <c r="J276" s="973"/>
      <c r="K276" s="973"/>
      <c r="L276" s="989"/>
      <c r="M276" s="973"/>
      <c r="N276" s="973"/>
      <c r="O276" s="973"/>
      <c r="P276" s="973"/>
      <c r="Q276" s="973"/>
      <c r="R276" s="989"/>
      <c r="S276" s="973"/>
      <c r="T276" s="973"/>
      <c r="U276" s="973"/>
    </row>
    <row r="277" spans="1:21">
      <c r="A277" s="997"/>
      <c r="B277" s="992"/>
      <c r="C277" s="992"/>
      <c r="D277" s="997"/>
      <c r="E277" s="1042" t="s">
        <v>702</v>
      </c>
      <c r="F277" s="1043">
        <f>SUM(F271:F276)</f>
        <v>18660</v>
      </c>
      <c r="G277" s="1044"/>
      <c r="H277" s="1044"/>
      <c r="I277" s="1044"/>
      <c r="J277" s="1044"/>
      <c r="K277" s="1044"/>
      <c r="L277" s="998"/>
      <c r="M277" s="1044"/>
      <c r="N277" s="1044"/>
      <c r="O277" s="1044"/>
      <c r="P277" s="1044"/>
      <c r="Q277" s="1044"/>
      <c r="R277" s="998"/>
      <c r="S277" s="1044"/>
      <c r="T277" s="1044"/>
      <c r="U277" s="1044"/>
    </row>
    <row r="278" spans="1:21" ht="75">
      <c r="A278" s="338" t="s">
        <v>993</v>
      </c>
      <c r="B278" s="338" t="s">
        <v>994</v>
      </c>
      <c r="C278" s="338" t="s">
        <v>995</v>
      </c>
      <c r="D278" s="338" t="s">
        <v>996</v>
      </c>
      <c r="E278" s="921" t="s">
        <v>997</v>
      </c>
      <c r="F278" s="800"/>
      <c r="G278" s="338"/>
      <c r="H278" s="922"/>
      <c r="I278" s="818"/>
      <c r="J278" s="818"/>
      <c r="K278" s="818"/>
      <c r="L278" s="818"/>
      <c r="M278" s="818"/>
      <c r="N278" s="818"/>
      <c r="O278" s="818"/>
      <c r="P278" s="818"/>
      <c r="Q278" s="819"/>
      <c r="R278" s="818"/>
      <c r="S278" s="818"/>
      <c r="T278" s="820"/>
      <c r="U278" s="338" t="s">
        <v>982</v>
      </c>
    </row>
    <row r="279" spans="1:21">
      <c r="A279" s="1886" t="s">
        <v>998</v>
      </c>
      <c r="B279" s="1887"/>
      <c r="C279" s="1887"/>
      <c r="D279" s="1887"/>
      <c r="E279" s="1888"/>
      <c r="F279" s="920">
        <f>F277+F270</f>
        <v>43940</v>
      </c>
      <c r="G279" s="787"/>
      <c r="H279" s="787"/>
      <c r="I279" s="793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  <c r="T279" s="793"/>
      <c r="U279" s="787"/>
    </row>
    <row r="281" spans="1:21">
      <c r="A281" s="923" t="s">
        <v>140</v>
      </c>
      <c r="B281" s="1423" t="s">
        <v>141</v>
      </c>
      <c r="C281" s="1423"/>
      <c r="D281" s="1423"/>
      <c r="E281" s="1423"/>
      <c r="F281" s="237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7">
        <f>F281-F282</f>
        <v>184740</v>
      </c>
    </row>
  </sheetData>
  <mergeCells count="436"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52" customWidth="1"/>
    <col min="6" max="6" width="7.28515625" style="152" customWidth="1"/>
    <col min="7" max="7" width="8" style="152" customWidth="1"/>
    <col min="8" max="8" width="6.7109375" style="152" customWidth="1"/>
    <col min="9" max="9" width="3.7109375" style="152" customWidth="1"/>
    <col min="10" max="10" width="3.42578125" style="152" customWidth="1"/>
    <col min="11" max="14" width="4.28515625" style="152" customWidth="1"/>
    <col min="15" max="15" width="4.7109375" style="152" customWidth="1"/>
    <col min="16" max="20" width="4.28515625" style="152" customWidth="1"/>
    <col min="21" max="21" width="9.7109375" style="152" customWidth="1"/>
    <col min="22" max="22" width="8.7109375" style="149"/>
    <col min="23" max="23" width="9.42578125" style="149" bestFit="1" customWidth="1"/>
    <col min="24" max="16384" width="8.7109375" style="149"/>
  </cols>
  <sheetData>
    <row r="1" spans="1:25" customFormat="1" ht="21">
      <c r="A1" s="1294" t="s">
        <v>41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5" customFormat="1" ht="21">
      <c r="A2" s="1295" t="s">
        <v>1451</v>
      </c>
      <c r="B2" s="1295"/>
      <c r="C2" s="1295"/>
      <c r="D2" s="1295"/>
      <c r="E2" s="239"/>
    </row>
    <row r="3" spans="1:25">
      <c r="A3" s="231" t="s">
        <v>1319</v>
      </c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5">
      <c r="A4" s="1899" t="s">
        <v>44</v>
      </c>
      <c r="B4" s="1899" t="s">
        <v>45</v>
      </c>
      <c r="C4" s="1899" t="s">
        <v>46</v>
      </c>
      <c r="D4" s="1899" t="s">
        <v>47</v>
      </c>
      <c r="E4" s="1900" t="s">
        <v>48</v>
      </c>
      <c r="F4" s="1901"/>
      <c r="G4" s="1902"/>
      <c r="H4" s="1899" t="s">
        <v>49</v>
      </c>
      <c r="I4" s="1899" t="s">
        <v>50</v>
      </c>
      <c r="J4" s="1899"/>
      <c r="K4" s="1899"/>
      <c r="L4" s="1899"/>
      <c r="M4" s="1899"/>
      <c r="N4" s="1899"/>
      <c r="O4" s="1899"/>
      <c r="P4" s="1899"/>
      <c r="Q4" s="1899"/>
      <c r="R4" s="1899"/>
      <c r="S4" s="1899"/>
      <c r="T4" s="1899"/>
      <c r="U4" s="1903" t="s">
        <v>153</v>
      </c>
    </row>
    <row r="5" spans="1:25">
      <c r="A5" s="1899"/>
      <c r="B5" s="1899"/>
      <c r="C5" s="1899"/>
      <c r="D5" s="1899"/>
      <c r="E5" s="1903" t="s">
        <v>52</v>
      </c>
      <c r="F5" s="1899" t="s">
        <v>53</v>
      </c>
      <c r="G5" s="1899" t="s">
        <v>54</v>
      </c>
      <c r="H5" s="1899"/>
      <c r="I5" s="1899" t="s">
        <v>55</v>
      </c>
      <c r="J5" s="1899" t="s">
        <v>56</v>
      </c>
      <c r="K5" s="1899" t="s">
        <v>57</v>
      </c>
      <c r="L5" s="1899" t="s">
        <v>58</v>
      </c>
      <c r="M5" s="1899" t="s">
        <v>59</v>
      </c>
      <c r="N5" s="1899" t="s">
        <v>60</v>
      </c>
      <c r="O5" s="1899" t="s">
        <v>61</v>
      </c>
      <c r="P5" s="1899" t="s">
        <v>62</v>
      </c>
      <c r="Q5" s="1899" t="s">
        <v>63</v>
      </c>
      <c r="R5" s="1899" t="s">
        <v>64</v>
      </c>
      <c r="S5" s="1899" t="s">
        <v>65</v>
      </c>
      <c r="T5" s="1899" t="s">
        <v>66</v>
      </c>
      <c r="U5" s="1904"/>
    </row>
    <row r="6" spans="1:25">
      <c r="A6" s="1899"/>
      <c r="B6" s="1899"/>
      <c r="C6" s="1899"/>
      <c r="D6" s="1899"/>
      <c r="E6" s="1905"/>
      <c r="F6" s="1899"/>
      <c r="G6" s="1899"/>
      <c r="H6" s="1899"/>
      <c r="I6" s="1899"/>
      <c r="J6" s="1899"/>
      <c r="K6" s="1899"/>
      <c r="L6" s="1899"/>
      <c r="M6" s="1899"/>
      <c r="N6" s="1899"/>
      <c r="O6" s="1899"/>
      <c r="P6" s="1899"/>
      <c r="Q6" s="1899"/>
      <c r="R6" s="1899"/>
      <c r="S6" s="1899"/>
      <c r="T6" s="1899"/>
      <c r="U6" s="1905"/>
    </row>
    <row r="7" spans="1:25" ht="31.5" customHeight="1">
      <c r="A7" s="1906" t="s">
        <v>1320</v>
      </c>
      <c r="B7" s="1906"/>
      <c r="C7" s="1906"/>
      <c r="D7" s="1906"/>
      <c r="E7" s="1906"/>
      <c r="F7" s="1906"/>
      <c r="G7" s="1906"/>
      <c r="H7" s="1906"/>
      <c r="I7" s="1906"/>
      <c r="J7" s="1906"/>
      <c r="K7" s="1906"/>
      <c r="L7" s="1906"/>
      <c r="M7" s="1906"/>
      <c r="N7" s="1906"/>
      <c r="O7" s="1906"/>
      <c r="P7" s="1906"/>
      <c r="Q7" s="1906"/>
      <c r="R7" s="1906"/>
      <c r="S7" s="1906"/>
      <c r="T7" s="1906"/>
      <c r="U7" s="1907"/>
    </row>
    <row r="8" spans="1:25">
      <c r="A8" s="1908" t="s">
        <v>1321</v>
      </c>
      <c r="B8" s="1431" t="s">
        <v>1322</v>
      </c>
      <c r="C8" s="1431" t="s">
        <v>1323</v>
      </c>
      <c r="D8" s="1431" t="s">
        <v>1324</v>
      </c>
      <c r="E8" s="576" t="s">
        <v>1325</v>
      </c>
      <c r="F8" s="577">
        <v>1000</v>
      </c>
      <c r="G8" s="1459" t="s">
        <v>1326</v>
      </c>
      <c r="H8" s="1456" t="s">
        <v>1327</v>
      </c>
      <c r="I8" s="1385"/>
      <c r="J8" s="1385"/>
      <c r="K8" s="1911"/>
      <c r="L8" s="1911">
        <v>4240</v>
      </c>
      <c r="M8" s="1440"/>
      <c r="N8" s="1911"/>
      <c r="O8" s="1911">
        <v>5760</v>
      </c>
      <c r="P8" s="1440"/>
      <c r="Q8" s="1911"/>
      <c r="R8" s="1385"/>
      <c r="S8" s="1385"/>
      <c r="T8" s="1385"/>
      <c r="U8" s="418" t="s">
        <v>282</v>
      </c>
    </row>
    <row r="9" spans="1:25" ht="56.25">
      <c r="A9" s="1909"/>
      <c r="B9" s="1432"/>
      <c r="C9" s="1432"/>
      <c r="D9" s="1432"/>
      <c r="E9" s="573" t="s">
        <v>1328</v>
      </c>
      <c r="F9" s="578">
        <v>3240</v>
      </c>
      <c r="G9" s="1460"/>
      <c r="H9" s="1457"/>
      <c r="I9" s="1910"/>
      <c r="J9" s="1910"/>
      <c r="K9" s="1912"/>
      <c r="L9" s="1912"/>
      <c r="M9" s="1441"/>
      <c r="N9" s="1912"/>
      <c r="O9" s="1912"/>
      <c r="P9" s="1441"/>
      <c r="Q9" s="1912"/>
      <c r="R9" s="1910"/>
      <c r="S9" s="1910"/>
      <c r="T9" s="1910"/>
      <c r="U9" s="163"/>
    </row>
    <row r="10" spans="1:25" ht="75">
      <c r="A10" s="1909"/>
      <c r="B10" s="1432"/>
      <c r="C10" s="1432"/>
      <c r="D10" s="1432"/>
      <c r="E10" s="573" t="s">
        <v>1329</v>
      </c>
      <c r="F10" s="578"/>
      <c r="G10" s="1460"/>
      <c r="H10" s="1457"/>
      <c r="I10" s="1910"/>
      <c r="J10" s="1910"/>
      <c r="K10" s="1912"/>
      <c r="L10" s="1912"/>
      <c r="M10" s="1441"/>
      <c r="N10" s="1912"/>
      <c r="O10" s="1912"/>
      <c r="P10" s="1441"/>
      <c r="Q10" s="1912"/>
      <c r="R10" s="1910"/>
      <c r="S10" s="1910"/>
      <c r="T10" s="1910"/>
      <c r="U10" s="163"/>
    </row>
    <row r="11" spans="1:25" ht="37.5">
      <c r="A11" s="1909"/>
      <c r="B11" s="1432"/>
      <c r="C11" s="1432"/>
      <c r="D11" s="1432"/>
      <c r="E11" s="579" t="s">
        <v>1330</v>
      </c>
      <c r="F11" s="580">
        <v>2400</v>
      </c>
      <c r="G11" s="1460"/>
      <c r="H11" s="1457"/>
      <c r="I11" s="1910"/>
      <c r="J11" s="1910"/>
      <c r="K11" s="1912"/>
      <c r="L11" s="1912"/>
      <c r="M11" s="1441"/>
      <c r="N11" s="1912"/>
      <c r="O11" s="1912"/>
      <c r="P11" s="1441"/>
      <c r="Q11" s="1912"/>
      <c r="R11" s="1910"/>
      <c r="S11" s="1910"/>
      <c r="T11" s="1910"/>
      <c r="U11" s="163"/>
    </row>
    <row r="12" spans="1:25" ht="41.25" customHeight="1">
      <c r="A12" s="1909"/>
      <c r="B12" s="1432"/>
      <c r="C12" s="1432"/>
      <c r="D12" s="1432"/>
      <c r="E12" s="581" t="s">
        <v>1331</v>
      </c>
      <c r="F12" s="582">
        <v>3360</v>
      </c>
      <c r="G12" s="1460"/>
      <c r="H12" s="1457"/>
      <c r="I12" s="1910"/>
      <c r="J12" s="1910"/>
      <c r="K12" s="1912"/>
      <c r="L12" s="1912"/>
      <c r="M12" s="1441"/>
      <c r="N12" s="1912"/>
      <c r="O12" s="1912"/>
      <c r="P12" s="1441"/>
      <c r="Q12" s="1912"/>
      <c r="R12" s="1910"/>
      <c r="S12" s="1910"/>
      <c r="T12" s="1910"/>
      <c r="U12" s="163"/>
      <c r="W12" s="155"/>
    </row>
    <row r="13" spans="1:25" ht="34.5">
      <c r="A13" s="583"/>
      <c r="B13" s="584"/>
      <c r="C13" s="584"/>
      <c r="D13" s="584"/>
      <c r="E13" s="585" t="s">
        <v>4</v>
      </c>
      <c r="F13" s="586">
        <f>SUM(F8:F12)</f>
        <v>10000</v>
      </c>
      <c r="G13" s="587"/>
      <c r="H13" s="587"/>
      <c r="I13" s="588"/>
      <c r="J13" s="588"/>
      <c r="K13" s="589"/>
      <c r="L13" s="589">
        <v>4240</v>
      </c>
      <c r="M13" s="590"/>
      <c r="N13" s="589"/>
      <c r="O13" s="589">
        <v>5760</v>
      </c>
      <c r="P13" s="590"/>
      <c r="Q13" s="589"/>
      <c r="R13" s="588"/>
      <c r="S13" s="588"/>
      <c r="T13" s="588"/>
      <c r="U13" s="587" t="s">
        <v>282</v>
      </c>
      <c r="W13" s="155"/>
    </row>
    <row r="14" spans="1:25" ht="93.75">
      <c r="A14" s="591" t="s">
        <v>1452</v>
      </c>
      <c r="B14" s="592" t="s">
        <v>1333</v>
      </c>
      <c r="C14" s="593" t="s">
        <v>1334</v>
      </c>
      <c r="D14" s="593" t="s">
        <v>1335</v>
      </c>
      <c r="E14" s="418" t="s">
        <v>1336</v>
      </c>
      <c r="F14" s="594">
        <v>1600</v>
      </c>
      <c r="G14" s="1913" t="s">
        <v>1337</v>
      </c>
      <c r="H14" s="1456" t="s">
        <v>1338</v>
      </c>
      <c r="I14" s="1385"/>
      <c r="J14" s="1385"/>
      <c r="K14" s="1385"/>
      <c r="L14" s="1385"/>
      <c r="M14" s="1385"/>
      <c r="N14" s="1911">
        <v>2450</v>
      </c>
      <c r="O14" s="1385"/>
      <c r="P14" s="1385"/>
      <c r="Q14" s="1385"/>
      <c r="R14" s="1911">
        <v>2450</v>
      </c>
      <c r="S14" s="1385"/>
      <c r="T14" s="1385"/>
      <c r="U14" s="1456" t="s">
        <v>1339</v>
      </c>
      <c r="Y14" s="149">
        <v>800</v>
      </c>
    </row>
    <row r="15" spans="1:25" ht="75">
      <c r="A15" s="595"/>
      <c r="B15" s="596"/>
      <c r="C15" s="596"/>
      <c r="D15" s="596"/>
      <c r="E15" s="163" t="s">
        <v>1340</v>
      </c>
      <c r="F15" s="162">
        <v>800</v>
      </c>
      <c r="G15" s="1914"/>
      <c r="H15" s="1457"/>
      <c r="I15" s="1910"/>
      <c r="J15" s="1910"/>
      <c r="K15" s="1910"/>
      <c r="L15" s="1910"/>
      <c r="M15" s="1910"/>
      <c r="N15" s="1912"/>
      <c r="O15" s="1910"/>
      <c r="P15" s="1910"/>
      <c r="Q15" s="1910"/>
      <c r="R15" s="1912"/>
      <c r="S15" s="1910"/>
      <c r="T15" s="1910"/>
      <c r="U15" s="1457"/>
      <c r="Y15" s="149">
        <v>400</v>
      </c>
    </row>
    <row r="16" spans="1:25" ht="56.25">
      <c r="A16" s="595"/>
      <c r="B16" s="596"/>
      <c r="C16" s="596"/>
      <c r="D16" s="596"/>
      <c r="E16" s="163" t="s">
        <v>1341</v>
      </c>
      <c r="F16" s="597">
        <v>2500</v>
      </c>
      <c r="G16" s="1914"/>
      <c r="H16" s="1457"/>
      <c r="I16" s="1910"/>
      <c r="J16" s="1910"/>
      <c r="K16" s="1910"/>
      <c r="L16" s="1910"/>
      <c r="M16" s="1910"/>
      <c r="N16" s="1912"/>
      <c r="O16" s="1910"/>
      <c r="P16" s="1910"/>
      <c r="Q16" s="1910"/>
      <c r="R16" s="1912"/>
      <c r="S16" s="1910"/>
      <c r="T16" s="1910"/>
      <c r="U16" s="1457"/>
      <c r="Y16" s="149">
        <v>1250</v>
      </c>
    </row>
    <row r="17" spans="1:21" ht="26.25">
      <c r="A17" s="598"/>
      <c r="B17" s="599"/>
      <c r="C17" s="600"/>
      <c r="D17" s="600"/>
      <c r="E17" s="601" t="s">
        <v>4</v>
      </c>
      <c r="F17" s="602">
        <f>SUM(F14:F16)</f>
        <v>4900</v>
      </c>
      <c r="G17" s="603"/>
      <c r="H17" s="604"/>
      <c r="I17" s="604"/>
      <c r="J17" s="604"/>
      <c r="K17" s="604"/>
      <c r="L17" s="604"/>
      <c r="M17" s="604"/>
      <c r="N17" s="605">
        <v>2450</v>
      </c>
      <c r="O17" s="605"/>
      <c r="P17" s="605"/>
      <c r="Q17" s="605"/>
      <c r="R17" s="605">
        <v>2450</v>
      </c>
      <c r="S17" s="604"/>
      <c r="T17" s="606"/>
      <c r="U17" s="603" t="s">
        <v>282</v>
      </c>
    </row>
    <row r="18" spans="1:21" ht="37.5">
      <c r="A18" s="607" t="s">
        <v>1342</v>
      </c>
      <c r="B18" s="608" t="s">
        <v>1343</v>
      </c>
      <c r="C18" s="608"/>
      <c r="D18" s="608" t="s">
        <v>1344</v>
      </c>
      <c r="E18" s="609" t="s">
        <v>201</v>
      </c>
      <c r="F18" s="586"/>
      <c r="G18" s="610"/>
      <c r="H18" s="611"/>
      <c r="I18" s="611"/>
      <c r="J18" s="611"/>
      <c r="K18" s="611"/>
      <c r="L18" s="611"/>
      <c r="M18" s="611"/>
      <c r="N18" s="612"/>
      <c r="O18" s="612"/>
      <c r="P18" s="612"/>
      <c r="Q18" s="612"/>
      <c r="R18" s="612"/>
      <c r="S18" s="611"/>
      <c r="T18" s="613"/>
      <c r="U18" s="609"/>
    </row>
    <row r="19" spans="1:21" ht="93.75">
      <c r="A19" s="614" t="s">
        <v>1345</v>
      </c>
      <c r="B19" s="418" t="s">
        <v>1346</v>
      </c>
      <c r="C19" s="418" t="s">
        <v>1347</v>
      </c>
      <c r="D19" s="418" t="s">
        <v>1348</v>
      </c>
      <c r="E19" s="418" t="s">
        <v>1349</v>
      </c>
      <c r="F19" s="594">
        <v>4800</v>
      </c>
      <c r="G19" s="418" t="s">
        <v>1350</v>
      </c>
      <c r="H19" s="418" t="s">
        <v>1338</v>
      </c>
      <c r="I19" s="1385"/>
      <c r="J19" s="1385"/>
      <c r="K19" s="1385"/>
      <c r="L19" s="1385"/>
      <c r="M19" s="1385"/>
      <c r="N19" s="1915">
        <v>7200</v>
      </c>
      <c r="O19" s="1385"/>
      <c r="P19" s="1385"/>
      <c r="Q19" s="1911"/>
      <c r="R19" s="1911"/>
      <c r="S19" s="1385"/>
      <c r="T19" s="1385"/>
      <c r="U19" s="1456" t="s">
        <v>218</v>
      </c>
    </row>
    <row r="20" spans="1:21" ht="76.5" customHeight="1">
      <c r="A20" s="615"/>
      <c r="B20" s="163"/>
      <c r="C20" s="163"/>
      <c r="D20" s="163"/>
      <c r="E20" s="163" t="s">
        <v>1351</v>
      </c>
      <c r="F20" s="597">
        <v>2400</v>
      </c>
      <c r="G20" s="163"/>
      <c r="H20" s="163"/>
      <c r="I20" s="1910"/>
      <c r="J20" s="1910"/>
      <c r="K20" s="1910"/>
      <c r="L20" s="1910"/>
      <c r="M20" s="1910"/>
      <c r="N20" s="1916"/>
      <c r="O20" s="1910"/>
      <c r="P20" s="1910"/>
      <c r="Q20" s="1912"/>
      <c r="R20" s="1912"/>
      <c r="S20" s="1910"/>
      <c r="T20" s="1910"/>
      <c r="U20" s="1457"/>
    </row>
    <row r="21" spans="1:21" ht="45.75" customHeight="1">
      <c r="A21" s="616"/>
      <c r="B21" s="617"/>
      <c r="C21" s="617"/>
      <c r="D21" s="618"/>
      <c r="E21" s="619" t="s">
        <v>4</v>
      </c>
      <c r="F21" s="586">
        <f>SUM(F19:F20)</f>
        <v>7200</v>
      </c>
      <c r="G21" s="620" t="s">
        <v>1332</v>
      </c>
      <c r="H21" s="617"/>
      <c r="I21" s="621"/>
      <c r="J21" s="622"/>
      <c r="K21" s="622"/>
      <c r="L21" s="622"/>
      <c r="M21" s="622"/>
      <c r="N21" s="622">
        <v>7200</v>
      </c>
      <c r="O21" s="622"/>
      <c r="P21" s="622"/>
      <c r="Q21" s="622"/>
      <c r="R21" s="622"/>
      <c r="S21" s="622"/>
      <c r="T21" s="622"/>
      <c r="U21" s="587" t="s">
        <v>218</v>
      </c>
    </row>
    <row r="22" spans="1:21">
      <c r="A22" s="623" t="s">
        <v>1352</v>
      </c>
      <c r="B22" s="624"/>
      <c r="C22" s="624"/>
      <c r="D22" s="574"/>
      <c r="E22" s="416"/>
      <c r="F22" s="625"/>
      <c r="G22" s="415"/>
      <c r="H22" s="624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415"/>
    </row>
    <row r="23" spans="1:21" ht="56.25">
      <c r="A23" s="1920" t="s">
        <v>1353</v>
      </c>
      <c r="B23" s="1923" t="s">
        <v>1354</v>
      </c>
      <c r="C23" s="1923" t="s">
        <v>1355</v>
      </c>
      <c r="D23" s="1923" t="s">
        <v>1356</v>
      </c>
      <c r="E23" s="628" t="s">
        <v>1357</v>
      </c>
      <c r="F23" s="594">
        <v>3200</v>
      </c>
      <c r="G23" s="629"/>
      <c r="H23" s="594"/>
      <c r="I23" s="1518"/>
      <c r="J23" s="1917"/>
      <c r="K23" s="1917"/>
      <c r="L23" s="1917"/>
      <c r="M23" s="630">
        <v>1600</v>
      </c>
      <c r="N23" s="1917"/>
      <c r="O23" s="1917"/>
      <c r="P23" s="1917"/>
      <c r="Q23" s="1917"/>
      <c r="R23" s="630">
        <v>1600</v>
      </c>
      <c r="S23" s="1917"/>
      <c r="T23" s="1917"/>
      <c r="U23" s="1459" t="s">
        <v>218</v>
      </c>
    </row>
    <row r="24" spans="1:21" ht="75">
      <c r="A24" s="1921"/>
      <c r="B24" s="1924"/>
      <c r="C24" s="1924"/>
      <c r="D24" s="1924"/>
      <c r="E24" s="631" t="s">
        <v>1358</v>
      </c>
      <c r="F24" s="582">
        <v>1600</v>
      </c>
      <c r="G24" s="261"/>
      <c r="H24" s="582"/>
      <c r="I24" s="1520"/>
      <c r="J24" s="1918"/>
      <c r="K24" s="1918"/>
      <c r="L24" s="1918"/>
      <c r="M24" s="632">
        <v>800</v>
      </c>
      <c r="N24" s="1918"/>
      <c r="O24" s="1918"/>
      <c r="P24" s="1918"/>
      <c r="Q24" s="1918"/>
      <c r="R24" s="632">
        <v>800</v>
      </c>
      <c r="S24" s="1918"/>
      <c r="T24" s="1918"/>
      <c r="U24" s="1460"/>
    </row>
    <row r="25" spans="1:21" ht="34.5">
      <c r="A25" s="1922"/>
      <c r="B25" s="1925"/>
      <c r="C25" s="1925"/>
      <c r="D25" s="1925"/>
      <c r="E25" s="633" t="s">
        <v>1359</v>
      </c>
      <c r="F25" s="634">
        <v>3000</v>
      </c>
      <c r="G25" s="635"/>
      <c r="H25" s="634"/>
      <c r="I25" s="1519"/>
      <c r="J25" s="1919"/>
      <c r="K25" s="1919"/>
      <c r="L25" s="1919"/>
      <c r="M25" s="636">
        <v>3000</v>
      </c>
      <c r="N25" s="1919"/>
      <c r="O25" s="1919"/>
      <c r="P25" s="1919"/>
      <c r="Q25" s="1919"/>
      <c r="R25" s="637"/>
      <c r="S25" s="1919"/>
      <c r="T25" s="1919"/>
      <c r="U25" s="1461"/>
    </row>
    <row r="26" spans="1:21" ht="66" customHeight="1">
      <c r="A26" s="419"/>
      <c r="B26" s="638"/>
      <c r="C26" s="638"/>
      <c r="D26" s="639"/>
      <c r="E26" s="640" t="s">
        <v>1453</v>
      </c>
      <c r="F26" s="634">
        <v>8000</v>
      </c>
      <c r="G26" s="641"/>
      <c r="H26" s="634"/>
      <c r="I26" s="252"/>
      <c r="J26" s="417"/>
      <c r="K26" s="417"/>
      <c r="L26" s="417"/>
      <c r="M26" s="417">
        <v>4000</v>
      </c>
      <c r="N26" s="417"/>
      <c r="O26" s="417"/>
      <c r="P26" s="417"/>
      <c r="Q26" s="417"/>
      <c r="R26" s="417">
        <v>4000</v>
      </c>
      <c r="S26" s="417"/>
      <c r="T26" s="417"/>
      <c r="U26" s="269"/>
    </row>
    <row r="27" spans="1:21" ht="34.5">
      <c r="A27" s="616"/>
      <c r="B27" s="617"/>
      <c r="C27" s="617"/>
      <c r="D27" s="618"/>
      <c r="E27" s="619" t="s">
        <v>4</v>
      </c>
      <c r="F27" s="586">
        <f>F23+F24+F25+F26</f>
        <v>15800</v>
      </c>
      <c r="G27" s="620"/>
      <c r="H27" s="617"/>
      <c r="I27" s="621"/>
      <c r="J27" s="622"/>
      <c r="K27" s="622"/>
      <c r="L27" s="622"/>
      <c r="M27" s="622">
        <f>M23+M24+M25+M26</f>
        <v>9400</v>
      </c>
      <c r="N27" s="622"/>
      <c r="O27" s="622"/>
      <c r="P27" s="622"/>
      <c r="Q27" s="622"/>
      <c r="R27" s="622">
        <f>R23+R24+R26</f>
        <v>6400</v>
      </c>
      <c r="S27" s="622"/>
      <c r="T27" s="622"/>
      <c r="U27" s="587" t="s">
        <v>1360</v>
      </c>
    </row>
    <row r="28" spans="1:21">
      <c r="A28" s="642" t="s">
        <v>1361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4"/>
    </row>
    <row r="29" spans="1:21" ht="93.75">
      <c r="A29" s="645" t="s">
        <v>1362</v>
      </c>
      <c r="B29" s="104" t="s">
        <v>1363</v>
      </c>
      <c r="C29" s="104" t="s">
        <v>1364</v>
      </c>
      <c r="D29" s="104" t="s">
        <v>1365</v>
      </c>
      <c r="E29" s="104"/>
      <c r="F29" s="646">
        <v>216000</v>
      </c>
      <c r="G29" s="415" t="s">
        <v>1337</v>
      </c>
      <c r="H29" s="104" t="s">
        <v>1366</v>
      </c>
      <c r="I29" s="647">
        <v>18000</v>
      </c>
      <c r="J29" s="647">
        <v>18000</v>
      </c>
      <c r="K29" s="647">
        <v>18000</v>
      </c>
      <c r="L29" s="647">
        <v>18000</v>
      </c>
      <c r="M29" s="647">
        <v>18000</v>
      </c>
      <c r="N29" s="647">
        <v>18000</v>
      </c>
      <c r="O29" s="647">
        <v>18000</v>
      </c>
      <c r="P29" s="647">
        <v>18000</v>
      </c>
      <c r="Q29" s="647">
        <v>18000</v>
      </c>
      <c r="R29" s="647">
        <v>18000</v>
      </c>
      <c r="S29" s="647">
        <v>18000</v>
      </c>
      <c r="T29" s="647">
        <v>18000</v>
      </c>
      <c r="U29" s="82" t="s">
        <v>1367</v>
      </c>
    </row>
    <row r="30" spans="1:21">
      <c r="A30" s="616"/>
      <c r="B30" s="617"/>
      <c r="C30" s="617"/>
      <c r="D30" s="618"/>
      <c r="E30" s="619" t="s">
        <v>4</v>
      </c>
      <c r="F30" s="586">
        <f>SUM(F29)</f>
        <v>216000</v>
      </c>
      <c r="G30" s="620"/>
      <c r="H30" s="617"/>
      <c r="I30" s="621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587"/>
    </row>
    <row r="31" spans="1:21">
      <c r="A31" s="1935" t="s">
        <v>1368</v>
      </c>
      <c r="B31" s="1936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9"/>
    </row>
    <row r="32" spans="1:21" ht="20.25" customHeight="1">
      <c r="A32" s="1937" t="s">
        <v>1369</v>
      </c>
      <c r="B32" s="1938"/>
      <c r="C32" s="1938"/>
      <c r="D32" s="1938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1"/>
    </row>
    <row r="33" spans="1:21" ht="150">
      <c r="A33" s="161" t="s">
        <v>1370</v>
      </c>
      <c r="B33" s="161" t="s">
        <v>1371</v>
      </c>
      <c r="C33" s="161" t="s">
        <v>1372</v>
      </c>
      <c r="D33" s="161" t="s">
        <v>1373</v>
      </c>
      <c r="E33" s="300" t="s">
        <v>201</v>
      </c>
      <c r="F33" s="301"/>
      <c r="G33" s="301"/>
      <c r="H33" s="301"/>
      <c r="I33" s="652">
        <v>29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 t="s">
        <v>1374</v>
      </c>
    </row>
    <row r="34" spans="1:21">
      <c r="A34" s="1926" t="s">
        <v>1375</v>
      </c>
      <c r="B34" s="1927"/>
      <c r="C34" s="1927"/>
      <c r="D34" s="1927"/>
      <c r="E34" s="1927"/>
      <c r="F34" s="1927"/>
      <c r="G34" s="1927"/>
      <c r="H34" s="1927"/>
      <c r="I34" s="1930"/>
      <c r="J34" s="1930"/>
      <c r="K34" s="1930"/>
      <c r="L34" s="1930"/>
      <c r="M34" s="1930"/>
      <c r="N34" s="1930"/>
      <c r="O34" s="1930"/>
      <c r="P34" s="1930"/>
      <c r="Q34" s="1930"/>
      <c r="R34" s="1930"/>
      <c r="S34" s="1930"/>
      <c r="T34" s="1930"/>
      <c r="U34" s="1928"/>
    </row>
    <row r="35" spans="1:21">
      <c r="A35" s="1495" t="s">
        <v>1376</v>
      </c>
      <c r="B35" s="1495" t="s">
        <v>1377</v>
      </c>
      <c r="C35" s="1431" t="s">
        <v>1378</v>
      </c>
      <c r="D35" s="156" t="s">
        <v>1379</v>
      </c>
      <c r="E35" s="653" t="s">
        <v>1380</v>
      </c>
      <c r="F35" s="654">
        <v>25000</v>
      </c>
      <c r="G35" s="156"/>
      <c r="H35" s="655"/>
      <c r="I35" s="156"/>
      <c r="J35" s="156"/>
      <c r="K35" s="156"/>
      <c r="L35" s="156"/>
      <c r="M35" s="655">
        <v>25000</v>
      </c>
      <c r="N35" s="156"/>
      <c r="O35" s="156"/>
      <c r="P35" s="156"/>
      <c r="Q35" s="156"/>
      <c r="R35" s="156"/>
      <c r="S35" s="156"/>
      <c r="T35" s="156"/>
      <c r="U35" s="653"/>
    </row>
    <row r="36" spans="1:21" ht="56.25">
      <c r="A36" s="1496"/>
      <c r="B36" s="1496"/>
      <c r="C36" s="1432"/>
      <c r="D36" s="157"/>
      <c r="E36" s="656" t="s">
        <v>1381</v>
      </c>
      <c r="F36" s="657">
        <v>11520</v>
      </c>
      <c r="G36" s="157"/>
      <c r="H36" s="575"/>
      <c r="I36" s="157"/>
      <c r="J36" s="157"/>
      <c r="K36" s="157"/>
      <c r="L36" s="157"/>
      <c r="M36" s="575">
        <v>11520</v>
      </c>
      <c r="N36" s="157"/>
      <c r="O36" s="157"/>
      <c r="P36" s="157"/>
      <c r="Q36" s="157"/>
      <c r="R36" s="157"/>
      <c r="S36" s="157"/>
      <c r="T36" s="157"/>
      <c r="U36" s="658"/>
    </row>
    <row r="37" spans="1:21" ht="37.5">
      <c r="A37" s="1496"/>
      <c r="B37" s="1496"/>
      <c r="C37" s="1432"/>
      <c r="D37" s="157"/>
      <c r="E37" s="684" t="s">
        <v>1382</v>
      </c>
      <c r="F37" s="659">
        <v>28000</v>
      </c>
      <c r="G37" s="157"/>
      <c r="H37" s="575"/>
      <c r="I37" s="157"/>
      <c r="J37" s="157"/>
      <c r="K37" s="157"/>
      <c r="L37" s="157"/>
      <c r="M37" s="575">
        <v>28000</v>
      </c>
      <c r="N37" s="157"/>
      <c r="O37" s="157"/>
      <c r="P37" s="157"/>
      <c r="Q37" s="157"/>
      <c r="R37" s="157"/>
      <c r="S37" s="157"/>
      <c r="T37" s="157"/>
      <c r="U37" s="658"/>
    </row>
    <row r="38" spans="1:21">
      <c r="A38" s="660"/>
      <c r="B38" s="660"/>
      <c r="C38" s="661"/>
      <c r="D38" s="305"/>
      <c r="E38" s="661" t="s">
        <v>4</v>
      </c>
      <c r="F38" s="662">
        <f>F35+F36+F37</f>
        <v>64520</v>
      </c>
      <c r="G38" s="305"/>
      <c r="H38" s="663">
        <v>22313</v>
      </c>
      <c r="I38" s="305"/>
      <c r="J38" s="305"/>
      <c r="K38" s="305"/>
      <c r="L38" s="305"/>
      <c r="M38" s="664">
        <v>64520</v>
      </c>
      <c r="N38" s="305"/>
      <c r="O38" s="305"/>
      <c r="P38" s="305"/>
      <c r="Q38" s="305"/>
      <c r="R38" s="305"/>
      <c r="S38" s="305"/>
      <c r="T38" s="305"/>
      <c r="U38" s="661" t="s">
        <v>282</v>
      </c>
    </row>
    <row r="39" spans="1:21">
      <c r="A39" s="1932" t="s">
        <v>1384</v>
      </c>
      <c r="B39" s="1933"/>
      <c r="C39" s="1933"/>
      <c r="D39" s="1933"/>
      <c r="E39" s="1933"/>
      <c r="F39" s="1933"/>
      <c r="G39" s="1933"/>
      <c r="H39" s="1933"/>
      <c r="I39" s="1933"/>
      <c r="J39" s="1933"/>
      <c r="K39" s="1933"/>
      <c r="L39" s="1933"/>
      <c r="M39" s="1933"/>
      <c r="N39" s="1933"/>
      <c r="O39" s="1933"/>
      <c r="P39" s="1933"/>
      <c r="Q39" s="1933"/>
      <c r="R39" s="1933"/>
      <c r="S39" s="1933"/>
      <c r="T39" s="1933"/>
      <c r="U39" s="1934"/>
    </row>
    <row r="40" spans="1:21" ht="56.25">
      <c r="A40" s="1495" t="s">
        <v>1385</v>
      </c>
      <c r="B40" s="1495" t="s">
        <v>1386</v>
      </c>
      <c r="C40" s="1431" t="s">
        <v>1387</v>
      </c>
      <c r="D40" s="665" t="s">
        <v>637</v>
      </c>
      <c r="E40" s="666" t="s">
        <v>1388</v>
      </c>
      <c r="F40" s="654">
        <v>8400</v>
      </c>
      <c r="G40" s="156"/>
      <c r="H40" s="655"/>
      <c r="I40" s="156"/>
      <c r="J40" s="156"/>
      <c r="K40" s="156"/>
      <c r="L40" s="156"/>
      <c r="M40" s="655"/>
      <c r="N40" s="156"/>
      <c r="O40" s="156"/>
      <c r="P40" s="156"/>
      <c r="Q40" s="156"/>
      <c r="R40" s="156"/>
      <c r="S40" s="156">
        <v>8400</v>
      </c>
      <c r="T40" s="156"/>
      <c r="U40" s="653" t="s">
        <v>282</v>
      </c>
    </row>
    <row r="41" spans="1:21" ht="37.5">
      <c r="A41" s="1496"/>
      <c r="B41" s="1496"/>
      <c r="C41" s="1432"/>
      <c r="D41" s="157"/>
      <c r="E41" s="667" t="s">
        <v>1389</v>
      </c>
      <c r="F41" s="659">
        <v>4320</v>
      </c>
      <c r="G41" s="157"/>
      <c r="H41" s="575"/>
      <c r="I41" s="157"/>
      <c r="J41" s="157"/>
      <c r="K41" s="157"/>
      <c r="L41" s="157"/>
      <c r="M41" s="575"/>
      <c r="N41" s="157"/>
      <c r="O41" s="157"/>
      <c r="P41" s="157"/>
      <c r="Q41" s="157"/>
      <c r="R41" s="157"/>
      <c r="S41" s="157">
        <v>4320</v>
      </c>
      <c r="T41" s="157"/>
      <c r="U41" s="658"/>
    </row>
    <row r="42" spans="1:21">
      <c r="A42" s="1496"/>
      <c r="B42" s="1496"/>
      <c r="C42" s="1432"/>
      <c r="D42" s="157"/>
      <c r="E42" s="667"/>
      <c r="F42" s="659"/>
      <c r="G42" s="157"/>
      <c r="H42" s="575"/>
      <c r="I42" s="157"/>
      <c r="J42" s="157"/>
      <c r="K42" s="157"/>
      <c r="L42" s="157"/>
      <c r="M42" s="575"/>
      <c r="N42" s="157"/>
      <c r="O42" s="157"/>
      <c r="P42" s="157"/>
      <c r="Q42" s="157"/>
      <c r="R42" s="157"/>
      <c r="S42" s="157"/>
      <c r="T42" s="157"/>
      <c r="U42" s="658"/>
    </row>
    <row r="43" spans="1:21">
      <c r="A43" s="1495" t="s">
        <v>1390</v>
      </c>
      <c r="B43" s="1495" t="s">
        <v>1391</v>
      </c>
      <c r="C43" s="159" t="s">
        <v>1392</v>
      </c>
      <c r="D43" s="159" t="s">
        <v>1393</v>
      </c>
      <c r="E43" s="1495" t="s">
        <v>1394</v>
      </c>
      <c r="F43" s="668">
        <v>7000</v>
      </c>
      <c r="G43" s="669"/>
      <c r="H43" s="670"/>
      <c r="I43" s="304"/>
      <c r="J43" s="304"/>
      <c r="K43" s="304"/>
      <c r="L43" s="304"/>
      <c r="M43" s="671"/>
      <c r="N43" s="304"/>
      <c r="O43" s="304"/>
      <c r="P43" s="304"/>
      <c r="Q43" s="304"/>
      <c r="R43" s="304"/>
      <c r="S43" s="156">
        <v>7000</v>
      </c>
      <c r="T43" s="156"/>
      <c r="U43" s="672" t="s">
        <v>282</v>
      </c>
    </row>
    <row r="44" spans="1:21">
      <c r="A44" s="1496"/>
      <c r="B44" s="1496"/>
      <c r="C44" s="1496" t="s">
        <v>1387</v>
      </c>
      <c r="D44" s="160"/>
      <c r="E44" s="1496"/>
      <c r="F44" s="673"/>
      <c r="G44" s="672"/>
      <c r="H44" s="670"/>
      <c r="I44" s="673"/>
      <c r="J44" s="673"/>
      <c r="K44" s="673"/>
      <c r="L44" s="673"/>
      <c r="M44" s="674"/>
      <c r="N44" s="673"/>
      <c r="O44" s="673"/>
      <c r="P44" s="673"/>
      <c r="Q44" s="673"/>
      <c r="R44" s="673"/>
      <c r="S44" s="673"/>
      <c r="T44" s="673"/>
      <c r="U44" s="675"/>
    </row>
    <row r="45" spans="1:21">
      <c r="A45" s="1496"/>
      <c r="B45" s="1496"/>
      <c r="C45" s="1496"/>
      <c r="D45" s="160"/>
      <c r="E45" s="1496" t="s">
        <v>1395</v>
      </c>
      <c r="F45" s="676">
        <v>6000</v>
      </c>
      <c r="G45" s="677"/>
      <c r="H45" s="678"/>
      <c r="I45" s="679"/>
      <c r="J45" s="679"/>
      <c r="K45" s="679"/>
      <c r="L45" s="679"/>
      <c r="M45" s="680"/>
      <c r="N45" s="679"/>
      <c r="O45" s="679"/>
      <c r="P45" s="679"/>
      <c r="Q45" s="679"/>
      <c r="R45" s="679"/>
      <c r="S45" s="679"/>
      <c r="T45" s="679"/>
      <c r="U45" s="681"/>
    </row>
    <row r="46" spans="1:21">
      <c r="A46" s="1496"/>
      <c r="B46" s="1496"/>
      <c r="C46" s="1496"/>
      <c r="D46" s="160"/>
      <c r="E46" s="1496"/>
      <c r="F46" s="679"/>
      <c r="G46" s="677"/>
      <c r="H46" s="678"/>
      <c r="I46" s="679"/>
      <c r="J46" s="679"/>
      <c r="K46" s="679"/>
      <c r="L46" s="679"/>
      <c r="M46" s="680"/>
      <c r="N46" s="679"/>
      <c r="O46" s="679"/>
      <c r="P46" s="679"/>
      <c r="Q46" s="679"/>
      <c r="R46" s="679"/>
      <c r="S46" s="679"/>
      <c r="T46" s="679"/>
      <c r="U46" s="681"/>
    </row>
    <row r="47" spans="1:21" ht="31.5">
      <c r="A47" s="660"/>
      <c r="B47" s="660"/>
      <c r="C47" s="661"/>
      <c r="D47" s="305"/>
      <c r="E47" s="682" t="s">
        <v>4</v>
      </c>
      <c r="F47" s="662">
        <f>F40+F41+F43+F45</f>
        <v>25720</v>
      </c>
      <c r="G47" s="305"/>
      <c r="H47" s="664" t="s">
        <v>1396</v>
      </c>
      <c r="I47" s="305"/>
      <c r="J47" s="305"/>
      <c r="K47" s="305"/>
      <c r="L47" s="305"/>
      <c r="M47" s="664"/>
      <c r="N47" s="305"/>
      <c r="O47" s="305"/>
      <c r="P47" s="305"/>
      <c r="Q47" s="305"/>
      <c r="R47" s="305"/>
      <c r="S47" s="683">
        <v>25720</v>
      </c>
      <c r="T47" s="305"/>
      <c r="U47" s="661" t="s">
        <v>282</v>
      </c>
    </row>
    <row r="48" spans="1:21">
      <c r="A48" s="1926" t="s">
        <v>1397</v>
      </c>
      <c r="B48" s="1927"/>
      <c r="C48" s="1927"/>
      <c r="D48" s="1927"/>
      <c r="E48" s="1927"/>
      <c r="F48" s="1927"/>
      <c r="G48" s="1927"/>
      <c r="H48" s="1927"/>
      <c r="I48" s="1927"/>
      <c r="J48" s="1927"/>
      <c r="K48" s="1927"/>
      <c r="L48" s="1927"/>
      <c r="M48" s="1927"/>
      <c r="N48" s="1927"/>
      <c r="O48" s="1927"/>
      <c r="P48" s="1927"/>
      <c r="Q48" s="1927"/>
      <c r="R48" s="1927"/>
      <c r="S48" s="1927"/>
      <c r="T48" s="1927"/>
      <c r="U48" s="1928"/>
    </row>
    <row r="49" spans="1:21" ht="56.25">
      <c r="A49" s="1495" t="s">
        <v>1398</v>
      </c>
      <c r="B49" s="1495" t="s">
        <v>1399</v>
      </c>
      <c r="C49" s="684" t="s">
        <v>1387</v>
      </c>
      <c r="D49" s="685" t="s">
        <v>1400</v>
      </c>
      <c r="E49" s="684" t="s">
        <v>1401</v>
      </c>
      <c r="F49" s="597">
        <v>9600</v>
      </c>
      <c r="G49" s="157"/>
      <c r="H49" s="575"/>
      <c r="I49" s="156"/>
      <c r="J49" s="156"/>
      <c r="K49" s="156">
        <v>3200</v>
      </c>
      <c r="L49" s="156"/>
      <c r="M49" s="156"/>
      <c r="N49" s="156"/>
      <c r="O49" s="156">
        <v>3200</v>
      </c>
      <c r="P49" s="156"/>
      <c r="Q49" s="156"/>
      <c r="R49" s="156"/>
      <c r="S49" s="156"/>
      <c r="T49" s="156">
        <v>3200</v>
      </c>
      <c r="U49" s="658"/>
    </row>
    <row r="50" spans="1:21" ht="75">
      <c r="A50" s="1496"/>
      <c r="B50" s="1496"/>
      <c r="C50" s="684"/>
      <c r="D50" s="685"/>
      <c r="E50" s="656" t="s">
        <v>1402</v>
      </c>
      <c r="F50" s="580">
        <v>4800</v>
      </c>
      <c r="G50" s="157"/>
      <c r="H50" s="575"/>
      <c r="I50" s="157"/>
      <c r="J50" s="157"/>
      <c r="K50" s="157"/>
      <c r="L50" s="157"/>
      <c r="M50" s="575"/>
      <c r="N50" s="157"/>
      <c r="O50" s="157"/>
      <c r="P50" s="157"/>
      <c r="Q50" s="157"/>
      <c r="R50" s="157"/>
      <c r="S50" s="157"/>
      <c r="T50" s="157"/>
      <c r="U50" s="658"/>
    </row>
    <row r="51" spans="1:21" ht="25.5" customHeight="1">
      <c r="A51" s="660"/>
      <c r="B51" s="660"/>
      <c r="C51" s="661"/>
      <c r="D51" s="305"/>
      <c r="E51" s="661" t="s">
        <v>702</v>
      </c>
      <c r="F51" s="662">
        <f>SUM(F49:F50)</f>
        <v>14400</v>
      </c>
      <c r="G51" s="305"/>
      <c r="H51" s="664" t="s">
        <v>1403</v>
      </c>
      <c r="I51" s="305"/>
      <c r="J51" s="305"/>
      <c r="K51" s="305">
        <v>3200</v>
      </c>
      <c r="L51" s="305"/>
      <c r="M51" s="664"/>
      <c r="N51" s="305"/>
      <c r="O51" s="305">
        <v>3200</v>
      </c>
      <c r="P51" s="305"/>
      <c r="Q51" s="305"/>
      <c r="R51" s="305"/>
      <c r="S51" s="305"/>
      <c r="T51" s="305">
        <v>3200</v>
      </c>
      <c r="U51" s="661" t="s">
        <v>282</v>
      </c>
    </row>
    <row r="52" spans="1:21">
      <c r="A52" s="1929" t="s">
        <v>1404</v>
      </c>
      <c r="B52" s="1930"/>
      <c r="C52" s="1930"/>
      <c r="D52" s="1930"/>
      <c r="E52" s="1930"/>
      <c r="F52" s="1930"/>
      <c r="G52" s="1930"/>
      <c r="H52" s="1930"/>
      <c r="I52" s="1930"/>
      <c r="J52" s="1930"/>
      <c r="K52" s="1930"/>
      <c r="L52" s="1930"/>
      <c r="M52" s="1930"/>
      <c r="N52" s="1930"/>
      <c r="O52" s="1930"/>
      <c r="P52" s="1930"/>
      <c r="Q52" s="1930"/>
      <c r="R52" s="1930"/>
      <c r="S52" s="1930"/>
      <c r="T52" s="1930"/>
      <c r="U52" s="1931"/>
    </row>
    <row r="53" spans="1:21" ht="131.25">
      <c r="A53" s="1495" t="s">
        <v>1405</v>
      </c>
      <c r="B53" s="247" t="s">
        <v>1406</v>
      </c>
      <c r="C53" s="1431" t="s">
        <v>1407</v>
      </c>
      <c r="D53" s="686" t="s">
        <v>1392</v>
      </c>
      <c r="E53" s="687"/>
      <c r="F53" s="688"/>
      <c r="G53" s="665"/>
      <c r="H53" s="655"/>
      <c r="I53" s="156"/>
      <c r="J53" s="156"/>
      <c r="K53" s="156"/>
      <c r="L53" s="156"/>
      <c r="M53" s="655"/>
      <c r="N53" s="156"/>
      <c r="O53" s="156"/>
      <c r="P53" s="156"/>
      <c r="Q53" s="156"/>
      <c r="R53" s="156"/>
      <c r="S53" s="156"/>
      <c r="T53" s="156"/>
      <c r="U53" s="653"/>
    </row>
    <row r="54" spans="1:21" ht="37.5">
      <c r="A54" s="1496"/>
      <c r="B54" s="253" t="s">
        <v>1408</v>
      </c>
      <c r="C54" s="1432"/>
      <c r="D54" s="157"/>
      <c r="E54" s="656" t="s">
        <v>1409</v>
      </c>
      <c r="F54" s="597">
        <v>1000</v>
      </c>
      <c r="G54" s="157"/>
      <c r="H54" s="575"/>
      <c r="I54" s="157"/>
      <c r="J54" s="157"/>
      <c r="K54" s="689">
        <v>1000</v>
      </c>
      <c r="L54" s="157"/>
      <c r="M54" s="575"/>
      <c r="N54" s="157"/>
      <c r="O54" s="157"/>
      <c r="P54" s="157"/>
      <c r="Q54" s="157"/>
      <c r="R54" s="157"/>
      <c r="S54" s="157"/>
      <c r="T54" s="157"/>
      <c r="U54" s="658"/>
    </row>
    <row r="55" spans="1:21" ht="56.25">
      <c r="A55" s="1496"/>
      <c r="B55" s="253" t="s">
        <v>1410</v>
      </c>
      <c r="C55" s="1432"/>
      <c r="D55" s="157"/>
      <c r="E55" s="656" t="s">
        <v>1411</v>
      </c>
      <c r="F55" s="597">
        <v>3600</v>
      </c>
      <c r="G55" s="157"/>
      <c r="H55" s="575"/>
      <c r="I55" s="157"/>
      <c r="J55" s="157"/>
      <c r="K55" s="689">
        <v>3600</v>
      </c>
      <c r="L55" s="157"/>
      <c r="M55" s="575"/>
      <c r="N55" s="157"/>
      <c r="O55" s="157"/>
      <c r="P55" s="157"/>
      <c r="Q55" s="157"/>
      <c r="R55" s="157"/>
      <c r="S55" s="157"/>
      <c r="T55" s="157"/>
      <c r="U55" s="658"/>
    </row>
    <row r="56" spans="1:21" ht="56.25">
      <c r="A56" s="1496"/>
      <c r="B56" s="253" t="s">
        <v>1412</v>
      </c>
      <c r="C56" s="1432"/>
      <c r="D56" s="157"/>
      <c r="E56" s="658"/>
      <c r="F56" s="659"/>
      <c r="G56" s="157"/>
      <c r="H56" s="575"/>
      <c r="I56" s="157"/>
      <c r="J56" s="157"/>
      <c r="K56" s="157"/>
      <c r="L56" s="157"/>
      <c r="M56" s="575"/>
      <c r="N56" s="157"/>
      <c r="O56" s="157"/>
      <c r="P56" s="157"/>
      <c r="Q56" s="157"/>
      <c r="R56" s="157"/>
      <c r="S56" s="157"/>
      <c r="T56" s="157"/>
      <c r="U56" s="658"/>
    </row>
    <row r="57" spans="1:21" ht="75">
      <c r="A57" s="160"/>
      <c r="B57" s="253" t="s">
        <v>1413</v>
      </c>
      <c r="C57" s="1432"/>
      <c r="D57" s="157"/>
      <c r="E57" s="658"/>
      <c r="F57" s="659"/>
      <c r="G57" s="157"/>
      <c r="H57" s="575"/>
      <c r="I57" s="157"/>
      <c r="J57" s="157"/>
      <c r="K57" s="157"/>
      <c r="L57" s="157"/>
      <c r="M57" s="575"/>
      <c r="N57" s="157"/>
      <c r="O57" s="157"/>
      <c r="P57" s="157"/>
      <c r="Q57" s="157"/>
      <c r="R57" s="157"/>
      <c r="S57" s="157"/>
      <c r="T57" s="157"/>
      <c r="U57" s="658"/>
    </row>
    <row r="58" spans="1:21" ht="27.75" customHeight="1">
      <c r="A58" s="690"/>
      <c r="B58" s="691"/>
      <c r="C58" s="692"/>
      <c r="D58" s="693"/>
      <c r="E58" s="682" t="s">
        <v>4</v>
      </c>
      <c r="F58" s="694">
        <f>SUM(F53:F57)</f>
        <v>4600</v>
      </c>
      <c r="G58" s="693" t="s">
        <v>1383</v>
      </c>
      <c r="H58" s="695" t="s">
        <v>1414</v>
      </c>
      <c r="I58" s="693"/>
      <c r="J58" s="693"/>
      <c r="K58" s="693">
        <v>4600</v>
      </c>
      <c r="L58" s="693"/>
      <c r="M58" s="695"/>
      <c r="N58" s="693"/>
      <c r="O58" s="693"/>
      <c r="P58" s="693"/>
      <c r="Q58" s="693"/>
      <c r="R58" s="693"/>
      <c r="S58" s="693"/>
      <c r="T58" s="693"/>
      <c r="U58" s="692" t="s">
        <v>282</v>
      </c>
    </row>
    <row r="59" spans="1:21" ht="75">
      <c r="A59" s="1495" t="s">
        <v>1415</v>
      </c>
      <c r="B59" s="253" t="s">
        <v>1416</v>
      </c>
      <c r="C59" s="667" t="s">
        <v>1417</v>
      </c>
      <c r="D59" s="685" t="s">
        <v>1392</v>
      </c>
      <c r="E59" s="696" t="s">
        <v>201</v>
      </c>
      <c r="F59" s="659"/>
      <c r="G59" s="157"/>
      <c r="H59" s="575"/>
      <c r="I59" s="157"/>
      <c r="J59" s="157"/>
      <c r="K59" s="157"/>
      <c r="L59" s="157"/>
      <c r="M59" s="156"/>
      <c r="N59" s="156"/>
      <c r="O59" s="156"/>
      <c r="P59" s="156"/>
      <c r="Q59" s="157"/>
      <c r="R59" s="157"/>
      <c r="S59" s="157"/>
      <c r="T59" s="157"/>
      <c r="U59" s="658"/>
    </row>
    <row r="60" spans="1:21" ht="75">
      <c r="A60" s="1496"/>
      <c r="B60" s="253" t="s">
        <v>1418</v>
      </c>
      <c r="C60" s="658"/>
      <c r="D60" s="157"/>
      <c r="E60" s="658"/>
      <c r="F60" s="659"/>
      <c r="G60" s="157"/>
      <c r="H60" s="575"/>
      <c r="I60" s="157"/>
      <c r="J60" s="157"/>
      <c r="K60" s="157"/>
      <c r="L60" s="157"/>
      <c r="M60" s="575"/>
      <c r="N60" s="157"/>
      <c r="O60" s="157"/>
      <c r="P60" s="157"/>
      <c r="Q60" s="157"/>
      <c r="R60" s="157"/>
      <c r="S60" s="157"/>
      <c r="T60" s="157"/>
      <c r="U60" s="658"/>
    </row>
    <row r="61" spans="1:21">
      <c r="A61" s="697"/>
      <c r="B61" s="698"/>
      <c r="C61" s="699"/>
      <c r="D61" s="700"/>
      <c r="E61" s="701" t="s">
        <v>4</v>
      </c>
      <c r="F61" s="702">
        <f>F13+F17+F21+F27+F30+F38+F47+F51+F58</f>
        <v>363140</v>
      </c>
      <c r="G61" s="700"/>
      <c r="H61" s="703" t="s">
        <v>1419</v>
      </c>
      <c r="I61" s="700"/>
      <c r="J61" s="700"/>
      <c r="K61" s="700"/>
      <c r="L61" s="700"/>
      <c r="M61" s="703"/>
      <c r="N61" s="700"/>
      <c r="O61" s="700"/>
      <c r="P61" s="700"/>
      <c r="Q61" s="700"/>
      <c r="R61" s="700"/>
      <c r="S61" s="700"/>
      <c r="T61" s="700"/>
      <c r="U61" s="699" t="s">
        <v>282</v>
      </c>
    </row>
    <row r="63" spans="1:21">
      <c r="F63" s="233"/>
    </row>
  </sheetData>
  <mergeCells count="109"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7.7109375" style="76" customWidth="1"/>
    <col min="8" max="8" width="9.7109375" style="76" customWidth="1"/>
    <col min="9" max="20" width="4" style="76" customWidth="1"/>
    <col min="21" max="21" width="7" style="76" customWidth="1"/>
    <col min="22" max="16384" width="9" style="76"/>
  </cols>
  <sheetData>
    <row r="1" spans="1:21">
      <c r="A1" s="1568" t="s">
        <v>41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1568"/>
      <c r="R1" s="1568"/>
      <c r="S1" s="1568"/>
      <c r="T1" s="1568"/>
      <c r="U1" s="1568"/>
    </row>
    <row r="2" spans="1:21">
      <c r="A2" s="1340" t="s">
        <v>142</v>
      </c>
      <c r="B2" s="1340"/>
      <c r="C2" s="1340"/>
      <c r="D2" s="1340"/>
      <c r="E2" s="353"/>
    </row>
    <row r="3" spans="1:21">
      <c r="A3" s="1293" t="s">
        <v>44</v>
      </c>
      <c r="B3" s="1293" t="s">
        <v>45</v>
      </c>
      <c r="C3" s="1293" t="s">
        <v>46</v>
      </c>
      <c r="D3" s="1293" t="s">
        <v>47</v>
      </c>
      <c r="E3" s="1293" t="s">
        <v>48</v>
      </c>
      <c r="F3" s="1293"/>
      <c r="G3" s="1293"/>
      <c r="H3" s="1293" t="s">
        <v>49</v>
      </c>
      <c r="I3" s="1293" t="s">
        <v>50</v>
      </c>
      <c r="J3" s="1293"/>
      <c r="K3" s="1293"/>
      <c r="L3" s="1293"/>
      <c r="M3" s="1293"/>
      <c r="N3" s="1293"/>
      <c r="O3" s="1293"/>
      <c r="P3" s="1293"/>
      <c r="Q3" s="1293"/>
      <c r="R3" s="1293"/>
      <c r="S3" s="1293"/>
      <c r="T3" s="1293"/>
      <c r="U3" s="1293" t="s">
        <v>51</v>
      </c>
    </row>
    <row r="4" spans="1:21" ht="14.25" customHeight="1">
      <c r="A4" s="1293"/>
      <c r="B4" s="1293"/>
      <c r="C4" s="1293"/>
      <c r="D4" s="1293"/>
      <c r="E4" s="1293" t="s">
        <v>52</v>
      </c>
      <c r="F4" s="1296" t="s">
        <v>53</v>
      </c>
      <c r="G4" s="1296" t="s">
        <v>54</v>
      </c>
      <c r="H4" s="1293"/>
      <c r="I4" s="1293" t="s">
        <v>55</v>
      </c>
      <c r="J4" s="1293" t="s">
        <v>56</v>
      </c>
      <c r="K4" s="1293" t="s">
        <v>57</v>
      </c>
      <c r="L4" s="1293" t="s">
        <v>58</v>
      </c>
      <c r="M4" s="1293" t="s">
        <v>59</v>
      </c>
      <c r="N4" s="1293" t="s">
        <v>60</v>
      </c>
      <c r="O4" s="1293" t="s">
        <v>61</v>
      </c>
      <c r="P4" s="1293" t="s">
        <v>62</v>
      </c>
      <c r="Q4" s="1293" t="s">
        <v>63</v>
      </c>
      <c r="R4" s="1293" t="s">
        <v>64</v>
      </c>
      <c r="S4" s="1293" t="s">
        <v>65</v>
      </c>
      <c r="T4" s="1293" t="s">
        <v>66</v>
      </c>
      <c r="U4" s="1293"/>
    </row>
    <row r="5" spans="1:21" ht="21.75" customHeight="1">
      <c r="A5" s="1293"/>
      <c r="B5" s="1293"/>
      <c r="C5" s="1293"/>
      <c r="D5" s="1293"/>
      <c r="E5" s="1293"/>
      <c r="F5" s="1296"/>
      <c r="G5" s="1296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293"/>
    </row>
    <row r="6" spans="1:21" s="29" customFormat="1" ht="56.25">
      <c r="A6" s="1262" t="s">
        <v>143</v>
      </c>
      <c r="B6" s="1262" t="s">
        <v>144</v>
      </c>
      <c r="C6" s="1262" t="s">
        <v>145</v>
      </c>
      <c r="D6" s="1262" t="s">
        <v>146</v>
      </c>
      <c r="E6" s="704" t="s">
        <v>147</v>
      </c>
      <c r="F6" s="705">
        <f>21*120*19</f>
        <v>47880</v>
      </c>
      <c r="G6" s="317" t="s">
        <v>77</v>
      </c>
      <c r="H6" s="313" t="s">
        <v>148</v>
      </c>
      <c r="I6" s="292"/>
      <c r="J6" s="292"/>
      <c r="K6" s="292"/>
      <c r="L6" s="292"/>
      <c r="M6" s="292"/>
      <c r="N6" s="318">
        <v>35280</v>
      </c>
      <c r="O6" s="292"/>
      <c r="P6" s="292"/>
      <c r="Q6" s="318">
        <f>+F6-N6</f>
        <v>12600</v>
      </c>
      <c r="R6" s="292"/>
      <c r="S6" s="292"/>
      <c r="T6" s="292"/>
      <c r="U6" s="1311" t="s">
        <v>142</v>
      </c>
    </row>
    <row r="7" spans="1:21" s="29" customFormat="1" ht="69.75" customHeight="1">
      <c r="A7" s="1262"/>
      <c r="B7" s="1262"/>
      <c r="C7" s="1262"/>
      <c r="D7" s="1262"/>
      <c r="E7" s="704" t="s">
        <v>149</v>
      </c>
      <c r="F7" s="705">
        <f>120*19</f>
        <v>2280</v>
      </c>
      <c r="G7" s="317" t="s">
        <v>77</v>
      </c>
      <c r="H7" s="313" t="s">
        <v>148</v>
      </c>
      <c r="I7" s="292"/>
      <c r="J7" s="292"/>
      <c r="K7" s="292"/>
      <c r="L7" s="292"/>
      <c r="M7" s="292"/>
      <c r="N7" s="318">
        <v>1680</v>
      </c>
      <c r="O7" s="292"/>
      <c r="P7" s="292"/>
      <c r="Q7" s="318">
        <f>+F7-N7</f>
        <v>600</v>
      </c>
      <c r="R7" s="292"/>
      <c r="S7" s="292"/>
      <c r="T7" s="292"/>
      <c r="U7" s="1312"/>
    </row>
    <row r="8" spans="1:21" s="29" customFormat="1" ht="57.75">
      <c r="A8" s="399"/>
      <c r="B8" s="399"/>
      <c r="C8" s="399"/>
      <c r="D8" s="399"/>
      <c r="E8" s="330" t="s">
        <v>4</v>
      </c>
      <c r="F8" s="523">
        <f>SUM(F6:F7)</f>
        <v>50160</v>
      </c>
      <c r="G8" s="311"/>
      <c r="H8" s="307"/>
      <c r="I8" s="285">
        <f>+I7</f>
        <v>0</v>
      </c>
      <c r="J8" s="285">
        <f t="shared" ref="J8:T9" si="0">+J7</f>
        <v>0</v>
      </c>
      <c r="K8" s="285">
        <f t="shared" si="0"/>
        <v>0</v>
      </c>
      <c r="L8" s="285">
        <f t="shared" si="0"/>
        <v>0</v>
      </c>
      <c r="M8" s="285">
        <f t="shared" si="0"/>
        <v>0</v>
      </c>
      <c r="N8" s="285">
        <f t="shared" si="0"/>
        <v>1680</v>
      </c>
      <c r="O8" s="285">
        <f t="shared" si="0"/>
        <v>0</v>
      </c>
      <c r="P8" s="285">
        <f t="shared" si="0"/>
        <v>0</v>
      </c>
      <c r="Q8" s="285">
        <f t="shared" si="0"/>
        <v>600</v>
      </c>
      <c r="R8" s="285">
        <f t="shared" si="0"/>
        <v>0</v>
      </c>
      <c r="S8" s="285">
        <f t="shared" si="0"/>
        <v>0</v>
      </c>
      <c r="T8" s="285">
        <f t="shared" si="0"/>
        <v>0</v>
      </c>
      <c r="U8" s="312"/>
    </row>
    <row r="9" spans="1:21" s="29" customFormat="1" ht="57.75">
      <c r="E9" s="706" t="s">
        <v>139</v>
      </c>
      <c r="F9" s="523">
        <f>+F8</f>
        <v>50160</v>
      </c>
      <c r="G9" s="294"/>
      <c r="H9" s="294"/>
      <c r="I9" s="285">
        <f>+I8</f>
        <v>0</v>
      </c>
      <c r="J9" s="285">
        <f t="shared" si="0"/>
        <v>0</v>
      </c>
      <c r="K9" s="285">
        <f t="shared" si="0"/>
        <v>0</v>
      </c>
      <c r="L9" s="285">
        <f t="shared" si="0"/>
        <v>0</v>
      </c>
      <c r="M9" s="285">
        <f t="shared" si="0"/>
        <v>0</v>
      </c>
      <c r="N9" s="285">
        <f t="shared" si="0"/>
        <v>1680</v>
      </c>
      <c r="O9" s="285">
        <f t="shared" si="0"/>
        <v>0</v>
      </c>
      <c r="P9" s="285">
        <f t="shared" si="0"/>
        <v>0</v>
      </c>
      <c r="Q9" s="285">
        <f t="shared" si="0"/>
        <v>600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70"/>
    </row>
    <row r="11" spans="1:21">
      <c r="A11" s="145" t="s">
        <v>140</v>
      </c>
      <c r="B11" s="1340" t="s">
        <v>141</v>
      </c>
      <c r="C11" s="1340"/>
      <c r="D11" s="1340"/>
      <c r="E11" s="1340"/>
    </row>
  </sheetData>
  <mergeCells count="31"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4" bestFit="1" customWidth="1"/>
    <col min="2" max="2" width="17.7109375" style="1" customWidth="1"/>
    <col min="3" max="4" width="6" style="17" customWidth="1"/>
    <col min="5" max="5" width="6.85546875" style="17" bestFit="1" customWidth="1"/>
    <col min="6" max="6" width="6.7109375" style="17" bestFit="1" customWidth="1"/>
    <col min="7" max="8" width="6" style="17" customWidth="1"/>
    <col min="9" max="9" width="6.85546875" style="17" bestFit="1" customWidth="1"/>
    <col min="10" max="10" width="6.7109375" style="17" bestFit="1" customWidth="1"/>
    <col min="11" max="12" width="6" style="14" customWidth="1"/>
    <col min="13" max="13" width="6.85546875" style="14" bestFit="1" customWidth="1"/>
    <col min="14" max="14" width="6.71093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940" t="s">
        <v>0</v>
      </c>
      <c r="B2" s="1940" t="s">
        <v>1</v>
      </c>
      <c r="C2" s="1939" t="s">
        <v>39</v>
      </c>
      <c r="D2" s="1939"/>
      <c r="E2" s="1939"/>
      <c r="F2" s="1939"/>
      <c r="G2" s="1941" t="s">
        <v>40</v>
      </c>
      <c r="H2" s="1941"/>
      <c r="I2" s="1941"/>
      <c r="J2" s="1941"/>
      <c r="K2" s="1942" t="s">
        <v>4</v>
      </c>
      <c r="L2" s="1942"/>
      <c r="M2" s="1942"/>
      <c r="N2" s="1942"/>
    </row>
    <row r="3" spans="1:14" s="3" customFormat="1" ht="40.5">
      <c r="A3" s="1940"/>
      <c r="B3" s="1940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 t="shared" ref="L4:N4" si="0">D4+H4</f>
        <v>1</v>
      </c>
      <c r="M4" s="27">
        <f t="shared" si="0"/>
        <v>0</v>
      </c>
      <c r="N4" s="27">
        <f t="shared" si="0"/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1">C5+G5</f>
        <v>12</v>
      </c>
      <c r="L5" s="27">
        <f t="shared" ref="L5:L17" si="2">D5+H5</f>
        <v>1</v>
      </c>
      <c r="M5" s="27">
        <f t="shared" ref="M5:M17" si="3">E5+I5</f>
        <v>0</v>
      </c>
      <c r="N5" s="27">
        <f t="shared" ref="N5:N17" si="4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1"/>
        <v>9</v>
      </c>
      <c r="L6" s="27">
        <f t="shared" si="2"/>
        <v>2</v>
      </c>
      <c r="M6" s="27">
        <f t="shared" si="3"/>
        <v>0</v>
      </c>
      <c r="N6" s="27">
        <f t="shared" si="4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1"/>
        <v>1</v>
      </c>
      <c r="L7" s="27">
        <f t="shared" si="2"/>
        <v>2</v>
      </c>
      <c r="M7" s="27">
        <f t="shared" si="3"/>
        <v>0</v>
      </c>
      <c r="N7" s="27">
        <f t="shared" si="4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1"/>
        <v>9</v>
      </c>
      <c r="L8" s="27">
        <f t="shared" si="2"/>
        <v>9</v>
      </c>
      <c r="M8" s="27">
        <f t="shared" si="3"/>
        <v>0</v>
      </c>
      <c r="N8" s="27">
        <f t="shared" si="4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1"/>
        <v>4</v>
      </c>
      <c r="L9" s="27">
        <f t="shared" si="2"/>
        <v>0</v>
      </c>
      <c r="M9" s="27">
        <f t="shared" si="3"/>
        <v>0</v>
      </c>
      <c r="N9" s="27">
        <f t="shared" si="4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1"/>
        <v>12</v>
      </c>
      <c r="L10" s="27">
        <f t="shared" si="2"/>
        <v>3</v>
      </c>
      <c r="M10" s="27">
        <f t="shared" si="3"/>
        <v>0</v>
      </c>
      <c r="N10" s="27">
        <f t="shared" si="4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1"/>
        <v>7</v>
      </c>
      <c r="L11" s="27">
        <f t="shared" si="2"/>
        <v>13</v>
      </c>
      <c r="M11" s="27">
        <f t="shared" si="3"/>
        <v>1</v>
      </c>
      <c r="N11" s="27">
        <f t="shared" si="4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1"/>
        <v>6</v>
      </c>
      <c r="L12" s="27">
        <f t="shared" si="2"/>
        <v>4</v>
      </c>
      <c r="M12" s="27">
        <f t="shared" si="3"/>
        <v>0</v>
      </c>
      <c r="N12" s="27">
        <f t="shared" si="4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1"/>
        <v>1</v>
      </c>
      <c r="L13" s="27">
        <f t="shared" si="2"/>
        <v>2</v>
      </c>
      <c r="M13" s="27">
        <f t="shared" si="3"/>
        <v>0</v>
      </c>
      <c r="N13" s="27">
        <f t="shared" si="4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1"/>
        <v>2</v>
      </c>
      <c r="L14" s="27">
        <f t="shared" si="2"/>
        <v>3</v>
      </c>
      <c r="M14" s="27">
        <f t="shared" si="3"/>
        <v>0</v>
      </c>
      <c r="N14" s="27">
        <f t="shared" si="4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1"/>
        <v>0</v>
      </c>
      <c r="L15" s="27">
        <f t="shared" si="2"/>
        <v>0</v>
      </c>
      <c r="M15" s="27">
        <f t="shared" si="3"/>
        <v>0</v>
      </c>
      <c r="N15" s="27">
        <f t="shared" si="4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1"/>
        <v>6</v>
      </c>
      <c r="L16" s="27">
        <f t="shared" si="2"/>
        <v>2</v>
      </c>
      <c r="M16" s="27">
        <f t="shared" si="3"/>
        <v>0</v>
      </c>
      <c r="N16" s="27">
        <f t="shared" si="4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1"/>
        <v>1</v>
      </c>
      <c r="L17" s="27">
        <f t="shared" si="2"/>
        <v>1</v>
      </c>
      <c r="M17" s="27">
        <f t="shared" si="3"/>
        <v>0</v>
      </c>
      <c r="N17" s="27">
        <f t="shared" si="4"/>
        <v>0</v>
      </c>
    </row>
    <row r="18" spans="1:14" s="13" customFormat="1">
      <c r="A18" s="12"/>
      <c r="B18" s="12" t="s">
        <v>4</v>
      </c>
      <c r="C18" s="24">
        <f>SUM(C4:C17)</f>
        <v>48</v>
      </c>
      <c r="D18" s="24">
        <f t="shared" ref="D18:F18" si="5">SUM(D4:D17)</f>
        <v>32</v>
      </c>
      <c r="E18" s="24">
        <f t="shared" si="5"/>
        <v>1</v>
      </c>
      <c r="F18" s="24">
        <f t="shared" si="5"/>
        <v>12</v>
      </c>
      <c r="G18" s="20">
        <f>SUM(G4:G17)</f>
        <v>25</v>
      </c>
      <c r="H18" s="20">
        <f t="shared" ref="H18:J18" si="6">SUM(H4:H17)</f>
        <v>11</v>
      </c>
      <c r="I18" s="20">
        <f t="shared" si="6"/>
        <v>0</v>
      </c>
      <c r="J18" s="20">
        <f t="shared" si="6"/>
        <v>6</v>
      </c>
      <c r="K18" s="26">
        <f>SUM(K4:K17)</f>
        <v>73</v>
      </c>
      <c r="L18" s="26">
        <f t="shared" ref="L18:N18" si="7">SUM(L4:L17)</f>
        <v>43</v>
      </c>
      <c r="M18" s="26">
        <f t="shared" si="7"/>
        <v>1</v>
      </c>
      <c r="N18" s="26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Q28"/>
  <sheetViews>
    <sheetView workbookViewId="0">
      <selection activeCell="N25" sqref="N25"/>
    </sheetView>
  </sheetViews>
  <sheetFormatPr defaultRowHeight="15"/>
  <cols>
    <col min="1" max="1" width="6.140625" customWidth="1"/>
    <col min="2" max="2" width="43.5703125" customWidth="1"/>
    <col min="3" max="3" width="10.140625" customWidth="1"/>
    <col min="4" max="4" width="9.5703125" customWidth="1"/>
    <col min="5" max="5" width="8.140625" customWidth="1"/>
    <col min="6" max="6" width="9.140625" customWidth="1"/>
    <col min="7" max="7" width="13" customWidth="1"/>
    <col min="8" max="8" width="10.42578125" customWidth="1"/>
    <col min="9" max="9" width="9.5703125" customWidth="1"/>
    <col min="10" max="10" width="12.42578125" customWidth="1"/>
  </cols>
  <sheetData>
    <row r="1" spans="1:17" ht="20.25">
      <c r="A1" s="1247" t="s">
        <v>1646</v>
      </c>
      <c r="B1" s="1247"/>
      <c r="C1" s="1247"/>
      <c r="D1" s="1247"/>
      <c r="E1" s="1247"/>
      <c r="F1" s="1247"/>
      <c r="G1" s="1247"/>
      <c r="H1" s="1247"/>
      <c r="I1" s="1247"/>
      <c r="J1" s="1247"/>
      <c r="L1" s="1248"/>
      <c r="M1" s="1248"/>
      <c r="N1" s="1248"/>
      <c r="O1" s="1248"/>
      <c r="P1" s="1248"/>
      <c r="Q1" s="1248"/>
    </row>
    <row r="2" spans="1:17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7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7" ht="18.75">
      <c r="A4" s="1249" t="s">
        <v>0</v>
      </c>
      <c r="B4" s="1249" t="s">
        <v>1629</v>
      </c>
      <c r="C4" s="1250" t="s">
        <v>1630</v>
      </c>
      <c r="D4" s="1251"/>
      <c r="E4" s="1252"/>
      <c r="F4" s="1249" t="s">
        <v>1311</v>
      </c>
      <c r="G4" s="1249"/>
      <c r="H4" s="1249"/>
      <c r="I4" s="1249"/>
      <c r="J4" s="1253" t="s">
        <v>1631</v>
      </c>
    </row>
    <row r="5" spans="1:17" ht="37.5">
      <c r="A5" s="1249"/>
      <c r="B5" s="1249"/>
      <c r="C5" s="1227" t="s">
        <v>2</v>
      </c>
      <c r="D5" s="1227" t="s">
        <v>1632</v>
      </c>
      <c r="E5" s="1227" t="s">
        <v>4</v>
      </c>
      <c r="F5" s="1228" t="s">
        <v>1647</v>
      </c>
      <c r="G5" s="1228" t="s">
        <v>1636</v>
      </c>
      <c r="H5" s="1227" t="s">
        <v>1633</v>
      </c>
      <c r="I5" s="1227" t="s">
        <v>1637</v>
      </c>
      <c r="J5" s="1254"/>
    </row>
    <row r="6" spans="1:17" ht="14.25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</row>
    <row r="7" spans="1:17" ht="14.25" customHeight="1">
      <c r="A7" s="1230"/>
      <c r="B7" s="1230"/>
      <c r="C7" s="1230"/>
      <c r="D7" s="1230"/>
      <c r="E7" s="1230"/>
      <c r="F7" s="1230"/>
      <c r="G7" s="1230"/>
      <c r="H7" s="1230"/>
      <c r="I7" s="1230"/>
      <c r="J7" s="1230"/>
    </row>
    <row r="8" spans="1:17" ht="14.25" customHeight="1">
      <c r="A8" s="1230"/>
      <c r="B8" s="1230"/>
      <c r="C8" s="1230"/>
      <c r="D8" s="1230"/>
      <c r="E8" s="1230"/>
      <c r="F8" s="1230"/>
      <c r="G8" s="1230"/>
      <c r="H8" s="1230"/>
      <c r="I8" s="1230"/>
      <c r="J8" s="1230"/>
    </row>
    <row r="9" spans="1:17" ht="14.25" customHeight="1">
      <c r="A9" s="1230"/>
      <c r="B9" s="1230"/>
      <c r="C9" s="1230"/>
      <c r="D9" s="1230"/>
      <c r="E9" s="1230"/>
      <c r="F9" s="1230"/>
      <c r="G9" s="1230"/>
      <c r="H9" s="1230"/>
      <c r="I9" s="1230"/>
      <c r="J9" s="1230"/>
    </row>
    <row r="10" spans="1:17" ht="14.25" customHeight="1">
      <c r="A10" s="1230"/>
      <c r="B10" s="1230"/>
      <c r="C10" s="1230"/>
      <c r="D10" s="1230"/>
      <c r="E10" s="1230"/>
      <c r="F10" s="1230"/>
      <c r="G10" s="1230"/>
      <c r="H10" s="1230"/>
      <c r="I10" s="1230"/>
      <c r="J10" s="1230"/>
    </row>
    <row r="11" spans="1:17" ht="14.25" customHeight="1">
      <c r="A11" s="1230"/>
      <c r="B11" s="1230"/>
      <c r="C11" s="1230"/>
      <c r="D11" s="1230"/>
      <c r="E11" s="1230"/>
      <c r="F11" s="1230"/>
      <c r="G11" s="1230"/>
      <c r="H11" s="1230"/>
      <c r="I11" s="1230"/>
      <c r="J11" s="1230"/>
    </row>
    <row r="12" spans="1:17" ht="14.25" customHeight="1">
      <c r="A12" s="1231"/>
      <c r="B12" s="1231"/>
      <c r="C12" s="1231"/>
      <c r="D12" s="1231"/>
      <c r="E12" s="1231"/>
      <c r="F12" s="1231"/>
      <c r="G12" s="1231"/>
      <c r="H12" s="1231"/>
      <c r="I12" s="1231"/>
      <c r="J12" s="1231"/>
    </row>
    <row r="13" spans="1:17" ht="21" customHeight="1">
      <c r="A13" s="178"/>
      <c r="B13" s="1234" t="s">
        <v>4</v>
      </c>
      <c r="C13" s="1235"/>
      <c r="D13" s="1235"/>
      <c r="E13" s="1235"/>
      <c r="F13" s="1235"/>
      <c r="G13" s="1235"/>
      <c r="H13" s="1235"/>
      <c r="I13" s="1235"/>
      <c r="J13" s="1235"/>
    </row>
    <row r="14" spans="1:17" ht="1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7" ht="20.25">
      <c r="A15" s="178"/>
      <c r="C15" s="1244" t="s">
        <v>1638</v>
      </c>
      <c r="D15" s="1244"/>
      <c r="E15" s="1244"/>
      <c r="F15" s="1244"/>
      <c r="G15" s="1244"/>
      <c r="H15" s="1244"/>
      <c r="I15" s="1"/>
      <c r="J15" s="1"/>
    </row>
    <row r="16" spans="1:17" ht="18.75">
      <c r="A16" s="178"/>
      <c r="C16" s="1244" t="s">
        <v>1641</v>
      </c>
      <c r="D16" s="1244"/>
      <c r="E16" s="1244"/>
      <c r="F16" s="1244"/>
      <c r="G16" s="1244"/>
      <c r="H16" s="1244"/>
      <c r="I16" s="29"/>
      <c r="J16" s="178"/>
    </row>
    <row r="17" spans="1:10" ht="18.75">
      <c r="A17" s="178"/>
      <c r="C17" s="1233" t="s">
        <v>1643</v>
      </c>
      <c r="D17" s="1233"/>
      <c r="E17" s="178"/>
      <c r="F17" s="29"/>
      <c r="G17" s="29"/>
      <c r="H17" s="29"/>
      <c r="I17" s="1232"/>
      <c r="J17" s="178"/>
    </row>
    <row r="18" spans="1:10">
      <c r="A18" s="178"/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24" customHeight="1">
      <c r="A19" s="178"/>
      <c r="C19" s="1244" t="s">
        <v>1639</v>
      </c>
      <c r="D19" s="1244"/>
      <c r="E19" s="1244"/>
      <c r="F19" s="1244"/>
      <c r="G19" s="1244"/>
      <c r="H19" s="1244"/>
      <c r="I19" s="178"/>
      <c r="J19" s="178"/>
    </row>
    <row r="20" spans="1:10" ht="18.75">
      <c r="A20" s="178"/>
      <c r="C20" s="1244" t="s">
        <v>1640</v>
      </c>
      <c r="D20" s="1244"/>
      <c r="E20" s="1244"/>
      <c r="F20" s="1244"/>
      <c r="G20" s="1244"/>
      <c r="H20" s="1244"/>
      <c r="I20" s="29"/>
      <c r="J20" s="178"/>
    </row>
    <row r="21" spans="1:10" ht="18.75">
      <c r="A21" s="178"/>
      <c r="C21" s="1233" t="s">
        <v>1642</v>
      </c>
      <c r="D21" s="1233"/>
      <c r="E21" s="178"/>
      <c r="F21" s="1233"/>
      <c r="G21" s="1233"/>
      <c r="H21" s="1233"/>
      <c r="I21" s="1232"/>
      <c r="J21" s="178"/>
    </row>
    <row r="22" spans="1:10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24" customHeight="1">
      <c r="A23" s="178"/>
      <c r="C23" s="1244" t="s">
        <v>1644</v>
      </c>
      <c r="D23" s="1244"/>
      <c r="E23" s="1244"/>
      <c r="F23" s="1244"/>
      <c r="G23" s="1244"/>
      <c r="H23" s="1244"/>
      <c r="I23" s="178"/>
      <c r="J23" s="178"/>
    </row>
    <row r="24" spans="1:10" ht="18.75">
      <c r="A24" s="178"/>
      <c r="B24" s="1233"/>
      <c r="C24" s="1244" t="s">
        <v>1634</v>
      </c>
      <c r="D24" s="1244"/>
      <c r="E24" s="1244"/>
      <c r="F24" s="1244"/>
      <c r="G24" s="1244"/>
      <c r="H24" s="1244"/>
      <c r="I24" s="178"/>
      <c r="J24" s="178"/>
    </row>
    <row r="25" spans="1:10" ht="18.75">
      <c r="A25" s="178"/>
      <c r="B25" s="1233"/>
      <c r="C25" s="1246" t="s">
        <v>1648</v>
      </c>
      <c r="D25" s="1246"/>
      <c r="E25" s="1246"/>
      <c r="F25" s="1246"/>
      <c r="G25" s="1246"/>
      <c r="H25" s="1246"/>
      <c r="I25" s="178"/>
      <c r="J25" s="178"/>
    </row>
    <row r="26" spans="1:10" ht="25.5" customHeight="1">
      <c r="A26" s="178"/>
      <c r="B26" s="1245" t="s">
        <v>1635</v>
      </c>
      <c r="C26" s="1245"/>
      <c r="D26" s="1245"/>
      <c r="E26" s="1245"/>
      <c r="F26" s="1245"/>
      <c r="G26" s="1245"/>
      <c r="H26" s="1245"/>
      <c r="I26" s="178"/>
      <c r="J26" s="178"/>
    </row>
    <row r="27" spans="1:10" ht="21.75" customHeight="1">
      <c r="A27" s="178"/>
      <c r="B27" s="1245" t="s">
        <v>1645</v>
      </c>
      <c r="C27" s="1245"/>
      <c r="D27" s="1245"/>
      <c r="E27" s="1245"/>
      <c r="F27" s="1245"/>
      <c r="G27" s="1245"/>
      <c r="H27" s="1245"/>
      <c r="I27" s="1245"/>
      <c r="J27" s="178"/>
    </row>
    <row r="28" spans="1:10">
      <c r="A28" s="178"/>
      <c r="B28" s="178"/>
      <c r="C28" s="178"/>
      <c r="D28" s="178"/>
      <c r="E28" s="178"/>
      <c r="F28" s="178"/>
      <c r="G28" s="178"/>
      <c r="H28" s="178"/>
      <c r="I28" s="178"/>
      <c r="J28" s="178"/>
    </row>
  </sheetData>
  <mergeCells count="16">
    <mergeCell ref="C15:H15"/>
    <mergeCell ref="C16:H16"/>
    <mergeCell ref="A1:J1"/>
    <mergeCell ref="L1:Q1"/>
    <mergeCell ref="A4:A5"/>
    <mergeCell ref="B4:B5"/>
    <mergeCell ref="C4:E4"/>
    <mergeCell ref="F4:I4"/>
    <mergeCell ref="J4:J5"/>
    <mergeCell ref="C19:H19"/>
    <mergeCell ref="C20:H20"/>
    <mergeCell ref="C23:H23"/>
    <mergeCell ref="B27:I27"/>
    <mergeCell ref="C24:H24"/>
    <mergeCell ref="C25:H25"/>
    <mergeCell ref="B26:H26"/>
  </mergeCells>
  <pageMargins left="0.70866141732283472" right="0.47" top="0.42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39"/>
  <sheetViews>
    <sheetView tabSelected="1" view="pageBreakPreview" zoomScaleNormal="100" zoomScaleSheetLayoutView="100" workbookViewId="0">
      <selection activeCell="N13" sqref="N13"/>
    </sheetView>
  </sheetViews>
  <sheetFormatPr defaultRowHeight="20.25"/>
  <cols>
    <col min="1" max="4" width="13.7109375" style="32" customWidth="1"/>
    <col min="5" max="5" width="31.28515625" style="32" customWidth="1"/>
    <col min="6" max="6" width="9.28515625" style="794" bestFit="1" customWidth="1"/>
    <col min="7" max="7" width="5.28515625" style="32" customWidth="1"/>
    <col min="8" max="8" width="11.140625" style="32" customWidth="1"/>
    <col min="9" max="10" width="4" style="794" customWidth="1"/>
    <col min="11" max="11" width="4" style="1071" customWidth="1"/>
    <col min="12" max="12" width="4" style="794" customWidth="1"/>
    <col min="13" max="13" width="4" style="1071" customWidth="1"/>
    <col min="14" max="16" width="4" style="794" customWidth="1"/>
    <col min="17" max="17" width="4" style="1071" customWidth="1"/>
    <col min="18" max="18" width="4" style="794" customWidth="1"/>
    <col min="19" max="19" width="4" style="1071" customWidth="1"/>
    <col min="20" max="20" width="4" style="794" customWidth="1"/>
    <col min="21" max="21" width="6.5703125" style="32" customWidth="1"/>
    <col min="22" max="246" width="9" style="32"/>
    <col min="247" max="247" width="16.7109375" style="32" customWidth="1"/>
    <col min="248" max="248" width="12.7109375" style="32" customWidth="1"/>
    <col min="249" max="249" width="11.7109375" style="32" customWidth="1"/>
    <col min="250" max="250" width="11.28515625" style="32" customWidth="1"/>
    <col min="251" max="251" width="22.28515625" style="32" customWidth="1"/>
    <col min="252" max="252" width="10.28515625" style="32" customWidth="1"/>
    <col min="253" max="253" width="4.28515625" style="32" customWidth="1"/>
    <col min="254" max="254" width="7.85546875" style="32" customWidth="1"/>
    <col min="255" max="266" width="4" style="32" customWidth="1"/>
    <col min="267" max="267" width="12.7109375" style="32" customWidth="1"/>
    <col min="268" max="502" width="9" style="32"/>
    <col min="503" max="503" width="16.7109375" style="32" customWidth="1"/>
    <col min="504" max="504" width="12.7109375" style="32" customWidth="1"/>
    <col min="505" max="505" width="11.7109375" style="32" customWidth="1"/>
    <col min="506" max="506" width="11.28515625" style="32" customWidth="1"/>
    <col min="507" max="507" width="22.28515625" style="32" customWidth="1"/>
    <col min="508" max="508" width="10.28515625" style="32" customWidth="1"/>
    <col min="509" max="509" width="4.28515625" style="32" customWidth="1"/>
    <col min="510" max="510" width="7.85546875" style="32" customWidth="1"/>
    <col min="511" max="522" width="4" style="32" customWidth="1"/>
    <col min="523" max="523" width="12.7109375" style="32" customWidth="1"/>
    <col min="524" max="758" width="9" style="32"/>
    <col min="759" max="759" width="16.7109375" style="32" customWidth="1"/>
    <col min="760" max="760" width="12.7109375" style="32" customWidth="1"/>
    <col min="761" max="761" width="11.7109375" style="32" customWidth="1"/>
    <col min="762" max="762" width="11.28515625" style="32" customWidth="1"/>
    <col min="763" max="763" width="22.28515625" style="32" customWidth="1"/>
    <col min="764" max="764" width="10.28515625" style="32" customWidth="1"/>
    <col min="765" max="765" width="4.28515625" style="32" customWidth="1"/>
    <col min="766" max="766" width="7.85546875" style="32" customWidth="1"/>
    <col min="767" max="778" width="4" style="32" customWidth="1"/>
    <col min="779" max="779" width="12.7109375" style="32" customWidth="1"/>
    <col min="780" max="1014" width="9" style="32"/>
    <col min="1015" max="1015" width="16.7109375" style="32" customWidth="1"/>
    <col min="1016" max="1016" width="12.7109375" style="32" customWidth="1"/>
    <col min="1017" max="1017" width="11.7109375" style="32" customWidth="1"/>
    <col min="1018" max="1018" width="11.28515625" style="32" customWidth="1"/>
    <col min="1019" max="1019" width="22.28515625" style="32" customWidth="1"/>
    <col min="1020" max="1020" width="10.28515625" style="32" customWidth="1"/>
    <col min="1021" max="1021" width="4.28515625" style="32" customWidth="1"/>
    <col min="1022" max="1022" width="7.85546875" style="32" customWidth="1"/>
    <col min="1023" max="1034" width="4" style="32" customWidth="1"/>
    <col min="1035" max="1035" width="12.7109375" style="32" customWidth="1"/>
    <col min="1036" max="1270" width="9" style="32"/>
    <col min="1271" max="1271" width="16.7109375" style="32" customWidth="1"/>
    <col min="1272" max="1272" width="12.7109375" style="32" customWidth="1"/>
    <col min="1273" max="1273" width="11.7109375" style="32" customWidth="1"/>
    <col min="1274" max="1274" width="11.28515625" style="32" customWidth="1"/>
    <col min="1275" max="1275" width="22.28515625" style="32" customWidth="1"/>
    <col min="1276" max="1276" width="10.28515625" style="32" customWidth="1"/>
    <col min="1277" max="1277" width="4.28515625" style="32" customWidth="1"/>
    <col min="1278" max="1278" width="7.85546875" style="32" customWidth="1"/>
    <col min="1279" max="1290" width="4" style="32" customWidth="1"/>
    <col min="1291" max="1291" width="12.7109375" style="32" customWidth="1"/>
    <col min="1292" max="1526" width="9" style="32"/>
    <col min="1527" max="1527" width="16.7109375" style="32" customWidth="1"/>
    <col min="1528" max="1528" width="12.7109375" style="32" customWidth="1"/>
    <col min="1529" max="1529" width="11.7109375" style="32" customWidth="1"/>
    <col min="1530" max="1530" width="11.28515625" style="32" customWidth="1"/>
    <col min="1531" max="1531" width="22.28515625" style="32" customWidth="1"/>
    <col min="1532" max="1532" width="10.28515625" style="32" customWidth="1"/>
    <col min="1533" max="1533" width="4.28515625" style="32" customWidth="1"/>
    <col min="1534" max="1534" width="7.85546875" style="32" customWidth="1"/>
    <col min="1535" max="1546" width="4" style="32" customWidth="1"/>
    <col min="1547" max="1547" width="12.7109375" style="32" customWidth="1"/>
    <col min="1548" max="1782" width="9" style="32"/>
    <col min="1783" max="1783" width="16.7109375" style="32" customWidth="1"/>
    <col min="1784" max="1784" width="12.7109375" style="32" customWidth="1"/>
    <col min="1785" max="1785" width="11.7109375" style="32" customWidth="1"/>
    <col min="1786" max="1786" width="11.28515625" style="32" customWidth="1"/>
    <col min="1787" max="1787" width="22.28515625" style="32" customWidth="1"/>
    <col min="1788" max="1788" width="10.28515625" style="32" customWidth="1"/>
    <col min="1789" max="1789" width="4.28515625" style="32" customWidth="1"/>
    <col min="1790" max="1790" width="7.85546875" style="32" customWidth="1"/>
    <col min="1791" max="1802" width="4" style="32" customWidth="1"/>
    <col min="1803" max="1803" width="12.7109375" style="32" customWidth="1"/>
    <col min="1804" max="2038" width="9" style="32"/>
    <col min="2039" max="2039" width="16.7109375" style="32" customWidth="1"/>
    <col min="2040" max="2040" width="12.7109375" style="32" customWidth="1"/>
    <col min="2041" max="2041" width="11.7109375" style="32" customWidth="1"/>
    <col min="2042" max="2042" width="11.28515625" style="32" customWidth="1"/>
    <col min="2043" max="2043" width="22.28515625" style="32" customWidth="1"/>
    <col min="2044" max="2044" width="10.28515625" style="32" customWidth="1"/>
    <col min="2045" max="2045" width="4.28515625" style="32" customWidth="1"/>
    <col min="2046" max="2046" width="7.85546875" style="32" customWidth="1"/>
    <col min="2047" max="2058" width="4" style="32" customWidth="1"/>
    <col min="2059" max="2059" width="12.7109375" style="32" customWidth="1"/>
    <col min="2060" max="2294" width="9" style="32"/>
    <col min="2295" max="2295" width="16.7109375" style="32" customWidth="1"/>
    <col min="2296" max="2296" width="12.7109375" style="32" customWidth="1"/>
    <col min="2297" max="2297" width="11.7109375" style="32" customWidth="1"/>
    <col min="2298" max="2298" width="11.28515625" style="32" customWidth="1"/>
    <col min="2299" max="2299" width="22.28515625" style="32" customWidth="1"/>
    <col min="2300" max="2300" width="10.28515625" style="32" customWidth="1"/>
    <col min="2301" max="2301" width="4.28515625" style="32" customWidth="1"/>
    <col min="2302" max="2302" width="7.85546875" style="32" customWidth="1"/>
    <col min="2303" max="2314" width="4" style="32" customWidth="1"/>
    <col min="2315" max="2315" width="12.7109375" style="32" customWidth="1"/>
    <col min="2316" max="2550" width="9" style="32"/>
    <col min="2551" max="2551" width="16.7109375" style="32" customWidth="1"/>
    <col min="2552" max="2552" width="12.7109375" style="32" customWidth="1"/>
    <col min="2553" max="2553" width="11.7109375" style="32" customWidth="1"/>
    <col min="2554" max="2554" width="11.28515625" style="32" customWidth="1"/>
    <col min="2555" max="2555" width="22.28515625" style="32" customWidth="1"/>
    <col min="2556" max="2556" width="10.28515625" style="32" customWidth="1"/>
    <col min="2557" max="2557" width="4.28515625" style="32" customWidth="1"/>
    <col min="2558" max="2558" width="7.85546875" style="32" customWidth="1"/>
    <col min="2559" max="2570" width="4" style="32" customWidth="1"/>
    <col min="2571" max="2571" width="12.7109375" style="32" customWidth="1"/>
    <col min="2572" max="2806" width="9" style="32"/>
    <col min="2807" max="2807" width="16.7109375" style="32" customWidth="1"/>
    <col min="2808" max="2808" width="12.7109375" style="32" customWidth="1"/>
    <col min="2809" max="2809" width="11.7109375" style="32" customWidth="1"/>
    <col min="2810" max="2810" width="11.28515625" style="32" customWidth="1"/>
    <col min="2811" max="2811" width="22.28515625" style="32" customWidth="1"/>
    <col min="2812" max="2812" width="10.28515625" style="32" customWidth="1"/>
    <col min="2813" max="2813" width="4.28515625" style="32" customWidth="1"/>
    <col min="2814" max="2814" width="7.85546875" style="32" customWidth="1"/>
    <col min="2815" max="2826" width="4" style="32" customWidth="1"/>
    <col min="2827" max="2827" width="12.7109375" style="32" customWidth="1"/>
    <col min="2828" max="3062" width="9" style="32"/>
    <col min="3063" max="3063" width="16.7109375" style="32" customWidth="1"/>
    <col min="3064" max="3064" width="12.7109375" style="32" customWidth="1"/>
    <col min="3065" max="3065" width="11.7109375" style="32" customWidth="1"/>
    <col min="3066" max="3066" width="11.28515625" style="32" customWidth="1"/>
    <col min="3067" max="3067" width="22.28515625" style="32" customWidth="1"/>
    <col min="3068" max="3068" width="10.28515625" style="32" customWidth="1"/>
    <col min="3069" max="3069" width="4.28515625" style="32" customWidth="1"/>
    <col min="3070" max="3070" width="7.85546875" style="32" customWidth="1"/>
    <col min="3071" max="3082" width="4" style="32" customWidth="1"/>
    <col min="3083" max="3083" width="12.7109375" style="32" customWidth="1"/>
    <col min="3084" max="3318" width="9" style="32"/>
    <col min="3319" max="3319" width="16.7109375" style="32" customWidth="1"/>
    <col min="3320" max="3320" width="12.7109375" style="32" customWidth="1"/>
    <col min="3321" max="3321" width="11.7109375" style="32" customWidth="1"/>
    <col min="3322" max="3322" width="11.28515625" style="32" customWidth="1"/>
    <col min="3323" max="3323" width="22.28515625" style="32" customWidth="1"/>
    <col min="3324" max="3324" width="10.28515625" style="32" customWidth="1"/>
    <col min="3325" max="3325" width="4.28515625" style="32" customWidth="1"/>
    <col min="3326" max="3326" width="7.85546875" style="32" customWidth="1"/>
    <col min="3327" max="3338" width="4" style="32" customWidth="1"/>
    <col min="3339" max="3339" width="12.7109375" style="32" customWidth="1"/>
    <col min="3340" max="3574" width="9" style="32"/>
    <col min="3575" max="3575" width="16.7109375" style="32" customWidth="1"/>
    <col min="3576" max="3576" width="12.7109375" style="32" customWidth="1"/>
    <col min="3577" max="3577" width="11.7109375" style="32" customWidth="1"/>
    <col min="3578" max="3578" width="11.28515625" style="32" customWidth="1"/>
    <col min="3579" max="3579" width="22.28515625" style="32" customWidth="1"/>
    <col min="3580" max="3580" width="10.28515625" style="32" customWidth="1"/>
    <col min="3581" max="3581" width="4.28515625" style="32" customWidth="1"/>
    <col min="3582" max="3582" width="7.85546875" style="32" customWidth="1"/>
    <col min="3583" max="3594" width="4" style="32" customWidth="1"/>
    <col min="3595" max="3595" width="12.7109375" style="32" customWidth="1"/>
    <col min="3596" max="3830" width="9" style="32"/>
    <col min="3831" max="3831" width="16.7109375" style="32" customWidth="1"/>
    <col min="3832" max="3832" width="12.7109375" style="32" customWidth="1"/>
    <col min="3833" max="3833" width="11.7109375" style="32" customWidth="1"/>
    <col min="3834" max="3834" width="11.28515625" style="32" customWidth="1"/>
    <col min="3835" max="3835" width="22.28515625" style="32" customWidth="1"/>
    <col min="3836" max="3836" width="10.28515625" style="32" customWidth="1"/>
    <col min="3837" max="3837" width="4.28515625" style="32" customWidth="1"/>
    <col min="3838" max="3838" width="7.85546875" style="32" customWidth="1"/>
    <col min="3839" max="3850" width="4" style="32" customWidth="1"/>
    <col min="3851" max="3851" width="12.7109375" style="32" customWidth="1"/>
    <col min="3852" max="4086" width="9" style="32"/>
    <col min="4087" max="4087" width="16.7109375" style="32" customWidth="1"/>
    <col min="4088" max="4088" width="12.7109375" style="32" customWidth="1"/>
    <col min="4089" max="4089" width="11.7109375" style="32" customWidth="1"/>
    <col min="4090" max="4090" width="11.28515625" style="32" customWidth="1"/>
    <col min="4091" max="4091" width="22.28515625" style="32" customWidth="1"/>
    <col min="4092" max="4092" width="10.28515625" style="32" customWidth="1"/>
    <col min="4093" max="4093" width="4.28515625" style="32" customWidth="1"/>
    <col min="4094" max="4094" width="7.85546875" style="32" customWidth="1"/>
    <col min="4095" max="4106" width="4" style="32" customWidth="1"/>
    <col min="4107" max="4107" width="12.7109375" style="32" customWidth="1"/>
    <col min="4108" max="4342" width="9" style="32"/>
    <col min="4343" max="4343" width="16.7109375" style="32" customWidth="1"/>
    <col min="4344" max="4344" width="12.7109375" style="32" customWidth="1"/>
    <col min="4345" max="4345" width="11.7109375" style="32" customWidth="1"/>
    <col min="4346" max="4346" width="11.28515625" style="32" customWidth="1"/>
    <col min="4347" max="4347" width="22.28515625" style="32" customWidth="1"/>
    <col min="4348" max="4348" width="10.28515625" style="32" customWidth="1"/>
    <col min="4349" max="4349" width="4.28515625" style="32" customWidth="1"/>
    <col min="4350" max="4350" width="7.85546875" style="32" customWidth="1"/>
    <col min="4351" max="4362" width="4" style="32" customWidth="1"/>
    <col min="4363" max="4363" width="12.7109375" style="32" customWidth="1"/>
    <col min="4364" max="4598" width="9" style="32"/>
    <col min="4599" max="4599" width="16.7109375" style="32" customWidth="1"/>
    <col min="4600" max="4600" width="12.7109375" style="32" customWidth="1"/>
    <col min="4601" max="4601" width="11.7109375" style="32" customWidth="1"/>
    <col min="4602" max="4602" width="11.28515625" style="32" customWidth="1"/>
    <col min="4603" max="4603" width="22.28515625" style="32" customWidth="1"/>
    <col min="4604" max="4604" width="10.28515625" style="32" customWidth="1"/>
    <col min="4605" max="4605" width="4.28515625" style="32" customWidth="1"/>
    <col min="4606" max="4606" width="7.85546875" style="32" customWidth="1"/>
    <col min="4607" max="4618" width="4" style="32" customWidth="1"/>
    <col min="4619" max="4619" width="12.7109375" style="32" customWidth="1"/>
    <col min="4620" max="4854" width="9" style="32"/>
    <col min="4855" max="4855" width="16.7109375" style="32" customWidth="1"/>
    <col min="4856" max="4856" width="12.7109375" style="32" customWidth="1"/>
    <col min="4857" max="4857" width="11.7109375" style="32" customWidth="1"/>
    <col min="4858" max="4858" width="11.28515625" style="32" customWidth="1"/>
    <col min="4859" max="4859" width="22.28515625" style="32" customWidth="1"/>
    <col min="4860" max="4860" width="10.28515625" style="32" customWidth="1"/>
    <col min="4861" max="4861" width="4.28515625" style="32" customWidth="1"/>
    <col min="4862" max="4862" width="7.85546875" style="32" customWidth="1"/>
    <col min="4863" max="4874" width="4" style="32" customWidth="1"/>
    <col min="4875" max="4875" width="12.7109375" style="32" customWidth="1"/>
    <col min="4876" max="5110" width="9" style="32"/>
    <col min="5111" max="5111" width="16.7109375" style="32" customWidth="1"/>
    <col min="5112" max="5112" width="12.7109375" style="32" customWidth="1"/>
    <col min="5113" max="5113" width="11.7109375" style="32" customWidth="1"/>
    <col min="5114" max="5114" width="11.28515625" style="32" customWidth="1"/>
    <col min="5115" max="5115" width="22.28515625" style="32" customWidth="1"/>
    <col min="5116" max="5116" width="10.28515625" style="32" customWidth="1"/>
    <col min="5117" max="5117" width="4.28515625" style="32" customWidth="1"/>
    <col min="5118" max="5118" width="7.85546875" style="32" customWidth="1"/>
    <col min="5119" max="5130" width="4" style="32" customWidth="1"/>
    <col min="5131" max="5131" width="12.7109375" style="32" customWidth="1"/>
    <col min="5132" max="5366" width="9" style="32"/>
    <col min="5367" max="5367" width="16.7109375" style="32" customWidth="1"/>
    <col min="5368" max="5368" width="12.7109375" style="32" customWidth="1"/>
    <col min="5369" max="5369" width="11.7109375" style="32" customWidth="1"/>
    <col min="5370" max="5370" width="11.28515625" style="32" customWidth="1"/>
    <col min="5371" max="5371" width="22.28515625" style="32" customWidth="1"/>
    <col min="5372" max="5372" width="10.28515625" style="32" customWidth="1"/>
    <col min="5373" max="5373" width="4.28515625" style="32" customWidth="1"/>
    <col min="5374" max="5374" width="7.85546875" style="32" customWidth="1"/>
    <col min="5375" max="5386" width="4" style="32" customWidth="1"/>
    <col min="5387" max="5387" width="12.7109375" style="32" customWidth="1"/>
    <col min="5388" max="5622" width="9" style="32"/>
    <col min="5623" max="5623" width="16.7109375" style="32" customWidth="1"/>
    <col min="5624" max="5624" width="12.7109375" style="32" customWidth="1"/>
    <col min="5625" max="5625" width="11.7109375" style="32" customWidth="1"/>
    <col min="5626" max="5626" width="11.28515625" style="32" customWidth="1"/>
    <col min="5627" max="5627" width="22.28515625" style="32" customWidth="1"/>
    <col min="5628" max="5628" width="10.28515625" style="32" customWidth="1"/>
    <col min="5629" max="5629" width="4.28515625" style="32" customWidth="1"/>
    <col min="5630" max="5630" width="7.85546875" style="32" customWidth="1"/>
    <col min="5631" max="5642" width="4" style="32" customWidth="1"/>
    <col min="5643" max="5643" width="12.7109375" style="32" customWidth="1"/>
    <col min="5644" max="5878" width="9" style="32"/>
    <col min="5879" max="5879" width="16.7109375" style="32" customWidth="1"/>
    <col min="5880" max="5880" width="12.7109375" style="32" customWidth="1"/>
    <col min="5881" max="5881" width="11.7109375" style="32" customWidth="1"/>
    <col min="5882" max="5882" width="11.28515625" style="32" customWidth="1"/>
    <col min="5883" max="5883" width="22.28515625" style="32" customWidth="1"/>
    <col min="5884" max="5884" width="10.28515625" style="32" customWidth="1"/>
    <col min="5885" max="5885" width="4.28515625" style="32" customWidth="1"/>
    <col min="5886" max="5886" width="7.85546875" style="32" customWidth="1"/>
    <col min="5887" max="5898" width="4" style="32" customWidth="1"/>
    <col min="5899" max="5899" width="12.7109375" style="32" customWidth="1"/>
    <col min="5900" max="6134" width="9" style="32"/>
    <col min="6135" max="6135" width="16.7109375" style="32" customWidth="1"/>
    <col min="6136" max="6136" width="12.7109375" style="32" customWidth="1"/>
    <col min="6137" max="6137" width="11.7109375" style="32" customWidth="1"/>
    <col min="6138" max="6138" width="11.28515625" style="32" customWidth="1"/>
    <col min="6139" max="6139" width="22.28515625" style="32" customWidth="1"/>
    <col min="6140" max="6140" width="10.28515625" style="32" customWidth="1"/>
    <col min="6141" max="6141" width="4.28515625" style="32" customWidth="1"/>
    <col min="6142" max="6142" width="7.85546875" style="32" customWidth="1"/>
    <col min="6143" max="6154" width="4" style="32" customWidth="1"/>
    <col min="6155" max="6155" width="12.7109375" style="32" customWidth="1"/>
    <col min="6156" max="6390" width="9" style="32"/>
    <col min="6391" max="6391" width="16.7109375" style="32" customWidth="1"/>
    <col min="6392" max="6392" width="12.7109375" style="32" customWidth="1"/>
    <col min="6393" max="6393" width="11.7109375" style="32" customWidth="1"/>
    <col min="6394" max="6394" width="11.28515625" style="32" customWidth="1"/>
    <col min="6395" max="6395" width="22.28515625" style="32" customWidth="1"/>
    <col min="6396" max="6396" width="10.28515625" style="32" customWidth="1"/>
    <col min="6397" max="6397" width="4.28515625" style="32" customWidth="1"/>
    <col min="6398" max="6398" width="7.85546875" style="32" customWidth="1"/>
    <col min="6399" max="6410" width="4" style="32" customWidth="1"/>
    <col min="6411" max="6411" width="12.7109375" style="32" customWidth="1"/>
    <col min="6412" max="6646" width="9" style="32"/>
    <col min="6647" max="6647" width="16.7109375" style="32" customWidth="1"/>
    <col min="6648" max="6648" width="12.7109375" style="32" customWidth="1"/>
    <col min="6649" max="6649" width="11.7109375" style="32" customWidth="1"/>
    <col min="6650" max="6650" width="11.28515625" style="32" customWidth="1"/>
    <col min="6651" max="6651" width="22.28515625" style="32" customWidth="1"/>
    <col min="6652" max="6652" width="10.28515625" style="32" customWidth="1"/>
    <col min="6653" max="6653" width="4.28515625" style="32" customWidth="1"/>
    <col min="6654" max="6654" width="7.85546875" style="32" customWidth="1"/>
    <col min="6655" max="6666" width="4" style="32" customWidth="1"/>
    <col min="6667" max="6667" width="12.7109375" style="32" customWidth="1"/>
    <col min="6668" max="6902" width="9" style="32"/>
    <col min="6903" max="6903" width="16.7109375" style="32" customWidth="1"/>
    <col min="6904" max="6904" width="12.7109375" style="32" customWidth="1"/>
    <col min="6905" max="6905" width="11.7109375" style="32" customWidth="1"/>
    <col min="6906" max="6906" width="11.28515625" style="32" customWidth="1"/>
    <col min="6907" max="6907" width="22.28515625" style="32" customWidth="1"/>
    <col min="6908" max="6908" width="10.28515625" style="32" customWidth="1"/>
    <col min="6909" max="6909" width="4.28515625" style="32" customWidth="1"/>
    <col min="6910" max="6910" width="7.85546875" style="32" customWidth="1"/>
    <col min="6911" max="6922" width="4" style="32" customWidth="1"/>
    <col min="6923" max="6923" width="12.7109375" style="32" customWidth="1"/>
    <col min="6924" max="7158" width="9" style="32"/>
    <col min="7159" max="7159" width="16.7109375" style="32" customWidth="1"/>
    <col min="7160" max="7160" width="12.7109375" style="32" customWidth="1"/>
    <col min="7161" max="7161" width="11.7109375" style="32" customWidth="1"/>
    <col min="7162" max="7162" width="11.28515625" style="32" customWidth="1"/>
    <col min="7163" max="7163" width="22.28515625" style="32" customWidth="1"/>
    <col min="7164" max="7164" width="10.28515625" style="32" customWidth="1"/>
    <col min="7165" max="7165" width="4.28515625" style="32" customWidth="1"/>
    <col min="7166" max="7166" width="7.85546875" style="32" customWidth="1"/>
    <col min="7167" max="7178" width="4" style="32" customWidth="1"/>
    <col min="7179" max="7179" width="12.7109375" style="32" customWidth="1"/>
    <col min="7180" max="7414" width="9" style="32"/>
    <col min="7415" max="7415" width="16.7109375" style="32" customWidth="1"/>
    <col min="7416" max="7416" width="12.7109375" style="32" customWidth="1"/>
    <col min="7417" max="7417" width="11.7109375" style="32" customWidth="1"/>
    <col min="7418" max="7418" width="11.28515625" style="32" customWidth="1"/>
    <col min="7419" max="7419" width="22.28515625" style="32" customWidth="1"/>
    <col min="7420" max="7420" width="10.28515625" style="32" customWidth="1"/>
    <col min="7421" max="7421" width="4.28515625" style="32" customWidth="1"/>
    <col min="7422" max="7422" width="7.85546875" style="32" customWidth="1"/>
    <col min="7423" max="7434" width="4" style="32" customWidth="1"/>
    <col min="7435" max="7435" width="12.7109375" style="32" customWidth="1"/>
    <col min="7436" max="7670" width="9" style="32"/>
    <col min="7671" max="7671" width="16.7109375" style="32" customWidth="1"/>
    <col min="7672" max="7672" width="12.7109375" style="32" customWidth="1"/>
    <col min="7673" max="7673" width="11.7109375" style="32" customWidth="1"/>
    <col min="7674" max="7674" width="11.28515625" style="32" customWidth="1"/>
    <col min="7675" max="7675" width="22.28515625" style="32" customWidth="1"/>
    <col min="7676" max="7676" width="10.28515625" style="32" customWidth="1"/>
    <col min="7677" max="7677" width="4.28515625" style="32" customWidth="1"/>
    <col min="7678" max="7678" width="7.85546875" style="32" customWidth="1"/>
    <col min="7679" max="7690" width="4" style="32" customWidth="1"/>
    <col min="7691" max="7691" width="12.7109375" style="32" customWidth="1"/>
    <col min="7692" max="7926" width="9" style="32"/>
    <col min="7927" max="7927" width="16.7109375" style="32" customWidth="1"/>
    <col min="7928" max="7928" width="12.7109375" style="32" customWidth="1"/>
    <col min="7929" max="7929" width="11.7109375" style="32" customWidth="1"/>
    <col min="7930" max="7930" width="11.28515625" style="32" customWidth="1"/>
    <col min="7931" max="7931" width="22.28515625" style="32" customWidth="1"/>
    <col min="7932" max="7932" width="10.28515625" style="32" customWidth="1"/>
    <col min="7933" max="7933" width="4.28515625" style="32" customWidth="1"/>
    <col min="7934" max="7934" width="7.85546875" style="32" customWidth="1"/>
    <col min="7935" max="7946" width="4" style="32" customWidth="1"/>
    <col min="7947" max="7947" width="12.7109375" style="32" customWidth="1"/>
    <col min="7948" max="8182" width="9" style="32"/>
    <col min="8183" max="8183" width="16.7109375" style="32" customWidth="1"/>
    <col min="8184" max="8184" width="12.7109375" style="32" customWidth="1"/>
    <col min="8185" max="8185" width="11.7109375" style="32" customWidth="1"/>
    <col min="8186" max="8186" width="11.28515625" style="32" customWidth="1"/>
    <col min="8187" max="8187" width="22.28515625" style="32" customWidth="1"/>
    <col min="8188" max="8188" width="10.28515625" style="32" customWidth="1"/>
    <col min="8189" max="8189" width="4.28515625" style="32" customWidth="1"/>
    <col min="8190" max="8190" width="7.85546875" style="32" customWidth="1"/>
    <col min="8191" max="8202" width="4" style="32" customWidth="1"/>
    <col min="8203" max="8203" width="12.7109375" style="32" customWidth="1"/>
    <col min="8204" max="8438" width="9" style="32"/>
    <col min="8439" max="8439" width="16.7109375" style="32" customWidth="1"/>
    <col min="8440" max="8440" width="12.7109375" style="32" customWidth="1"/>
    <col min="8441" max="8441" width="11.7109375" style="32" customWidth="1"/>
    <col min="8442" max="8442" width="11.28515625" style="32" customWidth="1"/>
    <col min="8443" max="8443" width="22.28515625" style="32" customWidth="1"/>
    <col min="8444" max="8444" width="10.28515625" style="32" customWidth="1"/>
    <col min="8445" max="8445" width="4.28515625" style="32" customWidth="1"/>
    <col min="8446" max="8446" width="7.85546875" style="32" customWidth="1"/>
    <col min="8447" max="8458" width="4" style="32" customWidth="1"/>
    <col min="8459" max="8459" width="12.7109375" style="32" customWidth="1"/>
    <col min="8460" max="8694" width="9" style="32"/>
    <col min="8695" max="8695" width="16.7109375" style="32" customWidth="1"/>
    <col min="8696" max="8696" width="12.7109375" style="32" customWidth="1"/>
    <col min="8697" max="8697" width="11.7109375" style="32" customWidth="1"/>
    <col min="8698" max="8698" width="11.28515625" style="32" customWidth="1"/>
    <col min="8699" max="8699" width="22.28515625" style="32" customWidth="1"/>
    <col min="8700" max="8700" width="10.28515625" style="32" customWidth="1"/>
    <col min="8701" max="8701" width="4.28515625" style="32" customWidth="1"/>
    <col min="8702" max="8702" width="7.85546875" style="32" customWidth="1"/>
    <col min="8703" max="8714" width="4" style="32" customWidth="1"/>
    <col min="8715" max="8715" width="12.7109375" style="32" customWidth="1"/>
    <col min="8716" max="8950" width="9" style="32"/>
    <col min="8951" max="8951" width="16.7109375" style="32" customWidth="1"/>
    <col min="8952" max="8952" width="12.7109375" style="32" customWidth="1"/>
    <col min="8953" max="8953" width="11.7109375" style="32" customWidth="1"/>
    <col min="8954" max="8954" width="11.28515625" style="32" customWidth="1"/>
    <col min="8955" max="8955" width="22.28515625" style="32" customWidth="1"/>
    <col min="8956" max="8956" width="10.28515625" style="32" customWidth="1"/>
    <col min="8957" max="8957" width="4.28515625" style="32" customWidth="1"/>
    <col min="8958" max="8958" width="7.85546875" style="32" customWidth="1"/>
    <col min="8959" max="8970" width="4" style="32" customWidth="1"/>
    <col min="8971" max="8971" width="12.7109375" style="32" customWidth="1"/>
    <col min="8972" max="9206" width="9" style="32"/>
    <col min="9207" max="9207" width="16.7109375" style="32" customWidth="1"/>
    <col min="9208" max="9208" width="12.7109375" style="32" customWidth="1"/>
    <col min="9209" max="9209" width="11.7109375" style="32" customWidth="1"/>
    <col min="9210" max="9210" width="11.28515625" style="32" customWidth="1"/>
    <col min="9211" max="9211" width="22.28515625" style="32" customWidth="1"/>
    <col min="9212" max="9212" width="10.28515625" style="32" customWidth="1"/>
    <col min="9213" max="9213" width="4.28515625" style="32" customWidth="1"/>
    <col min="9214" max="9214" width="7.85546875" style="32" customWidth="1"/>
    <col min="9215" max="9226" width="4" style="32" customWidth="1"/>
    <col min="9227" max="9227" width="12.7109375" style="32" customWidth="1"/>
    <col min="9228" max="9462" width="9" style="32"/>
    <col min="9463" max="9463" width="16.7109375" style="32" customWidth="1"/>
    <col min="9464" max="9464" width="12.7109375" style="32" customWidth="1"/>
    <col min="9465" max="9465" width="11.7109375" style="32" customWidth="1"/>
    <col min="9466" max="9466" width="11.28515625" style="32" customWidth="1"/>
    <col min="9467" max="9467" width="22.28515625" style="32" customWidth="1"/>
    <col min="9468" max="9468" width="10.28515625" style="32" customWidth="1"/>
    <col min="9469" max="9469" width="4.28515625" style="32" customWidth="1"/>
    <col min="9470" max="9470" width="7.85546875" style="32" customWidth="1"/>
    <col min="9471" max="9482" width="4" style="32" customWidth="1"/>
    <col min="9483" max="9483" width="12.7109375" style="32" customWidth="1"/>
    <col min="9484" max="9718" width="9" style="32"/>
    <col min="9719" max="9719" width="16.7109375" style="32" customWidth="1"/>
    <col min="9720" max="9720" width="12.7109375" style="32" customWidth="1"/>
    <col min="9721" max="9721" width="11.7109375" style="32" customWidth="1"/>
    <col min="9722" max="9722" width="11.28515625" style="32" customWidth="1"/>
    <col min="9723" max="9723" width="22.28515625" style="32" customWidth="1"/>
    <col min="9724" max="9724" width="10.28515625" style="32" customWidth="1"/>
    <col min="9725" max="9725" width="4.28515625" style="32" customWidth="1"/>
    <col min="9726" max="9726" width="7.85546875" style="32" customWidth="1"/>
    <col min="9727" max="9738" width="4" style="32" customWidth="1"/>
    <col min="9739" max="9739" width="12.7109375" style="32" customWidth="1"/>
    <col min="9740" max="9974" width="9" style="32"/>
    <col min="9975" max="9975" width="16.7109375" style="32" customWidth="1"/>
    <col min="9976" max="9976" width="12.7109375" style="32" customWidth="1"/>
    <col min="9977" max="9977" width="11.7109375" style="32" customWidth="1"/>
    <col min="9978" max="9978" width="11.28515625" style="32" customWidth="1"/>
    <col min="9979" max="9979" width="22.28515625" style="32" customWidth="1"/>
    <col min="9980" max="9980" width="10.28515625" style="32" customWidth="1"/>
    <col min="9981" max="9981" width="4.28515625" style="32" customWidth="1"/>
    <col min="9982" max="9982" width="7.85546875" style="32" customWidth="1"/>
    <col min="9983" max="9994" width="4" style="32" customWidth="1"/>
    <col min="9995" max="9995" width="12.7109375" style="32" customWidth="1"/>
    <col min="9996" max="10230" width="9" style="32"/>
    <col min="10231" max="10231" width="16.7109375" style="32" customWidth="1"/>
    <col min="10232" max="10232" width="12.7109375" style="32" customWidth="1"/>
    <col min="10233" max="10233" width="11.7109375" style="32" customWidth="1"/>
    <col min="10234" max="10234" width="11.28515625" style="32" customWidth="1"/>
    <col min="10235" max="10235" width="22.28515625" style="32" customWidth="1"/>
    <col min="10236" max="10236" width="10.28515625" style="32" customWidth="1"/>
    <col min="10237" max="10237" width="4.28515625" style="32" customWidth="1"/>
    <col min="10238" max="10238" width="7.85546875" style="32" customWidth="1"/>
    <col min="10239" max="10250" width="4" style="32" customWidth="1"/>
    <col min="10251" max="10251" width="12.7109375" style="32" customWidth="1"/>
    <col min="10252" max="10486" width="9" style="32"/>
    <col min="10487" max="10487" width="16.7109375" style="32" customWidth="1"/>
    <col min="10488" max="10488" width="12.7109375" style="32" customWidth="1"/>
    <col min="10489" max="10489" width="11.7109375" style="32" customWidth="1"/>
    <col min="10490" max="10490" width="11.28515625" style="32" customWidth="1"/>
    <col min="10491" max="10491" width="22.28515625" style="32" customWidth="1"/>
    <col min="10492" max="10492" width="10.28515625" style="32" customWidth="1"/>
    <col min="10493" max="10493" width="4.28515625" style="32" customWidth="1"/>
    <col min="10494" max="10494" width="7.85546875" style="32" customWidth="1"/>
    <col min="10495" max="10506" width="4" style="32" customWidth="1"/>
    <col min="10507" max="10507" width="12.7109375" style="32" customWidth="1"/>
    <col min="10508" max="10742" width="9" style="32"/>
    <col min="10743" max="10743" width="16.7109375" style="32" customWidth="1"/>
    <col min="10744" max="10744" width="12.7109375" style="32" customWidth="1"/>
    <col min="10745" max="10745" width="11.7109375" style="32" customWidth="1"/>
    <col min="10746" max="10746" width="11.28515625" style="32" customWidth="1"/>
    <col min="10747" max="10747" width="22.28515625" style="32" customWidth="1"/>
    <col min="10748" max="10748" width="10.28515625" style="32" customWidth="1"/>
    <col min="10749" max="10749" width="4.28515625" style="32" customWidth="1"/>
    <col min="10750" max="10750" width="7.85546875" style="32" customWidth="1"/>
    <col min="10751" max="10762" width="4" style="32" customWidth="1"/>
    <col min="10763" max="10763" width="12.7109375" style="32" customWidth="1"/>
    <col min="10764" max="10998" width="9" style="32"/>
    <col min="10999" max="10999" width="16.7109375" style="32" customWidth="1"/>
    <col min="11000" max="11000" width="12.7109375" style="32" customWidth="1"/>
    <col min="11001" max="11001" width="11.7109375" style="32" customWidth="1"/>
    <col min="11002" max="11002" width="11.28515625" style="32" customWidth="1"/>
    <col min="11003" max="11003" width="22.28515625" style="32" customWidth="1"/>
    <col min="11004" max="11004" width="10.28515625" style="32" customWidth="1"/>
    <col min="11005" max="11005" width="4.28515625" style="32" customWidth="1"/>
    <col min="11006" max="11006" width="7.85546875" style="32" customWidth="1"/>
    <col min="11007" max="11018" width="4" style="32" customWidth="1"/>
    <col min="11019" max="11019" width="12.7109375" style="32" customWidth="1"/>
    <col min="11020" max="11254" width="9" style="32"/>
    <col min="11255" max="11255" width="16.7109375" style="32" customWidth="1"/>
    <col min="11256" max="11256" width="12.7109375" style="32" customWidth="1"/>
    <col min="11257" max="11257" width="11.7109375" style="32" customWidth="1"/>
    <col min="11258" max="11258" width="11.28515625" style="32" customWidth="1"/>
    <col min="11259" max="11259" width="22.28515625" style="32" customWidth="1"/>
    <col min="11260" max="11260" width="10.28515625" style="32" customWidth="1"/>
    <col min="11261" max="11261" width="4.28515625" style="32" customWidth="1"/>
    <col min="11262" max="11262" width="7.85546875" style="32" customWidth="1"/>
    <col min="11263" max="11274" width="4" style="32" customWidth="1"/>
    <col min="11275" max="11275" width="12.7109375" style="32" customWidth="1"/>
    <col min="11276" max="11510" width="9" style="32"/>
    <col min="11511" max="11511" width="16.7109375" style="32" customWidth="1"/>
    <col min="11512" max="11512" width="12.7109375" style="32" customWidth="1"/>
    <col min="11513" max="11513" width="11.7109375" style="32" customWidth="1"/>
    <col min="11514" max="11514" width="11.28515625" style="32" customWidth="1"/>
    <col min="11515" max="11515" width="22.28515625" style="32" customWidth="1"/>
    <col min="11516" max="11516" width="10.28515625" style="32" customWidth="1"/>
    <col min="11517" max="11517" width="4.28515625" style="32" customWidth="1"/>
    <col min="11518" max="11518" width="7.85546875" style="32" customWidth="1"/>
    <col min="11519" max="11530" width="4" style="32" customWidth="1"/>
    <col min="11531" max="11531" width="12.7109375" style="32" customWidth="1"/>
    <col min="11532" max="11766" width="9" style="32"/>
    <col min="11767" max="11767" width="16.7109375" style="32" customWidth="1"/>
    <col min="11768" max="11768" width="12.7109375" style="32" customWidth="1"/>
    <col min="11769" max="11769" width="11.7109375" style="32" customWidth="1"/>
    <col min="11770" max="11770" width="11.28515625" style="32" customWidth="1"/>
    <col min="11771" max="11771" width="22.28515625" style="32" customWidth="1"/>
    <col min="11772" max="11772" width="10.28515625" style="32" customWidth="1"/>
    <col min="11773" max="11773" width="4.28515625" style="32" customWidth="1"/>
    <col min="11774" max="11774" width="7.85546875" style="32" customWidth="1"/>
    <col min="11775" max="11786" width="4" style="32" customWidth="1"/>
    <col min="11787" max="11787" width="12.7109375" style="32" customWidth="1"/>
    <col min="11788" max="12022" width="9" style="32"/>
    <col min="12023" max="12023" width="16.7109375" style="32" customWidth="1"/>
    <col min="12024" max="12024" width="12.7109375" style="32" customWidth="1"/>
    <col min="12025" max="12025" width="11.7109375" style="32" customWidth="1"/>
    <col min="12026" max="12026" width="11.28515625" style="32" customWidth="1"/>
    <col min="12027" max="12027" width="22.28515625" style="32" customWidth="1"/>
    <col min="12028" max="12028" width="10.28515625" style="32" customWidth="1"/>
    <col min="12029" max="12029" width="4.28515625" style="32" customWidth="1"/>
    <col min="12030" max="12030" width="7.85546875" style="32" customWidth="1"/>
    <col min="12031" max="12042" width="4" style="32" customWidth="1"/>
    <col min="12043" max="12043" width="12.7109375" style="32" customWidth="1"/>
    <col min="12044" max="12278" width="9" style="32"/>
    <col min="12279" max="12279" width="16.7109375" style="32" customWidth="1"/>
    <col min="12280" max="12280" width="12.7109375" style="32" customWidth="1"/>
    <col min="12281" max="12281" width="11.7109375" style="32" customWidth="1"/>
    <col min="12282" max="12282" width="11.28515625" style="32" customWidth="1"/>
    <col min="12283" max="12283" width="22.28515625" style="32" customWidth="1"/>
    <col min="12284" max="12284" width="10.28515625" style="32" customWidth="1"/>
    <col min="12285" max="12285" width="4.28515625" style="32" customWidth="1"/>
    <col min="12286" max="12286" width="7.85546875" style="32" customWidth="1"/>
    <col min="12287" max="12298" width="4" style="32" customWidth="1"/>
    <col min="12299" max="12299" width="12.7109375" style="32" customWidth="1"/>
    <col min="12300" max="12534" width="9" style="32"/>
    <col min="12535" max="12535" width="16.7109375" style="32" customWidth="1"/>
    <col min="12536" max="12536" width="12.7109375" style="32" customWidth="1"/>
    <col min="12537" max="12537" width="11.7109375" style="32" customWidth="1"/>
    <col min="12538" max="12538" width="11.28515625" style="32" customWidth="1"/>
    <col min="12539" max="12539" width="22.28515625" style="32" customWidth="1"/>
    <col min="12540" max="12540" width="10.28515625" style="32" customWidth="1"/>
    <col min="12541" max="12541" width="4.28515625" style="32" customWidth="1"/>
    <col min="12542" max="12542" width="7.85546875" style="32" customWidth="1"/>
    <col min="12543" max="12554" width="4" style="32" customWidth="1"/>
    <col min="12555" max="12555" width="12.7109375" style="32" customWidth="1"/>
    <col min="12556" max="12790" width="9" style="32"/>
    <col min="12791" max="12791" width="16.7109375" style="32" customWidth="1"/>
    <col min="12792" max="12792" width="12.7109375" style="32" customWidth="1"/>
    <col min="12793" max="12793" width="11.7109375" style="32" customWidth="1"/>
    <col min="12794" max="12794" width="11.28515625" style="32" customWidth="1"/>
    <col min="12795" max="12795" width="22.28515625" style="32" customWidth="1"/>
    <col min="12796" max="12796" width="10.28515625" style="32" customWidth="1"/>
    <col min="12797" max="12797" width="4.28515625" style="32" customWidth="1"/>
    <col min="12798" max="12798" width="7.85546875" style="32" customWidth="1"/>
    <col min="12799" max="12810" width="4" style="32" customWidth="1"/>
    <col min="12811" max="12811" width="12.7109375" style="32" customWidth="1"/>
    <col min="12812" max="13046" width="9" style="32"/>
    <col min="13047" max="13047" width="16.7109375" style="32" customWidth="1"/>
    <col min="13048" max="13048" width="12.7109375" style="32" customWidth="1"/>
    <col min="13049" max="13049" width="11.7109375" style="32" customWidth="1"/>
    <col min="13050" max="13050" width="11.28515625" style="32" customWidth="1"/>
    <col min="13051" max="13051" width="22.28515625" style="32" customWidth="1"/>
    <col min="13052" max="13052" width="10.28515625" style="32" customWidth="1"/>
    <col min="13053" max="13053" width="4.28515625" style="32" customWidth="1"/>
    <col min="13054" max="13054" width="7.85546875" style="32" customWidth="1"/>
    <col min="13055" max="13066" width="4" style="32" customWidth="1"/>
    <col min="13067" max="13067" width="12.7109375" style="32" customWidth="1"/>
    <col min="13068" max="13302" width="9" style="32"/>
    <col min="13303" max="13303" width="16.7109375" style="32" customWidth="1"/>
    <col min="13304" max="13304" width="12.7109375" style="32" customWidth="1"/>
    <col min="13305" max="13305" width="11.7109375" style="32" customWidth="1"/>
    <col min="13306" max="13306" width="11.28515625" style="32" customWidth="1"/>
    <col min="13307" max="13307" width="22.28515625" style="32" customWidth="1"/>
    <col min="13308" max="13308" width="10.28515625" style="32" customWidth="1"/>
    <col min="13309" max="13309" width="4.28515625" style="32" customWidth="1"/>
    <col min="13310" max="13310" width="7.85546875" style="32" customWidth="1"/>
    <col min="13311" max="13322" width="4" style="32" customWidth="1"/>
    <col min="13323" max="13323" width="12.7109375" style="32" customWidth="1"/>
    <col min="13324" max="13558" width="9" style="32"/>
    <col min="13559" max="13559" width="16.7109375" style="32" customWidth="1"/>
    <col min="13560" max="13560" width="12.7109375" style="32" customWidth="1"/>
    <col min="13561" max="13561" width="11.7109375" style="32" customWidth="1"/>
    <col min="13562" max="13562" width="11.28515625" style="32" customWidth="1"/>
    <col min="13563" max="13563" width="22.28515625" style="32" customWidth="1"/>
    <col min="13564" max="13564" width="10.28515625" style="32" customWidth="1"/>
    <col min="13565" max="13565" width="4.28515625" style="32" customWidth="1"/>
    <col min="13566" max="13566" width="7.85546875" style="32" customWidth="1"/>
    <col min="13567" max="13578" width="4" style="32" customWidth="1"/>
    <col min="13579" max="13579" width="12.7109375" style="32" customWidth="1"/>
    <col min="13580" max="13814" width="9" style="32"/>
    <col min="13815" max="13815" width="16.7109375" style="32" customWidth="1"/>
    <col min="13816" max="13816" width="12.7109375" style="32" customWidth="1"/>
    <col min="13817" max="13817" width="11.7109375" style="32" customWidth="1"/>
    <col min="13818" max="13818" width="11.28515625" style="32" customWidth="1"/>
    <col min="13819" max="13819" width="22.28515625" style="32" customWidth="1"/>
    <col min="13820" max="13820" width="10.28515625" style="32" customWidth="1"/>
    <col min="13821" max="13821" width="4.28515625" style="32" customWidth="1"/>
    <col min="13822" max="13822" width="7.85546875" style="32" customWidth="1"/>
    <col min="13823" max="13834" width="4" style="32" customWidth="1"/>
    <col min="13835" max="13835" width="12.7109375" style="32" customWidth="1"/>
    <col min="13836" max="14070" width="9" style="32"/>
    <col min="14071" max="14071" width="16.7109375" style="32" customWidth="1"/>
    <col min="14072" max="14072" width="12.7109375" style="32" customWidth="1"/>
    <col min="14073" max="14073" width="11.7109375" style="32" customWidth="1"/>
    <col min="14074" max="14074" width="11.28515625" style="32" customWidth="1"/>
    <col min="14075" max="14075" width="22.28515625" style="32" customWidth="1"/>
    <col min="14076" max="14076" width="10.28515625" style="32" customWidth="1"/>
    <col min="14077" max="14077" width="4.28515625" style="32" customWidth="1"/>
    <col min="14078" max="14078" width="7.85546875" style="32" customWidth="1"/>
    <col min="14079" max="14090" width="4" style="32" customWidth="1"/>
    <col min="14091" max="14091" width="12.7109375" style="32" customWidth="1"/>
    <col min="14092" max="14326" width="9" style="32"/>
    <col min="14327" max="14327" width="16.7109375" style="32" customWidth="1"/>
    <col min="14328" max="14328" width="12.7109375" style="32" customWidth="1"/>
    <col min="14329" max="14329" width="11.7109375" style="32" customWidth="1"/>
    <col min="14330" max="14330" width="11.28515625" style="32" customWidth="1"/>
    <col min="14331" max="14331" width="22.28515625" style="32" customWidth="1"/>
    <col min="14332" max="14332" width="10.28515625" style="32" customWidth="1"/>
    <col min="14333" max="14333" width="4.28515625" style="32" customWidth="1"/>
    <col min="14334" max="14334" width="7.85546875" style="32" customWidth="1"/>
    <col min="14335" max="14346" width="4" style="32" customWidth="1"/>
    <col min="14347" max="14347" width="12.7109375" style="32" customWidth="1"/>
    <col min="14348" max="14582" width="9" style="32"/>
    <col min="14583" max="14583" width="16.7109375" style="32" customWidth="1"/>
    <col min="14584" max="14584" width="12.7109375" style="32" customWidth="1"/>
    <col min="14585" max="14585" width="11.7109375" style="32" customWidth="1"/>
    <col min="14586" max="14586" width="11.28515625" style="32" customWidth="1"/>
    <col min="14587" max="14587" width="22.28515625" style="32" customWidth="1"/>
    <col min="14588" max="14588" width="10.28515625" style="32" customWidth="1"/>
    <col min="14589" max="14589" width="4.28515625" style="32" customWidth="1"/>
    <col min="14590" max="14590" width="7.85546875" style="32" customWidth="1"/>
    <col min="14591" max="14602" width="4" style="32" customWidth="1"/>
    <col min="14603" max="14603" width="12.7109375" style="32" customWidth="1"/>
    <col min="14604" max="14838" width="9" style="32"/>
    <col min="14839" max="14839" width="16.7109375" style="32" customWidth="1"/>
    <col min="14840" max="14840" width="12.7109375" style="32" customWidth="1"/>
    <col min="14841" max="14841" width="11.7109375" style="32" customWidth="1"/>
    <col min="14842" max="14842" width="11.28515625" style="32" customWidth="1"/>
    <col min="14843" max="14843" width="22.28515625" style="32" customWidth="1"/>
    <col min="14844" max="14844" width="10.28515625" style="32" customWidth="1"/>
    <col min="14845" max="14845" width="4.28515625" style="32" customWidth="1"/>
    <col min="14846" max="14846" width="7.85546875" style="32" customWidth="1"/>
    <col min="14847" max="14858" width="4" style="32" customWidth="1"/>
    <col min="14859" max="14859" width="12.7109375" style="32" customWidth="1"/>
    <col min="14860" max="15094" width="9" style="32"/>
    <col min="15095" max="15095" width="16.7109375" style="32" customWidth="1"/>
    <col min="15096" max="15096" width="12.7109375" style="32" customWidth="1"/>
    <col min="15097" max="15097" width="11.7109375" style="32" customWidth="1"/>
    <col min="15098" max="15098" width="11.28515625" style="32" customWidth="1"/>
    <col min="15099" max="15099" width="22.28515625" style="32" customWidth="1"/>
    <col min="15100" max="15100" width="10.28515625" style="32" customWidth="1"/>
    <col min="15101" max="15101" width="4.28515625" style="32" customWidth="1"/>
    <col min="15102" max="15102" width="7.85546875" style="32" customWidth="1"/>
    <col min="15103" max="15114" width="4" style="32" customWidth="1"/>
    <col min="15115" max="15115" width="12.7109375" style="32" customWidth="1"/>
    <col min="15116" max="15350" width="9" style="32"/>
    <col min="15351" max="15351" width="16.7109375" style="32" customWidth="1"/>
    <col min="15352" max="15352" width="12.7109375" style="32" customWidth="1"/>
    <col min="15353" max="15353" width="11.7109375" style="32" customWidth="1"/>
    <col min="15354" max="15354" width="11.28515625" style="32" customWidth="1"/>
    <col min="15355" max="15355" width="22.28515625" style="32" customWidth="1"/>
    <col min="15356" max="15356" width="10.28515625" style="32" customWidth="1"/>
    <col min="15357" max="15357" width="4.28515625" style="32" customWidth="1"/>
    <col min="15358" max="15358" width="7.85546875" style="32" customWidth="1"/>
    <col min="15359" max="15370" width="4" style="32" customWidth="1"/>
    <col min="15371" max="15371" width="12.7109375" style="32" customWidth="1"/>
    <col min="15372" max="15606" width="9" style="32"/>
    <col min="15607" max="15607" width="16.7109375" style="32" customWidth="1"/>
    <col min="15608" max="15608" width="12.7109375" style="32" customWidth="1"/>
    <col min="15609" max="15609" width="11.7109375" style="32" customWidth="1"/>
    <col min="15610" max="15610" width="11.28515625" style="32" customWidth="1"/>
    <col min="15611" max="15611" width="22.28515625" style="32" customWidth="1"/>
    <col min="15612" max="15612" width="10.28515625" style="32" customWidth="1"/>
    <col min="15613" max="15613" width="4.28515625" style="32" customWidth="1"/>
    <col min="15614" max="15614" width="7.85546875" style="32" customWidth="1"/>
    <col min="15615" max="15626" width="4" style="32" customWidth="1"/>
    <col min="15627" max="15627" width="12.7109375" style="32" customWidth="1"/>
    <col min="15628" max="15862" width="9" style="32"/>
    <col min="15863" max="15863" width="16.7109375" style="32" customWidth="1"/>
    <col min="15864" max="15864" width="12.7109375" style="32" customWidth="1"/>
    <col min="15865" max="15865" width="11.7109375" style="32" customWidth="1"/>
    <col min="15866" max="15866" width="11.28515625" style="32" customWidth="1"/>
    <col min="15867" max="15867" width="22.28515625" style="32" customWidth="1"/>
    <col min="15868" max="15868" width="10.28515625" style="32" customWidth="1"/>
    <col min="15869" max="15869" width="4.28515625" style="32" customWidth="1"/>
    <col min="15870" max="15870" width="7.85546875" style="32" customWidth="1"/>
    <col min="15871" max="15882" width="4" style="32" customWidth="1"/>
    <col min="15883" max="15883" width="12.7109375" style="32" customWidth="1"/>
    <col min="15884" max="16118" width="9" style="32"/>
    <col min="16119" max="16119" width="16.7109375" style="32" customWidth="1"/>
    <col min="16120" max="16120" width="12.7109375" style="32" customWidth="1"/>
    <col min="16121" max="16121" width="11.7109375" style="32" customWidth="1"/>
    <col min="16122" max="16122" width="11.28515625" style="32" customWidth="1"/>
    <col min="16123" max="16123" width="22.28515625" style="32" customWidth="1"/>
    <col min="16124" max="16124" width="10.28515625" style="32" customWidth="1"/>
    <col min="16125" max="16125" width="4.28515625" style="32" customWidth="1"/>
    <col min="16126" max="16126" width="7.85546875" style="32" customWidth="1"/>
    <col min="16127" max="16138" width="4" style="32" customWidth="1"/>
    <col min="16139" max="16139" width="12.7109375" style="32" customWidth="1"/>
    <col min="16140" max="16374" width="9" style="32"/>
    <col min="16375" max="16384" width="9" style="32" customWidth="1"/>
  </cols>
  <sheetData>
    <row r="1" spans="1:21">
      <c r="A1" s="1284" t="s">
        <v>1649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</row>
    <row r="2" spans="1:21">
      <c r="A2" s="235" t="s">
        <v>1536</v>
      </c>
      <c r="B2" s="235"/>
      <c r="C2" s="235"/>
      <c r="D2" s="235"/>
      <c r="E2" s="1062"/>
    </row>
    <row r="3" spans="1:21">
      <c r="A3" s="1285" t="s">
        <v>1543</v>
      </c>
      <c r="B3" s="1285"/>
      <c r="C3" s="1285"/>
      <c r="D3" s="1285"/>
      <c r="E3" s="1062"/>
    </row>
    <row r="4" spans="1:21">
      <c r="A4" s="1190" t="s">
        <v>1545</v>
      </c>
      <c r="B4" s="1190"/>
      <c r="C4" s="1190"/>
      <c r="D4" s="1190"/>
      <c r="E4" s="1190"/>
    </row>
    <row r="5" spans="1:21">
      <c r="A5" s="236" t="s">
        <v>1544</v>
      </c>
      <c r="B5" s="236"/>
      <c r="C5" s="236"/>
      <c r="D5" s="236"/>
      <c r="E5" s="1062"/>
    </row>
    <row r="6" spans="1:21" s="60" customFormat="1" ht="18.75">
      <c r="A6" s="1276" t="s">
        <v>44</v>
      </c>
      <c r="B6" s="1280" t="s">
        <v>45</v>
      </c>
      <c r="C6" s="1280" t="s">
        <v>46</v>
      </c>
      <c r="D6" s="1280" t="s">
        <v>47</v>
      </c>
      <c r="E6" s="1280" t="s">
        <v>48</v>
      </c>
      <c r="F6" s="1280"/>
      <c r="G6" s="1280"/>
      <c r="H6" s="1280" t="s">
        <v>1650</v>
      </c>
      <c r="I6" s="1287" t="s">
        <v>50</v>
      </c>
      <c r="J6" s="1287"/>
      <c r="K6" s="1287"/>
      <c r="L6" s="1287"/>
      <c r="M6" s="1287"/>
      <c r="N6" s="1287"/>
      <c r="O6" s="1287"/>
      <c r="P6" s="1287"/>
      <c r="Q6" s="1287"/>
      <c r="R6" s="1287"/>
      <c r="S6" s="1287"/>
      <c r="T6" s="1287"/>
      <c r="U6" s="1276" t="s">
        <v>153</v>
      </c>
    </row>
    <row r="7" spans="1:21" s="60" customFormat="1" ht="18.75">
      <c r="A7" s="1286"/>
      <c r="B7" s="1280"/>
      <c r="C7" s="1280"/>
      <c r="D7" s="1280"/>
      <c r="E7" s="1276" t="s">
        <v>52</v>
      </c>
      <c r="F7" s="1278" t="s">
        <v>1455</v>
      </c>
      <c r="G7" s="1280" t="s">
        <v>54</v>
      </c>
      <c r="H7" s="1280"/>
      <c r="I7" s="1275" t="s">
        <v>55</v>
      </c>
      <c r="J7" s="1275" t="s">
        <v>56</v>
      </c>
      <c r="K7" s="1275" t="s">
        <v>57</v>
      </c>
      <c r="L7" s="1275" t="s">
        <v>58</v>
      </c>
      <c r="M7" s="1275" t="s">
        <v>59</v>
      </c>
      <c r="N7" s="1275" t="s">
        <v>60</v>
      </c>
      <c r="O7" s="1275" t="s">
        <v>61</v>
      </c>
      <c r="P7" s="1275" t="s">
        <v>62</v>
      </c>
      <c r="Q7" s="1275" t="s">
        <v>63</v>
      </c>
      <c r="R7" s="1275" t="s">
        <v>64</v>
      </c>
      <c r="S7" s="1275" t="s">
        <v>65</v>
      </c>
      <c r="T7" s="1275" t="s">
        <v>66</v>
      </c>
      <c r="U7" s="1286"/>
    </row>
    <row r="8" spans="1:21" s="60" customFormat="1" ht="18.75">
      <c r="A8" s="1277"/>
      <c r="B8" s="1280"/>
      <c r="C8" s="1280"/>
      <c r="D8" s="1280"/>
      <c r="E8" s="1277"/>
      <c r="F8" s="1279"/>
      <c r="G8" s="1280"/>
      <c r="H8" s="1280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7"/>
    </row>
    <row r="9" spans="1:21" s="60" customFormat="1" ht="18.75" customHeight="1">
      <c r="A9" s="1259" t="s">
        <v>1593</v>
      </c>
      <c r="B9" s="1206"/>
      <c r="C9" s="1218"/>
      <c r="D9" s="1206"/>
      <c r="E9" s="62" t="s">
        <v>1546</v>
      </c>
      <c r="F9" s="1072"/>
      <c r="G9" s="1269"/>
      <c r="H9" s="1079"/>
      <c r="I9" s="775"/>
      <c r="J9" s="775"/>
      <c r="K9" s="1073"/>
      <c r="L9" s="775"/>
      <c r="M9" s="1073"/>
      <c r="N9" s="775"/>
      <c r="O9" s="775"/>
      <c r="P9" s="775"/>
      <c r="Q9" s="1073"/>
      <c r="R9" s="775"/>
      <c r="S9" s="1073"/>
      <c r="T9" s="775"/>
      <c r="U9" s="1288"/>
    </row>
    <row r="10" spans="1:21" s="60" customFormat="1" ht="18.75">
      <c r="A10" s="1260"/>
      <c r="B10" s="1199"/>
      <c r="C10" s="824"/>
      <c r="D10" s="1199"/>
      <c r="E10" s="1194" t="s">
        <v>1547</v>
      </c>
      <c r="F10" s="1072"/>
      <c r="G10" s="1255"/>
      <c r="H10" s="824"/>
      <c r="I10" s="73"/>
      <c r="J10" s="73"/>
      <c r="K10" s="1074"/>
      <c r="L10" s="73"/>
      <c r="M10" s="1074"/>
      <c r="N10" s="73"/>
      <c r="O10" s="73"/>
      <c r="P10" s="73"/>
      <c r="Q10" s="1074"/>
      <c r="R10" s="73"/>
      <c r="S10" s="1074"/>
      <c r="T10" s="73"/>
      <c r="U10" s="1256"/>
    </row>
    <row r="11" spans="1:21" s="60" customFormat="1" ht="18.75">
      <c r="A11" s="1260"/>
      <c r="B11" s="1199"/>
      <c r="C11" s="824"/>
      <c r="D11" s="1199"/>
      <c r="E11" s="1193" t="s">
        <v>1549</v>
      </c>
      <c r="F11" s="1072"/>
      <c r="G11" s="1255"/>
      <c r="H11" s="824"/>
      <c r="I11" s="73"/>
      <c r="J11" s="73"/>
      <c r="K11" s="1074"/>
      <c r="L11" s="73"/>
      <c r="M11" s="1074"/>
      <c r="N11" s="73"/>
      <c r="O11" s="73"/>
      <c r="P11" s="73"/>
      <c r="Q11" s="1074"/>
      <c r="R11" s="73"/>
      <c r="S11" s="1074"/>
      <c r="T11" s="73"/>
      <c r="U11" s="1256"/>
    </row>
    <row r="12" spans="1:21" s="60" customFormat="1" ht="18.75">
      <c r="A12" s="1260"/>
      <c r="B12" s="1199"/>
      <c r="C12" s="824"/>
      <c r="D12" s="1199"/>
      <c r="E12" s="1193" t="s">
        <v>1550</v>
      </c>
      <c r="F12" s="1072"/>
      <c r="G12" s="1255"/>
      <c r="H12" s="824"/>
      <c r="I12" s="73"/>
      <c r="J12" s="73"/>
      <c r="K12" s="1074"/>
      <c r="L12" s="73"/>
      <c r="M12" s="1074"/>
      <c r="N12" s="73"/>
      <c r="O12" s="73"/>
      <c r="P12" s="73"/>
      <c r="Q12" s="1074"/>
      <c r="R12" s="73"/>
      <c r="S12" s="1074"/>
      <c r="T12" s="73"/>
      <c r="U12" s="1201"/>
    </row>
    <row r="13" spans="1:21" s="60" customFormat="1" ht="18.75">
      <c r="A13" s="1260"/>
      <c r="B13" s="1199"/>
      <c r="C13" s="824"/>
      <c r="D13" s="1199"/>
      <c r="E13" s="1193" t="s">
        <v>1551</v>
      </c>
      <c r="F13" s="1072"/>
      <c r="G13" s="1255"/>
      <c r="H13" s="1205"/>
      <c r="I13" s="73"/>
      <c r="J13" s="73"/>
      <c r="K13" s="1074"/>
      <c r="L13" s="73"/>
      <c r="M13" s="1074"/>
      <c r="N13" s="73"/>
      <c r="O13" s="1209"/>
      <c r="P13" s="1209"/>
      <c r="Q13" s="1169"/>
      <c r="R13" s="1209"/>
      <c r="S13" s="1169"/>
      <c r="T13" s="1209"/>
      <c r="U13" s="1063"/>
    </row>
    <row r="14" spans="1:21" s="60" customFormat="1" ht="18.75">
      <c r="A14" s="1260"/>
      <c r="B14" s="1199"/>
      <c r="C14" s="824"/>
      <c r="D14" s="1199"/>
      <c r="E14" s="1193" t="s">
        <v>1599</v>
      </c>
      <c r="F14" s="1072"/>
      <c r="G14" s="1255"/>
      <c r="H14" s="1205"/>
      <c r="I14" s="73"/>
      <c r="J14" s="73"/>
      <c r="K14" s="1074"/>
      <c r="L14" s="73"/>
      <c r="M14" s="1074"/>
      <c r="N14" s="73"/>
      <c r="O14" s="1209"/>
      <c r="P14" s="1209"/>
      <c r="Q14" s="1169"/>
      <c r="R14" s="1209"/>
      <c r="S14" s="1169"/>
      <c r="T14" s="1209"/>
      <c r="U14" s="1063"/>
    </row>
    <row r="15" spans="1:21" s="60" customFormat="1" ht="18.75">
      <c r="A15" s="1260"/>
      <c r="B15" s="1199"/>
      <c r="C15" s="824"/>
      <c r="D15" s="1199"/>
      <c r="E15" s="1193" t="s">
        <v>1552</v>
      </c>
      <c r="F15" s="1072"/>
      <c r="G15" s="1255"/>
      <c r="H15" s="1205"/>
      <c r="I15" s="73"/>
      <c r="J15" s="73"/>
      <c r="K15" s="1074"/>
      <c r="L15" s="73"/>
      <c r="M15" s="1074"/>
      <c r="N15" s="73"/>
      <c r="O15" s="1209"/>
      <c r="P15" s="1209"/>
      <c r="Q15" s="1169"/>
      <c r="R15" s="1209"/>
      <c r="S15" s="1169"/>
      <c r="T15" s="1209"/>
      <c r="U15" s="1063"/>
    </row>
    <row r="16" spans="1:21" s="60" customFormat="1" ht="18.75">
      <c r="A16" s="1260"/>
      <c r="B16" s="1199"/>
      <c r="C16" s="824"/>
      <c r="D16" s="1199"/>
      <c r="E16" s="1194" t="s">
        <v>1553</v>
      </c>
      <c r="F16" s="1072"/>
      <c r="G16" s="1203"/>
      <c r="H16" s="1205"/>
      <c r="I16" s="73"/>
      <c r="J16" s="73"/>
      <c r="K16" s="1074"/>
      <c r="L16" s="73"/>
      <c r="M16" s="1074"/>
      <c r="N16" s="73"/>
      <c r="O16" s="1209"/>
      <c r="P16" s="1209"/>
      <c r="Q16" s="1169"/>
      <c r="R16" s="1209"/>
      <c r="S16" s="1169"/>
      <c r="T16" s="1209"/>
      <c r="U16" s="1063"/>
    </row>
    <row r="17" spans="1:21" s="60" customFormat="1" ht="18.75">
      <c r="A17" s="1260"/>
      <c r="B17" s="1199"/>
      <c r="C17" s="824"/>
      <c r="D17" s="1199"/>
      <c r="E17" s="1193" t="s">
        <v>1554</v>
      </c>
      <c r="F17" s="1072"/>
      <c r="G17" s="1203"/>
      <c r="H17" s="1205"/>
      <c r="I17" s="73"/>
      <c r="J17" s="73"/>
      <c r="K17" s="1074"/>
      <c r="L17" s="73"/>
      <c r="M17" s="1074"/>
      <c r="N17" s="73"/>
      <c r="O17" s="1209"/>
      <c r="P17" s="1209"/>
      <c r="Q17" s="1169"/>
      <c r="R17" s="1209"/>
      <c r="S17" s="1169"/>
      <c r="T17" s="1209"/>
      <c r="U17" s="1063"/>
    </row>
    <row r="18" spans="1:21" s="60" customFormat="1" ht="18.75">
      <c r="A18" s="1260"/>
      <c r="B18" s="1199"/>
      <c r="C18" s="824"/>
      <c r="D18" s="1199"/>
      <c r="E18" s="68" t="s">
        <v>1555</v>
      </c>
      <c r="F18" s="1072"/>
      <c r="G18" s="1203"/>
      <c r="H18" s="1205"/>
      <c r="I18" s="73"/>
      <c r="J18" s="73"/>
      <c r="K18" s="1074"/>
      <c r="L18" s="73"/>
      <c r="M18" s="1074"/>
      <c r="N18" s="73"/>
      <c r="O18" s="1209"/>
      <c r="P18" s="1209"/>
      <c r="Q18" s="1169"/>
      <c r="R18" s="1209"/>
      <c r="S18" s="1169"/>
      <c r="T18" s="1209"/>
      <c r="U18" s="1063"/>
    </row>
    <row r="19" spans="1:21" s="60" customFormat="1" ht="18.75">
      <c r="A19" s="1260"/>
      <c r="B19" s="1199"/>
      <c r="C19" s="824"/>
      <c r="D19" s="1199"/>
      <c r="E19" s="68" t="s">
        <v>1556</v>
      </c>
      <c r="F19" s="1072"/>
      <c r="G19" s="1203"/>
      <c r="H19" s="1205"/>
      <c r="I19" s="73"/>
      <c r="J19" s="73"/>
      <c r="K19" s="1074"/>
      <c r="L19" s="73"/>
      <c r="M19" s="1074"/>
      <c r="N19" s="73"/>
      <c r="O19" s="1209"/>
      <c r="P19" s="1209"/>
      <c r="Q19" s="1169"/>
      <c r="R19" s="1209"/>
      <c r="S19" s="1169"/>
      <c r="T19" s="1209"/>
      <c r="U19" s="1063"/>
    </row>
    <row r="20" spans="1:21" s="60" customFormat="1" ht="18.75">
      <c r="A20" s="1260"/>
      <c r="B20" s="1199"/>
      <c r="C20" s="824"/>
      <c r="D20" s="1199"/>
      <c r="E20" s="1194" t="s">
        <v>1557</v>
      </c>
      <c r="F20" s="1072"/>
      <c r="G20" s="1203"/>
      <c r="H20" s="1205"/>
      <c r="I20" s="73"/>
      <c r="J20" s="73"/>
      <c r="K20" s="1074"/>
      <c r="L20" s="73"/>
      <c r="M20" s="1074"/>
      <c r="N20" s="73"/>
      <c r="O20" s="1209"/>
      <c r="P20" s="1209"/>
      <c r="Q20" s="1169"/>
      <c r="R20" s="1209"/>
      <c r="S20" s="1169"/>
      <c r="T20" s="1209"/>
      <c r="U20" s="1063"/>
    </row>
    <row r="21" spans="1:21" s="60" customFormat="1" ht="18.75">
      <c r="A21" s="1260"/>
      <c r="B21" s="1199"/>
      <c r="C21" s="824"/>
      <c r="D21" s="1199"/>
      <c r="E21" s="1193" t="s">
        <v>1626</v>
      </c>
      <c r="F21" s="1072"/>
      <c r="G21" s="1203"/>
      <c r="H21" s="1205"/>
      <c r="I21" s="73"/>
      <c r="J21" s="73"/>
      <c r="K21" s="1074"/>
      <c r="L21" s="73"/>
      <c r="M21" s="1074"/>
      <c r="N21" s="73"/>
      <c r="O21" s="1209"/>
      <c r="P21" s="1209"/>
      <c r="Q21" s="1169"/>
      <c r="R21" s="1209"/>
      <c r="S21" s="1169"/>
      <c r="T21" s="1209"/>
      <c r="U21" s="1063"/>
    </row>
    <row r="22" spans="1:21" s="60" customFormat="1" ht="18.75">
      <c r="A22" s="1260"/>
      <c r="B22" s="1199"/>
      <c r="C22" s="824"/>
      <c r="D22" s="1199"/>
      <c r="E22" s="1193" t="s">
        <v>1559</v>
      </c>
      <c r="F22" s="1072"/>
      <c r="G22" s="1203"/>
      <c r="H22" s="1205"/>
      <c r="I22" s="73"/>
      <c r="J22" s="73"/>
      <c r="K22" s="1074"/>
      <c r="L22" s="73"/>
      <c r="M22" s="1074"/>
      <c r="N22" s="73"/>
      <c r="O22" s="1209"/>
      <c r="P22" s="1209"/>
      <c r="Q22" s="1169"/>
      <c r="R22" s="1209"/>
      <c r="S22" s="1169"/>
      <c r="T22" s="1209"/>
      <c r="U22" s="1063"/>
    </row>
    <row r="23" spans="1:21" s="60" customFormat="1" ht="37.5">
      <c r="A23" s="1192"/>
      <c r="B23" s="1199"/>
      <c r="C23" s="824"/>
      <c r="D23" s="1199"/>
      <c r="E23" s="1192" t="s">
        <v>1561</v>
      </c>
      <c r="F23" s="1223"/>
      <c r="G23" s="1203"/>
      <c r="H23" s="1205"/>
      <c r="I23" s="73"/>
      <c r="J23" s="73"/>
      <c r="K23" s="1074"/>
      <c r="L23" s="73"/>
      <c r="M23" s="1074"/>
      <c r="N23" s="73"/>
      <c r="O23" s="1209"/>
      <c r="P23" s="1209"/>
      <c r="Q23" s="1169"/>
      <c r="R23" s="1209"/>
      <c r="S23" s="1169"/>
      <c r="T23" s="1209"/>
      <c r="U23" s="1063"/>
    </row>
    <row r="24" spans="1:21" s="60" customFormat="1" ht="18.75">
      <c r="A24" s="1192"/>
      <c r="B24" s="1199"/>
      <c r="C24" s="824"/>
      <c r="D24" s="1199"/>
      <c r="E24" s="1064" t="s">
        <v>1065</v>
      </c>
      <c r="F24" s="1086"/>
      <c r="G24" s="1077"/>
      <c r="H24" s="1077"/>
      <c r="I24" s="1224"/>
      <c r="J24" s="1224"/>
      <c r="K24" s="1224"/>
      <c r="L24" s="1224"/>
      <c r="M24" s="1224"/>
      <c r="N24" s="1224"/>
      <c r="O24" s="1085"/>
      <c r="P24" s="1085"/>
      <c r="Q24" s="1085"/>
      <c r="R24" s="1085"/>
      <c r="S24" s="1085"/>
      <c r="T24" s="1085"/>
      <c r="U24" s="1077"/>
    </row>
    <row r="25" spans="1:21" s="60" customFormat="1" ht="18.75" customHeight="1">
      <c r="A25" s="1272" t="s">
        <v>1594</v>
      </c>
      <c r="B25" s="1206"/>
      <c r="C25" s="1218"/>
      <c r="D25" s="1206"/>
      <c r="E25" s="66" t="s">
        <v>1562</v>
      </c>
      <c r="F25" s="1219"/>
      <c r="G25" s="1255"/>
      <c r="H25" s="1220"/>
      <c r="I25" s="73"/>
      <c r="J25" s="73"/>
      <c r="K25" s="1074"/>
      <c r="L25" s="73"/>
      <c r="M25" s="1074"/>
      <c r="N25" s="73"/>
      <c r="O25" s="73"/>
      <c r="P25" s="73"/>
      <c r="Q25" s="1074"/>
      <c r="R25" s="73"/>
      <c r="S25" s="1074"/>
      <c r="T25" s="73"/>
      <c r="U25" s="1256"/>
    </row>
    <row r="26" spans="1:21" s="60" customFormat="1" ht="18.75">
      <c r="A26" s="1273"/>
      <c r="B26" s="1199"/>
      <c r="C26" s="824"/>
      <c r="D26" s="1199"/>
      <c r="E26" s="1194" t="s">
        <v>1547</v>
      </c>
      <c r="F26" s="1072"/>
      <c r="G26" s="1255"/>
      <c r="H26" s="824"/>
      <c r="I26" s="73"/>
      <c r="J26" s="73"/>
      <c r="K26" s="1074"/>
      <c r="L26" s="73"/>
      <c r="M26" s="1074"/>
      <c r="N26" s="73"/>
      <c r="O26" s="73"/>
      <c r="P26" s="73"/>
      <c r="Q26" s="1074"/>
      <c r="R26" s="73"/>
      <c r="S26" s="1074"/>
      <c r="T26" s="73"/>
      <c r="U26" s="1256"/>
    </row>
    <row r="27" spans="1:21" s="60" customFormat="1" ht="18.75">
      <c r="A27" s="1273"/>
      <c r="B27" s="1199"/>
      <c r="C27" s="824"/>
      <c r="D27" s="1199"/>
      <c r="E27" s="1193" t="s">
        <v>1549</v>
      </c>
      <c r="F27" s="1072"/>
      <c r="G27" s="1255"/>
      <c r="H27" s="824"/>
      <c r="I27" s="73"/>
      <c r="J27" s="73"/>
      <c r="K27" s="1074"/>
      <c r="L27" s="73"/>
      <c r="M27" s="1074"/>
      <c r="N27" s="73"/>
      <c r="O27" s="73"/>
      <c r="P27" s="73"/>
      <c r="Q27" s="1074"/>
      <c r="R27" s="73"/>
      <c r="S27" s="1074"/>
      <c r="T27" s="73"/>
      <c r="U27" s="1256"/>
    </row>
    <row r="28" spans="1:21" s="60" customFormat="1" ht="18.75">
      <c r="A28" s="1273"/>
      <c r="B28" s="1199"/>
      <c r="C28" s="824"/>
      <c r="D28" s="1199"/>
      <c r="E28" s="1193" t="s">
        <v>1550</v>
      </c>
      <c r="F28" s="1072"/>
      <c r="G28" s="1255"/>
      <c r="H28" s="824"/>
      <c r="I28" s="73"/>
      <c r="J28" s="73"/>
      <c r="K28" s="1074"/>
      <c r="L28" s="73"/>
      <c r="M28" s="1074"/>
      <c r="N28" s="73"/>
      <c r="O28" s="73"/>
      <c r="P28" s="73"/>
      <c r="Q28" s="1074"/>
      <c r="R28" s="73"/>
      <c r="S28" s="1074"/>
      <c r="T28" s="73"/>
      <c r="U28" s="1201"/>
    </row>
    <row r="29" spans="1:21" s="60" customFormat="1" ht="18.75">
      <c r="A29" s="1273"/>
      <c r="B29" s="1199"/>
      <c r="C29" s="824"/>
      <c r="D29" s="1199"/>
      <c r="E29" s="1193" t="s">
        <v>1551</v>
      </c>
      <c r="F29" s="1072"/>
      <c r="G29" s="1255"/>
      <c r="H29" s="1205"/>
      <c r="I29" s="73"/>
      <c r="J29" s="73"/>
      <c r="K29" s="1074"/>
      <c r="L29" s="73"/>
      <c r="M29" s="1074"/>
      <c r="N29" s="73"/>
      <c r="O29" s="1209"/>
      <c r="P29" s="1209"/>
      <c r="Q29" s="1169"/>
      <c r="R29" s="1209"/>
      <c r="S29" s="1169"/>
      <c r="T29" s="1209"/>
      <c r="U29" s="1063"/>
    </row>
    <row r="30" spans="1:21" s="60" customFormat="1" ht="18.75">
      <c r="A30" s="1273"/>
      <c r="B30" s="1199"/>
      <c r="C30" s="824"/>
      <c r="D30" s="1199"/>
      <c r="E30" s="1193" t="s">
        <v>1600</v>
      </c>
      <c r="F30" s="1072"/>
      <c r="G30" s="1255"/>
      <c r="H30" s="1205"/>
      <c r="I30" s="73"/>
      <c r="J30" s="73"/>
      <c r="K30" s="1074"/>
      <c r="L30" s="73"/>
      <c r="M30" s="1074"/>
      <c r="N30" s="73"/>
      <c r="O30" s="1209"/>
      <c r="P30" s="1209"/>
      <c r="Q30" s="1169"/>
      <c r="R30" s="1209"/>
      <c r="S30" s="1169"/>
      <c r="T30" s="1209"/>
      <c r="U30" s="1063"/>
    </row>
    <row r="31" spans="1:21" s="60" customFormat="1" ht="18.75">
      <c r="A31" s="1273"/>
      <c r="B31" s="1199"/>
      <c r="C31" s="824"/>
      <c r="D31" s="1199"/>
      <c r="E31" s="1193" t="s">
        <v>1552</v>
      </c>
      <c r="F31" s="1072"/>
      <c r="G31" s="1255"/>
      <c r="H31" s="1205"/>
      <c r="I31" s="73"/>
      <c r="J31" s="73"/>
      <c r="K31" s="1074"/>
      <c r="L31" s="73"/>
      <c r="M31" s="1074"/>
      <c r="N31" s="73"/>
      <c r="O31" s="1209"/>
      <c r="P31" s="1209"/>
      <c r="Q31" s="1169"/>
      <c r="R31" s="1209"/>
      <c r="S31" s="1169"/>
      <c r="T31" s="1209"/>
      <c r="U31" s="1063"/>
    </row>
    <row r="32" spans="1:21" s="60" customFormat="1" ht="18.75">
      <c r="A32" s="1273"/>
      <c r="B32" s="1199"/>
      <c r="C32" s="824"/>
      <c r="D32" s="1199"/>
      <c r="E32" s="1194" t="s">
        <v>1553</v>
      </c>
      <c r="F32" s="1072"/>
      <c r="G32" s="1203"/>
      <c r="H32" s="1205"/>
      <c r="I32" s="73"/>
      <c r="J32" s="73"/>
      <c r="K32" s="1074"/>
      <c r="L32" s="73"/>
      <c r="M32" s="1074"/>
      <c r="N32" s="73"/>
      <c r="O32" s="1209"/>
      <c r="P32" s="1209"/>
      <c r="Q32" s="1169"/>
      <c r="R32" s="1209"/>
      <c r="S32" s="1169"/>
      <c r="T32" s="1209"/>
      <c r="U32" s="1063"/>
    </row>
    <row r="33" spans="1:21" s="60" customFormat="1" ht="18.75">
      <c r="A33" s="1273"/>
      <c r="B33" s="1199"/>
      <c r="C33" s="824"/>
      <c r="D33" s="1199"/>
      <c r="E33" s="1193" t="s">
        <v>1554</v>
      </c>
      <c r="F33" s="1072"/>
      <c r="G33" s="1203"/>
      <c r="H33" s="1205"/>
      <c r="I33" s="73"/>
      <c r="J33" s="73"/>
      <c r="K33" s="1074"/>
      <c r="L33" s="73"/>
      <c r="M33" s="1074"/>
      <c r="N33" s="73"/>
      <c r="O33" s="1209"/>
      <c r="P33" s="1209"/>
      <c r="Q33" s="1169"/>
      <c r="R33" s="1209"/>
      <c r="S33" s="1169"/>
      <c r="T33" s="1209"/>
      <c r="U33" s="1063"/>
    </row>
    <row r="34" spans="1:21" s="60" customFormat="1" ht="18.75">
      <c r="A34" s="1226"/>
      <c r="B34" s="1199"/>
      <c r="C34" s="824"/>
      <c r="D34" s="1199"/>
      <c r="E34" s="68" t="s">
        <v>1555</v>
      </c>
      <c r="F34" s="1072"/>
      <c r="G34" s="1203"/>
      <c r="H34" s="1205"/>
      <c r="I34" s="73"/>
      <c r="J34" s="73"/>
      <c r="K34" s="1074"/>
      <c r="L34" s="73"/>
      <c r="M34" s="1074"/>
      <c r="N34" s="73"/>
      <c r="O34" s="1209"/>
      <c r="P34" s="1209"/>
      <c r="Q34" s="1169"/>
      <c r="R34" s="1209"/>
      <c r="S34" s="1169"/>
      <c r="T34" s="1209"/>
      <c r="U34" s="1063"/>
    </row>
    <row r="35" spans="1:21" s="60" customFormat="1" ht="18.75">
      <c r="A35" s="1226"/>
      <c r="B35" s="1199"/>
      <c r="C35" s="824"/>
      <c r="D35" s="1199"/>
      <c r="E35" s="68" t="s">
        <v>1556</v>
      </c>
      <c r="F35" s="1072"/>
      <c r="G35" s="1203"/>
      <c r="H35" s="1205"/>
      <c r="I35" s="73"/>
      <c r="J35" s="73"/>
      <c r="K35" s="1074"/>
      <c r="L35" s="73"/>
      <c r="M35" s="1074"/>
      <c r="N35" s="73"/>
      <c r="O35" s="1209"/>
      <c r="P35" s="1209"/>
      <c r="Q35" s="1169"/>
      <c r="R35" s="1209"/>
      <c r="S35" s="1169"/>
      <c r="T35" s="1209"/>
      <c r="U35" s="1063"/>
    </row>
    <row r="36" spans="1:21" s="60" customFormat="1" ht="18.75">
      <c r="A36" s="1226"/>
      <c r="B36" s="1199"/>
      <c r="C36" s="824"/>
      <c r="D36" s="1199"/>
      <c r="E36" s="1194" t="s">
        <v>1557</v>
      </c>
      <c r="F36" s="1072"/>
      <c r="G36" s="1203"/>
      <c r="H36" s="1205"/>
      <c r="I36" s="73"/>
      <c r="J36" s="73"/>
      <c r="K36" s="1074"/>
      <c r="L36" s="73"/>
      <c r="M36" s="1074"/>
      <c r="N36" s="73"/>
      <c r="O36" s="1209"/>
      <c r="P36" s="1209"/>
      <c r="Q36" s="1169"/>
      <c r="R36" s="1209"/>
      <c r="S36" s="1169"/>
      <c r="T36" s="1209"/>
      <c r="U36" s="1063"/>
    </row>
    <row r="37" spans="1:21" s="60" customFormat="1" ht="18.75">
      <c r="A37" s="1226"/>
      <c r="B37" s="1199"/>
      <c r="C37" s="824"/>
      <c r="D37" s="1199"/>
      <c r="E37" s="1193" t="s">
        <v>1625</v>
      </c>
      <c r="F37" s="1072"/>
      <c r="G37" s="1203"/>
      <c r="H37" s="1205"/>
      <c r="I37" s="73"/>
      <c r="J37" s="73"/>
      <c r="K37" s="1074"/>
      <c r="L37" s="73"/>
      <c r="M37" s="1074"/>
      <c r="N37" s="73"/>
      <c r="O37" s="1209"/>
      <c r="P37" s="1209"/>
      <c r="Q37" s="1169"/>
      <c r="R37" s="1209"/>
      <c r="S37" s="1169"/>
      <c r="T37" s="1209"/>
      <c r="U37" s="1063"/>
    </row>
    <row r="38" spans="1:21" s="60" customFormat="1" ht="18.75">
      <c r="A38" s="1226"/>
      <c r="B38" s="1199"/>
      <c r="C38" s="824"/>
      <c r="D38" s="1199"/>
      <c r="E38" s="1193" t="s">
        <v>1559</v>
      </c>
      <c r="F38" s="1072"/>
      <c r="G38" s="1203"/>
      <c r="H38" s="1205"/>
      <c r="I38" s="73"/>
      <c r="J38" s="73"/>
      <c r="K38" s="1074"/>
      <c r="L38" s="73"/>
      <c r="M38" s="1074"/>
      <c r="N38" s="73"/>
      <c r="O38" s="1209"/>
      <c r="P38" s="1209"/>
      <c r="Q38" s="1169"/>
      <c r="R38" s="1209"/>
      <c r="S38" s="1169"/>
      <c r="T38" s="1209"/>
      <c r="U38" s="1063"/>
    </row>
    <row r="39" spans="1:21" s="60" customFormat="1" ht="18.75">
      <c r="A39" s="1226"/>
      <c r="B39" s="1199"/>
      <c r="C39" s="824"/>
      <c r="D39" s="1199"/>
      <c r="E39" s="1194" t="s">
        <v>1560</v>
      </c>
      <c r="F39" s="1072"/>
      <c r="G39" s="1203"/>
      <c r="H39" s="1205"/>
      <c r="I39" s="73"/>
      <c r="J39" s="73"/>
      <c r="K39" s="1074"/>
      <c r="L39" s="73"/>
      <c r="M39" s="1074"/>
      <c r="N39" s="73"/>
      <c r="O39" s="1209"/>
      <c r="P39" s="1209"/>
      <c r="Q39" s="1169"/>
      <c r="R39" s="1209"/>
      <c r="S39" s="1169"/>
      <c r="T39" s="1209"/>
      <c r="U39" s="1063"/>
    </row>
    <row r="40" spans="1:21" s="60" customFormat="1" ht="18.75">
      <c r="A40" s="1198"/>
      <c r="B40" s="1199"/>
      <c r="C40" s="824"/>
      <c r="D40" s="1199"/>
      <c r="E40" s="1194" t="s">
        <v>1628</v>
      </c>
      <c r="F40" s="1072"/>
      <c r="G40" s="1204"/>
      <c r="H40" s="1221"/>
      <c r="I40" s="776"/>
      <c r="J40" s="776"/>
      <c r="K40" s="1075"/>
      <c r="L40" s="776"/>
      <c r="M40" s="1075"/>
      <c r="N40" s="776"/>
      <c r="O40" s="1208"/>
      <c r="P40" s="1208"/>
      <c r="Q40" s="1170"/>
      <c r="R40" s="1208"/>
      <c r="S40" s="1170"/>
      <c r="T40" s="1208"/>
      <c r="U40" s="1222"/>
    </row>
    <row r="41" spans="1:21" s="60" customFormat="1" ht="18.75">
      <c r="A41" s="827"/>
      <c r="B41" s="1200"/>
      <c r="C41" s="827"/>
      <c r="D41" s="1200"/>
      <c r="E41" s="63" t="s">
        <v>4</v>
      </c>
      <c r="F41" s="1086">
        <f>SUM(F9:F15)</f>
        <v>0</v>
      </c>
      <c r="G41" s="1077"/>
      <c r="H41" s="1077"/>
      <c r="I41" s="1090"/>
      <c r="J41" s="1090"/>
      <c r="K41" s="1090"/>
      <c r="L41" s="1090"/>
      <c r="M41" s="1090"/>
      <c r="N41" s="1090"/>
      <c r="O41" s="1078"/>
      <c r="P41" s="1078"/>
      <c r="Q41" s="1078"/>
      <c r="R41" s="1078"/>
      <c r="S41" s="1078"/>
      <c r="T41" s="1078"/>
      <c r="U41" s="1077"/>
    </row>
    <row r="42" spans="1:21" s="60" customFormat="1" ht="18.75">
      <c r="A42" s="1263" t="s">
        <v>1595</v>
      </c>
      <c r="B42" s="1206"/>
      <c r="C42" s="1218"/>
      <c r="D42" s="1206"/>
      <c r="E42" s="349" t="s">
        <v>1546</v>
      </c>
      <c r="F42" s="1219"/>
      <c r="G42" s="1255"/>
      <c r="H42" s="1220"/>
      <c r="I42" s="73"/>
      <c r="J42" s="73"/>
      <c r="K42" s="1074"/>
      <c r="L42" s="73"/>
      <c r="M42" s="1074"/>
      <c r="N42" s="73"/>
      <c r="O42" s="73"/>
      <c r="P42" s="73"/>
      <c r="Q42" s="1074"/>
      <c r="R42" s="73"/>
      <c r="S42" s="1074"/>
      <c r="T42" s="73"/>
      <c r="U42" s="1256"/>
    </row>
    <row r="43" spans="1:21" s="60" customFormat="1" ht="18.75">
      <c r="A43" s="1264"/>
      <c r="B43" s="1199"/>
      <c r="C43" s="824"/>
      <c r="D43" s="1199"/>
      <c r="E43" s="1194" t="s">
        <v>1547</v>
      </c>
      <c r="F43" s="1072"/>
      <c r="G43" s="1255"/>
      <c r="H43" s="824"/>
      <c r="I43" s="73"/>
      <c r="J43" s="73"/>
      <c r="K43" s="1074"/>
      <c r="L43" s="73"/>
      <c r="M43" s="1074"/>
      <c r="N43" s="73"/>
      <c r="O43" s="73"/>
      <c r="P43" s="73"/>
      <c r="Q43" s="1074"/>
      <c r="R43" s="73"/>
      <c r="S43" s="1074"/>
      <c r="T43" s="73"/>
      <c r="U43" s="1256"/>
    </row>
    <row r="44" spans="1:21" s="60" customFormat="1" ht="18.75">
      <c r="A44" s="1211"/>
      <c r="B44" s="1199"/>
      <c r="C44" s="824"/>
      <c r="D44" s="1199"/>
      <c r="E44" s="1194" t="s">
        <v>1563</v>
      </c>
      <c r="F44" s="1072"/>
      <c r="G44" s="1255"/>
      <c r="H44" s="824"/>
      <c r="I44" s="73"/>
      <c r="J44" s="73"/>
      <c r="K44" s="1074"/>
      <c r="L44" s="73"/>
      <c r="M44" s="1074"/>
      <c r="N44" s="73"/>
      <c r="O44" s="73"/>
      <c r="P44" s="73"/>
      <c r="Q44" s="1074"/>
      <c r="R44" s="73"/>
      <c r="S44" s="1074"/>
      <c r="T44" s="73"/>
      <c r="U44" s="1256"/>
    </row>
    <row r="45" spans="1:21" s="60" customFormat="1" ht="18.75">
      <c r="A45" s="1216"/>
      <c r="B45" s="1199"/>
      <c r="C45" s="824"/>
      <c r="D45" s="1199"/>
      <c r="E45" s="1193" t="s">
        <v>1548</v>
      </c>
      <c r="F45" s="1072"/>
      <c r="G45" s="1255"/>
      <c r="H45" s="824"/>
      <c r="I45" s="73"/>
      <c r="J45" s="73"/>
      <c r="K45" s="1074"/>
      <c r="L45" s="73"/>
      <c r="M45" s="1074"/>
      <c r="N45" s="73"/>
      <c r="O45" s="73"/>
      <c r="P45" s="73"/>
      <c r="Q45" s="1074"/>
      <c r="R45" s="73"/>
      <c r="S45" s="1074"/>
      <c r="T45" s="73"/>
      <c r="U45" s="1256"/>
    </row>
    <row r="46" spans="1:21" s="60" customFormat="1" ht="18.75">
      <c r="A46" s="1216"/>
      <c r="B46" s="1199"/>
      <c r="C46" s="824"/>
      <c r="D46" s="1199"/>
      <c r="E46" s="1193" t="s">
        <v>1564</v>
      </c>
      <c r="F46" s="1072"/>
      <c r="G46" s="1255"/>
      <c r="H46" s="824"/>
      <c r="I46" s="73"/>
      <c r="J46" s="73"/>
      <c r="K46" s="1074"/>
      <c r="L46" s="73"/>
      <c r="M46" s="1074"/>
      <c r="N46" s="73"/>
      <c r="O46" s="73"/>
      <c r="P46" s="73"/>
      <c r="Q46" s="1074"/>
      <c r="R46" s="73"/>
      <c r="S46" s="1074"/>
      <c r="T46" s="73"/>
      <c r="U46" s="1201"/>
    </row>
    <row r="47" spans="1:21" s="60" customFormat="1" ht="18.75">
      <c r="A47" s="1216"/>
      <c r="B47" s="1199"/>
      <c r="C47" s="824"/>
      <c r="D47" s="1199"/>
      <c r="E47" s="1193" t="s">
        <v>1565</v>
      </c>
      <c r="F47" s="1072"/>
      <c r="G47" s="1255"/>
      <c r="H47" s="1205"/>
      <c r="I47" s="73"/>
      <c r="J47" s="73"/>
      <c r="K47" s="1074"/>
      <c r="L47" s="73"/>
      <c r="M47" s="1074"/>
      <c r="N47" s="73"/>
      <c r="O47" s="1209"/>
      <c r="P47" s="1209"/>
      <c r="Q47" s="1169"/>
      <c r="R47" s="1209"/>
      <c r="S47" s="1169"/>
      <c r="T47" s="1209"/>
      <c r="U47" s="1063"/>
    </row>
    <row r="48" spans="1:21" s="60" customFormat="1" ht="18.75">
      <c r="A48" s="1216"/>
      <c r="B48" s="1199"/>
      <c r="C48" s="824"/>
      <c r="D48" s="1199"/>
      <c r="E48" s="1193" t="s">
        <v>1598</v>
      </c>
      <c r="F48" s="1072"/>
      <c r="G48" s="1255"/>
      <c r="H48" s="1205"/>
      <c r="I48" s="73"/>
      <c r="J48" s="73"/>
      <c r="K48" s="1074"/>
      <c r="L48" s="73"/>
      <c r="M48" s="1074"/>
      <c r="N48" s="73"/>
      <c r="O48" s="1209"/>
      <c r="P48" s="1209"/>
      <c r="Q48" s="1169"/>
      <c r="R48" s="1209"/>
      <c r="S48" s="1169"/>
      <c r="T48" s="1209"/>
      <c r="U48" s="1063"/>
    </row>
    <row r="49" spans="1:21" s="60" customFormat="1" ht="18.75">
      <c r="A49" s="1216"/>
      <c r="B49" s="1199"/>
      <c r="C49" s="824"/>
      <c r="D49" s="1199"/>
      <c r="E49" s="1193" t="s">
        <v>1566</v>
      </c>
      <c r="F49" s="1072"/>
      <c r="G49" s="1255"/>
      <c r="H49" s="1205"/>
      <c r="I49" s="73"/>
      <c r="J49" s="73"/>
      <c r="K49" s="1074"/>
      <c r="L49" s="73"/>
      <c r="M49" s="1074"/>
      <c r="N49" s="73"/>
      <c r="O49" s="1209"/>
      <c r="P49" s="1209"/>
      <c r="Q49" s="1169"/>
      <c r="R49" s="1209"/>
      <c r="S49" s="1169"/>
      <c r="T49" s="1209"/>
      <c r="U49" s="1063"/>
    </row>
    <row r="50" spans="1:21" s="60" customFormat="1" ht="18.75">
      <c r="A50" s="1216"/>
      <c r="B50" s="1199"/>
      <c r="C50" s="824"/>
      <c r="D50" s="1199"/>
      <c r="E50" s="1194" t="s">
        <v>1567</v>
      </c>
      <c r="F50" s="1072"/>
      <c r="G50" s="1203"/>
      <c r="H50" s="1205"/>
      <c r="I50" s="73"/>
      <c r="J50" s="73"/>
      <c r="K50" s="1074"/>
      <c r="L50" s="73"/>
      <c r="M50" s="1074"/>
      <c r="N50" s="73"/>
      <c r="O50" s="1209"/>
      <c r="P50" s="1209"/>
      <c r="Q50" s="1169"/>
      <c r="R50" s="1209"/>
      <c r="S50" s="1169"/>
      <c r="T50" s="1209"/>
      <c r="U50" s="1063"/>
    </row>
    <row r="51" spans="1:21" s="60" customFormat="1" ht="18.75">
      <c r="A51" s="1216"/>
      <c r="B51" s="1199"/>
      <c r="C51" s="824"/>
      <c r="D51" s="1199"/>
      <c r="E51" s="1193" t="s">
        <v>1568</v>
      </c>
      <c r="F51" s="1072"/>
      <c r="G51" s="1203"/>
      <c r="H51" s="1205"/>
      <c r="I51" s="73"/>
      <c r="J51" s="73"/>
      <c r="K51" s="1074"/>
      <c r="L51" s="73"/>
      <c r="M51" s="1074"/>
      <c r="N51" s="73"/>
      <c r="O51" s="1209"/>
      <c r="P51" s="1209"/>
      <c r="Q51" s="1169"/>
      <c r="R51" s="1209"/>
      <c r="S51" s="1169"/>
      <c r="T51" s="1209"/>
      <c r="U51" s="1063"/>
    </row>
    <row r="52" spans="1:21" s="60" customFormat="1" ht="18.75">
      <c r="A52" s="1216"/>
      <c r="B52" s="1199"/>
      <c r="C52" s="824"/>
      <c r="D52" s="1199"/>
      <c r="E52" s="68" t="s">
        <v>1569</v>
      </c>
      <c r="F52" s="1072"/>
      <c r="G52" s="1203"/>
      <c r="H52" s="1205"/>
      <c r="I52" s="73"/>
      <c r="J52" s="73"/>
      <c r="K52" s="1074"/>
      <c r="L52" s="73"/>
      <c r="M52" s="1074"/>
      <c r="N52" s="73"/>
      <c r="O52" s="1209"/>
      <c r="P52" s="1209"/>
      <c r="Q52" s="1169"/>
      <c r="R52" s="1209"/>
      <c r="S52" s="1169"/>
      <c r="T52" s="1209"/>
      <c r="U52" s="1063"/>
    </row>
    <row r="53" spans="1:21" s="60" customFormat="1" ht="18.75">
      <c r="A53" s="1216"/>
      <c r="B53" s="1199"/>
      <c r="C53" s="824"/>
      <c r="D53" s="1199"/>
      <c r="E53" s="68" t="s">
        <v>1570</v>
      </c>
      <c r="F53" s="1072"/>
      <c r="G53" s="1203"/>
      <c r="H53" s="1205"/>
      <c r="I53" s="73"/>
      <c r="J53" s="73"/>
      <c r="K53" s="1074"/>
      <c r="L53" s="73"/>
      <c r="M53" s="1074"/>
      <c r="N53" s="73"/>
      <c r="O53" s="1209"/>
      <c r="P53" s="1209"/>
      <c r="Q53" s="1169"/>
      <c r="R53" s="1209"/>
      <c r="S53" s="1169"/>
      <c r="T53" s="1209"/>
      <c r="U53" s="1063"/>
    </row>
    <row r="54" spans="1:21" s="60" customFormat="1" ht="18.75">
      <c r="A54" s="1216"/>
      <c r="B54" s="1199"/>
      <c r="C54" s="824"/>
      <c r="D54" s="1199"/>
      <c r="E54" s="1194" t="s">
        <v>1571</v>
      </c>
      <c r="F54" s="1072"/>
      <c r="G54" s="1203"/>
      <c r="H54" s="1205"/>
      <c r="I54" s="73"/>
      <c r="J54" s="73"/>
      <c r="K54" s="1074"/>
      <c r="L54" s="73"/>
      <c r="M54" s="1074"/>
      <c r="N54" s="73"/>
      <c r="O54" s="1209"/>
      <c r="P54" s="1209"/>
      <c r="Q54" s="1169"/>
      <c r="R54" s="1209"/>
      <c r="S54" s="1169"/>
      <c r="T54" s="1209"/>
      <c r="U54" s="1063"/>
    </row>
    <row r="55" spans="1:21" s="60" customFormat="1" ht="18.75">
      <c r="A55" s="1216"/>
      <c r="B55" s="1199"/>
      <c r="C55" s="824"/>
      <c r="D55" s="1199"/>
      <c r="E55" s="1193" t="s">
        <v>1624</v>
      </c>
      <c r="F55" s="1072"/>
      <c r="G55" s="1203"/>
      <c r="H55" s="1205"/>
      <c r="I55" s="73"/>
      <c r="J55" s="73"/>
      <c r="K55" s="1074"/>
      <c r="L55" s="73"/>
      <c r="M55" s="1074"/>
      <c r="N55" s="73"/>
      <c r="O55" s="1209"/>
      <c r="P55" s="1209"/>
      <c r="Q55" s="1169"/>
      <c r="R55" s="1209"/>
      <c r="S55" s="1169"/>
      <c r="T55" s="1209"/>
      <c r="U55" s="1063"/>
    </row>
    <row r="56" spans="1:21" s="60" customFormat="1" ht="18.75">
      <c r="A56" s="1216"/>
      <c r="B56" s="1199"/>
      <c r="C56" s="824"/>
      <c r="D56" s="1199"/>
      <c r="E56" s="1193" t="s">
        <v>1558</v>
      </c>
      <c r="F56" s="1072"/>
      <c r="G56" s="1203"/>
      <c r="H56" s="1205"/>
      <c r="I56" s="73"/>
      <c r="J56" s="73"/>
      <c r="K56" s="1074"/>
      <c r="L56" s="73"/>
      <c r="M56" s="1074"/>
      <c r="N56" s="73"/>
      <c r="O56" s="1209"/>
      <c r="P56" s="1209"/>
      <c r="Q56" s="1169"/>
      <c r="R56" s="1209"/>
      <c r="S56" s="1169"/>
      <c r="T56" s="1209"/>
      <c r="U56" s="1063"/>
    </row>
    <row r="57" spans="1:21" s="60" customFormat="1" ht="18.75">
      <c r="A57" s="1216"/>
      <c r="B57" s="1199"/>
      <c r="C57" s="824"/>
      <c r="D57" s="1199"/>
      <c r="E57" s="1194" t="s">
        <v>1572</v>
      </c>
      <c r="F57" s="1072"/>
      <c r="G57" s="1203"/>
      <c r="H57" s="1205"/>
      <c r="I57" s="73"/>
      <c r="J57" s="73"/>
      <c r="K57" s="1074"/>
      <c r="L57" s="73"/>
      <c r="M57" s="1074"/>
      <c r="N57" s="73"/>
      <c r="O57" s="1209"/>
      <c r="P57" s="1209"/>
      <c r="Q57" s="1169"/>
      <c r="R57" s="1209"/>
      <c r="S57" s="1169"/>
      <c r="T57" s="1209"/>
      <c r="U57" s="1063"/>
    </row>
    <row r="58" spans="1:21" s="60" customFormat="1" ht="18.75">
      <c r="A58" s="1212"/>
      <c r="B58" s="1199"/>
      <c r="C58" s="824"/>
      <c r="D58" s="1199"/>
      <c r="E58" s="1167" t="s">
        <v>1573</v>
      </c>
      <c r="F58" s="1072"/>
      <c r="G58" s="1203"/>
      <c r="H58" s="1205"/>
      <c r="I58" s="73"/>
      <c r="J58" s="73"/>
      <c r="K58" s="1074"/>
      <c r="L58" s="73"/>
      <c r="M58" s="1074"/>
      <c r="N58" s="73"/>
      <c r="O58" s="1209"/>
      <c r="P58" s="1209"/>
      <c r="Q58" s="1169"/>
      <c r="R58" s="1209"/>
      <c r="S58" s="1169"/>
      <c r="T58" s="1209"/>
      <c r="U58" s="1063"/>
    </row>
    <row r="59" spans="1:21" s="60" customFormat="1" ht="18.75">
      <c r="A59" s="1212"/>
      <c r="B59" s="1199"/>
      <c r="C59" s="824"/>
      <c r="D59" s="1199"/>
      <c r="E59" s="348" t="s">
        <v>1582</v>
      </c>
      <c r="F59" s="1072"/>
      <c r="G59" s="1203"/>
      <c r="H59" s="1205"/>
      <c r="I59" s="73"/>
      <c r="J59" s="73"/>
      <c r="K59" s="1074"/>
      <c r="L59" s="73"/>
      <c r="M59" s="1074"/>
      <c r="N59" s="73"/>
      <c r="O59" s="1209"/>
      <c r="P59" s="1209"/>
      <c r="Q59" s="1169"/>
      <c r="R59" s="1209"/>
      <c r="S59" s="1169"/>
      <c r="T59" s="1209"/>
      <c r="U59" s="1063"/>
    </row>
    <row r="60" spans="1:21" s="60" customFormat="1">
      <c r="A60" s="67"/>
      <c r="B60" s="1199"/>
      <c r="C60" s="824"/>
      <c r="D60" s="1199"/>
      <c r="E60" s="349" t="s">
        <v>1574</v>
      </c>
      <c r="F60" s="1175"/>
      <c r="G60" s="1179"/>
      <c r="H60" s="1179"/>
      <c r="I60" s="1180"/>
      <c r="J60" s="1180"/>
      <c r="K60" s="1181"/>
      <c r="L60" s="1180"/>
      <c r="M60" s="1181"/>
      <c r="N60" s="1180"/>
      <c r="O60" s="1180"/>
      <c r="P60" s="1180"/>
      <c r="Q60" s="1181"/>
      <c r="R60" s="1180"/>
      <c r="S60" s="1181"/>
      <c r="T60" s="1180"/>
      <c r="U60" s="1179"/>
    </row>
    <row r="61" spans="1:21" s="60" customFormat="1">
      <c r="A61" s="1211"/>
      <c r="B61" s="1199"/>
      <c r="C61" s="824"/>
      <c r="D61" s="1199"/>
      <c r="E61" s="349" t="s">
        <v>1575</v>
      </c>
      <c r="F61" s="1175"/>
      <c r="G61" s="1179"/>
      <c r="H61" s="1179"/>
      <c r="I61" s="1180"/>
      <c r="J61" s="1180"/>
      <c r="K61" s="1181"/>
      <c r="L61" s="1180"/>
      <c r="M61" s="1181"/>
      <c r="N61" s="1180"/>
      <c r="O61" s="1180"/>
      <c r="P61" s="1180"/>
      <c r="Q61" s="1181"/>
      <c r="R61" s="1180"/>
      <c r="S61" s="1181"/>
      <c r="T61" s="1180"/>
      <c r="U61" s="1179"/>
    </row>
    <row r="62" spans="1:21">
      <c r="A62" s="1211"/>
      <c r="B62" s="1199"/>
      <c r="C62" s="824"/>
      <c r="D62" s="1199"/>
      <c r="E62" s="351" t="s">
        <v>1576</v>
      </c>
      <c r="F62" s="1175"/>
      <c r="G62" s="1179"/>
      <c r="H62" s="1179"/>
      <c r="I62" s="1180"/>
      <c r="J62" s="1180"/>
      <c r="K62" s="1181"/>
      <c r="L62" s="1180"/>
      <c r="M62" s="1181"/>
      <c r="N62" s="1180"/>
      <c r="O62" s="1180"/>
      <c r="P62" s="1180"/>
      <c r="Q62" s="1181"/>
      <c r="R62" s="1180"/>
      <c r="S62" s="1181"/>
      <c r="T62" s="1180"/>
      <c r="U62" s="1179"/>
    </row>
    <row r="63" spans="1:21" s="60" customFormat="1" ht="18.75">
      <c r="A63" s="1212"/>
      <c r="B63" s="1199"/>
      <c r="C63" s="824"/>
      <c r="D63" s="1199"/>
      <c r="E63" s="1194" t="s">
        <v>1627</v>
      </c>
      <c r="F63" s="1072"/>
      <c r="G63" s="1204"/>
      <c r="H63" s="1221"/>
      <c r="I63" s="776"/>
      <c r="J63" s="776"/>
      <c r="K63" s="1075"/>
      <c r="L63" s="776"/>
      <c r="M63" s="1075"/>
      <c r="N63" s="776"/>
      <c r="O63" s="1208"/>
      <c r="P63" s="1208"/>
      <c r="Q63" s="1170"/>
      <c r="R63" s="1208"/>
      <c r="S63" s="1170"/>
      <c r="T63" s="1208"/>
      <c r="U63" s="1222"/>
    </row>
    <row r="64" spans="1:21">
      <c r="A64" s="1188"/>
      <c r="B64" s="352"/>
      <c r="C64" s="352"/>
      <c r="D64" s="1187"/>
      <c r="E64" s="1162" t="s">
        <v>1065</v>
      </c>
      <c r="F64" s="1086"/>
      <c r="G64" s="1077"/>
      <c r="H64" s="1077"/>
      <c r="I64" s="1224"/>
      <c r="J64" s="1224"/>
      <c r="K64" s="1224"/>
      <c r="L64" s="1224"/>
      <c r="M64" s="1224"/>
      <c r="N64" s="1224"/>
      <c r="O64" s="1085"/>
      <c r="P64" s="1085"/>
      <c r="Q64" s="1085"/>
      <c r="R64" s="1085"/>
      <c r="S64" s="1085"/>
      <c r="T64" s="1085"/>
      <c r="U64" s="1077"/>
    </row>
    <row r="65" spans="1:21" s="60" customFormat="1" ht="18.75">
      <c r="A65" s="1270" t="s">
        <v>1577</v>
      </c>
      <c r="B65" s="1259"/>
      <c r="C65" s="1266"/>
      <c r="D65" s="1262"/>
      <c r="E65" s="62" t="s">
        <v>1546</v>
      </c>
      <c r="F65" s="1072"/>
      <c r="G65" s="1269"/>
      <c r="H65" s="1281"/>
      <c r="I65" s="774"/>
      <c r="J65" s="775"/>
      <c r="K65" s="1076"/>
      <c r="L65" s="774"/>
      <c r="M65" s="1076"/>
      <c r="N65" s="774"/>
      <c r="O65" s="774"/>
      <c r="P65" s="774"/>
      <c r="Q65" s="1076"/>
      <c r="R65" s="774"/>
      <c r="S65" s="1076"/>
      <c r="T65" s="774"/>
      <c r="U65" s="1269"/>
    </row>
    <row r="66" spans="1:21" s="60" customFormat="1" ht="18.75">
      <c r="A66" s="1260"/>
      <c r="B66" s="1260"/>
      <c r="C66" s="1267"/>
      <c r="D66" s="1262"/>
      <c r="E66" s="1168" t="s">
        <v>1547</v>
      </c>
      <c r="F66" s="1072"/>
      <c r="G66" s="1255"/>
      <c r="H66" s="1282"/>
      <c r="I66" s="1081"/>
      <c r="J66" s="73"/>
      <c r="K66" s="1082"/>
      <c r="L66" s="1081"/>
      <c r="M66" s="1082"/>
      <c r="N66" s="1081"/>
      <c r="O66" s="1081"/>
      <c r="P66" s="1081"/>
      <c r="Q66" s="1082"/>
      <c r="R66" s="1081"/>
      <c r="S66" s="1082"/>
      <c r="T66" s="1081"/>
      <c r="U66" s="1255"/>
    </row>
    <row r="67" spans="1:21" s="60" customFormat="1" ht="18.75">
      <c r="A67" s="1260"/>
      <c r="B67" s="1260"/>
      <c r="C67" s="1267"/>
      <c r="D67" s="1262"/>
      <c r="E67" s="1168" t="s">
        <v>1359</v>
      </c>
      <c r="F67" s="1072"/>
      <c r="G67" s="1255"/>
      <c r="H67" s="1282"/>
      <c r="I67" s="1081"/>
      <c r="J67" s="73"/>
      <c r="K67" s="1082"/>
      <c r="L67" s="1081"/>
      <c r="M67" s="1082"/>
      <c r="N67" s="1081"/>
      <c r="O67" s="1081"/>
      <c r="P67" s="1081"/>
      <c r="Q67" s="1082"/>
      <c r="R67" s="1081"/>
      <c r="S67" s="1082"/>
      <c r="T67" s="1081"/>
      <c r="U67" s="1255"/>
    </row>
    <row r="68" spans="1:21" s="60" customFormat="1" ht="18.75">
      <c r="A68" s="1260"/>
      <c r="B68" s="1260"/>
      <c r="C68" s="1267"/>
      <c r="D68" s="1262"/>
      <c r="E68" s="1193" t="s">
        <v>1578</v>
      </c>
      <c r="F68" s="1083"/>
      <c r="G68" s="1255"/>
      <c r="H68" s="1282"/>
      <c r="I68" s="1081"/>
      <c r="J68" s="73"/>
      <c r="K68" s="1082"/>
      <c r="L68" s="1081"/>
      <c r="M68" s="1082"/>
      <c r="N68" s="1081"/>
      <c r="O68" s="1081"/>
      <c r="P68" s="1081"/>
      <c r="Q68" s="1082"/>
      <c r="R68" s="1081"/>
      <c r="S68" s="1082"/>
      <c r="T68" s="1081"/>
      <c r="U68" s="1255"/>
    </row>
    <row r="69" spans="1:21" s="60" customFormat="1" ht="18.75">
      <c r="A69" s="1260"/>
      <c r="B69" s="1260"/>
      <c r="C69" s="1267"/>
      <c r="D69" s="1262"/>
      <c r="E69" s="1059" t="s">
        <v>1579</v>
      </c>
      <c r="F69" s="1083"/>
      <c r="G69" s="1255"/>
      <c r="H69" s="1283"/>
      <c r="I69" s="1081"/>
      <c r="J69" s="73"/>
      <c r="K69" s="1082"/>
      <c r="L69" s="1081"/>
      <c r="M69" s="1082"/>
      <c r="N69" s="1081"/>
      <c r="O69" s="1081"/>
      <c r="P69" s="1081"/>
      <c r="Q69" s="1082"/>
      <c r="R69" s="1081"/>
      <c r="S69" s="1082"/>
      <c r="T69" s="1081"/>
      <c r="U69" s="1255"/>
    </row>
    <row r="70" spans="1:21" s="60" customFormat="1" ht="18.75">
      <c r="A70" s="1260"/>
      <c r="B70" s="1260"/>
      <c r="C70" s="1267"/>
      <c r="D70" s="1262"/>
      <c r="E70" s="68" t="s">
        <v>1580</v>
      </c>
      <c r="F70" s="1083"/>
      <c r="G70" s="1203"/>
      <c r="H70" s="1205"/>
      <c r="I70" s="1081"/>
      <c r="J70" s="73"/>
      <c r="K70" s="1082"/>
      <c r="L70" s="1081"/>
      <c r="M70" s="1082"/>
      <c r="N70" s="1081"/>
      <c r="O70" s="1081"/>
      <c r="P70" s="1081"/>
      <c r="Q70" s="1082"/>
      <c r="R70" s="1081"/>
      <c r="S70" s="1082"/>
      <c r="T70" s="1081"/>
      <c r="U70" s="1203"/>
    </row>
    <row r="71" spans="1:21">
      <c r="A71" s="1261"/>
      <c r="B71" s="1261"/>
      <c r="C71" s="1268"/>
      <c r="D71" s="1262"/>
      <c r="E71" s="1064" t="s">
        <v>4</v>
      </c>
      <c r="F71" s="1086">
        <f>SUM(F65:F69)</f>
        <v>0</v>
      </c>
      <c r="G71" s="1077"/>
      <c r="H71" s="1084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8"/>
    </row>
    <row r="72" spans="1:21">
      <c r="A72" s="1262" t="s">
        <v>1596</v>
      </c>
      <c r="B72" s="1265"/>
      <c r="C72" s="1265"/>
      <c r="D72" s="1262"/>
      <c r="E72" s="1166" t="s">
        <v>1540</v>
      </c>
      <c r="F72" s="1177"/>
      <c r="G72" s="1176"/>
      <c r="H72" s="1176"/>
      <c r="I72" s="1177"/>
      <c r="J72" s="1177"/>
      <c r="K72" s="1178"/>
      <c r="L72" s="1177"/>
      <c r="M72" s="1178"/>
      <c r="N72" s="1177"/>
      <c r="O72" s="1177"/>
      <c r="P72" s="1177"/>
      <c r="Q72" s="1178"/>
      <c r="R72" s="1177"/>
      <c r="S72" s="1178"/>
      <c r="T72" s="1177"/>
      <c r="U72" s="1176"/>
    </row>
    <row r="73" spans="1:21" ht="37.5">
      <c r="A73" s="1262"/>
      <c r="B73" s="1265"/>
      <c r="C73" s="1265"/>
      <c r="D73" s="1262"/>
      <c r="E73" s="1166" t="s">
        <v>1541</v>
      </c>
      <c r="F73" s="1180"/>
      <c r="G73" s="1179"/>
      <c r="H73" s="1179"/>
      <c r="I73" s="1180"/>
      <c r="J73" s="1180"/>
      <c r="K73" s="1181"/>
      <c r="L73" s="1180"/>
      <c r="M73" s="1181"/>
      <c r="N73" s="1180"/>
      <c r="O73" s="1180"/>
      <c r="P73" s="1180"/>
      <c r="Q73" s="1181"/>
      <c r="R73" s="1180"/>
      <c r="S73" s="1181"/>
      <c r="T73" s="1180"/>
      <c r="U73" s="1179"/>
    </row>
    <row r="74" spans="1:21">
      <c r="A74" s="1262"/>
      <c r="B74" s="1265"/>
      <c r="C74" s="1265"/>
      <c r="D74" s="1262"/>
      <c r="E74" s="62" t="s">
        <v>1583</v>
      </c>
      <c r="F74" s="1180"/>
      <c r="G74" s="1179"/>
      <c r="H74" s="1179"/>
      <c r="I74" s="1180"/>
      <c r="J74" s="1180"/>
      <c r="K74" s="1181"/>
      <c r="L74" s="1180"/>
      <c r="M74" s="1181"/>
      <c r="N74" s="1180"/>
      <c r="O74" s="1180"/>
      <c r="P74" s="1180"/>
      <c r="Q74" s="1181"/>
      <c r="R74" s="1180"/>
      <c r="S74" s="1181"/>
      <c r="T74" s="1180"/>
      <c r="U74" s="1179"/>
    </row>
    <row r="75" spans="1:21">
      <c r="A75" s="1262"/>
      <c r="B75" s="1265"/>
      <c r="C75" s="1265"/>
      <c r="D75" s="1262"/>
      <c r="E75" s="1194" t="s">
        <v>1584</v>
      </c>
      <c r="F75" s="1180"/>
      <c r="G75" s="1179"/>
      <c r="H75" s="1179"/>
      <c r="I75" s="1180"/>
      <c r="J75" s="1180"/>
      <c r="K75" s="1181"/>
      <c r="L75" s="1180"/>
      <c r="M75" s="1181"/>
      <c r="N75" s="1180"/>
      <c r="O75" s="1180"/>
      <c r="P75" s="1180"/>
      <c r="Q75" s="1181"/>
      <c r="R75" s="1180"/>
      <c r="S75" s="1181"/>
      <c r="T75" s="1180"/>
      <c r="U75" s="1179"/>
    </row>
    <row r="76" spans="1:21">
      <c r="A76" s="1262"/>
      <c r="B76" s="1265"/>
      <c r="C76" s="1265"/>
      <c r="D76" s="1262"/>
      <c r="E76" s="1194" t="s">
        <v>327</v>
      </c>
      <c r="F76" s="1180"/>
      <c r="G76" s="1179"/>
      <c r="H76" s="1179"/>
      <c r="I76" s="1180"/>
      <c r="J76" s="1180"/>
      <c r="K76" s="1181"/>
      <c r="L76" s="1180"/>
      <c r="M76" s="1181"/>
      <c r="N76" s="1180"/>
      <c r="O76" s="1180"/>
      <c r="P76" s="1180"/>
      <c r="Q76" s="1181"/>
      <c r="R76" s="1180"/>
      <c r="S76" s="1181"/>
      <c r="T76" s="1180"/>
      <c r="U76" s="1179"/>
    </row>
    <row r="77" spans="1:21">
      <c r="A77" s="1262"/>
      <c r="B77" s="1265"/>
      <c r="C77" s="1265"/>
      <c r="D77" s="1262"/>
      <c r="E77" s="1193" t="s">
        <v>1585</v>
      </c>
      <c r="F77" s="1183"/>
      <c r="G77" s="1179"/>
      <c r="H77" s="1179"/>
      <c r="I77" s="1180"/>
      <c r="J77" s="1180"/>
      <c r="K77" s="1181"/>
      <c r="L77" s="1180"/>
      <c r="M77" s="1181"/>
      <c r="N77" s="1180"/>
      <c r="O77" s="1180"/>
      <c r="P77" s="1180"/>
      <c r="Q77" s="1181"/>
      <c r="R77" s="1180"/>
      <c r="S77" s="1181"/>
      <c r="T77" s="1180"/>
      <c r="U77" s="1179"/>
    </row>
    <row r="78" spans="1:21">
      <c r="A78" s="1262"/>
      <c r="B78" s="1265"/>
      <c r="C78" s="1265"/>
      <c r="D78" s="1262"/>
      <c r="E78" s="1191" t="s">
        <v>1586</v>
      </c>
      <c r="F78" s="1183"/>
      <c r="G78" s="1179"/>
      <c r="H78" s="1179"/>
      <c r="I78" s="1180"/>
      <c r="J78" s="1180"/>
      <c r="K78" s="1181"/>
      <c r="L78" s="1180"/>
      <c r="M78" s="1181"/>
      <c r="N78" s="1180"/>
      <c r="O78" s="1180"/>
      <c r="P78" s="1180"/>
      <c r="Q78" s="1181"/>
      <c r="R78" s="1180"/>
      <c r="S78" s="1181"/>
      <c r="T78" s="1180"/>
      <c r="U78" s="1179"/>
    </row>
    <row r="79" spans="1:21">
      <c r="A79" s="1262"/>
      <c r="B79" s="1265"/>
      <c r="C79" s="1265"/>
      <c r="D79" s="1262"/>
      <c r="E79" s="68" t="s">
        <v>1587</v>
      </c>
      <c r="F79" s="1183"/>
      <c r="G79" s="1182"/>
      <c r="H79" s="1182"/>
      <c r="I79" s="1183"/>
      <c r="J79" s="1183"/>
      <c r="K79" s="1184"/>
      <c r="L79" s="1183"/>
      <c r="M79" s="1184"/>
      <c r="N79" s="1183"/>
      <c r="O79" s="1183"/>
      <c r="P79" s="1183"/>
      <c r="Q79" s="1184"/>
      <c r="R79" s="1183"/>
      <c r="S79" s="1184"/>
      <c r="T79" s="1183"/>
      <c r="U79" s="1182"/>
    </row>
    <row r="80" spans="1:21">
      <c r="A80" s="1262"/>
      <c r="B80" s="1265"/>
      <c r="C80" s="1265"/>
      <c r="D80" s="1262"/>
      <c r="E80" s="63" t="s">
        <v>1065</v>
      </c>
      <c r="F80" s="1086">
        <f>SUM(F75:F75)</f>
        <v>0</v>
      </c>
      <c r="G80" s="1077"/>
      <c r="H80" s="1077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77"/>
    </row>
    <row r="81" spans="1:21" s="60" customFormat="1" ht="18.75" customHeight="1">
      <c r="A81" s="1257" t="s">
        <v>1588</v>
      </c>
      <c r="B81" s="1259"/>
      <c r="C81" s="1259"/>
      <c r="D81" s="1262"/>
      <c r="E81" s="62" t="s">
        <v>1589</v>
      </c>
      <c r="F81" s="1072"/>
      <c r="G81" s="1202"/>
      <c r="H81" s="1195"/>
      <c r="I81" s="1207"/>
      <c r="J81" s="1207"/>
      <c r="K81" s="1060"/>
      <c r="L81" s="1207"/>
      <c r="M81" s="1060"/>
      <c r="N81" s="1207"/>
      <c r="O81" s="1207"/>
      <c r="P81" s="1207"/>
      <c r="Q81" s="1060"/>
      <c r="R81" s="1207"/>
      <c r="S81" s="1060"/>
      <c r="T81" s="1207"/>
      <c r="U81" s="1202"/>
    </row>
    <row r="82" spans="1:21">
      <c r="A82" s="1258"/>
      <c r="B82" s="1260"/>
      <c r="C82" s="1260"/>
      <c r="D82" s="1262"/>
      <c r="E82" s="66" t="s">
        <v>1539</v>
      </c>
      <c r="F82" s="1072"/>
      <c r="G82" s="1203"/>
      <c r="H82" s="1196"/>
      <c r="I82" s="1209"/>
      <c r="J82" s="1209"/>
      <c r="K82" s="1169"/>
      <c r="L82" s="1209"/>
      <c r="M82" s="1169"/>
      <c r="N82" s="1209"/>
      <c r="O82" s="1209"/>
      <c r="P82" s="1209"/>
      <c r="Q82" s="1169"/>
      <c r="R82" s="1209"/>
      <c r="S82" s="1169"/>
      <c r="T82" s="1209"/>
      <c r="U82" s="1203"/>
    </row>
    <row r="83" spans="1:21">
      <c r="A83" s="1258"/>
      <c r="B83" s="1260"/>
      <c r="C83" s="1260"/>
      <c r="D83" s="1262"/>
      <c r="E83" s="1194" t="s">
        <v>1359</v>
      </c>
      <c r="F83" s="1072"/>
      <c r="G83" s="1203"/>
      <c r="H83" s="1196"/>
      <c r="I83" s="1209"/>
      <c r="J83" s="1209"/>
      <c r="K83" s="1169"/>
      <c r="L83" s="1209"/>
      <c r="M83" s="1169"/>
      <c r="N83" s="1209"/>
      <c r="O83" s="1209"/>
      <c r="P83" s="1209"/>
      <c r="Q83" s="1169"/>
      <c r="R83" s="1209"/>
      <c r="S83" s="1169"/>
      <c r="T83" s="1209"/>
      <c r="U83" s="1203"/>
    </row>
    <row r="84" spans="1:21">
      <c r="A84" s="1258"/>
      <c r="B84" s="1260"/>
      <c r="C84" s="1260"/>
      <c r="D84" s="1262"/>
      <c r="E84" s="1193" t="s">
        <v>1578</v>
      </c>
      <c r="F84" s="1072"/>
      <c r="G84" s="1204"/>
      <c r="H84" s="1197"/>
      <c r="I84" s="1208"/>
      <c r="J84" s="1208"/>
      <c r="K84" s="1170"/>
      <c r="L84" s="1208"/>
      <c r="M84" s="1170"/>
      <c r="N84" s="1208"/>
      <c r="O84" s="1208"/>
      <c r="P84" s="1208"/>
      <c r="Q84" s="1170"/>
      <c r="R84" s="1208"/>
      <c r="S84" s="1170"/>
      <c r="T84" s="1208"/>
      <c r="U84" s="1204"/>
    </row>
    <row r="85" spans="1:21">
      <c r="A85" s="1258"/>
      <c r="B85" s="1261"/>
      <c r="C85" s="1261"/>
      <c r="D85" s="1262"/>
      <c r="E85" s="63" t="s">
        <v>1065</v>
      </c>
      <c r="F85" s="1086">
        <f>SUM(F81:F81)</f>
        <v>0</v>
      </c>
      <c r="G85" s="1077"/>
      <c r="H85" s="1077"/>
      <c r="I85" s="1085"/>
      <c r="J85" s="1085"/>
      <c r="K85" s="1085"/>
      <c r="L85" s="1085"/>
      <c r="M85" s="1085"/>
      <c r="N85" s="1085"/>
      <c r="O85" s="1085"/>
      <c r="P85" s="1085"/>
      <c r="Q85" s="1085"/>
      <c r="R85" s="1085"/>
      <c r="S85" s="1085"/>
      <c r="T85" s="1085"/>
      <c r="U85" s="1077"/>
    </row>
    <row r="86" spans="1:21" s="60" customFormat="1" ht="18.75" customHeight="1">
      <c r="A86" s="1257" t="s">
        <v>1590</v>
      </c>
      <c r="B86" s="1259"/>
      <c r="C86" s="1259"/>
      <c r="D86" s="1262"/>
      <c r="E86" s="62" t="s">
        <v>1546</v>
      </c>
      <c r="F86" s="1072"/>
      <c r="G86" s="1202"/>
      <c r="H86" s="1195"/>
      <c r="I86" s="1207"/>
      <c r="J86" s="1207"/>
      <c r="K86" s="1060"/>
      <c r="L86" s="1207"/>
      <c r="M86" s="1060"/>
      <c r="N86" s="1207"/>
      <c r="O86" s="1207"/>
      <c r="P86" s="1207"/>
      <c r="Q86" s="1060"/>
      <c r="R86" s="1207"/>
      <c r="S86" s="1060"/>
      <c r="T86" s="1207"/>
      <c r="U86" s="1202"/>
    </row>
    <row r="87" spans="1:21">
      <c r="A87" s="1258"/>
      <c r="B87" s="1260"/>
      <c r="C87" s="1260"/>
      <c r="D87" s="1262"/>
      <c r="E87" s="1194" t="s">
        <v>1547</v>
      </c>
      <c r="F87" s="1072"/>
      <c r="G87" s="1203"/>
      <c r="H87" s="1196"/>
      <c r="I87" s="1209"/>
      <c r="J87" s="1209"/>
      <c r="K87" s="1169"/>
      <c r="L87" s="1209"/>
      <c r="M87" s="1169"/>
      <c r="N87" s="1209"/>
      <c r="O87" s="1209"/>
      <c r="P87" s="1209"/>
      <c r="Q87" s="1169"/>
      <c r="R87" s="1209"/>
      <c r="S87" s="1169"/>
      <c r="T87" s="1209"/>
      <c r="U87" s="1203"/>
    </row>
    <row r="88" spans="1:21">
      <c r="A88" s="1258"/>
      <c r="B88" s="1260"/>
      <c r="C88" s="1260"/>
      <c r="D88" s="1262"/>
      <c r="E88" s="1194" t="s">
        <v>1563</v>
      </c>
      <c r="F88" s="1072"/>
      <c r="G88" s="1203"/>
      <c r="H88" s="1196"/>
      <c r="I88" s="1209"/>
      <c r="J88" s="1209"/>
      <c r="K88" s="1169"/>
      <c r="L88" s="1209"/>
      <c r="M88" s="1169"/>
      <c r="N88" s="1209"/>
      <c r="O88" s="1209"/>
      <c r="P88" s="1209"/>
      <c r="Q88" s="1169"/>
      <c r="R88" s="1209"/>
      <c r="S88" s="1169"/>
      <c r="T88" s="1209"/>
      <c r="U88" s="1203"/>
    </row>
    <row r="89" spans="1:21">
      <c r="A89" s="1258"/>
      <c r="B89" s="1260"/>
      <c r="C89" s="1260"/>
      <c r="D89" s="1262"/>
      <c r="E89" s="1194" t="s">
        <v>1538</v>
      </c>
      <c r="F89" s="1072"/>
      <c r="G89" s="1203"/>
      <c r="H89" s="1196"/>
      <c r="I89" s="1209"/>
      <c r="J89" s="1209"/>
      <c r="K89" s="1169"/>
      <c r="L89" s="1209"/>
      <c r="M89" s="1169"/>
      <c r="N89" s="1209"/>
      <c r="O89" s="1209"/>
      <c r="P89" s="1209"/>
      <c r="Q89" s="1169"/>
      <c r="R89" s="1209"/>
      <c r="S89" s="1169"/>
      <c r="T89" s="1209"/>
      <c r="U89" s="1203"/>
    </row>
    <row r="90" spans="1:21">
      <c r="A90" s="1258"/>
      <c r="B90" s="1260"/>
      <c r="C90" s="1260"/>
      <c r="D90" s="1262"/>
      <c r="E90" s="1194" t="s">
        <v>1551</v>
      </c>
      <c r="F90" s="1072"/>
      <c r="G90" s="1203"/>
      <c r="H90" s="1196"/>
      <c r="I90" s="1209"/>
      <c r="J90" s="1209"/>
      <c r="K90" s="1169"/>
      <c r="L90" s="1209"/>
      <c r="M90" s="1169"/>
      <c r="N90" s="1209"/>
      <c r="O90" s="1209"/>
      <c r="P90" s="1209"/>
      <c r="Q90" s="1169"/>
      <c r="R90" s="1209"/>
      <c r="S90" s="1169"/>
      <c r="T90" s="1209"/>
      <c r="U90" s="1203"/>
    </row>
    <row r="91" spans="1:21">
      <c r="A91" s="1258"/>
      <c r="B91" s="1260"/>
      <c r="C91" s="1260"/>
      <c r="D91" s="1262"/>
      <c r="E91" s="1194" t="s">
        <v>1591</v>
      </c>
      <c r="F91" s="1072"/>
      <c r="G91" s="1203"/>
      <c r="H91" s="1196"/>
      <c r="I91" s="1209"/>
      <c r="J91" s="1209"/>
      <c r="K91" s="1169"/>
      <c r="L91" s="1209"/>
      <c r="M91" s="1169"/>
      <c r="N91" s="1209"/>
      <c r="O91" s="1209"/>
      <c r="P91" s="1209"/>
      <c r="Q91" s="1169"/>
      <c r="R91" s="1209"/>
      <c r="S91" s="1169"/>
      <c r="T91" s="1209"/>
      <c r="U91" s="1203"/>
    </row>
    <row r="92" spans="1:21">
      <c r="A92" s="1258"/>
      <c r="B92" s="1260"/>
      <c r="C92" s="1260"/>
      <c r="D92" s="1262"/>
      <c r="E92" s="1194" t="s">
        <v>1359</v>
      </c>
      <c r="F92" s="1072"/>
      <c r="G92" s="1203"/>
      <c r="H92" s="1196"/>
      <c r="I92" s="1209"/>
      <c r="J92" s="1209"/>
      <c r="K92" s="1169"/>
      <c r="L92" s="1209"/>
      <c r="M92" s="1169"/>
      <c r="N92" s="1209"/>
      <c r="O92" s="1209"/>
      <c r="P92" s="1209"/>
      <c r="Q92" s="1169"/>
      <c r="R92" s="1209"/>
      <c r="S92" s="1169"/>
      <c r="T92" s="1209"/>
      <c r="U92" s="1203"/>
    </row>
    <row r="93" spans="1:21">
      <c r="A93" s="1258"/>
      <c r="B93" s="1260"/>
      <c r="C93" s="1260"/>
      <c r="D93" s="1262"/>
      <c r="E93" s="1193" t="s">
        <v>1578</v>
      </c>
      <c r="F93" s="1072"/>
      <c r="G93" s="1204"/>
      <c r="H93" s="1197"/>
      <c r="I93" s="1208"/>
      <c r="J93" s="1208"/>
      <c r="K93" s="1170"/>
      <c r="L93" s="1208"/>
      <c r="M93" s="1170"/>
      <c r="N93" s="1208"/>
      <c r="O93" s="1208"/>
      <c r="P93" s="1208"/>
      <c r="Q93" s="1170"/>
      <c r="R93" s="1208"/>
      <c r="S93" s="1170"/>
      <c r="T93" s="1208"/>
      <c r="U93" s="1204"/>
    </row>
    <row r="94" spans="1:21">
      <c r="A94" s="1258"/>
      <c r="B94" s="1261"/>
      <c r="C94" s="1261"/>
      <c r="D94" s="1262"/>
      <c r="E94" s="63" t="s">
        <v>1065</v>
      </c>
      <c r="F94" s="1086">
        <f>SUM(F86:F86)</f>
        <v>0</v>
      </c>
      <c r="G94" s="1077"/>
      <c r="H94" s="1077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5"/>
      <c r="T94" s="1085"/>
      <c r="U94" s="1077"/>
    </row>
    <row r="95" spans="1:21">
      <c r="A95" s="1289" t="s">
        <v>1601</v>
      </c>
      <c r="B95" s="1272"/>
      <c r="C95" s="1272"/>
      <c r="D95" s="1272"/>
      <c r="E95" s="62" t="s">
        <v>1546</v>
      </c>
      <c r="F95" s="1164"/>
      <c r="G95" s="1176"/>
      <c r="H95" s="1176"/>
      <c r="I95" s="1177"/>
      <c r="J95" s="1177"/>
      <c r="K95" s="1178"/>
      <c r="L95" s="1177"/>
      <c r="M95" s="1178"/>
      <c r="N95" s="1177"/>
      <c r="O95" s="1177"/>
      <c r="P95" s="1177"/>
      <c r="Q95" s="1178"/>
      <c r="R95" s="1177"/>
      <c r="S95" s="1178"/>
      <c r="T95" s="1177"/>
      <c r="U95" s="1176"/>
    </row>
    <row r="96" spans="1:21">
      <c r="A96" s="1290"/>
      <c r="B96" s="1273"/>
      <c r="C96" s="1273"/>
      <c r="D96" s="1273"/>
      <c r="E96" s="1213" t="s">
        <v>1547</v>
      </c>
      <c r="F96" s="1164"/>
      <c r="G96" s="1179"/>
      <c r="H96" s="1179"/>
      <c r="I96" s="1180"/>
      <c r="J96" s="1180"/>
      <c r="K96" s="1181"/>
      <c r="L96" s="1180"/>
      <c r="M96" s="1181"/>
      <c r="N96" s="1180"/>
      <c r="O96" s="1180"/>
      <c r="P96" s="1180"/>
      <c r="Q96" s="1181"/>
      <c r="R96" s="1180"/>
      <c r="S96" s="1181"/>
      <c r="T96" s="1180"/>
      <c r="U96" s="1179"/>
    </row>
    <row r="97" spans="1:21">
      <c r="A97" s="1290"/>
      <c r="B97" s="1273"/>
      <c r="C97" s="1273"/>
      <c r="D97" s="1273"/>
      <c r="E97" s="1213" t="s">
        <v>1592</v>
      </c>
      <c r="F97" s="1164"/>
      <c r="G97" s="1179"/>
      <c r="H97" s="1179"/>
      <c r="I97" s="1180"/>
      <c r="J97" s="1180"/>
      <c r="K97" s="1181"/>
      <c r="L97" s="1180"/>
      <c r="M97" s="1181"/>
      <c r="N97" s="1180"/>
      <c r="O97" s="1180"/>
      <c r="P97" s="1180"/>
      <c r="Q97" s="1181"/>
      <c r="R97" s="1180"/>
      <c r="S97" s="1181"/>
      <c r="T97" s="1180"/>
      <c r="U97" s="1179"/>
    </row>
    <row r="98" spans="1:21">
      <c r="A98" s="1290"/>
      <c r="B98" s="1273"/>
      <c r="C98" s="1273"/>
      <c r="D98" s="1273"/>
      <c r="E98" s="1213" t="s">
        <v>1597</v>
      </c>
      <c r="F98" s="1165"/>
      <c r="G98" s="1179"/>
      <c r="H98" s="1179"/>
      <c r="I98" s="1180"/>
      <c r="J98" s="1180"/>
      <c r="K98" s="1181"/>
      <c r="L98" s="1180"/>
      <c r="M98" s="1181"/>
      <c r="N98" s="1180"/>
      <c r="O98" s="1180"/>
      <c r="P98" s="1180"/>
      <c r="Q98" s="1181"/>
      <c r="R98" s="1180"/>
      <c r="S98" s="1181"/>
      <c r="T98" s="1180"/>
      <c r="U98" s="1179"/>
    </row>
    <row r="99" spans="1:21">
      <c r="A99" s="1290"/>
      <c r="B99" s="1273"/>
      <c r="C99" s="1273"/>
      <c r="D99" s="1273"/>
      <c r="E99" s="1213" t="s">
        <v>1564</v>
      </c>
      <c r="F99" s="1165"/>
      <c r="G99" s="1179"/>
      <c r="H99" s="1179"/>
      <c r="I99" s="1180"/>
      <c r="J99" s="1180"/>
      <c r="K99" s="1181"/>
      <c r="L99" s="1180"/>
      <c r="M99" s="1181"/>
      <c r="N99" s="1180"/>
      <c r="O99" s="1180"/>
      <c r="P99" s="1180"/>
      <c r="Q99" s="1181"/>
      <c r="R99" s="1180"/>
      <c r="S99" s="1181"/>
      <c r="T99" s="1180"/>
      <c r="U99" s="1179"/>
    </row>
    <row r="100" spans="1:21">
      <c r="A100" s="1290"/>
      <c r="B100" s="1273"/>
      <c r="C100" s="1273"/>
      <c r="D100" s="1273"/>
      <c r="E100" s="1213" t="s">
        <v>1565</v>
      </c>
      <c r="F100" s="1165"/>
      <c r="G100" s="1179"/>
      <c r="H100" s="1179"/>
      <c r="I100" s="1180"/>
      <c r="J100" s="1180"/>
      <c r="K100" s="1181"/>
      <c r="L100" s="1180"/>
      <c r="M100" s="1181"/>
      <c r="N100" s="1180"/>
      <c r="O100" s="1180"/>
      <c r="P100" s="1180"/>
      <c r="Q100" s="1181"/>
      <c r="R100" s="1180"/>
      <c r="S100" s="1181"/>
      <c r="T100" s="1180"/>
      <c r="U100" s="1179"/>
    </row>
    <row r="101" spans="1:21">
      <c r="A101" s="1290"/>
      <c r="B101" s="1273"/>
      <c r="C101" s="1273"/>
      <c r="D101" s="1273"/>
      <c r="E101" s="1213" t="s">
        <v>1552</v>
      </c>
      <c r="F101" s="1165"/>
      <c r="G101" s="1179"/>
      <c r="H101" s="1179"/>
      <c r="I101" s="1180"/>
      <c r="J101" s="1180"/>
      <c r="K101" s="1181"/>
      <c r="L101" s="1180"/>
      <c r="M101" s="1181"/>
      <c r="N101" s="1180"/>
      <c r="O101" s="1180"/>
      <c r="P101" s="1180"/>
      <c r="Q101" s="1181"/>
      <c r="R101" s="1180"/>
      <c r="S101" s="1181"/>
      <c r="T101" s="1180"/>
      <c r="U101" s="1179"/>
    </row>
    <row r="102" spans="1:21">
      <c r="A102" s="1290"/>
      <c r="B102" s="1273"/>
      <c r="C102" s="1273"/>
      <c r="D102" s="1273"/>
      <c r="E102" s="1173" t="s">
        <v>1605</v>
      </c>
      <c r="F102" s="1165"/>
      <c r="G102" s="1179"/>
      <c r="H102" s="1179"/>
      <c r="I102" s="1180"/>
      <c r="J102" s="1180"/>
      <c r="K102" s="1181"/>
      <c r="L102" s="1180"/>
      <c r="M102" s="1181"/>
      <c r="N102" s="1180"/>
      <c r="O102" s="1180"/>
      <c r="P102" s="1180"/>
      <c r="Q102" s="1181"/>
      <c r="R102" s="1180"/>
      <c r="S102" s="1181"/>
      <c r="T102" s="1180"/>
      <c r="U102" s="1179"/>
    </row>
    <row r="103" spans="1:21" s="60" customFormat="1" ht="18.75">
      <c r="A103" s="1290"/>
      <c r="B103" s="1273"/>
      <c r="C103" s="1273"/>
      <c r="D103" s="1273"/>
      <c r="E103" s="1173" t="s">
        <v>1567</v>
      </c>
      <c r="F103" s="1072"/>
      <c r="G103" s="1255"/>
      <c r="H103" s="1214"/>
      <c r="I103" s="73"/>
      <c r="J103" s="73"/>
      <c r="K103" s="1074"/>
      <c r="L103" s="73"/>
      <c r="M103" s="1074"/>
      <c r="N103" s="73"/>
      <c r="O103" s="1217"/>
      <c r="P103" s="1217"/>
      <c r="Q103" s="1169"/>
      <c r="R103" s="1217"/>
      <c r="S103" s="1169"/>
      <c r="T103" s="1217"/>
      <c r="U103" s="1063"/>
    </row>
    <row r="104" spans="1:21" s="60" customFormat="1" ht="18.75">
      <c r="A104" s="1290"/>
      <c r="B104" s="1273"/>
      <c r="C104" s="1273"/>
      <c r="D104" s="1273"/>
      <c r="E104" s="1173" t="s">
        <v>1568</v>
      </c>
      <c r="F104" s="1072"/>
      <c r="G104" s="1255"/>
      <c r="H104" s="1214"/>
      <c r="I104" s="73"/>
      <c r="J104" s="73"/>
      <c r="K104" s="1074"/>
      <c r="L104" s="73"/>
      <c r="M104" s="1074"/>
      <c r="N104" s="73"/>
      <c r="O104" s="1217"/>
      <c r="P104" s="1217"/>
      <c r="Q104" s="1169"/>
      <c r="R104" s="1217"/>
      <c r="S104" s="1169"/>
      <c r="T104" s="1217"/>
      <c r="U104" s="1063"/>
    </row>
    <row r="105" spans="1:21" s="60" customFormat="1" ht="18.75">
      <c r="A105" s="1290"/>
      <c r="B105" s="1273"/>
      <c r="C105" s="1273"/>
      <c r="D105" s="1273"/>
      <c r="E105" s="1173" t="s">
        <v>1556</v>
      </c>
      <c r="F105" s="1072"/>
      <c r="G105" s="1255"/>
      <c r="H105" s="1214"/>
      <c r="I105" s="73"/>
      <c r="J105" s="73"/>
      <c r="K105" s="1074"/>
      <c r="L105" s="73"/>
      <c r="M105" s="1074"/>
      <c r="N105" s="73"/>
      <c r="O105" s="1217"/>
      <c r="P105" s="1217"/>
      <c r="Q105" s="1169"/>
      <c r="R105" s="1217"/>
      <c r="S105" s="1169"/>
      <c r="T105" s="1217"/>
      <c r="U105" s="1063"/>
    </row>
    <row r="106" spans="1:21" s="60" customFormat="1" ht="18.75">
      <c r="A106" s="1290"/>
      <c r="B106" s="1273"/>
      <c r="C106" s="1273"/>
      <c r="D106" s="1273"/>
      <c r="E106" s="1173" t="s">
        <v>1557</v>
      </c>
      <c r="F106" s="1072"/>
      <c r="G106" s="1210"/>
      <c r="H106" s="1214"/>
      <c r="I106" s="73"/>
      <c r="J106" s="73"/>
      <c r="K106" s="1074"/>
      <c r="L106" s="73"/>
      <c r="M106" s="1074"/>
      <c r="N106" s="73"/>
      <c r="O106" s="1217"/>
      <c r="P106" s="1217"/>
      <c r="Q106" s="1169"/>
      <c r="R106" s="1217"/>
      <c r="S106" s="1169"/>
      <c r="T106" s="1217"/>
      <c r="U106" s="1063"/>
    </row>
    <row r="107" spans="1:21" s="60" customFormat="1" ht="37.5">
      <c r="A107" s="1290"/>
      <c r="B107" s="1273"/>
      <c r="C107" s="1273"/>
      <c r="D107" s="1273"/>
      <c r="E107" s="1173" t="s">
        <v>1581</v>
      </c>
      <c r="F107" s="1072"/>
      <c r="G107" s="1210"/>
      <c r="H107" s="1214"/>
      <c r="I107" s="73"/>
      <c r="J107" s="73"/>
      <c r="K107" s="1074"/>
      <c r="L107" s="73"/>
      <c r="M107" s="1074"/>
      <c r="N107" s="73"/>
      <c r="O107" s="1217"/>
      <c r="P107" s="1217"/>
      <c r="Q107" s="1169"/>
      <c r="R107" s="1217"/>
      <c r="S107" s="1169"/>
      <c r="T107" s="1217"/>
      <c r="U107" s="1063"/>
    </row>
    <row r="108" spans="1:21" s="60" customFormat="1" ht="18.75">
      <c r="A108" s="1290"/>
      <c r="B108" s="1273"/>
      <c r="C108" s="1273"/>
      <c r="D108" s="1273"/>
      <c r="E108" s="1173" t="s">
        <v>1606</v>
      </c>
      <c r="F108" s="1072"/>
      <c r="G108" s="1210"/>
      <c r="H108" s="1214"/>
      <c r="I108" s="73"/>
      <c r="J108" s="73"/>
      <c r="K108" s="1074"/>
      <c r="L108" s="73"/>
      <c r="M108" s="1074"/>
      <c r="N108" s="73"/>
      <c r="O108" s="1217"/>
      <c r="P108" s="1217"/>
      <c r="Q108" s="1169"/>
      <c r="R108" s="1217"/>
      <c r="S108" s="1169"/>
      <c r="T108" s="1217"/>
      <c r="U108" s="1063"/>
    </row>
    <row r="109" spans="1:21" s="60" customFormat="1" ht="18.75">
      <c r="A109" s="1290"/>
      <c r="B109" s="1273"/>
      <c r="C109" s="1273"/>
      <c r="D109" s="1273"/>
      <c r="E109" s="831" t="s">
        <v>1604</v>
      </c>
      <c r="F109" s="1223"/>
      <c r="G109" s="1210"/>
      <c r="H109" s="1214"/>
      <c r="I109" s="73"/>
      <c r="J109" s="73"/>
      <c r="K109" s="1074"/>
      <c r="L109" s="73"/>
      <c r="M109" s="1074"/>
      <c r="N109" s="73"/>
      <c r="O109" s="1217"/>
      <c r="P109" s="1217"/>
      <c r="Q109" s="1169"/>
      <c r="R109" s="1217"/>
      <c r="S109" s="1169"/>
      <c r="T109" s="1217"/>
      <c r="U109" s="1063"/>
    </row>
    <row r="110" spans="1:21" s="60" customFormat="1" ht="18.75">
      <c r="A110" s="1290"/>
      <c r="B110" s="1273"/>
      <c r="C110" s="1273"/>
      <c r="D110" s="1273"/>
      <c r="E110" s="62" t="s">
        <v>1602</v>
      </c>
      <c r="F110" s="1223"/>
      <c r="G110" s="1210"/>
      <c r="H110" s="1214"/>
      <c r="I110" s="73"/>
      <c r="J110" s="73"/>
      <c r="K110" s="1074"/>
      <c r="L110" s="73"/>
      <c r="M110" s="1074"/>
      <c r="N110" s="73"/>
      <c r="O110" s="1217"/>
      <c r="P110" s="1217"/>
      <c r="Q110" s="1169"/>
      <c r="R110" s="1217"/>
      <c r="S110" s="1169"/>
      <c r="T110" s="1217"/>
      <c r="U110" s="1063"/>
    </row>
    <row r="111" spans="1:21" s="60" customFormat="1" ht="37.5">
      <c r="A111" s="1290"/>
      <c r="B111" s="1273"/>
      <c r="C111" s="1273"/>
      <c r="D111" s="1273"/>
      <c r="E111" s="1213" t="s">
        <v>1603</v>
      </c>
      <c r="F111" s="1223"/>
      <c r="G111" s="1210"/>
      <c r="H111" s="1214"/>
      <c r="I111" s="73"/>
      <c r="J111" s="73"/>
      <c r="K111" s="1074"/>
      <c r="L111" s="73"/>
      <c r="M111" s="1074"/>
      <c r="N111" s="73"/>
      <c r="O111" s="1217"/>
      <c r="P111" s="1217"/>
      <c r="Q111" s="1169"/>
      <c r="R111" s="1217"/>
      <c r="S111" s="1169"/>
      <c r="T111" s="1217"/>
      <c r="U111" s="1063"/>
    </row>
    <row r="112" spans="1:21" s="60" customFormat="1" ht="18.75">
      <c r="A112" s="1291"/>
      <c r="B112" s="1292"/>
      <c r="C112" s="1292"/>
      <c r="D112" s="1292"/>
      <c r="E112" s="63" t="s">
        <v>1065</v>
      </c>
      <c r="F112" s="1086">
        <f>SUM(F104:F104)</f>
        <v>0</v>
      </c>
      <c r="G112" s="1077"/>
      <c r="H112" s="1077"/>
      <c r="I112" s="1085"/>
      <c r="J112" s="1085"/>
      <c r="K112" s="1085"/>
      <c r="L112" s="1085"/>
      <c r="M112" s="1085"/>
      <c r="N112" s="1085"/>
      <c r="O112" s="1085"/>
      <c r="P112" s="1085"/>
      <c r="Q112" s="1085"/>
      <c r="R112" s="1085"/>
      <c r="S112" s="1085"/>
      <c r="T112" s="1085"/>
      <c r="U112" s="1077"/>
    </row>
    <row r="113" spans="1:21" ht="20.25" customHeight="1">
      <c r="A113" s="1270" t="s">
        <v>1611</v>
      </c>
      <c r="B113" s="1272"/>
      <c r="C113" s="1272"/>
      <c r="D113" s="1272"/>
      <c r="E113" s="62" t="s">
        <v>1546</v>
      </c>
      <c r="F113" s="1175"/>
      <c r="G113" s="1174"/>
      <c r="H113" s="1176"/>
      <c r="I113" s="1177"/>
      <c r="J113" s="1177"/>
      <c r="K113" s="1178"/>
      <c r="L113" s="1177"/>
      <c r="M113" s="1178"/>
      <c r="N113" s="1177"/>
      <c r="O113" s="1177"/>
      <c r="P113" s="1177"/>
      <c r="Q113" s="1178"/>
      <c r="R113" s="1177"/>
      <c r="S113" s="1178"/>
      <c r="T113" s="1177"/>
      <c r="U113" s="1176"/>
    </row>
    <row r="114" spans="1:21">
      <c r="A114" s="1271"/>
      <c r="B114" s="1273"/>
      <c r="C114" s="1273"/>
      <c r="D114" s="1273"/>
      <c r="E114" s="1213" t="s">
        <v>1547</v>
      </c>
      <c r="F114" s="1180"/>
      <c r="G114" s="1174"/>
      <c r="H114" s="1179"/>
      <c r="I114" s="1180"/>
      <c r="J114" s="1180"/>
      <c r="K114" s="1181"/>
      <c r="L114" s="1180"/>
      <c r="M114" s="1181"/>
      <c r="N114" s="1180"/>
      <c r="O114" s="1180"/>
      <c r="P114" s="1180"/>
      <c r="Q114" s="1181"/>
      <c r="R114" s="1180"/>
      <c r="S114" s="1181"/>
      <c r="T114" s="1180"/>
      <c r="U114" s="1179"/>
    </row>
    <row r="115" spans="1:21">
      <c r="A115" s="1271"/>
      <c r="B115" s="1273"/>
      <c r="C115" s="1273"/>
      <c r="D115" s="1273"/>
      <c r="E115" s="1173" t="s">
        <v>1537</v>
      </c>
      <c r="F115" s="196"/>
      <c r="G115" s="1174"/>
      <c r="H115" s="1179"/>
      <c r="I115" s="1180"/>
      <c r="J115" s="1180"/>
      <c r="K115" s="1181"/>
      <c r="L115" s="1180"/>
      <c r="M115" s="1181"/>
      <c r="N115" s="1180"/>
      <c r="O115" s="1180"/>
      <c r="P115" s="1180"/>
      <c r="Q115" s="1181"/>
      <c r="R115" s="1180"/>
      <c r="S115" s="1181"/>
      <c r="T115" s="1180"/>
      <c r="U115" s="1179"/>
    </row>
    <row r="116" spans="1:21">
      <c r="A116" s="1271"/>
      <c r="B116" s="1273"/>
      <c r="C116" s="1273"/>
      <c r="D116" s="1273"/>
      <c r="E116" s="1173" t="s">
        <v>1607</v>
      </c>
      <c r="F116" s="196"/>
      <c r="G116" s="1174"/>
      <c r="H116" s="1179"/>
      <c r="I116" s="1180"/>
      <c r="J116" s="1180"/>
      <c r="K116" s="1181"/>
      <c r="L116" s="1180"/>
      <c r="M116" s="1181"/>
      <c r="N116" s="1180"/>
      <c r="O116" s="1180"/>
      <c r="P116" s="1180"/>
      <c r="Q116" s="1181"/>
      <c r="R116" s="1180"/>
      <c r="S116" s="1181"/>
      <c r="T116" s="1180"/>
      <c r="U116" s="1179"/>
    </row>
    <row r="117" spans="1:21">
      <c r="A117" s="1271"/>
      <c r="B117" s="1273"/>
      <c r="C117" s="1273"/>
      <c r="D117" s="1273"/>
      <c r="E117" s="1173" t="s">
        <v>1608</v>
      </c>
      <c r="F117" s="196"/>
      <c r="G117" s="1174"/>
      <c r="H117" s="1179"/>
      <c r="I117" s="1180"/>
      <c r="J117" s="1180"/>
      <c r="K117" s="1181"/>
      <c r="L117" s="1180"/>
      <c r="M117" s="1181"/>
      <c r="N117" s="1180"/>
      <c r="O117" s="1180"/>
      <c r="P117" s="1180"/>
      <c r="Q117" s="1181"/>
      <c r="R117" s="1180"/>
      <c r="S117" s="1181"/>
      <c r="T117" s="1180"/>
      <c r="U117" s="1179"/>
    </row>
    <row r="118" spans="1:21">
      <c r="A118" s="1271"/>
      <c r="B118" s="1273"/>
      <c r="C118" s="1273"/>
      <c r="D118" s="1273"/>
      <c r="E118" s="1173" t="s">
        <v>1609</v>
      </c>
      <c r="F118" s="196"/>
      <c r="G118" s="1174"/>
      <c r="H118" s="1179"/>
      <c r="I118" s="1180"/>
      <c r="J118" s="1180"/>
      <c r="K118" s="1181"/>
      <c r="L118" s="1180"/>
      <c r="M118" s="1181"/>
      <c r="N118" s="1180"/>
      <c r="O118" s="1180"/>
      <c r="P118" s="1180"/>
      <c r="Q118" s="1181"/>
      <c r="R118" s="1180"/>
      <c r="S118" s="1181"/>
      <c r="T118" s="1180"/>
      <c r="U118" s="1179"/>
    </row>
    <row r="119" spans="1:21">
      <c r="A119" s="1271"/>
      <c r="B119" s="1273"/>
      <c r="C119" s="1273"/>
      <c r="D119" s="1273"/>
      <c r="E119" s="1173" t="s">
        <v>1586</v>
      </c>
      <c r="F119" s="196"/>
      <c r="G119" s="1174"/>
      <c r="H119" s="1179"/>
      <c r="I119" s="1180"/>
      <c r="J119" s="1180"/>
      <c r="K119" s="1181"/>
      <c r="L119" s="1180"/>
      <c r="M119" s="1181"/>
      <c r="N119" s="1180"/>
      <c r="O119" s="1180"/>
      <c r="P119" s="1180"/>
      <c r="Q119" s="1181"/>
      <c r="R119" s="1180"/>
      <c r="S119" s="1181"/>
      <c r="T119" s="1180"/>
      <c r="U119" s="1179"/>
    </row>
    <row r="120" spans="1:21">
      <c r="A120" s="1271"/>
      <c r="B120" s="1273"/>
      <c r="C120" s="1273"/>
      <c r="D120" s="1273"/>
      <c r="E120" s="1173" t="s">
        <v>1610</v>
      </c>
      <c r="F120" s="196"/>
      <c r="G120" s="1174"/>
      <c r="H120" s="1179"/>
      <c r="I120" s="1180"/>
      <c r="J120" s="1180"/>
      <c r="K120" s="1181"/>
      <c r="L120" s="1180"/>
      <c r="M120" s="1181"/>
      <c r="N120" s="1180"/>
      <c r="O120" s="1180"/>
      <c r="P120" s="1180"/>
      <c r="Q120" s="1181"/>
      <c r="R120" s="1180"/>
      <c r="S120" s="1181"/>
      <c r="T120" s="1180"/>
      <c r="U120" s="1179"/>
    </row>
    <row r="121" spans="1:21">
      <c r="A121" s="1271"/>
      <c r="B121" s="1273"/>
      <c r="C121" s="1273"/>
      <c r="D121" s="1273"/>
      <c r="E121" s="1215" t="s">
        <v>1622</v>
      </c>
      <c r="F121" s="196"/>
      <c r="G121" s="1174"/>
      <c r="H121" s="1182"/>
      <c r="I121" s="1183"/>
      <c r="J121" s="1183"/>
      <c r="K121" s="1184"/>
      <c r="L121" s="1183"/>
      <c r="M121" s="1184"/>
      <c r="N121" s="1183"/>
      <c r="O121" s="1183"/>
      <c r="P121" s="1183"/>
      <c r="Q121" s="1184"/>
      <c r="R121" s="1183"/>
      <c r="S121" s="1184"/>
      <c r="T121" s="1183"/>
      <c r="U121" s="1182"/>
    </row>
    <row r="122" spans="1:21">
      <c r="A122" s="1271"/>
      <c r="B122" s="1273"/>
      <c r="C122" s="1273"/>
      <c r="D122" s="1273"/>
      <c r="E122" s="63" t="s">
        <v>1065</v>
      </c>
      <c r="F122" s="1185">
        <f>SUM(F113:F113)</f>
        <v>0</v>
      </c>
      <c r="G122" s="1186"/>
      <c r="H122" s="1186"/>
      <c r="I122" s="1078"/>
      <c r="J122" s="1078"/>
      <c r="K122" s="1078"/>
      <c r="L122" s="1078"/>
      <c r="M122" s="1078"/>
      <c r="N122" s="1078"/>
      <c r="O122" s="1078"/>
      <c r="P122" s="1078"/>
      <c r="Q122" s="1078"/>
      <c r="R122" s="1078"/>
      <c r="S122" s="1078"/>
      <c r="T122" s="1078"/>
      <c r="U122" s="1186"/>
    </row>
    <row r="123" spans="1:21">
      <c r="A123" s="1270" t="s">
        <v>1612</v>
      </c>
      <c r="B123" s="1259"/>
      <c r="C123" s="1272"/>
      <c r="D123" s="1259"/>
      <c r="E123" s="1168" t="s">
        <v>1542</v>
      </c>
      <c r="F123" s="1163"/>
      <c r="G123" s="1176"/>
      <c r="H123" s="1176"/>
      <c r="I123" s="1177"/>
      <c r="J123" s="1177"/>
      <c r="K123" s="1178"/>
      <c r="L123" s="1177"/>
      <c r="M123" s="1178"/>
      <c r="N123" s="1177"/>
      <c r="O123" s="1177"/>
      <c r="P123" s="1177"/>
      <c r="Q123" s="1178"/>
      <c r="R123" s="1177"/>
      <c r="S123" s="1178"/>
      <c r="T123" s="1177"/>
      <c r="U123" s="1176"/>
    </row>
    <row r="124" spans="1:21">
      <c r="A124" s="1271"/>
      <c r="B124" s="1260"/>
      <c r="C124" s="1273"/>
      <c r="D124" s="1260"/>
      <c r="E124" s="1168" t="s">
        <v>1464</v>
      </c>
      <c r="F124" s="1163"/>
      <c r="G124" s="1179"/>
      <c r="H124" s="1179"/>
      <c r="I124" s="1180"/>
      <c r="J124" s="1180"/>
      <c r="K124" s="1181"/>
      <c r="L124" s="1180"/>
      <c r="M124" s="1181"/>
      <c r="N124" s="1180"/>
      <c r="O124" s="1180"/>
      <c r="P124" s="1180"/>
      <c r="Q124" s="1181"/>
      <c r="R124" s="1180"/>
      <c r="S124" s="1181"/>
      <c r="T124" s="1180"/>
      <c r="U124" s="1179"/>
    </row>
    <row r="125" spans="1:21">
      <c r="A125" s="1274"/>
      <c r="B125" s="1274"/>
      <c r="C125" s="1274"/>
      <c r="D125" s="1274"/>
      <c r="E125" s="1172" t="s">
        <v>1613</v>
      </c>
      <c r="F125" s="1163"/>
      <c r="G125" s="1179"/>
      <c r="H125" s="1179"/>
      <c r="I125" s="1180"/>
      <c r="J125" s="1180"/>
      <c r="K125" s="1181"/>
      <c r="L125" s="1180"/>
      <c r="M125" s="1181"/>
      <c r="N125" s="1180"/>
      <c r="O125" s="1180"/>
      <c r="P125" s="1180"/>
      <c r="Q125" s="1181"/>
      <c r="R125" s="1180"/>
      <c r="S125" s="1181"/>
      <c r="T125" s="1180"/>
      <c r="U125" s="1179"/>
    </row>
    <row r="126" spans="1:21">
      <c r="A126" s="1274"/>
      <c r="B126" s="1274"/>
      <c r="C126" s="1274"/>
      <c r="D126" s="1274"/>
      <c r="E126" s="1172" t="s">
        <v>1614</v>
      </c>
      <c r="F126" s="1163"/>
      <c r="G126" s="1179"/>
      <c r="H126" s="1179"/>
      <c r="I126" s="1180"/>
      <c r="J126" s="1180"/>
      <c r="K126" s="1181"/>
      <c r="L126" s="1180"/>
      <c r="M126" s="1181"/>
      <c r="N126" s="1180"/>
      <c r="O126" s="1180"/>
      <c r="P126" s="1180"/>
      <c r="Q126" s="1181"/>
      <c r="R126" s="1180"/>
      <c r="S126" s="1181"/>
      <c r="T126" s="1180"/>
      <c r="U126" s="1179"/>
    </row>
    <row r="127" spans="1:21">
      <c r="A127" s="1274"/>
      <c r="B127" s="1274"/>
      <c r="C127" s="1274"/>
      <c r="D127" s="1274"/>
      <c r="E127" s="1172" t="s">
        <v>1615</v>
      </c>
      <c r="F127" s="1163"/>
      <c r="G127" s="1179"/>
      <c r="H127" s="1179"/>
      <c r="I127" s="1180"/>
      <c r="J127" s="1180"/>
      <c r="K127" s="1181"/>
      <c r="L127" s="1180"/>
      <c r="M127" s="1181"/>
      <c r="N127" s="1180"/>
      <c r="O127" s="1180"/>
      <c r="P127" s="1180"/>
      <c r="Q127" s="1181"/>
      <c r="R127" s="1180"/>
      <c r="S127" s="1181"/>
      <c r="T127" s="1180"/>
      <c r="U127" s="1179"/>
    </row>
    <row r="128" spans="1:21">
      <c r="A128" s="1274"/>
      <c r="B128" s="1274"/>
      <c r="C128" s="1274"/>
      <c r="D128" s="1274"/>
      <c r="E128" s="1172" t="s">
        <v>1535</v>
      </c>
      <c r="F128" s="1163"/>
      <c r="G128" s="1179"/>
      <c r="H128" s="1179"/>
      <c r="I128" s="1180"/>
      <c r="J128" s="1180"/>
      <c r="K128" s="1181"/>
      <c r="L128" s="1180"/>
      <c r="M128" s="1181"/>
      <c r="N128" s="1180"/>
      <c r="O128" s="1180"/>
      <c r="P128" s="1180"/>
      <c r="Q128" s="1181"/>
      <c r="R128" s="1180"/>
      <c r="S128" s="1181"/>
      <c r="T128" s="1180"/>
      <c r="U128" s="1179"/>
    </row>
    <row r="129" spans="1:21">
      <c r="A129" s="1274"/>
      <c r="B129" s="1274"/>
      <c r="C129" s="1274"/>
      <c r="D129" s="1274"/>
      <c r="E129" s="1171" t="s">
        <v>1617</v>
      </c>
      <c r="F129" s="1163"/>
      <c r="G129" s="1179"/>
      <c r="H129" s="1179"/>
      <c r="I129" s="1180"/>
      <c r="J129" s="1180"/>
      <c r="K129" s="1181"/>
      <c r="L129" s="1180"/>
      <c r="M129" s="1181"/>
      <c r="N129" s="1180"/>
      <c r="O129" s="1180"/>
      <c r="P129" s="1180"/>
      <c r="Q129" s="1181"/>
      <c r="R129" s="1180"/>
      <c r="S129" s="1181"/>
      <c r="T129" s="1180"/>
      <c r="U129" s="1179"/>
    </row>
    <row r="130" spans="1:21">
      <c r="A130" s="1274"/>
      <c r="B130" s="1274"/>
      <c r="C130" s="1274"/>
      <c r="D130" s="1274"/>
      <c r="E130" s="1171" t="s">
        <v>1616</v>
      </c>
      <c r="F130" s="1163"/>
      <c r="G130" s="1179"/>
      <c r="H130" s="1179"/>
      <c r="I130" s="1180"/>
      <c r="J130" s="1180"/>
      <c r="K130" s="1181"/>
      <c r="L130" s="1180"/>
      <c r="M130" s="1181"/>
      <c r="N130" s="1180"/>
      <c r="O130" s="1180"/>
      <c r="P130" s="1180"/>
      <c r="Q130" s="1181"/>
      <c r="R130" s="1180"/>
      <c r="S130" s="1181"/>
      <c r="T130" s="1180"/>
      <c r="U130" s="1179"/>
    </row>
    <row r="131" spans="1:21">
      <c r="A131" s="1274"/>
      <c r="B131" s="1274"/>
      <c r="C131" s="1274"/>
      <c r="D131" s="1274"/>
      <c r="E131" s="63" t="s">
        <v>1065</v>
      </c>
      <c r="F131" s="1086">
        <f>SUM(F123:F123)</f>
        <v>0</v>
      </c>
      <c r="G131" s="1077"/>
      <c r="H131" s="1077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77"/>
    </row>
    <row r="132" spans="1:21">
      <c r="A132" s="1225" t="s">
        <v>1623</v>
      </c>
      <c r="B132" s="1189"/>
      <c r="C132" s="1189"/>
      <c r="D132" s="1176"/>
      <c r="E132" s="62" t="s">
        <v>1618</v>
      </c>
      <c r="F132" s="1175"/>
      <c r="G132" s="1176"/>
      <c r="H132" s="1176"/>
      <c r="I132" s="1177"/>
      <c r="J132" s="1177"/>
      <c r="K132" s="1178"/>
      <c r="L132" s="1177"/>
      <c r="M132" s="1178"/>
      <c r="N132" s="1177"/>
      <c r="O132" s="1177"/>
      <c r="P132" s="1177"/>
      <c r="Q132" s="1178"/>
      <c r="R132" s="1177"/>
      <c r="S132" s="1178"/>
      <c r="T132" s="1177"/>
      <c r="U132" s="1176"/>
    </row>
    <row r="133" spans="1:21">
      <c r="A133" s="67"/>
      <c r="B133" s="67"/>
      <c r="C133" s="67"/>
      <c r="D133" s="1179"/>
      <c r="E133" s="1213" t="s">
        <v>1547</v>
      </c>
      <c r="F133" s="1175"/>
      <c r="G133" s="1176"/>
      <c r="H133" s="1179"/>
      <c r="I133" s="1180"/>
      <c r="J133" s="1180"/>
      <c r="K133" s="1181"/>
      <c r="L133" s="1180"/>
      <c r="M133" s="1181"/>
      <c r="N133" s="1180"/>
      <c r="O133" s="1180"/>
      <c r="P133" s="1180"/>
      <c r="Q133" s="1181"/>
      <c r="R133" s="1180"/>
      <c r="S133" s="1181"/>
      <c r="T133" s="1180"/>
      <c r="U133" s="1179"/>
    </row>
    <row r="134" spans="1:21">
      <c r="A134" s="67"/>
      <c r="B134" s="67"/>
      <c r="C134" s="67"/>
      <c r="D134" s="1179"/>
      <c r="E134" s="1173" t="s">
        <v>1619</v>
      </c>
      <c r="F134" s="1175"/>
      <c r="G134" s="1176"/>
      <c r="H134" s="1179"/>
      <c r="I134" s="1180"/>
      <c r="J134" s="1180"/>
      <c r="K134" s="1181"/>
      <c r="L134" s="1180"/>
      <c r="M134" s="1181"/>
      <c r="N134" s="1180"/>
      <c r="O134" s="1180"/>
      <c r="P134" s="1180"/>
      <c r="Q134" s="1181"/>
      <c r="R134" s="1180"/>
      <c r="S134" s="1181"/>
      <c r="T134" s="1180"/>
      <c r="U134" s="1179"/>
    </row>
    <row r="135" spans="1:21">
      <c r="A135" s="67"/>
      <c r="B135" s="67"/>
      <c r="C135" s="67"/>
      <c r="D135" s="1179"/>
      <c r="E135" s="1173" t="s">
        <v>1607</v>
      </c>
      <c r="F135" s="1175"/>
      <c r="G135" s="1176"/>
      <c r="H135" s="1179"/>
      <c r="I135" s="1180"/>
      <c r="J135" s="1180"/>
      <c r="K135" s="1181"/>
      <c r="L135" s="1180"/>
      <c r="M135" s="1181"/>
      <c r="N135" s="1180"/>
      <c r="O135" s="1180"/>
      <c r="P135" s="1180"/>
      <c r="Q135" s="1181"/>
      <c r="R135" s="1180"/>
      <c r="S135" s="1181"/>
      <c r="T135" s="1180"/>
      <c r="U135" s="1179"/>
    </row>
    <row r="136" spans="1:21">
      <c r="A136" s="67"/>
      <c r="B136" s="67"/>
      <c r="C136" s="67"/>
      <c r="D136" s="1179"/>
      <c r="E136" s="1173" t="s">
        <v>1621</v>
      </c>
      <c r="F136" s="1175"/>
      <c r="G136" s="1176"/>
      <c r="H136" s="1179"/>
      <c r="I136" s="1180"/>
      <c r="J136" s="1180"/>
      <c r="K136" s="1181"/>
      <c r="L136" s="1180"/>
      <c r="M136" s="1181"/>
      <c r="N136" s="1180"/>
      <c r="O136" s="1180"/>
      <c r="P136" s="1180"/>
      <c r="Q136" s="1181"/>
      <c r="R136" s="1180"/>
      <c r="S136" s="1181"/>
      <c r="T136" s="1180"/>
      <c r="U136" s="1179"/>
    </row>
    <row r="137" spans="1:21">
      <c r="A137" s="67"/>
      <c r="B137" s="67"/>
      <c r="C137" s="67"/>
      <c r="D137" s="1179"/>
      <c r="E137" s="1173" t="s">
        <v>1620</v>
      </c>
      <c r="F137" s="1175"/>
      <c r="G137" s="1176"/>
      <c r="H137" s="1179"/>
      <c r="I137" s="1180"/>
      <c r="J137" s="1180"/>
      <c r="K137" s="1181"/>
      <c r="L137" s="1180"/>
      <c r="M137" s="1181"/>
      <c r="N137" s="1180"/>
      <c r="O137" s="1180"/>
      <c r="P137" s="1180"/>
      <c r="Q137" s="1181"/>
      <c r="R137" s="1180"/>
      <c r="S137" s="1181"/>
      <c r="T137" s="1180"/>
      <c r="U137" s="1179"/>
    </row>
    <row r="138" spans="1:21">
      <c r="A138" s="67"/>
      <c r="B138" s="67"/>
      <c r="C138" s="67"/>
      <c r="D138" s="1179"/>
      <c r="E138" s="399" t="s">
        <v>1580</v>
      </c>
      <c r="F138" s="1177"/>
      <c r="G138" s="1176"/>
      <c r="H138" s="1179"/>
      <c r="I138" s="1180"/>
      <c r="J138" s="1180"/>
      <c r="K138" s="1181"/>
      <c r="L138" s="1180"/>
      <c r="M138" s="1181"/>
      <c r="N138" s="1180"/>
      <c r="O138" s="1180"/>
      <c r="P138" s="1180"/>
      <c r="Q138" s="1181"/>
      <c r="R138" s="1180"/>
      <c r="S138" s="1181"/>
      <c r="T138" s="1180"/>
      <c r="U138" s="1179"/>
    </row>
    <row r="139" spans="1:21">
      <c r="A139" s="780"/>
      <c r="B139" s="780"/>
      <c r="C139" s="780"/>
      <c r="D139" s="1182"/>
      <c r="E139" s="1064" t="s">
        <v>1065</v>
      </c>
      <c r="F139" s="1086">
        <f>SUM(F131:F131)</f>
        <v>0</v>
      </c>
      <c r="G139" s="1077"/>
      <c r="H139" s="1077"/>
      <c r="I139" s="1085"/>
      <c r="J139" s="1085"/>
      <c r="K139" s="1085"/>
      <c r="L139" s="1085"/>
      <c r="M139" s="1085"/>
      <c r="N139" s="1085"/>
      <c r="O139" s="1085"/>
      <c r="P139" s="1085"/>
      <c r="Q139" s="1085"/>
      <c r="R139" s="1085"/>
      <c r="S139" s="1085"/>
      <c r="T139" s="1085"/>
      <c r="U139" s="1077"/>
    </row>
  </sheetData>
  <mergeCells count="70">
    <mergeCell ref="A95:A112"/>
    <mergeCell ref="B95:B112"/>
    <mergeCell ref="C95:C112"/>
    <mergeCell ref="D95:D112"/>
    <mergeCell ref="U65:U69"/>
    <mergeCell ref="B81:B85"/>
    <mergeCell ref="C81:C85"/>
    <mergeCell ref="D81:D85"/>
    <mergeCell ref="G103:G105"/>
    <mergeCell ref="U9:U11"/>
    <mergeCell ref="G9:G15"/>
    <mergeCell ref="G25:G31"/>
    <mergeCell ref="U25:U27"/>
    <mergeCell ref="A9:A22"/>
    <mergeCell ref="A25:A33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R7:R8"/>
    <mergeCell ref="S7:S8"/>
    <mergeCell ref="T7:T8"/>
    <mergeCell ref="N7:N8"/>
    <mergeCell ref="O7:O8"/>
    <mergeCell ref="P7:P8"/>
    <mergeCell ref="A125:A131"/>
    <mergeCell ref="B125:B131"/>
    <mergeCell ref="C125:C131"/>
    <mergeCell ref="D125:D131"/>
    <mergeCell ref="Q7:Q8"/>
    <mergeCell ref="L7:L8"/>
    <mergeCell ref="M7:M8"/>
    <mergeCell ref="E7:E8"/>
    <mergeCell ref="F7:F8"/>
    <mergeCell ref="G7:G8"/>
    <mergeCell ref="I7:I8"/>
    <mergeCell ref="J7:J8"/>
    <mergeCell ref="K7:K8"/>
    <mergeCell ref="H65:H69"/>
    <mergeCell ref="A65:A71"/>
    <mergeCell ref="B65:B71"/>
    <mergeCell ref="A123:A124"/>
    <mergeCell ref="B123:B124"/>
    <mergeCell ref="C123:C124"/>
    <mergeCell ref="D123:D124"/>
    <mergeCell ref="A113:A122"/>
    <mergeCell ref="B113:B122"/>
    <mergeCell ref="C113:C122"/>
    <mergeCell ref="D113:D122"/>
    <mergeCell ref="G42:G49"/>
    <mergeCell ref="U42:U45"/>
    <mergeCell ref="A81:A85"/>
    <mergeCell ref="A86:A94"/>
    <mergeCell ref="B86:B94"/>
    <mergeCell ref="C86:C94"/>
    <mergeCell ref="D86:D94"/>
    <mergeCell ref="A42:A43"/>
    <mergeCell ref="A72:A80"/>
    <mergeCell ref="B72:B80"/>
    <mergeCell ref="C72:C80"/>
    <mergeCell ref="D72:D80"/>
    <mergeCell ref="C65:C71"/>
    <mergeCell ref="D65:D71"/>
    <mergeCell ref="G65:G69"/>
  </mergeCells>
  <printOptions horizontalCentered="1"/>
  <pageMargins left="0.27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92" max="20" man="1"/>
    <brk id="1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10.140625" style="76" customWidth="1"/>
    <col min="8" max="8" width="10.42578125" style="76" customWidth="1"/>
    <col min="9" max="20" width="4" style="76" customWidth="1"/>
    <col min="21" max="21" width="5.7109375" style="76" customWidth="1"/>
    <col min="22" max="16384" width="9" style="76"/>
  </cols>
  <sheetData>
    <row r="1" spans="1:21" s="278" customFormat="1" ht="21">
      <c r="A1" s="1294" t="s">
        <v>41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1" s="278" customFormat="1" ht="21">
      <c r="A2" s="1295" t="s">
        <v>42</v>
      </c>
      <c r="B2" s="1295"/>
      <c r="C2" s="1295"/>
      <c r="D2" s="1295"/>
      <c r="E2" s="239"/>
    </row>
    <row r="3" spans="1:21" s="278" customFormat="1" ht="21">
      <c r="A3" s="1295" t="s">
        <v>43</v>
      </c>
      <c r="B3" s="1295"/>
      <c r="C3" s="1295"/>
      <c r="D3" s="1295"/>
      <c r="E3" s="239"/>
    </row>
    <row r="4" spans="1:21">
      <c r="A4" s="1293" t="s">
        <v>44</v>
      </c>
      <c r="B4" s="1293" t="s">
        <v>45</v>
      </c>
      <c r="C4" s="1293" t="s">
        <v>46</v>
      </c>
      <c r="D4" s="1293" t="s">
        <v>47</v>
      </c>
      <c r="E4" s="1293" t="s">
        <v>48</v>
      </c>
      <c r="F4" s="1293"/>
      <c r="G4" s="1293"/>
      <c r="H4" s="1293" t="s">
        <v>49</v>
      </c>
      <c r="I4" s="1293" t="s">
        <v>50</v>
      </c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293" t="s">
        <v>51</v>
      </c>
    </row>
    <row r="5" spans="1:21">
      <c r="A5" s="1293"/>
      <c r="B5" s="1293"/>
      <c r="C5" s="1293"/>
      <c r="D5" s="1293"/>
      <c r="E5" s="1293" t="s">
        <v>52</v>
      </c>
      <c r="F5" s="1296" t="s">
        <v>53</v>
      </c>
      <c r="G5" s="1296" t="s">
        <v>54</v>
      </c>
      <c r="H5" s="1293"/>
      <c r="I5" s="1293" t="s">
        <v>55</v>
      </c>
      <c r="J5" s="1293" t="s">
        <v>56</v>
      </c>
      <c r="K5" s="1293" t="s">
        <v>57</v>
      </c>
      <c r="L5" s="1293" t="s">
        <v>58</v>
      </c>
      <c r="M5" s="1293" t="s">
        <v>59</v>
      </c>
      <c r="N5" s="1293" t="s">
        <v>60</v>
      </c>
      <c r="O5" s="1293" t="s">
        <v>61</v>
      </c>
      <c r="P5" s="1293" t="s">
        <v>62</v>
      </c>
      <c r="Q5" s="1293" t="s">
        <v>63</v>
      </c>
      <c r="R5" s="1293" t="s">
        <v>64</v>
      </c>
      <c r="S5" s="1293" t="s">
        <v>65</v>
      </c>
      <c r="T5" s="1293" t="s">
        <v>66</v>
      </c>
      <c r="U5" s="1293"/>
    </row>
    <row r="6" spans="1:21">
      <c r="A6" s="1293"/>
      <c r="B6" s="1293"/>
      <c r="C6" s="1293"/>
      <c r="D6" s="1293"/>
      <c r="E6" s="1293"/>
      <c r="F6" s="1296"/>
      <c r="G6" s="1296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293"/>
    </row>
    <row r="7" spans="1:21" s="29" customFormat="1" ht="131.25">
      <c r="A7" s="241" t="s">
        <v>67</v>
      </c>
      <c r="B7" s="243" t="s">
        <v>68</v>
      </c>
      <c r="C7" s="244" t="s">
        <v>69</v>
      </c>
      <c r="D7" s="243" t="s">
        <v>70</v>
      </c>
      <c r="E7" s="354"/>
      <c r="F7" s="354"/>
      <c r="G7" s="317"/>
      <c r="H7" s="313" t="s">
        <v>71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335" t="s">
        <v>72</v>
      </c>
    </row>
    <row r="8" spans="1:21" s="29" customFormat="1" ht="93.75">
      <c r="A8" s="1308" t="s">
        <v>73</v>
      </c>
      <c r="B8" s="1259" t="s">
        <v>68</v>
      </c>
      <c r="C8" s="1259" t="s">
        <v>74</v>
      </c>
      <c r="D8" s="1259" t="s">
        <v>75</v>
      </c>
      <c r="E8" s="204" t="s">
        <v>76</v>
      </c>
      <c r="F8" s="205">
        <f>70*20*3</f>
        <v>4200</v>
      </c>
      <c r="G8" s="317" t="s">
        <v>77</v>
      </c>
      <c r="H8" s="313" t="s">
        <v>1420</v>
      </c>
      <c r="I8" s="292"/>
      <c r="J8" s="292"/>
      <c r="K8" s="318">
        <v>1400</v>
      </c>
      <c r="L8" s="318"/>
      <c r="M8" s="318"/>
      <c r="N8" s="318"/>
      <c r="O8" s="318">
        <v>1400</v>
      </c>
      <c r="P8" s="318"/>
      <c r="Q8" s="318"/>
      <c r="R8" s="318"/>
      <c r="S8" s="318">
        <v>1400</v>
      </c>
      <c r="T8" s="292"/>
      <c r="U8" s="335" t="s">
        <v>72</v>
      </c>
    </row>
    <row r="9" spans="1:21" s="29" customFormat="1">
      <c r="A9" s="1309"/>
      <c r="B9" s="1260"/>
      <c r="C9" s="1260"/>
      <c r="D9" s="1260"/>
      <c r="E9" s="282" t="s">
        <v>4</v>
      </c>
      <c r="F9" s="283">
        <f>SUM(F8:F8)</f>
        <v>4200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>
      <c r="A10" s="1310"/>
      <c r="B10" s="1261"/>
      <c r="C10" s="1261"/>
      <c r="D10" s="1261"/>
      <c r="E10" s="355"/>
      <c r="F10" s="324"/>
      <c r="G10" s="287"/>
      <c r="H10" s="287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7"/>
    </row>
    <row r="11" spans="1:21" s="29" customFormat="1" ht="93.75">
      <c r="A11" s="243" t="s">
        <v>78</v>
      </c>
      <c r="B11" s="243" t="s">
        <v>79</v>
      </c>
      <c r="C11" s="243" t="s">
        <v>80</v>
      </c>
      <c r="D11" s="243" t="s">
        <v>81</v>
      </c>
      <c r="E11" s="204"/>
      <c r="F11" s="205"/>
      <c r="G11" s="311"/>
      <c r="H11" s="307" t="s">
        <v>82</v>
      </c>
      <c r="I11" s="70"/>
      <c r="J11" s="70"/>
      <c r="K11" s="308"/>
      <c r="L11" s="70"/>
      <c r="M11" s="70"/>
      <c r="N11" s="70"/>
      <c r="O11" s="70"/>
      <c r="P11" s="70"/>
      <c r="Q11" s="70"/>
      <c r="R11" s="308"/>
      <c r="S11" s="70"/>
      <c r="T11" s="70"/>
      <c r="U11" s="312" t="s">
        <v>83</v>
      </c>
    </row>
    <row r="12" spans="1:21" s="29" customFormat="1">
      <c r="A12" s="241" t="s">
        <v>84</v>
      </c>
      <c r="B12" s="241"/>
      <c r="C12" s="241"/>
      <c r="D12" s="241"/>
      <c r="E12" s="204"/>
      <c r="F12" s="344"/>
      <c r="G12" s="317"/>
      <c r="H12" s="313"/>
      <c r="I12" s="288"/>
      <c r="J12" s="288"/>
      <c r="K12" s="292"/>
      <c r="L12" s="288"/>
      <c r="M12" s="288"/>
      <c r="N12" s="288"/>
      <c r="O12" s="288"/>
      <c r="P12" s="288"/>
      <c r="Q12" s="288"/>
      <c r="R12" s="292"/>
      <c r="S12" s="288"/>
      <c r="T12" s="288"/>
      <c r="U12" s="335"/>
    </row>
    <row r="13" spans="1:21" ht="56.25">
      <c r="A13" s="1259" t="s">
        <v>85</v>
      </c>
      <c r="B13" s="1259" t="s">
        <v>86</v>
      </c>
      <c r="C13" s="1259" t="s">
        <v>87</v>
      </c>
      <c r="D13" s="1259" t="s">
        <v>88</v>
      </c>
      <c r="E13" s="204" t="s">
        <v>89</v>
      </c>
      <c r="F13" s="356">
        <v>2240</v>
      </c>
      <c r="G13" s="1297" t="s">
        <v>77</v>
      </c>
      <c r="H13" s="1305" t="s">
        <v>90</v>
      </c>
      <c r="I13" s="1302"/>
      <c r="J13" s="1302"/>
      <c r="K13" s="1302"/>
      <c r="L13" s="1302"/>
      <c r="M13" s="1302"/>
      <c r="N13" s="1302"/>
      <c r="O13" s="1302"/>
      <c r="P13" s="1302">
        <v>1680</v>
      </c>
      <c r="Q13" s="1302"/>
      <c r="R13" s="1302"/>
      <c r="S13" s="1302">
        <v>1680</v>
      </c>
      <c r="T13" s="1302"/>
      <c r="U13" s="1314" t="s">
        <v>91</v>
      </c>
    </row>
    <row r="14" spans="1:21" ht="56.25">
      <c r="A14" s="1260"/>
      <c r="B14" s="1260"/>
      <c r="C14" s="1260"/>
      <c r="D14" s="1260"/>
      <c r="E14" s="204" t="s">
        <v>92</v>
      </c>
      <c r="F14" s="357">
        <v>1120</v>
      </c>
      <c r="G14" s="1298"/>
      <c r="H14" s="1306"/>
      <c r="I14" s="1303"/>
      <c r="J14" s="1303"/>
      <c r="K14" s="1303"/>
      <c r="L14" s="1303"/>
      <c r="M14" s="1303"/>
      <c r="N14" s="1303"/>
      <c r="O14" s="1303"/>
      <c r="P14" s="1303"/>
      <c r="Q14" s="1303"/>
      <c r="R14" s="1303"/>
      <c r="S14" s="1303"/>
      <c r="T14" s="1303"/>
      <c r="U14" s="1315"/>
    </row>
    <row r="15" spans="1:21">
      <c r="A15" s="1261"/>
      <c r="B15" s="1261"/>
      <c r="C15" s="1261"/>
      <c r="D15" s="1261"/>
      <c r="E15" s="282" t="s">
        <v>4</v>
      </c>
      <c r="F15" s="283">
        <f>SUM(F11:F14)</f>
        <v>3360</v>
      </c>
      <c r="G15" s="314"/>
      <c r="H15" s="1307"/>
      <c r="I15" s="1304"/>
      <c r="J15" s="1304"/>
      <c r="K15" s="1304"/>
      <c r="L15" s="1304"/>
      <c r="M15" s="1304"/>
      <c r="N15" s="1304"/>
      <c r="O15" s="1304"/>
      <c r="P15" s="1304"/>
      <c r="Q15" s="1304"/>
      <c r="R15" s="1304"/>
      <c r="S15" s="1304"/>
      <c r="T15" s="1304"/>
      <c r="U15" s="1316"/>
    </row>
    <row r="16" spans="1:21" s="29" customFormat="1" ht="37.5">
      <c r="A16" s="1266" t="s">
        <v>93</v>
      </c>
      <c r="B16" s="1262" t="s">
        <v>94</v>
      </c>
      <c r="C16" s="1266" t="s">
        <v>95</v>
      </c>
      <c r="D16" s="1262" t="s">
        <v>88</v>
      </c>
      <c r="E16" s="204" t="s">
        <v>96</v>
      </c>
      <c r="F16" s="205">
        <v>15120</v>
      </c>
      <c r="G16" s="1297" t="s">
        <v>77</v>
      </c>
      <c r="H16" s="1299" t="s">
        <v>97</v>
      </c>
      <c r="I16" s="1302"/>
      <c r="J16" s="1302"/>
      <c r="K16" s="1302"/>
      <c r="L16" s="1302"/>
      <c r="M16" s="1302"/>
      <c r="N16" s="1302"/>
      <c r="O16" s="1302"/>
      <c r="P16" s="1302"/>
      <c r="Q16" s="1302">
        <v>16080</v>
      </c>
      <c r="R16" s="1302">
        <v>8040</v>
      </c>
      <c r="S16" s="1302"/>
      <c r="T16" s="1302"/>
      <c r="U16" s="1311" t="s">
        <v>91</v>
      </c>
    </row>
    <row r="17" spans="1:21" s="29" customFormat="1">
      <c r="A17" s="1267"/>
      <c r="B17" s="1262"/>
      <c r="C17" s="1267"/>
      <c r="D17" s="1262"/>
      <c r="E17" s="212" t="s">
        <v>98</v>
      </c>
      <c r="F17" s="205">
        <v>9000</v>
      </c>
      <c r="G17" s="1298"/>
      <c r="H17" s="1300"/>
      <c r="I17" s="1303"/>
      <c r="J17" s="1303"/>
      <c r="K17" s="1303"/>
      <c r="L17" s="1303"/>
      <c r="M17" s="1303"/>
      <c r="N17" s="1303"/>
      <c r="O17" s="1303"/>
      <c r="P17" s="1303"/>
      <c r="Q17" s="1303"/>
      <c r="R17" s="1303"/>
      <c r="S17" s="1303"/>
      <c r="T17" s="1303"/>
      <c r="U17" s="1312"/>
    </row>
    <row r="18" spans="1:21" s="29" customFormat="1">
      <c r="A18" s="1268"/>
      <c r="B18" s="1262"/>
      <c r="C18" s="1268"/>
      <c r="D18" s="1262"/>
      <c r="E18" s="282" t="s">
        <v>4</v>
      </c>
      <c r="F18" s="283">
        <f>SUM(F16:F17)</f>
        <v>24120</v>
      </c>
      <c r="G18" s="284"/>
      <c r="H18" s="1301"/>
      <c r="I18" s="1304"/>
      <c r="J18" s="1304"/>
      <c r="K18" s="1304"/>
      <c r="L18" s="1304"/>
      <c r="M18" s="1304"/>
      <c r="N18" s="1304"/>
      <c r="O18" s="1304"/>
      <c r="P18" s="1304"/>
      <c r="Q18" s="1304"/>
      <c r="R18" s="1304"/>
      <c r="S18" s="1304"/>
      <c r="T18" s="1304"/>
      <c r="U18" s="1313"/>
    </row>
    <row r="19" spans="1:21" s="29" customFormat="1" ht="37.5">
      <c r="A19" s="1308" t="s">
        <v>99</v>
      </c>
      <c r="B19" s="1259" t="s">
        <v>100</v>
      </c>
      <c r="C19" s="1259" t="s">
        <v>101</v>
      </c>
      <c r="D19" s="1262" t="s">
        <v>102</v>
      </c>
      <c r="E19" s="204" t="s">
        <v>103</v>
      </c>
      <c r="F19" s="205">
        <v>6000</v>
      </c>
      <c r="G19" s="1297" t="s">
        <v>77</v>
      </c>
      <c r="H19" s="1317" t="s">
        <v>104</v>
      </c>
      <c r="I19" s="1302"/>
      <c r="J19" s="1302"/>
      <c r="K19" s="1302"/>
      <c r="L19" s="1302">
        <v>2000</v>
      </c>
      <c r="M19" s="1302">
        <v>2000</v>
      </c>
      <c r="N19" s="1302">
        <v>2000</v>
      </c>
      <c r="O19" s="1302">
        <v>2000</v>
      </c>
      <c r="P19" s="1302">
        <v>2000</v>
      </c>
      <c r="Q19" s="1302"/>
      <c r="R19" s="1302"/>
      <c r="S19" s="1302"/>
      <c r="T19" s="1302"/>
      <c r="U19" s="1311" t="s">
        <v>91</v>
      </c>
    </row>
    <row r="20" spans="1:21" s="29" customFormat="1">
      <c r="A20" s="1309"/>
      <c r="B20" s="1260"/>
      <c r="C20" s="1260"/>
      <c r="D20" s="1262"/>
      <c r="E20" s="212" t="s">
        <v>105</v>
      </c>
      <c r="F20" s="205">
        <v>4000</v>
      </c>
      <c r="G20" s="1298"/>
      <c r="H20" s="1318"/>
      <c r="I20" s="1303"/>
      <c r="J20" s="1303"/>
      <c r="K20" s="1303"/>
      <c r="L20" s="1303"/>
      <c r="M20" s="1303"/>
      <c r="N20" s="1303"/>
      <c r="O20" s="1303"/>
      <c r="P20" s="1303"/>
      <c r="Q20" s="1303"/>
      <c r="R20" s="1303"/>
      <c r="S20" s="1303"/>
      <c r="T20" s="1303"/>
      <c r="U20" s="1312"/>
    </row>
    <row r="21" spans="1:21" s="29" customFormat="1">
      <c r="A21" s="1310"/>
      <c r="B21" s="1261"/>
      <c r="C21" s="1261"/>
      <c r="D21" s="1262"/>
      <c r="E21" s="282" t="s">
        <v>4</v>
      </c>
      <c r="F21" s="283">
        <f>SUM(F19:F20)</f>
        <v>10000</v>
      </c>
      <c r="G21" s="284"/>
      <c r="H21" s="1319"/>
      <c r="I21" s="1304"/>
      <c r="J21" s="1304"/>
      <c r="K21" s="1304"/>
      <c r="L21" s="1304"/>
      <c r="M21" s="1304"/>
      <c r="N21" s="1304"/>
      <c r="O21" s="1304"/>
      <c r="P21" s="1304"/>
      <c r="Q21" s="1304"/>
      <c r="R21" s="1304"/>
      <c r="S21" s="1304"/>
      <c r="T21" s="1304"/>
      <c r="U21" s="1313"/>
    </row>
    <row r="22" spans="1:21" s="29" customFormat="1">
      <c r="A22" s="243" t="s">
        <v>106</v>
      </c>
      <c r="B22" s="243"/>
      <c r="C22" s="243"/>
      <c r="D22" s="243"/>
      <c r="E22" s="204"/>
      <c r="F22" s="205"/>
      <c r="G22" s="280"/>
      <c r="H22" s="291"/>
      <c r="I22" s="288"/>
      <c r="J22" s="288"/>
      <c r="K22" s="292"/>
      <c r="L22" s="288"/>
      <c r="M22" s="288"/>
      <c r="N22" s="288"/>
      <c r="O22" s="288"/>
      <c r="P22" s="288"/>
      <c r="Q22" s="288"/>
      <c r="R22" s="292"/>
      <c r="S22" s="288"/>
      <c r="T22" s="288"/>
      <c r="U22" s="1311" t="s">
        <v>91</v>
      </c>
    </row>
    <row r="23" spans="1:21" s="29" customFormat="1" ht="56.25">
      <c r="A23" s="243" t="s">
        <v>107</v>
      </c>
      <c r="B23" s="243" t="s">
        <v>108</v>
      </c>
      <c r="C23" s="322" t="s">
        <v>109</v>
      </c>
      <c r="D23" s="322" t="s">
        <v>110</v>
      </c>
      <c r="E23" s="323"/>
      <c r="F23" s="324"/>
      <c r="G23" s="280"/>
      <c r="H23" s="291"/>
      <c r="I23" s="288"/>
      <c r="J23" s="288"/>
      <c r="K23" s="292"/>
      <c r="L23" s="288"/>
      <c r="M23" s="288"/>
      <c r="N23" s="288"/>
      <c r="O23" s="288"/>
      <c r="P23" s="288"/>
      <c r="Q23" s="288"/>
      <c r="R23" s="292"/>
      <c r="S23" s="288"/>
      <c r="T23" s="288"/>
      <c r="U23" s="1313"/>
    </row>
    <row r="24" spans="1:21" s="29" customFormat="1" ht="37.5">
      <c r="A24" s="241" t="s">
        <v>111</v>
      </c>
      <c r="B24" s="243"/>
      <c r="C24" s="242"/>
      <c r="D24" s="242"/>
      <c r="E24" s="323"/>
      <c r="F24" s="205"/>
      <c r="G24" s="280"/>
      <c r="H24" s="291"/>
      <c r="I24" s="288"/>
      <c r="J24" s="288"/>
      <c r="K24" s="292"/>
      <c r="L24" s="288"/>
      <c r="M24" s="288"/>
      <c r="N24" s="288"/>
      <c r="O24" s="288"/>
      <c r="P24" s="288"/>
      <c r="Q24" s="288"/>
      <c r="R24" s="292"/>
      <c r="S24" s="288"/>
      <c r="T24" s="288"/>
      <c r="U24" s="335"/>
    </row>
    <row r="25" spans="1:21" s="29" customFormat="1" ht="75">
      <c r="A25" s="243" t="s">
        <v>112</v>
      </c>
      <c r="B25" s="243" t="s">
        <v>113</v>
      </c>
      <c r="C25" s="243" t="s">
        <v>114</v>
      </c>
      <c r="D25" s="243" t="s">
        <v>110</v>
      </c>
      <c r="E25" s="323"/>
      <c r="F25" s="205"/>
      <c r="G25" s="311"/>
      <c r="H25" s="307"/>
      <c r="I25" s="70"/>
      <c r="J25" s="70"/>
      <c r="K25" s="308"/>
      <c r="L25" s="70"/>
      <c r="M25" s="70"/>
      <c r="N25" s="70"/>
      <c r="O25" s="70"/>
      <c r="P25" s="70"/>
      <c r="Q25" s="70"/>
      <c r="R25" s="308"/>
      <c r="S25" s="70"/>
      <c r="T25" s="70"/>
      <c r="U25" s="312"/>
    </row>
    <row r="26" spans="1:21" s="29" customFormat="1" ht="75">
      <c r="A26" s="241" t="s">
        <v>115</v>
      </c>
      <c r="B26" s="243" t="s">
        <v>116</v>
      </c>
      <c r="C26" s="242" t="s">
        <v>117</v>
      </c>
      <c r="D26" s="242" t="s">
        <v>110</v>
      </c>
      <c r="E26" s="323"/>
      <c r="F26" s="205"/>
      <c r="G26" s="280"/>
      <c r="H26" s="291"/>
      <c r="I26" s="288"/>
      <c r="J26" s="288"/>
      <c r="K26" s="292"/>
      <c r="L26" s="288"/>
      <c r="M26" s="288"/>
      <c r="N26" s="288"/>
      <c r="O26" s="288"/>
      <c r="P26" s="288"/>
      <c r="Q26" s="288"/>
      <c r="R26" s="292"/>
      <c r="S26" s="288"/>
      <c r="T26" s="288"/>
      <c r="U26" s="335"/>
    </row>
    <row r="27" spans="1:21" s="29" customFormat="1" ht="37.5">
      <c r="A27" s="241" t="s">
        <v>118</v>
      </c>
      <c r="B27" s="243"/>
      <c r="C27" s="242"/>
      <c r="D27" s="242"/>
      <c r="E27" s="323"/>
      <c r="F27" s="205"/>
      <c r="G27" s="280"/>
      <c r="H27" s="291"/>
      <c r="I27" s="288"/>
      <c r="J27" s="288"/>
      <c r="K27" s="292"/>
      <c r="L27" s="288"/>
      <c r="M27" s="288"/>
      <c r="N27" s="288"/>
      <c r="O27" s="288"/>
      <c r="P27" s="288"/>
      <c r="Q27" s="288"/>
      <c r="R27" s="292"/>
      <c r="S27" s="288"/>
      <c r="T27" s="288"/>
      <c r="U27" s="335"/>
    </row>
    <row r="28" spans="1:21" s="29" customFormat="1" ht="75">
      <c r="A28" s="241" t="s">
        <v>119</v>
      </c>
      <c r="B28" s="243" t="s">
        <v>120</v>
      </c>
      <c r="C28" s="242"/>
      <c r="D28" s="242" t="s">
        <v>121</v>
      </c>
      <c r="E28" s="323"/>
      <c r="F28" s="205"/>
      <c r="G28" s="280"/>
      <c r="H28" s="358">
        <v>22555</v>
      </c>
      <c r="I28" s="288"/>
      <c r="J28" s="288"/>
      <c r="K28" s="292"/>
      <c r="L28" s="288"/>
      <c r="M28" s="288"/>
      <c r="N28" s="288"/>
      <c r="O28" s="288"/>
      <c r="P28" s="288"/>
      <c r="Q28" s="288"/>
      <c r="R28" s="292"/>
      <c r="S28" s="288"/>
      <c r="T28" s="288"/>
      <c r="U28" s="335"/>
    </row>
    <row r="29" spans="1:21" s="29" customFormat="1" ht="75">
      <c r="A29" s="241" t="s">
        <v>122</v>
      </c>
      <c r="B29" s="243" t="s">
        <v>123</v>
      </c>
      <c r="C29" s="243" t="s">
        <v>124</v>
      </c>
      <c r="D29" s="242" t="s">
        <v>121</v>
      </c>
      <c r="E29" s="323"/>
      <c r="F29" s="205"/>
      <c r="G29" s="280"/>
      <c r="H29" s="358">
        <v>22890</v>
      </c>
      <c r="I29" s="288"/>
      <c r="J29" s="288"/>
      <c r="K29" s="292"/>
      <c r="L29" s="288"/>
      <c r="M29" s="288"/>
      <c r="N29" s="288"/>
      <c r="O29" s="288"/>
      <c r="P29" s="288"/>
      <c r="Q29" s="288"/>
      <c r="R29" s="292"/>
      <c r="S29" s="288"/>
      <c r="T29" s="288"/>
      <c r="U29" s="335"/>
    </row>
    <row r="30" spans="1:21" s="29" customFormat="1" ht="56.25">
      <c r="A30" s="1320" t="s">
        <v>125</v>
      </c>
      <c r="B30" s="1323" t="s">
        <v>126</v>
      </c>
      <c r="C30" s="1323" t="s">
        <v>127</v>
      </c>
      <c r="D30" s="1323" t="s">
        <v>128</v>
      </c>
      <c r="E30" s="243" t="s">
        <v>129</v>
      </c>
      <c r="F30" s="359">
        <f>5*20*13*2</f>
        <v>2600</v>
      </c>
      <c r="G30" s="1297" t="s">
        <v>77</v>
      </c>
      <c r="H30" s="1325">
        <v>22494</v>
      </c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9">
        <f>+F30+F31+F32</f>
        <v>10000</v>
      </c>
      <c r="T30" s="1326"/>
      <c r="U30" s="1311" t="s">
        <v>72</v>
      </c>
    </row>
    <row r="31" spans="1:21" s="60" customFormat="1" ht="56.25">
      <c r="A31" s="1321"/>
      <c r="B31" s="1323"/>
      <c r="C31" s="1323"/>
      <c r="D31" s="1323"/>
      <c r="E31" s="243" t="s">
        <v>130</v>
      </c>
      <c r="F31" s="359">
        <f>5*80*13</f>
        <v>5200</v>
      </c>
      <c r="G31" s="1298"/>
      <c r="H31" s="1273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30"/>
      <c r="T31" s="1327"/>
      <c r="U31" s="1312"/>
    </row>
    <row r="32" spans="1:21" s="60" customFormat="1">
      <c r="A32" s="1321"/>
      <c r="B32" s="1323"/>
      <c r="C32" s="1323"/>
      <c r="D32" s="1323"/>
      <c r="E32" s="243" t="s">
        <v>131</v>
      </c>
      <c r="F32" s="359">
        <v>2200</v>
      </c>
      <c r="G32" s="1298"/>
      <c r="H32" s="1273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30"/>
      <c r="T32" s="1327"/>
      <c r="U32" s="1312"/>
    </row>
    <row r="33" spans="1:21" s="60" customFormat="1">
      <c r="A33" s="1322"/>
      <c r="B33" s="1323"/>
      <c r="C33" s="1323"/>
      <c r="D33" s="1323"/>
      <c r="E33" s="290" t="s">
        <v>4</v>
      </c>
      <c r="F33" s="283">
        <f>SUM(F30:F32)</f>
        <v>10000</v>
      </c>
      <c r="G33" s="1324"/>
      <c r="H33" s="1292"/>
      <c r="I33" s="1328"/>
      <c r="J33" s="1328"/>
      <c r="K33" s="1328"/>
      <c r="L33" s="1328"/>
      <c r="M33" s="1328"/>
      <c r="N33" s="1328"/>
      <c r="O33" s="1328"/>
      <c r="P33" s="1328"/>
      <c r="Q33" s="1328"/>
      <c r="R33" s="1328"/>
      <c r="S33" s="1331"/>
      <c r="T33" s="1328"/>
      <c r="U33" s="1313"/>
    </row>
    <row r="34" spans="1:21" s="361" customFormat="1" ht="33">
      <c r="A34" s="1332" t="s">
        <v>132</v>
      </c>
      <c r="B34" s="1323" t="s">
        <v>133</v>
      </c>
      <c r="C34" s="1320" t="s">
        <v>134</v>
      </c>
      <c r="D34" s="1323" t="s">
        <v>135</v>
      </c>
      <c r="E34" s="1092" t="s">
        <v>136</v>
      </c>
      <c r="F34" s="31">
        <f>460*4*3</f>
        <v>5520</v>
      </c>
      <c r="G34" s="1297" t="s">
        <v>77</v>
      </c>
      <c r="H34" s="1341">
        <v>22647</v>
      </c>
      <c r="I34" s="1335"/>
      <c r="J34" s="1335"/>
      <c r="K34" s="1335"/>
      <c r="L34" s="1342">
        <f>+F40</f>
        <v>41320</v>
      </c>
      <c r="M34" s="1335"/>
      <c r="N34" s="1335"/>
      <c r="O34" s="1335"/>
      <c r="P34" s="1335"/>
      <c r="Q34" s="1335"/>
      <c r="R34" s="1335"/>
      <c r="S34" s="1335"/>
      <c r="T34" s="1335"/>
      <c r="U34" s="1272" t="s">
        <v>72</v>
      </c>
    </row>
    <row r="35" spans="1:21" s="361" customFormat="1" ht="33">
      <c r="A35" s="1333"/>
      <c r="B35" s="1323"/>
      <c r="C35" s="1321"/>
      <c r="D35" s="1323"/>
      <c r="E35" s="1092" t="s">
        <v>1461</v>
      </c>
      <c r="F35" s="31">
        <f>100*80*2</f>
        <v>16000</v>
      </c>
      <c r="G35" s="1298"/>
      <c r="H35" s="1338"/>
      <c r="I35" s="1336"/>
      <c r="J35" s="1336"/>
      <c r="K35" s="1336"/>
      <c r="L35" s="1343"/>
      <c r="M35" s="1336"/>
      <c r="N35" s="1336"/>
      <c r="O35" s="1336"/>
      <c r="P35" s="1336"/>
      <c r="Q35" s="1336"/>
      <c r="R35" s="1336"/>
      <c r="S35" s="1336"/>
      <c r="T35" s="1336"/>
      <c r="U35" s="1338"/>
    </row>
    <row r="36" spans="1:21" s="361" customFormat="1" ht="49.5">
      <c r="A36" s="1333"/>
      <c r="B36" s="1323"/>
      <c r="C36" s="1321"/>
      <c r="D36" s="1323"/>
      <c r="E36" s="1092" t="s">
        <v>1462</v>
      </c>
      <c r="F36" s="31">
        <f>80*30*4</f>
        <v>9600</v>
      </c>
      <c r="G36" s="1298"/>
      <c r="H36" s="1338"/>
      <c r="I36" s="1336"/>
      <c r="J36" s="1336"/>
      <c r="K36" s="1336"/>
      <c r="L36" s="1343"/>
      <c r="M36" s="1336"/>
      <c r="N36" s="1336"/>
      <c r="O36" s="1336"/>
      <c r="P36" s="1336"/>
      <c r="Q36" s="1336"/>
      <c r="R36" s="1336"/>
      <c r="S36" s="1336"/>
      <c r="T36" s="1336"/>
      <c r="U36" s="1338"/>
    </row>
    <row r="37" spans="1:21" s="361" customFormat="1" ht="33">
      <c r="A37" s="1333"/>
      <c r="B37" s="1323"/>
      <c r="C37" s="1321"/>
      <c r="D37" s="1323"/>
      <c r="E37" s="1092" t="s">
        <v>1463</v>
      </c>
      <c r="F37" s="31">
        <f>160*30</f>
        <v>4800</v>
      </c>
      <c r="G37" s="1298"/>
      <c r="H37" s="1338"/>
      <c r="I37" s="1336"/>
      <c r="J37" s="1336"/>
      <c r="K37" s="1336"/>
      <c r="L37" s="1343"/>
      <c r="M37" s="1336"/>
      <c r="N37" s="1336"/>
      <c r="O37" s="1336"/>
      <c r="P37" s="1336"/>
      <c r="Q37" s="1336"/>
      <c r="R37" s="1336"/>
      <c r="S37" s="1336"/>
      <c r="T37" s="1336"/>
      <c r="U37" s="1338"/>
    </row>
    <row r="38" spans="1:21" s="361" customFormat="1" ht="33">
      <c r="A38" s="1333"/>
      <c r="B38" s="1323"/>
      <c r="C38" s="1321"/>
      <c r="D38" s="1323"/>
      <c r="E38" s="1092" t="s">
        <v>137</v>
      </c>
      <c r="F38" s="31">
        <f>1500*2</f>
        <v>3000</v>
      </c>
      <c r="G38" s="1298"/>
      <c r="H38" s="1338"/>
      <c r="I38" s="1336"/>
      <c r="J38" s="1336"/>
      <c r="K38" s="1336"/>
      <c r="L38" s="1343"/>
      <c r="M38" s="1336"/>
      <c r="N38" s="1336"/>
      <c r="O38" s="1336"/>
      <c r="P38" s="1336"/>
      <c r="Q38" s="1336"/>
      <c r="R38" s="1336"/>
      <c r="S38" s="1336"/>
      <c r="T38" s="1336"/>
      <c r="U38" s="1338"/>
    </row>
    <row r="39" spans="1:21" s="361" customFormat="1" ht="49.5">
      <c r="A39" s="1333"/>
      <c r="B39" s="1323"/>
      <c r="C39" s="1321"/>
      <c r="D39" s="1323"/>
      <c r="E39" s="1092" t="s">
        <v>138</v>
      </c>
      <c r="F39" s="31">
        <f>2*2*600</f>
        <v>2400</v>
      </c>
      <c r="G39" s="1298"/>
      <c r="H39" s="1338"/>
      <c r="I39" s="1336"/>
      <c r="J39" s="1336"/>
      <c r="K39" s="1336"/>
      <c r="L39" s="1343"/>
      <c r="M39" s="1336"/>
      <c r="N39" s="1336"/>
      <c r="O39" s="1336"/>
      <c r="P39" s="1336"/>
      <c r="Q39" s="1336"/>
      <c r="R39" s="1336"/>
      <c r="S39" s="1336"/>
      <c r="T39" s="1336"/>
      <c r="U39" s="1338"/>
    </row>
    <row r="40" spans="1:21" s="361" customFormat="1">
      <c r="A40" s="1334"/>
      <c r="B40" s="1323"/>
      <c r="C40" s="1322"/>
      <c r="D40" s="1323"/>
      <c r="E40" s="290" t="s">
        <v>4</v>
      </c>
      <c r="F40" s="283">
        <f>SUM(F34:F39)</f>
        <v>41320</v>
      </c>
      <c r="G40" s="306"/>
      <c r="H40" s="1339"/>
      <c r="I40" s="1337"/>
      <c r="J40" s="1337"/>
      <c r="K40" s="1337"/>
      <c r="L40" s="1344"/>
      <c r="M40" s="1337"/>
      <c r="N40" s="1337"/>
      <c r="O40" s="1337"/>
      <c r="P40" s="1337"/>
      <c r="Q40" s="1337"/>
      <c r="R40" s="1337"/>
      <c r="S40" s="1337"/>
      <c r="T40" s="1337"/>
      <c r="U40" s="1339"/>
    </row>
    <row r="41" spans="1:21" s="29" customFormat="1" ht="64.5">
      <c r="E41" s="362" t="s">
        <v>139</v>
      </c>
      <c r="F41" s="363">
        <f>+F40+F33+F21+F18+F15+F9</f>
        <v>93000</v>
      </c>
      <c r="G41" s="364"/>
      <c r="H41" s="364"/>
      <c r="I41" s="365">
        <f t="shared" ref="I41:T41" si="0">SUM(I7:I40)</f>
        <v>0</v>
      </c>
      <c r="J41" s="365">
        <f t="shared" si="0"/>
        <v>0</v>
      </c>
      <c r="K41" s="365">
        <f t="shared" si="0"/>
        <v>1400</v>
      </c>
      <c r="L41" s="365">
        <f t="shared" si="0"/>
        <v>43320</v>
      </c>
      <c r="M41" s="365">
        <f t="shared" si="0"/>
        <v>2000</v>
      </c>
      <c r="N41" s="365">
        <f t="shared" si="0"/>
        <v>2000</v>
      </c>
      <c r="O41" s="365">
        <f t="shared" si="0"/>
        <v>3400</v>
      </c>
      <c r="P41" s="365">
        <f t="shared" si="0"/>
        <v>3680</v>
      </c>
      <c r="Q41" s="365">
        <f t="shared" si="0"/>
        <v>16080</v>
      </c>
      <c r="R41" s="365">
        <f t="shared" si="0"/>
        <v>8040</v>
      </c>
      <c r="S41" s="365">
        <f t="shared" si="0"/>
        <v>13080</v>
      </c>
      <c r="T41" s="365">
        <f t="shared" si="0"/>
        <v>0</v>
      </c>
      <c r="U41" s="1093"/>
    </row>
    <row r="43" spans="1:21">
      <c r="A43" s="145" t="s">
        <v>140</v>
      </c>
      <c r="B43" s="1340" t="s">
        <v>141</v>
      </c>
      <c r="C43" s="1340"/>
      <c r="D43" s="1340"/>
      <c r="E43" s="1340"/>
    </row>
  </sheetData>
  <mergeCells count="127"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9" customWidth="1"/>
    <col min="6" max="6" width="9.42578125" style="29" customWidth="1"/>
    <col min="7" max="7" width="4.85546875" style="29" customWidth="1"/>
    <col min="8" max="8" width="5.28515625" style="29" customWidth="1"/>
    <col min="9" max="14" width="3.85546875" style="29" customWidth="1"/>
    <col min="15" max="15" width="4.28515625" style="29" customWidth="1"/>
    <col min="16" max="19" width="3.85546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345" t="s">
        <v>150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34"/>
      <c r="W1" s="34"/>
    </row>
    <row r="2" spans="1:23" s="1" customFormat="1" ht="20.25">
      <c r="A2" s="35" t="s">
        <v>151</v>
      </c>
      <c r="B2" s="366"/>
      <c r="C2" s="366"/>
      <c r="D2" s="366"/>
      <c r="E2" s="366"/>
    </row>
    <row r="3" spans="1:23">
      <c r="A3" s="1346" t="s">
        <v>44</v>
      </c>
      <c r="B3" s="1346" t="s">
        <v>45</v>
      </c>
      <c r="C3" s="1346" t="s">
        <v>46</v>
      </c>
      <c r="D3" s="1346" t="s">
        <v>47</v>
      </c>
      <c r="E3" s="1347" t="s">
        <v>52</v>
      </c>
      <c r="F3" s="1346" t="s">
        <v>48</v>
      </c>
      <c r="G3" s="1346"/>
      <c r="H3" s="1347" t="s">
        <v>152</v>
      </c>
      <c r="I3" s="1346" t="s">
        <v>50</v>
      </c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50" t="s">
        <v>153</v>
      </c>
    </row>
    <row r="4" spans="1:23">
      <c r="A4" s="1346"/>
      <c r="B4" s="1346"/>
      <c r="C4" s="1346"/>
      <c r="D4" s="1346"/>
      <c r="E4" s="1348"/>
      <c r="F4" s="1346" t="s">
        <v>53</v>
      </c>
      <c r="G4" s="1346" t="s">
        <v>54</v>
      </c>
      <c r="H4" s="1348"/>
      <c r="I4" s="1353" t="s">
        <v>55</v>
      </c>
      <c r="J4" s="1353" t="s">
        <v>56</v>
      </c>
      <c r="K4" s="1353" t="s">
        <v>57</v>
      </c>
      <c r="L4" s="1353" t="s">
        <v>58</v>
      </c>
      <c r="M4" s="1353" t="s">
        <v>59</v>
      </c>
      <c r="N4" s="1353" t="s">
        <v>60</v>
      </c>
      <c r="O4" s="1353" t="s">
        <v>61</v>
      </c>
      <c r="P4" s="1353" t="s">
        <v>62</v>
      </c>
      <c r="Q4" s="1353" t="s">
        <v>63</v>
      </c>
      <c r="R4" s="1353" t="s">
        <v>64</v>
      </c>
      <c r="S4" s="1353" t="s">
        <v>65</v>
      </c>
      <c r="T4" s="1353" t="s">
        <v>66</v>
      </c>
      <c r="U4" s="1351"/>
    </row>
    <row r="5" spans="1:23">
      <c r="A5" s="1346"/>
      <c r="B5" s="1346"/>
      <c r="C5" s="1346"/>
      <c r="D5" s="1346"/>
      <c r="E5" s="1349"/>
      <c r="F5" s="1346"/>
      <c r="G5" s="1346"/>
      <c r="H5" s="1349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2"/>
    </row>
    <row r="6" spans="1:23" ht="37.5">
      <c r="A6" s="1266" t="s">
        <v>154</v>
      </c>
      <c r="B6" s="1262" t="s">
        <v>155</v>
      </c>
      <c r="C6" s="1266" t="s">
        <v>156</v>
      </c>
      <c r="D6" s="1262" t="s">
        <v>157</v>
      </c>
      <c r="E6" s="204" t="s">
        <v>158</v>
      </c>
      <c r="F6" s="36">
        <f>70*7*80</f>
        <v>39200</v>
      </c>
      <c r="G6" s="1354" t="s">
        <v>77</v>
      </c>
      <c r="H6" s="1357" t="s">
        <v>159</v>
      </c>
      <c r="I6" s="1359">
        <v>4900</v>
      </c>
      <c r="J6" s="1359">
        <v>4900</v>
      </c>
      <c r="K6" s="1359">
        <v>4800</v>
      </c>
      <c r="L6" s="1359">
        <v>4800</v>
      </c>
      <c r="M6" s="1359">
        <v>4800</v>
      </c>
      <c r="N6" s="1359">
        <v>4800</v>
      </c>
      <c r="O6" s="1359">
        <v>4800</v>
      </c>
      <c r="P6" s="1359">
        <v>4800</v>
      </c>
      <c r="Q6" s="1359">
        <v>4800</v>
      </c>
      <c r="R6" s="1359">
        <v>4800</v>
      </c>
      <c r="S6" s="1359">
        <v>4900</v>
      </c>
      <c r="T6" s="1359">
        <v>4900</v>
      </c>
      <c r="U6" s="1362" t="s">
        <v>160</v>
      </c>
    </row>
    <row r="7" spans="1:23" ht="56.25">
      <c r="A7" s="1267"/>
      <c r="B7" s="1262"/>
      <c r="C7" s="1267"/>
      <c r="D7" s="1262"/>
      <c r="E7" s="212" t="s">
        <v>161</v>
      </c>
      <c r="F7" s="36">
        <f>70*12*20</f>
        <v>16800</v>
      </c>
      <c r="G7" s="1355"/>
      <c r="H7" s="1358"/>
      <c r="I7" s="1360"/>
      <c r="J7" s="1360"/>
      <c r="K7" s="1360"/>
      <c r="L7" s="1360"/>
      <c r="M7" s="1360"/>
      <c r="N7" s="1360"/>
      <c r="O7" s="1360"/>
      <c r="P7" s="1360"/>
      <c r="Q7" s="1360"/>
      <c r="R7" s="1360"/>
      <c r="S7" s="1360"/>
      <c r="T7" s="1360"/>
      <c r="U7" s="1363"/>
    </row>
    <row r="8" spans="1:23">
      <c r="A8" s="1267"/>
      <c r="B8" s="1262"/>
      <c r="C8" s="1267"/>
      <c r="D8" s="1262"/>
      <c r="E8" s="212" t="s">
        <v>162</v>
      </c>
      <c r="F8" s="36">
        <f>93400-91400</f>
        <v>2000</v>
      </c>
      <c r="G8" s="1356"/>
      <c r="H8" s="1358"/>
      <c r="I8" s="1360"/>
      <c r="J8" s="1360"/>
      <c r="K8" s="1361"/>
      <c r="L8" s="1361"/>
      <c r="M8" s="1361"/>
      <c r="N8" s="1361"/>
      <c r="O8" s="1361"/>
      <c r="P8" s="1361"/>
      <c r="Q8" s="1361"/>
      <c r="R8" s="1361"/>
      <c r="S8" s="1361"/>
      <c r="T8" s="1361"/>
      <c r="U8" s="1363"/>
    </row>
    <row r="9" spans="1:23">
      <c r="A9" s="1268"/>
      <c r="B9" s="1262"/>
      <c r="C9" s="1268"/>
      <c r="D9" s="1262"/>
      <c r="E9" s="282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56.25">
      <c r="A10" s="1308" t="s">
        <v>163</v>
      </c>
      <c r="B10" s="1259" t="s">
        <v>164</v>
      </c>
      <c r="C10" s="1259" t="s">
        <v>165</v>
      </c>
      <c r="D10" s="1308" t="s">
        <v>166</v>
      </c>
      <c r="E10" s="204" t="s">
        <v>167</v>
      </c>
      <c r="F10" s="36">
        <f>270*2*80</f>
        <v>43200</v>
      </c>
      <c r="G10" s="1354" t="s">
        <v>77</v>
      </c>
      <c r="H10" s="1357" t="s">
        <v>168</v>
      </c>
      <c r="I10" s="1364"/>
      <c r="J10" s="1359">
        <v>33400</v>
      </c>
      <c r="K10" s="1359"/>
      <c r="L10" s="1359"/>
      <c r="M10" s="1359"/>
      <c r="N10" s="1359"/>
      <c r="O10" s="1359">
        <v>33400</v>
      </c>
      <c r="P10" s="1364"/>
      <c r="Q10" s="1364"/>
      <c r="R10" s="1364"/>
      <c r="S10" s="1364"/>
      <c r="T10" s="1364"/>
      <c r="U10" s="1362" t="s">
        <v>160</v>
      </c>
    </row>
    <row r="11" spans="1:23" ht="56.25">
      <c r="A11" s="1309"/>
      <c r="B11" s="1260"/>
      <c r="C11" s="1260"/>
      <c r="D11" s="1309"/>
      <c r="E11" s="204" t="s">
        <v>169</v>
      </c>
      <c r="F11" s="36">
        <f>270*4*20</f>
        <v>21600</v>
      </c>
      <c r="G11" s="1355"/>
      <c r="H11" s="1358"/>
      <c r="I11" s="1365"/>
      <c r="J11" s="1360"/>
      <c r="K11" s="1360"/>
      <c r="L11" s="1360"/>
      <c r="M11" s="1360"/>
      <c r="N11" s="1360"/>
      <c r="O11" s="1360"/>
      <c r="P11" s="1365"/>
      <c r="Q11" s="1365"/>
      <c r="R11" s="1365"/>
      <c r="S11" s="1365"/>
      <c r="T11" s="1365"/>
      <c r="U11" s="1363"/>
    </row>
    <row r="12" spans="1:23">
      <c r="A12" s="1309"/>
      <c r="B12" s="1260"/>
      <c r="C12" s="1260"/>
      <c r="D12" s="1309"/>
      <c r="E12" s="204" t="s">
        <v>170</v>
      </c>
      <c r="F12" s="36">
        <v>2000</v>
      </c>
      <c r="G12" s="1356"/>
      <c r="H12" s="1358"/>
      <c r="I12" s="1365"/>
      <c r="J12" s="1360"/>
      <c r="K12" s="1360"/>
      <c r="L12" s="1360"/>
      <c r="M12" s="1360"/>
      <c r="N12" s="1360"/>
      <c r="O12" s="1360"/>
      <c r="P12" s="1365"/>
      <c r="Q12" s="1365"/>
      <c r="R12" s="1365"/>
      <c r="S12" s="1365"/>
      <c r="T12" s="1365"/>
      <c r="U12" s="1363"/>
    </row>
    <row r="13" spans="1:23">
      <c r="A13" s="1310"/>
      <c r="B13" s="1261"/>
      <c r="C13" s="1261"/>
      <c r="D13" s="1310"/>
      <c r="E13" s="282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366" t="s">
        <v>171</v>
      </c>
      <c r="B14" s="1366" t="s">
        <v>172</v>
      </c>
      <c r="C14" s="1366" t="s">
        <v>173</v>
      </c>
      <c r="D14" s="1366" t="s">
        <v>174</v>
      </c>
      <c r="E14" s="367"/>
      <c r="F14" s="41"/>
      <c r="G14" s="1367" t="s">
        <v>77</v>
      </c>
      <c r="H14" s="1357" t="s">
        <v>175</v>
      </c>
      <c r="I14" s="1371"/>
      <c r="J14" s="1371"/>
      <c r="K14" s="1371"/>
      <c r="L14" s="1371"/>
      <c r="M14" s="1371"/>
      <c r="N14" s="1371"/>
      <c r="O14" s="1371"/>
      <c r="P14" s="1371"/>
      <c r="Q14" s="1371"/>
      <c r="R14" s="1371"/>
      <c r="S14" s="1359">
        <f>F18</f>
        <v>0</v>
      </c>
      <c r="T14" s="1371"/>
      <c r="U14" s="1374" t="s">
        <v>160</v>
      </c>
    </row>
    <row r="15" spans="1:23">
      <c r="A15" s="1366"/>
      <c r="B15" s="1366"/>
      <c r="C15" s="1366"/>
      <c r="D15" s="1366"/>
      <c r="E15" s="367"/>
      <c r="F15" s="41"/>
      <c r="G15" s="1368"/>
      <c r="H15" s="1358"/>
      <c r="I15" s="1372"/>
      <c r="J15" s="1372"/>
      <c r="K15" s="1372"/>
      <c r="L15" s="1372"/>
      <c r="M15" s="1372"/>
      <c r="N15" s="1372"/>
      <c r="O15" s="1372"/>
      <c r="P15" s="1372"/>
      <c r="Q15" s="1372"/>
      <c r="R15" s="1372"/>
      <c r="S15" s="1360"/>
      <c r="T15" s="1372"/>
      <c r="U15" s="1375"/>
    </row>
    <row r="16" spans="1:23">
      <c r="A16" s="1366"/>
      <c r="B16" s="1366"/>
      <c r="C16" s="1366"/>
      <c r="D16" s="1366"/>
      <c r="E16" s="367"/>
      <c r="F16" s="41"/>
      <c r="G16" s="1368"/>
      <c r="H16" s="1358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60"/>
      <c r="T16" s="1372"/>
      <c r="U16" s="1375"/>
    </row>
    <row r="17" spans="1:21">
      <c r="A17" s="1366"/>
      <c r="B17" s="1366"/>
      <c r="C17" s="1366"/>
      <c r="D17" s="1366"/>
      <c r="E17" s="367"/>
      <c r="F17" s="41"/>
      <c r="G17" s="1368"/>
      <c r="H17" s="1358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60"/>
      <c r="T17" s="1372"/>
      <c r="U17" s="1375"/>
    </row>
    <row r="18" spans="1:21">
      <c r="A18" s="1366"/>
      <c r="B18" s="1366"/>
      <c r="C18" s="1366"/>
      <c r="D18" s="1366"/>
      <c r="E18" s="282"/>
      <c r="F18" s="37"/>
      <c r="G18" s="1369"/>
      <c r="H18" s="1370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61"/>
      <c r="T18" s="1373"/>
      <c r="U18" s="1376"/>
    </row>
    <row r="19" spans="1:21">
      <c r="A19" s="1366" t="s">
        <v>176</v>
      </c>
      <c r="B19" s="1366" t="s">
        <v>177</v>
      </c>
      <c r="C19" s="1366" t="s">
        <v>173</v>
      </c>
      <c r="D19" s="1366" t="s">
        <v>178</v>
      </c>
      <c r="E19" s="367"/>
      <c r="F19" s="41"/>
      <c r="G19" s="1367" t="s">
        <v>77</v>
      </c>
      <c r="H19" s="1357" t="s">
        <v>175</v>
      </c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59"/>
      <c r="T19" s="1371"/>
      <c r="U19" s="1374" t="s">
        <v>160</v>
      </c>
    </row>
    <row r="20" spans="1:21">
      <c r="A20" s="1366"/>
      <c r="B20" s="1366"/>
      <c r="C20" s="1366"/>
      <c r="D20" s="1366"/>
      <c r="E20" s="367"/>
      <c r="F20" s="41"/>
      <c r="G20" s="1368"/>
      <c r="H20" s="1358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60"/>
      <c r="T20" s="1372"/>
      <c r="U20" s="1375"/>
    </row>
    <row r="21" spans="1:21">
      <c r="A21" s="1366"/>
      <c r="B21" s="1366"/>
      <c r="C21" s="1366"/>
      <c r="D21" s="1366"/>
      <c r="E21" s="367"/>
      <c r="F21" s="41"/>
      <c r="G21" s="1368"/>
      <c r="H21" s="1358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60"/>
      <c r="T21" s="1372"/>
      <c r="U21" s="1375"/>
    </row>
    <row r="22" spans="1:21">
      <c r="A22" s="1366"/>
      <c r="B22" s="1366"/>
      <c r="C22" s="1366"/>
      <c r="D22" s="1366"/>
      <c r="E22" s="367"/>
      <c r="F22" s="41"/>
      <c r="G22" s="1368"/>
      <c r="H22" s="1358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60"/>
      <c r="T22" s="1372"/>
      <c r="U22" s="1375"/>
    </row>
    <row r="23" spans="1:21">
      <c r="A23" s="1366"/>
      <c r="B23" s="1366"/>
      <c r="C23" s="1366"/>
      <c r="D23" s="1366"/>
      <c r="E23" s="282"/>
      <c r="F23" s="37"/>
      <c r="G23" s="1369"/>
      <c r="H23" s="1370"/>
      <c r="I23" s="1373"/>
      <c r="J23" s="1373"/>
      <c r="K23" s="1373"/>
      <c r="L23" s="1373"/>
      <c r="M23" s="1373"/>
      <c r="N23" s="1373"/>
      <c r="O23" s="1373"/>
      <c r="P23" s="1373"/>
      <c r="Q23" s="1373"/>
      <c r="R23" s="1373"/>
      <c r="S23" s="1361"/>
      <c r="T23" s="1373"/>
      <c r="U23" s="1376"/>
    </row>
    <row r="24" spans="1:21">
      <c r="A24" s="1332" t="s">
        <v>179</v>
      </c>
      <c r="B24" s="1366" t="s">
        <v>180</v>
      </c>
      <c r="C24" s="1332" t="s">
        <v>181</v>
      </c>
      <c r="D24" s="1332" t="s">
        <v>174</v>
      </c>
      <c r="E24" s="367"/>
      <c r="F24" s="36"/>
      <c r="G24" s="1367" t="s">
        <v>77</v>
      </c>
      <c r="H24" s="1357" t="s">
        <v>182</v>
      </c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42"/>
      <c r="T24" s="1359"/>
      <c r="U24" s="1374" t="s">
        <v>160</v>
      </c>
    </row>
    <row r="25" spans="1:21">
      <c r="A25" s="1333"/>
      <c r="B25" s="1366"/>
      <c r="C25" s="1333"/>
      <c r="D25" s="1333"/>
      <c r="E25" s="340"/>
      <c r="F25" s="43"/>
      <c r="G25" s="1368"/>
      <c r="H25" s="1358"/>
      <c r="I25" s="1372"/>
      <c r="J25" s="1372"/>
      <c r="K25" s="1372"/>
      <c r="L25" s="1372"/>
      <c r="M25" s="1372"/>
      <c r="N25" s="1372"/>
      <c r="O25" s="1372"/>
      <c r="P25" s="1372"/>
      <c r="Q25" s="1372"/>
      <c r="R25" s="1372"/>
      <c r="S25" s="44"/>
      <c r="T25" s="1360"/>
      <c r="U25" s="1375"/>
    </row>
    <row r="26" spans="1:21">
      <c r="A26" s="1333"/>
      <c r="B26" s="1366"/>
      <c r="C26" s="1333"/>
      <c r="D26" s="1333"/>
      <c r="E26" s="316"/>
      <c r="F26" s="45"/>
      <c r="G26" s="1368"/>
      <c r="H26" s="1358"/>
      <c r="I26" s="1372"/>
      <c r="J26" s="1372"/>
      <c r="K26" s="1372"/>
      <c r="L26" s="1372"/>
      <c r="M26" s="1372"/>
      <c r="N26" s="1372"/>
      <c r="O26" s="1372"/>
      <c r="P26" s="1372"/>
      <c r="Q26" s="1372"/>
      <c r="R26" s="1372"/>
      <c r="S26" s="44"/>
      <c r="T26" s="1360"/>
      <c r="U26" s="1375"/>
    </row>
    <row r="27" spans="1:21">
      <c r="A27" s="1334"/>
      <c r="B27" s="1366"/>
      <c r="C27" s="1334"/>
      <c r="D27" s="1334"/>
      <c r="E27" s="282"/>
      <c r="F27" s="37"/>
      <c r="G27" s="1369"/>
      <c r="H27" s="1370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46"/>
      <c r="T27" s="1361"/>
      <c r="U27" s="1376"/>
    </row>
    <row r="28" spans="1:21" ht="56.25">
      <c r="A28" s="1259" t="s">
        <v>183</v>
      </c>
      <c r="B28" s="1259" t="s">
        <v>164</v>
      </c>
      <c r="C28" s="1259" t="s">
        <v>184</v>
      </c>
      <c r="D28" s="1259" t="s">
        <v>185</v>
      </c>
      <c r="E28" s="207" t="s">
        <v>186</v>
      </c>
      <c r="F28" s="36">
        <f>120*2*120*2</f>
        <v>57600</v>
      </c>
      <c r="G28" s="1269" t="s">
        <v>77</v>
      </c>
      <c r="H28" s="1357" t="s">
        <v>168</v>
      </c>
      <c r="I28" s="1371"/>
      <c r="J28" s="1371"/>
      <c r="K28" s="1359">
        <f>F36/2</f>
        <v>121840</v>
      </c>
      <c r="L28" s="1379"/>
      <c r="M28" s="1379"/>
      <c r="N28" s="1379"/>
      <c r="O28" s="1379"/>
      <c r="P28" s="1379"/>
      <c r="Q28" s="1379"/>
      <c r="R28" s="1359">
        <v>118440</v>
      </c>
      <c r="S28" s="1379"/>
      <c r="T28" s="1371"/>
      <c r="U28" s="1362" t="s">
        <v>160</v>
      </c>
    </row>
    <row r="29" spans="1:21" ht="56.25">
      <c r="A29" s="1260"/>
      <c r="B29" s="1260"/>
      <c r="C29" s="1260"/>
      <c r="D29" s="1260"/>
      <c r="E29" s="207" t="s">
        <v>1425</v>
      </c>
      <c r="F29" s="36">
        <f>120*4*35*2</f>
        <v>33600</v>
      </c>
      <c r="G29" s="1255"/>
      <c r="H29" s="1358"/>
      <c r="I29" s="1372"/>
      <c r="J29" s="1372"/>
      <c r="K29" s="1360"/>
      <c r="L29" s="1380"/>
      <c r="M29" s="1380"/>
      <c r="N29" s="1380"/>
      <c r="O29" s="1380"/>
      <c r="P29" s="1380"/>
      <c r="Q29" s="1380"/>
      <c r="R29" s="1360"/>
      <c r="S29" s="1380"/>
      <c r="T29" s="1372"/>
      <c r="U29" s="1363"/>
    </row>
    <row r="30" spans="1:21" ht="56.25">
      <c r="A30" s="1260"/>
      <c r="B30" s="1260"/>
      <c r="C30" s="1260"/>
      <c r="D30" s="1260"/>
      <c r="E30" s="207" t="s">
        <v>187</v>
      </c>
      <c r="F30" s="36">
        <f>120*2*120*2</f>
        <v>57600</v>
      </c>
      <c r="G30" s="1255"/>
      <c r="H30" s="1358"/>
      <c r="I30" s="1372"/>
      <c r="J30" s="1372"/>
      <c r="K30" s="1360"/>
      <c r="L30" s="1380"/>
      <c r="M30" s="1380"/>
      <c r="N30" s="1380"/>
      <c r="O30" s="1380"/>
      <c r="P30" s="1380"/>
      <c r="Q30" s="1380"/>
      <c r="R30" s="1360"/>
      <c r="S30" s="1380"/>
      <c r="T30" s="1372"/>
      <c r="U30" s="1363"/>
    </row>
    <row r="31" spans="1:21" ht="56.25">
      <c r="A31" s="1260"/>
      <c r="B31" s="1260"/>
      <c r="C31" s="1260"/>
      <c r="D31" s="1260"/>
      <c r="E31" s="207" t="s">
        <v>188</v>
      </c>
      <c r="F31" s="36">
        <f>120*2*120*2</f>
        <v>57600</v>
      </c>
      <c r="G31" s="1255"/>
      <c r="H31" s="1358"/>
      <c r="I31" s="1372"/>
      <c r="J31" s="1372"/>
      <c r="K31" s="1360"/>
      <c r="L31" s="1380"/>
      <c r="M31" s="1380"/>
      <c r="N31" s="1380"/>
      <c r="O31" s="1380"/>
      <c r="P31" s="1380"/>
      <c r="Q31" s="1380"/>
      <c r="R31" s="1360"/>
      <c r="S31" s="1380"/>
      <c r="T31" s="1372"/>
      <c r="U31" s="1363"/>
    </row>
    <row r="32" spans="1:21" ht="37.5">
      <c r="A32" s="1260"/>
      <c r="B32" s="1260"/>
      <c r="C32" s="1260"/>
      <c r="D32" s="1260"/>
      <c r="E32" s="207" t="s">
        <v>189</v>
      </c>
      <c r="F32" s="36">
        <f>10000*2</f>
        <v>20000</v>
      </c>
      <c r="G32" s="1255"/>
      <c r="H32" s="1358"/>
      <c r="I32" s="1372"/>
      <c r="J32" s="1372"/>
      <c r="K32" s="1360"/>
      <c r="L32" s="1380"/>
      <c r="M32" s="1380"/>
      <c r="N32" s="1380"/>
      <c r="O32" s="1380"/>
      <c r="P32" s="1380"/>
      <c r="Q32" s="1380"/>
      <c r="R32" s="1360"/>
      <c r="S32" s="1380"/>
      <c r="T32" s="1372"/>
      <c r="U32" s="1363"/>
    </row>
    <row r="33" spans="1:21" ht="75">
      <c r="A33" s="1260"/>
      <c r="B33" s="1260"/>
      <c r="C33" s="1260"/>
      <c r="D33" s="1260"/>
      <c r="E33" s="207" t="s">
        <v>1426</v>
      </c>
      <c r="F33" s="36"/>
      <c r="G33" s="1255"/>
      <c r="H33" s="1358"/>
      <c r="I33" s="1372"/>
      <c r="J33" s="1372"/>
      <c r="K33" s="1360"/>
      <c r="L33" s="1380"/>
      <c r="M33" s="1380"/>
      <c r="N33" s="1380"/>
      <c r="O33" s="1380"/>
      <c r="P33" s="1380"/>
      <c r="Q33" s="1380"/>
      <c r="R33" s="1360"/>
      <c r="S33" s="1380"/>
      <c r="T33" s="1372"/>
      <c r="U33" s="1363"/>
    </row>
    <row r="34" spans="1:21" ht="37.5">
      <c r="A34" s="1260"/>
      <c r="B34" s="1260"/>
      <c r="C34" s="1260"/>
      <c r="D34" s="1260"/>
      <c r="E34" s="207" t="s">
        <v>190</v>
      </c>
      <c r="F34" s="36">
        <f>3*6*200*2</f>
        <v>7200</v>
      </c>
      <c r="G34" s="1255"/>
      <c r="H34" s="1358"/>
      <c r="I34" s="1372"/>
      <c r="J34" s="1372"/>
      <c r="K34" s="1360"/>
      <c r="L34" s="1380"/>
      <c r="M34" s="1380"/>
      <c r="N34" s="1380"/>
      <c r="O34" s="1380"/>
      <c r="P34" s="1380"/>
      <c r="Q34" s="1380"/>
      <c r="R34" s="1360"/>
      <c r="S34" s="1380"/>
      <c r="T34" s="1372"/>
      <c r="U34" s="1363"/>
    </row>
    <row r="35" spans="1:21" ht="56.25">
      <c r="A35" s="1260"/>
      <c r="B35" s="1260"/>
      <c r="C35" s="1260"/>
      <c r="D35" s="1260"/>
      <c r="E35" s="207" t="s">
        <v>191</v>
      </c>
      <c r="F35" s="36">
        <f>2*6*420*2</f>
        <v>10080</v>
      </c>
      <c r="G35" s="1255"/>
      <c r="H35" s="1358"/>
      <c r="I35" s="1372"/>
      <c r="J35" s="1372"/>
      <c r="K35" s="1360"/>
      <c r="L35" s="1380"/>
      <c r="M35" s="1380"/>
      <c r="N35" s="1380"/>
      <c r="O35" s="1380"/>
      <c r="P35" s="1380"/>
      <c r="Q35" s="1380"/>
      <c r="R35" s="1360"/>
      <c r="S35" s="1380"/>
      <c r="T35" s="1372"/>
      <c r="U35" s="1363"/>
    </row>
    <row r="36" spans="1:21" ht="31.5">
      <c r="A36" s="1261"/>
      <c r="B36" s="1261"/>
      <c r="C36" s="1261"/>
      <c r="D36" s="1261"/>
      <c r="E36" s="290" t="s">
        <v>4</v>
      </c>
      <c r="F36" s="37">
        <f>SUM(F28:F35)</f>
        <v>243680</v>
      </c>
      <c r="G36" s="1377"/>
      <c r="H36" s="1370"/>
      <c r="I36" s="1373"/>
      <c r="J36" s="1373"/>
      <c r="K36" s="1361"/>
      <c r="L36" s="1381"/>
      <c r="M36" s="1381"/>
      <c r="N36" s="1381"/>
      <c r="O36" s="1381"/>
      <c r="P36" s="1381"/>
      <c r="Q36" s="1381"/>
      <c r="R36" s="1361"/>
      <c r="S36" s="1381"/>
      <c r="T36" s="1373"/>
      <c r="U36" s="1378"/>
    </row>
    <row r="37" spans="1:21">
      <c r="A37" s="1266" t="s">
        <v>192</v>
      </c>
      <c r="B37" s="1262" t="s">
        <v>193</v>
      </c>
      <c r="C37" s="1266" t="s">
        <v>194</v>
      </c>
      <c r="D37" s="1262" t="s">
        <v>195</v>
      </c>
      <c r="E37" s="204"/>
      <c r="F37" s="41"/>
      <c r="G37" s="1354" t="s">
        <v>77</v>
      </c>
      <c r="H37" s="1357" t="s">
        <v>196</v>
      </c>
      <c r="I37" s="1359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62" t="s">
        <v>160</v>
      </c>
    </row>
    <row r="38" spans="1:21">
      <c r="A38" s="1267"/>
      <c r="B38" s="1262"/>
      <c r="C38" s="1267"/>
      <c r="D38" s="1262"/>
      <c r="E38" s="212"/>
      <c r="F38" s="41"/>
      <c r="G38" s="1355"/>
      <c r="H38" s="1358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3"/>
    </row>
    <row r="39" spans="1:21">
      <c r="A39" s="1267"/>
      <c r="B39" s="1262"/>
      <c r="C39" s="1267"/>
      <c r="D39" s="1262"/>
      <c r="E39" s="212"/>
      <c r="F39" s="41"/>
      <c r="G39" s="1355"/>
      <c r="H39" s="1358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3"/>
    </row>
    <row r="40" spans="1:21">
      <c r="A40" s="1267"/>
      <c r="B40" s="1262"/>
      <c r="C40" s="1267"/>
      <c r="D40" s="1262"/>
      <c r="E40" s="216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68"/>
      <c r="B41" s="1262"/>
      <c r="C41" s="1268"/>
      <c r="D41" s="1262"/>
      <c r="E41" s="282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66" t="s">
        <v>197</v>
      </c>
      <c r="B42" s="1262" t="s">
        <v>198</v>
      </c>
      <c r="C42" s="1266" t="s">
        <v>199</v>
      </c>
      <c r="D42" s="1262" t="s">
        <v>200</v>
      </c>
      <c r="E42" s="340" t="s">
        <v>201</v>
      </c>
      <c r="F42" s="43"/>
      <c r="G42" s="1354"/>
      <c r="H42" s="1357" t="s">
        <v>202</v>
      </c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62" t="s">
        <v>160</v>
      </c>
    </row>
    <row r="43" spans="1:21">
      <c r="A43" s="1267"/>
      <c r="B43" s="1262"/>
      <c r="C43" s="1267"/>
      <c r="D43" s="1262"/>
      <c r="E43" s="342"/>
      <c r="F43" s="55"/>
      <c r="G43" s="1355"/>
      <c r="H43" s="1358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3"/>
    </row>
    <row r="44" spans="1:21">
      <c r="A44" s="1267"/>
      <c r="B44" s="1262"/>
      <c r="C44" s="1267"/>
      <c r="D44" s="1262"/>
      <c r="E44" s="342"/>
      <c r="F44" s="55"/>
      <c r="G44" s="1355"/>
      <c r="H44" s="1358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3"/>
    </row>
    <row r="45" spans="1:21" ht="37.5">
      <c r="A45" s="1266" t="s">
        <v>203</v>
      </c>
      <c r="B45" s="1262" t="s">
        <v>204</v>
      </c>
      <c r="C45" s="1266" t="s">
        <v>205</v>
      </c>
      <c r="D45" s="1262" t="s">
        <v>206</v>
      </c>
      <c r="E45" s="340" t="s">
        <v>207</v>
      </c>
      <c r="F45" s="43"/>
      <c r="G45" s="1354"/>
      <c r="H45" s="1357" t="s">
        <v>202</v>
      </c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62" t="s">
        <v>160</v>
      </c>
    </row>
    <row r="46" spans="1:21">
      <c r="A46" s="1267"/>
      <c r="B46" s="1262"/>
      <c r="C46" s="1267"/>
      <c r="D46" s="1262"/>
      <c r="E46" s="342"/>
      <c r="F46" s="55"/>
      <c r="G46" s="1355"/>
      <c r="H46" s="1358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3"/>
    </row>
    <row r="47" spans="1:21">
      <c r="A47" s="1268"/>
      <c r="B47" s="1262"/>
      <c r="C47" s="1268"/>
      <c r="D47" s="1262"/>
      <c r="E47" s="216"/>
      <c r="F47" s="45"/>
      <c r="G47" s="1356"/>
      <c r="H47" s="1370"/>
      <c r="I47" s="1361"/>
      <c r="J47" s="1361"/>
      <c r="K47" s="1361"/>
      <c r="L47" s="1361"/>
      <c r="M47" s="1361"/>
      <c r="N47" s="1361"/>
      <c r="O47" s="1361"/>
      <c r="P47" s="1361"/>
      <c r="Q47" s="1361"/>
      <c r="R47" s="1361"/>
      <c r="S47" s="1361"/>
      <c r="T47" s="1361"/>
      <c r="U47" s="1378"/>
    </row>
    <row r="48" spans="1:21" ht="56.25">
      <c r="E48" s="362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7109375" style="76" bestFit="1" customWidth="1"/>
    <col min="7" max="7" width="5.7109375" style="76" customWidth="1"/>
    <col min="8" max="8" width="7.85546875" style="76" customWidth="1"/>
    <col min="9" max="20" width="4" style="76" customWidth="1"/>
    <col min="21" max="21" width="5.42578125" style="76" customWidth="1"/>
    <col min="22" max="16384" width="9" style="76"/>
  </cols>
  <sheetData>
    <row r="1" spans="1:21" ht="21">
      <c r="A1" s="1294" t="s">
        <v>447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1" ht="21">
      <c r="A2" s="1295" t="s">
        <v>448</v>
      </c>
      <c r="B2" s="1295"/>
      <c r="C2" s="1295"/>
      <c r="D2" s="1295"/>
      <c r="E2" s="239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>
      <c r="A3" s="1382" t="s">
        <v>44</v>
      </c>
      <c r="B3" s="1293" t="s">
        <v>45</v>
      </c>
      <c r="C3" s="1293" t="s">
        <v>46</v>
      </c>
      <c r="D3" s="1293" t="s">
        <v>47</v>
      </c>
      <c r="E3" s="1293" t="s">
        <v>48</v>
      </c>
      <c r="F3" s="1293"/>
      <c r="G3" s="1293"/>
      <c r="H3" s="1293" t="s">
        <v>49</v>
      </c>
      <c r="I3" s="1293" t="s">
        <v>50</v>
      </c>
      <c r="J3" s="1293"/>
      <c r="K3" s="1293"/>
      <c r="L3" s="1293"/>
      <c r="M3" s="1293"/>
      <c r="N3" s="1293"/>
      <c r="O3" s="1293"/>
      <c r="P3" s="1293"/>
      <c r="Q3" s="1293"/>
      <c r="R3" s="1293"/>
      <c r="S3" s="1293"/>
      <c r="T3" s="1293"/>
      <c r="U3" s="1382" t="s">
        <v>153</v>
      </c>
    </row>
    <row r="4" spans="1:21" ht="14.25" customHeight="1">
      <c r="A4" s="1383"/>
      <c r="B4" s="1293"/>
      <c r="C4" s="1293"/>
      <c r="D4" s="1293"/>
      <c r="E4" s="1382" t="s">
        <v>52</v>
      </c>
      <c r="F4" s="1385" t="s">
        <v>53</v>
      </c>
      <c r="G4" s="1387" t="s">
        <v>54</v>
      </c>
      <c r="H4" s="1293"/>
      <c r="I4" s="1293" t="s">
        <v>55</v>
      </c>
      <c r="J4" s="1293" t="s">
        <v>56</v>
      </c>
      <c r="K4" s="1293" t="s">
        <v>57</v>
      </c>
      <c r="L4" s="1293" t="s">
        <v>58</v>
      </c>
      <c r="M4" s="1293" t="s">
        <v>59</v>
      </c>
      <c r="N4" s="1293" t="s">
        <v>60</v>
      </c>
      <c r="O4" s="1293" t="s">
        <v>61</v>
      </c>
      <c r="P4" s="1293" t="s">
        <v>62</v>
      </c>
      <c r="Q4" s="1293" t="s">
        <v>63</v>
      </c>
      <c r="R4" s="1293" t="s">
        <v>64</v>
      </c>
      <c r="S4" s="1293" t="s">
        <v>65</v>
      </c>
      <c r="T4" s="1293" t="s">
        <v>66</v>
      </c>
      <c r="U4" s="1383"/>
    </row>
    <row r="5" spans="1:21" ht="21.75" customHeight="1">
      <c r="A5" s="1384"/>
      <c r="B5" s="1293"/>
      <c r="C5" s="1293"/>
      <c r="D5" s="1293"/>
      <c r="E5" s="1384"/>
      <c r="F5" s="1386"/>
      <c r="G5" s="1387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384"/>
    </row>
    <row r="6" spans="1:21" s="29" customFormat="1" ht="112.5">
      <c r="A6" s="1259" t="s">
        <v>449</v>
      </c>
      <c r="B6" s="322" t="s">
        <v>450</v>
      </c>
      <c r="C6" s="322" t="s">
        <v>451</v>
      </c>
      <c r="D6" s="1259" t="s">
        <v>452</v>
      </c>
      <c r="E6" s="204" t="s">
        <v>453</v>
      </c>
      <c r="F6" s="205">
        <v>24000</v>
      </c>
      <c r="G6" s="298" t="s">
        <v>454</v>
      </c>
      <c r="H6" s="490"/>
      <c r="I6" s="327"/>
      <c r="J6" s="491">
        <v>4000</v>
      </c>
      <c r="K6" s="491">
        <v>3000</v>
      </c>
      <c r="L6" s="491">
        <v>4000</v>
      </c>
      <c r="M6" s="491">
        <v>3000</v>
      </c>
      <c r="N6" s="491">
        <v>4000</v>
      </c>
      <c r="O6" s="491">
        <v>4000</v>
      </c>
      <c r="P6" s="491">
        <v>4000</v>
      </c>
      <c r="Q6" s="491">
        <v>4000</v>
      </c>
      <c r="R6" s="491">
        <v>3000</v>
      </c>
      <c r="S6" s="491">
        <v>4000</v>
      </c>
      <c r="T6" s="491">
        <v>4000</v>
      </c>
      <c r="U6" s="492" t="s">
        <v>455</v>
      </c>
    </row>
    <row r="7" spans="1:21" s="29" customFormat="1" ht="75">
      <c r="A7" s="1260"/>
      <c r="B7" s="332"/>
      <c r="C7" s="332"/>
      <c r="D7" s="1260"/>
      <c r="E7" s="204" t="s">
        <v>456</v>
      </c>
      <c r="F7" s="205">
        <v>12000</v>
      </c>
      <c r="G7" s="296"/>
      <c r="H7" s="29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34"/>
    </row>
    <row r="8" spans="1:21" s="29" customFormat="1" ht="193.5" customHeight="1">
      <c r="A8" s="1260"/>
      <c r="B8" s="332"/>
      <c r="C8" s="332"/>
      <c r="D8" s="332"/>
      <c r="E8" s="212" t="s">
        <v>457</v>
      </c>
      <c r="F8" s="205">
        <v>5000</v>
      </c>
      <c r="G8" s="320"/>
      <c r="H8" s="493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1"/>
    </row>
    <row r="9" spans="1:21" s="29" customFormat="1">
      <c r="A9" s="310"/>
      <c r="B9" s="310"/>
      <c r="C9" s="310"/>
      <c r="D9" s="310"/>
      <c r="E9" s="282" t="s">
        <v>4</v>
      </c>
      <c r="F9" s="283">
        <f>SUM(F6:F8)</f>
        <v>41000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42.75" customHeight="1">
      <c r="A10" s="1308" t="s">
        <v>458</v>
      </c>
      <c r="B10" s="322"/>
      <c r="C10" s="322"/>
      <c r="D10" s="1259" t="s">
        <v>459</v>
      </c>
      <c r="E10" s="204" t="s">
        <v>460</v>
      </c>
      <c r="F10" s="205">
        <v>6400</v>
      </c>
      <c r="G10" s="1297" t="s">
        <v>454</v>
      </c>
      <c r="H10" s="490"/>
      <c r="I10" s="491"/>
      <c r="J10" s="491"/>
      <c r="K10" s="491"/>
      <c r="L10" s="491"/>
      <c r="M10" s="491"/>
      <c r="N10" s="1388">
        <v>3600</v>
      </c>
      <c r="O10" s="491"/>
      <c r="P10" s="1388">
        <v>3600</v>
      </c>
      <c r="Q10" s="491"/>
      <c r="R10" s="491"/>
      <c r="S10" s="1388">
        <v>2400</v>
      </c>
      <c r="T10" s="491"/>
      <c r="U10" s="492" t="s">
        <v>461</v>
      </c>
    </row>
    <row r="11" spans="1:21" s="29" customFormat="1" ht="75">
      <c r="A11" s="1309"/>
      <c r="B11" s="332"/>
      <c r="C11" s="332"/>
      <c r="D11" s="1260"/>
      <c r="E11" s="204" t="s">
        <v>462</v>
      </c>
      <c r="F11" s="205">
        <v>3200</v>
      </c>
      <c r="G11" s="1324"/>
      <c r="H11" s="297"/>
      <c r="I11" s="494"/>
      <c r="J11" s="494"/>
      <c r="K11" s="494"/>
      <c r="L11" s="494"/>
      <c r="M11" s="494"/>
      <c r="N11" s="1389"/>
      <c r="O11" s="494"/>
      <c r="P11" s="1389"/>
      <c r="Q11" s="494"/>
      <c r="R11" s="494"/>
      <c r="S11" s="1389"/>
      <c r="T11" s="494"/>
      <c r="U11" s="334"/>
    </row>
    <row r="12" spans="1:21" s="29" customFormat="1">
      <c r="A12" s="1310"/>
      <c r="B12" s="310"/>
      <c r="C12" s="310"/>
      <c r="D12" s="1261"/>
      <c r="E12" s="282" t="s">
        <v>4</v>
      </c>
      <c r="F12" s="283">
        <f>SUM(F10:F11)</f>
        <v>9600</v>
      </c>
      <c r="G12" s="284"/>
      <c r="H12" s="284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284"/>
    </row>
    <row r="13" spans="1:21" s="29" customFormat="1" ht="33" customHeight="1">
      <c r="A13" s="1308" t="s">
        <v>463</v>
      </c>
      <c r="B13" s="322"/>
      <c r="C13" s="322"/>
      <c r="D13" s="1259" t="s">
        <v>464</v>
      </c>
      <c r="E13" s="204" t="s">
        <v>465</v>
      </c>
      <c r="F13" s="324">
        <v>4000</v>
      </c>
      <c r="G13" s="1390" t="s">
        <v>454</v>
      </c>
      <c r="H13" s="287"/>
      <c r="I13" s="495"/>
      <c r="J13" s="495"/>
      <c r="K13" s="495"/>
      <c r="L13" s="495"/>
      <c r="M13" s="495"/>
      <c r="N13" s="495"/>
      <c r="O13" s="495"/>
      <c r="P13" s="495"/>
      <c r="Q13" s="1392">
        <v>6000</v>
      </c>
      <c r="R13" s="495"/>
      <c r="S13" s="495"/>
      <c r="T13" s="495"/>
      <c r="U13" s="287" t="s">
        <v>466</v>
      </c>
    </row>
    <row r="14" spans="1:21" s="29" customFormat="1" ht="75">
      <c r="A14" s="1309"/>
      <c r="B14" s="332"/>
      <c r="C14" s="332"/>
      <c r="D14" s="1260"/>
      <c r="E14" s="204" t="s">
        <v>467</v>
      </c>
      <c r="F14" s="324">
        <v>2000</v>
      </c>
      <c r="G14" s="1391"/>
      <c r="H14" s="287"/>
      <c r="I14" s="495"/>
      <c r="J14" s="495"/>
      <c r="K14" s="495"/>
      <c r="L14" s="495"/>
      <c r="M14" s="495"/>
      <c r="N14" s="495"/>
      <c r="O14" s="495"/>
      <c r="P14" s="495"/>
      <c r="Q14" s="1393"/>
      <c r="R14" s="495"/>
      <c r="S14" s="495"/>
      <c r="T14" s="495"/>
      <c r="U14" s="287"/>
    </row>
    <row r="15" spans="1:21" s="29" customFormat="1">
      <c r="A15" s="1310"/>
      <c r="B15" s="310"/>
      <c r="C15" s="310"/>
      <c r="D15" s="1261"/>
      <c r="E15" s="282" t="s">
        <v>4</v>
      </c>
      <c r="F15" s="283">
        <f>SUM(F13:F14)</f>
        <v>6000</v>
      </c>
      <c r="G15" s="287"/>
      <c r="H15" s="287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287"/>
    </row>
    <row r="16" spans="1:21" s="29" customFormat="1" ht="33" customHeight="1">
      <c r="A16" s="1309" t="s">
        <v>468</v>
      </c>
      <c r="B16" s="332"/>
      <c r="C16" s="332"/>
      <c r="D16" s="1259" t="s">
        <v>469</v>
      </c>
      <c r="E16" s="204" t="s">
        <v>470</v>
      </c>
      <c r="F16" s="324">
        <v>8000</v>
      </c>
      <c r="G16" s="1297" t="s">
        <v>454</v>
      </c>
      <c r="H16" s="490"/>
      <c r="I16" s="496"/>
      <c r="J16" s="1329">
        <v>12000</v>
      </c>
      <c r="K16" s="491"/>
      <c r="L16" s="496"/>
      <c r="M16" s="496"/>
      <c r="N16" s="496"/>
      <c r="O16" s="496"/>
      <c r="P16" s="496"/>
      <c r="Q16" s="496"/>
      <c r="R16" s="491"/>
      <c r="S16" s="496"/>
      <c r="T16" s="496"/>
      <c r="U16" s="333" t="s">
        <v>466</v>
      </c>
    </row>
    <row r="17" spans="1:21" s="29" customFormat="1" ht="75">
      <c r="A17" s="1309"/>
      <c r="B17" s="332"/>
      <c r="C17" s="332"/>
      <c r="D17" s="1260"/>
      <c r="E17" s="204" t="s">
        <v>471</v>
      </c>
      <c r="F17" s="324">
        <v>4000</v>
      </c>
      <c r="G17" s="1298"/>
      <c r="H17" s="297"/>
      <c r="I17" s="497"/>
      <c r="J17" s="1330"/>
      <c r="K17" s="494"/>
      <c r="L17" s="497"/>
      <c r="M17" s="497"/>
      <c r="N17" s="497"/>
      <c r="O17" s="497"/>
      <c r="P17" s="497"/>
      <c r="Q17" s="497"/>
      <c r="R17" s="494"/>
      <c r="S17" s="497"/>
      <c r="T17" s="497"/>
      <c r="U17" s="334"/>
    </row>
    <row r="18" spans="1:21" s="29" customFormat="1" ht="23.25" customHeight="1">
      <c r="A18" s="316"/>
      <c r="B18" s="310"/>
      <c r="C18" s="310"/>
      <c r="D18" s="1261"/>
      <c r="E18" s="282" t="s">
        <v>4</v>
      </c>
      <c r="F18" s="283">
        <f>SUM(F16:F17)</f>
        <v>12000</v>
      </c>
      <c r="G18" s="296"/>
      <c r="H18" s="297"/>
      <c r="I18" s="497"/>
      <c r="J18" s="497"/>
      <c r="K18" s="494"/>
      <c r="L18" s="497"/>
      <c r="M18" s="497"/>
      <c r="N18" s="497"/>
      <c r="O18" s="497"/>
      <c r="P18" s="497"/>
      <c r="Q18" s="497"/>
      <c r="R18" s="494"/>
      <c r="S18" s="497"/>
      <c r="T18" s="497"/>
      <c r="U18" s="334"/>
    </row>
    <row r="19" spans="1:21" s="29" customFormat="1" ht="50.25" customHeight="1">
      <c r="A19" s="498"/>
      <c r="B19" s="498"/>
      <c r="C19" s="498"/>
      <c r="D19" s="499"/>
      <c r="E19" s="362" t="s">
        <v>139</v>
      </c>
      <c r="F19" s="363">
        <f>F9+F12+F15+F18</f>
        <v>68600</v>
      </c>
      <c r="G19" s="294"/>
      <c r="H19" s="294"/>
      <c r="I19" s="285">
        <f t="shared" ref="I19:T19" si="0">SUM(I6:I18)</f>
        <v>0</v>
      </c>
      <c r="J19" s="319">
        <f t="shared" si="0"/>
        <v>16000</v>
      </c>
      <c r="K19" s="319">
        <f t="shared" si="0"/>
        <v>3000</v>
      </c>
      <c r="L19" s="319">
        <f t="shared" si="0"/>
        <v>4000</v>
      </c>
      <c r="M19" s="319">
        <f t="shared" si="0"/>
        <v>3000</v>
      </c>
      <c r="N19" s="319">
        <f t="shared" si="0"/>
        <v>7600</v>
      </c>
      <c r="O19" s="319">
        <f t="shared" si="0"/>
        <v>4000</v>
      </c>
      <c r="P19" s="319">
        <f t="shared" si="0"/>
        <v>7600</v>
      </c>
      <c r="Q19" s="319">
        <f t="shared" si="0"/>
        <v>10000</v>
      </c>
      <c r="R19" s="319">
        <f t="shared" si="0"/>
        <v>3000</v>
      </c>
      <c r="S19" s="319">
        <f t="shared" si="0"/>
        <v>6400</v>
      </c>
      <c r="T19" s="319">
        <f t="shared" si="0"/>
        <v>4000</v>
      </c>
      <c r="U19" s="500"/>
    </row>
    <row r="21" spans="1:21">
      <c r="A21" s="145" t="s">
        <v>140</v>
      </c>
      <c r="B21" s="1340" t="s">
        <v>141</v>
      </c>
      <c r="C21" s="1340"/>
      <c r="D21" s="1340"/>
      <c r="E21" s="1340"/>
    </row>
  </sheetData>
  <mergeCells count="42"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294" t="s">
        <v>41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1" ht="21">
      <c r="A2" s="1295" t="s">
        <v>395</v>
      </c>
      <c r="B2" s="1295"/>
      <c r="C2" s="1295"/>
      <c r="D2" s="1295"/>
      <c r="E2" s="28"/>
    </row>
    <row r="3" spans="1:21" ht="18.75">
      <c r="A3" s="1382" t="s">
        <v>44</v>
      </c>
      <c r="B3" s="1293" t="s">
        <v>45</v>
      </c>
      <c r="C3" s="1293" t="s">
        <v>46</v>
      </c>
      <c r="D3" s="1293" t="s">
        <v>47</v>
      </c>
      <c r="E3" s="1293" t="s">
        <v>48</v>
      </c>
      <c r="F3" s="1293"/>
      <c r="G3" s="1293"/>
      <c r="H3" s="1293" t="s">
        <v>1424</v>
      </c>
      <c r="I3" s="1293" t="s">
        <v>50</v>
      </c>
      <c r="J3" s="1293"/>
      <c r="K3" s="1293"/>
      <c r="L3" s="1293"/>
      <c r="M3" s="1293"/>
      <c r="N3" s="1293"/>
      <c r="O3" s="1293"/>
      <c r="P3" s="1293"/>
      <c r="Q3" s="1293"/>
      <c r="R3" s="1293"/>
      <c r="S3" s="1293"/>
      <c r="T3" s="1293"/>
      <c r="U3" s="1382" t="s">
        <v>396</v>
      </c>
    </row>
    <row r="4" spans="1:21" ht="14.25" customHeight="1">
      <c r="A4" s="1383"/>
      <c r="B4" s="1293"/>
      <c r="C4" s="1293"/>
      <c r="D4" s="1293"/>
      <c r="E4" s="1382" t="s">
        <v>52</v>
      </c>
      <c r="F4" s="1385" t="s">
        <v>53</v>
      </c>
      <c r="G4" s="1387" t="s">
        <v>54</v>
      </c>
      <c r="H4" s="1293"/>
      <c r="I4" s="1293" t="s">
        <v>55</v>
      </c>
      <c r="J4" s="1293" t="s">
        <v>56</v>
      </c>
      <c r="K4" s="1293" t="s">
        <v>57</v>
      </c>
      <c r="L4" s="1293" t="s">
        <v>58</v>
      </c>
      <c r="M4" s="1293" t="s">
        <v>59</v>
      </c>
      <c r="N4" s="1293" t="s">
        <v>60</v>
      </c>
      <c r="O4" s="1293" t="s">
        <v>61</v>
      </c>
      <c r="P4" s="1293" t="s">
        <v>62</v>
      </c>
      <c r="Q4" s="1293" t="s">
        <v>63</v>
      </c>
      <c r="R4" s="1293" t="s">
        <v>64</v>
      </c>
      <c r="S4" s="1293" t="s">
        <v>65</v>
      </c>
      <c r="T4" s="1293" t="s">
        <v>66</v>
      </c>
      <c r="U4" s="1383"/>
    </row>
    <row r="5" spans="1:21" ht="21.75" customHeight="1">
      <c r="A5" s="1384"/>
      <c r="B5" s="1293"/>
      <c r="C5" s="1293"/>
      <c r="D5" s="1293"/>
      <c r="E5" s="1384"/>
      <c r="F5" s="1386"/>
      <c r="G5" s="1387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384"/>
    </row>
    <row r="6" spans="1:21" s="29" customFormat="1" ht="33.75" customHeight="1">
      <c r="A6" s="1266" t="s">
        <v>562</v>
      </c>
      <c r="B6" s="1262" t="s">
        <v>397</v>
      </c>
      <c r="C6" s="1266" t="s">
        <v>398</v>
      </c>
      <c r="D6" s="1262" t="s">
        <v>399</v>
      </c>
      <c r="E6" s="1394" t="s">
        <v>400</v>
      </c>
      <c r="F6" s="1397">
        <v>0</v>
      </c>
      <c r="G6" s="1269" t="s">
        <v>77</v>
      </c>
      <c r="H6" s="1272" t="s">
        <v>401</v>
      </c>
      <c r="I6" s="1302"/>
      <c r="J6" s="1302"/>
      <c r="K6" s="1302"/>
      <c r="L6" s="1302"/>
      <c r="M6" s="1302"/>
      <c r="N6" s="1302"/>
      <c r="O6" s="1400"/>
      <c r="P6" s="1302"/>
      <c r="Q6" s="1302"/>
      <c r="R6" s="1302"/>
      <c r="S6" s="1302"/>
      <c r="T6" s="1302"/>
      <c r="U6" s="1311" t="s">
        <v>402</v>
      </c>
    </row>
    <row r="7" spans="1:21" s="29" customFormat="1" ht="18.75">
      <c r="A7" s="1267"/>
      <c r="B7" s="1262"/>
      <c r="C7" s="1267"/>
      <c r="D7" s="1262"/>
      <c r="E7" s="1395"/>
      <c r="F7" s="1398"/>
      <c r="G7" s="1255"/>
      <c r="H7" s="1273"/>
      <c r="I7" s="1303"/>
      <c r="J7" s="1303"/>
      <c r="K7" s="1303"/>
      <c r="L7" s="1303"/>
      <c r="M7" s="1303"/>
      <c r="N7" s="1303"/>
      <c r="O7" s="1401"/>
      <c r="P7" s="1303"/>
      <c r="Q7" s="1303"/>
      <c r="R7" s="1303"/>
      <c r="S7" s="1303"/>
      <c r="T7" s="1303"/>
      <c r="U7" s="1312"/>
    </row>
    <row r="8" spans="1:21" s="29" customFormat="1" ht="18.75">
      <c r="A8" s="1267"/>
      <c r="B8" s="1262"/>
      <c r="C8" s="1267"/>
      <c r="D8" s="1262"/>
      <c r="E8" s="1396"/>
      <c r="F8" s="1399"/>
      <c r="G8" s="1377"/>
      <c r="H8" s="1273"/>
      <c r="I8" s="1303"/>
      <c r="J8" s="1303"/>
      <c r="K8" s="1304"/>
      <c r="L8" s="1304"/>
      <c r="M8" s="1304"/>
      <c r="N8" s="1304"/>
      <c r="O8" s="1402"/>
      <c r="P8" s="1304"/>
      <c r="Q8" s="1304"/>
      <c r="R8" s="1304"/>
      <c r="S8" s="1304"/>
      <c r="T8" s="1304"/>
      <c r="U8" s="1312"/>
    </row>
    <row r="9" spans="1:21" s="29" customFormat="1" ht="42.75" customHeight="1">
      <c r="A9" s="1268"/>
      <c r="B9" s="1262"/>
      <c r="C9" s="1268"/>
      <c r="D9" s="1262"/>
      <c r="E9" s="282" t="s">
        <v>4</v>
      </c>
      <c r="F9" s="283">
        <f>SUM(F6:F8)</f>
        <v>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31.5" customHeight="1">
      <c r="A10" s="1308" t="s">
        <v>403</v>
      </c>
      <c r="B10" s="1259" t="s">
        <v>404</v>
      </c>
      <c r="C10" s="1259" t="s">
        <v>405</v>
      </c>
      <c r="D10" s="1262" t="s">
        <v>406</v>
      </c>
      <c r="E10" s="1394" t="s">
        <v>407</v>
      </c>
      <c r="F10" s="1397">
        <v>3600</v>
      </c>
      <c r="G10" s="1269" t="s">
        <v>77</v>
      </c>
      <c r="H10" s="1272" t="s">
        <v>401</v>
      </c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400">
        <v>3600</v>
      </c>
      <c r="T10" s="1302"/>
      <c r="U10" s="1311" t="s">
        <v>402</v>
      </c>
    </row>
    <row r="11" spans="1:21" s="29" customFormat="1" ht="18.75">
      <c r="A11" s="1309"/>
      <c r="B11" s="1260"/>
      <c r="C11" s="1260"/>
      <c r="D11" s="1262"/>
      <c r="E11" s="1395"/>
      <c r="F11" s="1398"/>
      <c r="G11" s="1255"/>
      <c r="H11" s="1273"/>
      <c r="I11" s="1303"/>
      <c r="J11" s="1303"/>
      <c r="K11" s="1303"/>
      <c r="L11" s="1303"/>
      <c r="M11" s="1303"/>
      <c r="N11" s="1303"/>
      <c r="O11" s="1303"/>
      <c r="P11" s="1303"/>
      <c r="Q11" s="1303"/>
      <c r="R11" s="1303"/>
      <c r="S11" s="1401"/>
      <c r="T11" s="1303"/>
      <c r="U11" s="1312"/>
    </row>
    <row r="12" spans="1:21" s="29" customFormat="1" ht="38.25" customHeight="1">
      <c r="A12" s="1309"/>
      <c r="B12" s="1260"/>
      <c r="C12" s="1260"/>
      <c r="D12" s="1262"/>
      <c r="E12" s="1396"/>
      <c r="F12" s="1399"/>
      <c r="G12" s="1377"/>
      <c r="H12" s="1273"/>
      <c r="I12" s="1303"/>
      <c r="J12" s="1303"/>
      <c r="K12" s="1303"/>
      <c r="L12" s="1303"/>
      <c r="M12" s="1303"/>
      <c r="N12" s="1303"/>
      <c r="O12" s="1303"/>
      <c r="P12" s="1303"/>
      <c r="Q12" s="1303"/>
      <c r="R12" s="1303"/>
      <c r="S12" s="1401"/>
      <c r="T12" s="1303"/>
      <c r="U12" s="1312"/>
    </row>
    <row r="13" spans="1:21" s="29" customFormat="1" ht="18.75">
      <c r="A13" s="1310"/>
      <c r="B13" s="1261"/>
      <c r="C13" s="1261"/>
      <c r="D13" s="1262"/>
      <c r="E13" s="282" t="s">
        <v>4</v>
      </c>
      <c r="F13" s="283">
        <v>3600</v>
      </c>
      <c r="G13" s="284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4"/>
    </row>
    <row r="14" spans="1:21" s="29" customFormat="1" ht="33" customHeight="1">
      <c r="A14" s="1259" t="s">
        <v>408</v>
      </c>
      <c r="B14" s="1259" t="s">
        <v>409</v>
      </c>
      <c r="C14" s="1259" t="s">
        <v>410</v>
      </c>
      <c r="D14" s="1259" t="s">
        <v>411</v>
      </c>
      <c r="E14" s="1394" t="s">
        <v>412</v>
      </c>
      <c r="F14" s="1397">
        <v>6000</v>
      </c>
      <c r="G14" s="1269" t="s">
        <v>77</v>
      </c>
      <c r="H14" s="1272" t="s">
        <v>401</v>
      </c>
      <c r="I14" s="288"/>
      <c r="J14" s="288"/>
      <c r="K14" s="1302"/>
      <c r="L14" s="288"/>
      <c r="M14" s="288"/>
      <c r="N14" s="288"/>
      <c r="O14" s="288"/>
      <c r="P14" s="288"/>
      <c r="Q14" s="288"/>
      <c r="R14" s="1302"/>
      <c r="S14" s="1400">
        <v>6000</v>
      </c>
      <c r="T14" s="288"/>
      <c r="U14" s="1311" t="s">
        <v>402</v>
      </c>
    </row>
    <row r="15" spans="1:21" s="29" customFormat="1" ht="18.75">
      <c r="A15" s="1260"/>
      <c r="B15" s="1260"/>
      <c r="C15" s="1260"/>
      <c r="D15" s="1260"/>
      <c r="E15" s="1405"/>
      <c r="F15" s="1398"/>
      <c r="G15" s="1255"/>
      <c r="H15" s="1273"/>
      <c r="I15" s="289"/>
      <c r="J15" s="289"/>
      <c r="K15" s="1303"/>
      <c r="L15" s="289"/>
      <c r="M15" s="289"/>
      <c r="N15" s="289"/>
      <c r="O15" s="289"/>
      <c r="P15" s="289"/>
      <c r="Q15" s="289"/>
      <c r="R15" s="1303"/>
      <c r="S15" s="1401"/>
      <c r="T15" s="289"/>
      <c r="U15" s="1312"/>
    </row>
    <row r="16" spans="1:21" s="29" customFormat="1" ht="18.75">
      <c r="A16" s="1260"/>
      <c r="B16" s="1260"/>
      <c r="C16" s="1260"/>
      <c r="D16" s="1260"/>
      <c r="E16" s="1405"/>
      <c r="F16" s="1398"/>
      <c r="G16" s="1255"/>
      <c r="H16" s="1273"/>
      <c r="I16" s="289"/>
      <c r="J16" s="289"/>
      <c r="K16" s="1303"/>
      <c r="L16" s="289"/>
      <c r="M16" s="289"/>
      <c r="N16" s="289"/>
      <c r="O16" s="289"/>
      <c r="P16" s="289"/>
      <c r="Q16" s="289"/>
      <c r="R16" s="1303"/>
      <c r="S16" s="1401"/>
      <c r="T16" s="289"/>
      <c r="U16" s="1312"/>
    </row>
    <row r="17" spans="1:21" s="29" customFormat="1" ht="18.75">
      <c r="A17" s="1260"/>
      <c r="B17" s="1260"/>
      <c r="C17" s="1260"/>
      <c r="D17" s="1260"/>
      <c r="E17" s="1406"/>
      <c r="F17" s="1399"/>
      <c r="G17" s="1403"/>
      <c r="H17" s="1404"/>
      <c r="I17" s="289"/>
      <c r="J17" s="289"/>
      <c r="K17" s="281"/>
      <c r="L17" s="289"/>
      <c r="M17" s="289"/>
      <c r="N17" s="289"/>
      <c r="O17" s="289"/>
      <c r="P17" s="289"/>
      <c r="Q17" s="289"/>
      <c r="R17" s="1303"/>
      <c r="S17" s="289"/>
      <c r="T17" s="289"/>
      <c r="U17" s="1312"/>
    </row>
    <row r="18" spans="1:21" s="29" customFormat="1" ht="18.75">
      <c r="A18" s="1261"/>
      <c r="B18" s="1261"/>
      <c r="C18" s="1261"/>
      <c r="D18" s="1261"/>
      <c r="E18" s="290" t="s">
        <v>4</v>
      </c>
      <c r="F18" s="283">
        <v>6000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29" customFormat="1" ht="33" customHeight="1">
      <c r="A19" s="1259" t="s">
        <v>413</v>
      </c>
      <c r="B19" s="1259" t="s">
        <v>414</v>
      </c>
      <c r="C19" s="1259" t="s">
        <v>415</v>
      </c>
      <c r="D19" s="1259" t="s">
        <v>416</v>
      </c>
      <c r="E19" s="1394" t="s">
        <v>417</v>
      </c>
      <c r="F19" s="1397">
        <v>0</v>
      </c>
      <c r="G19" s="1269" t="s">
        <v>77</v>
      </c>
      <c r="H19" s="1272" t="s">
        <v>401</v>
      </c>
      <c r="I19" s="288"/>
      <c r="J19" s="288"/>
      <c r="K19" s="1302"/>
      <c r="L19" s="288"/>
      <c r="M19" s="288"/>
      <c r="N19" s="288"/>
      <c r="O19" s="288"/>
      <c r="P19" s="288"/>
      <c r="Q19" s="288"/>
      <c r="R19" s="1302"/>
      <c r="S19" s="1400"/>
      <c r="T19" s="288"/>
      <c r="U19" s="1311" t="s">
        <v>402</v>
      </c>
    </row>
    <row r="20" spans="1:21" s="29" customFormat="1" ht="18.75">
      <c r="A20" s="1260"/>
      <c r="B20" s="1260"/>
      <c r="C20" s="1260"/>
      <c r="D20" s="1260"/>
      <c r="E20" s="1395"/>
      <c r="F20" s="1398"/>
      <c r="G20" s="1255"/>
      <c r="H20" s="1273"/>
      <c r="I20" s="289"/>
      <c r="J20" s="289"/>
      <c r="K20" s="1303"/>
      <c r="L20" s="289"/>
      <c r="M20" s="289"/>
      <c r="N20" s="289"/>
      <c r="O20" s="289"/>
      <c r="P20" s="289"/>
      <c r="Q20" s="289"/>
      <c r="R20" s="1303"/>
      <c r="S20" s="1401"/>
      <c r="T20" s="289"/>
      <c r="U20" s="1312"/>
    </row>
    <row r="21" spans="1:21" s="29" customFormat="1" ht="18.75">
      <c r="A21" s="1260"/>
      <c r="B21" s="1260"/>
      <c r="C21" s="1260"/>
      <c r="D21" s="1260"/>
      <c r="E21" s="1395"/>
      <c r="F21" s="1398"/>
      <c r="G21" s="1255"/>
      <c r="H21" s="1273"/>
      <c r="I21" s="289"/>
      <c r="J21" s="289"/>
      <c r="K21" s="1303"/>
      <c r="L21" s="289"/>
      <c r="M21" s="289"/>
      <c r="N21" s="289"/>
      <c r="O21" s="289"/>
      <c r="P21" s="289"/>
      <c r="Q21" s="289"/>
      <c r="R21" s="1303"/>
      <c r="S21" s="1401"/>
      <c r="T21" s="289"/>
      <c r="U21" s="1312"/>
    </row>
    <row r="22" spans="1:21" s="29" customFormat="1" ht="18.75">
      <c r="A22" s="1260"/>
      <c r="B22" s="1260"/>
      <c r="C22" s="1260"/>
      <c r="D22" s="1260"/>
      <c r="E22" s="1396"/>
      <c r="F22" s="1399"/>
      <c r="G22" s="1403"/>
      <c r="H22" s="1404"/>
      <c r="I22" s="289"/>
      <c r="J22" s="289"/>
      <c r="K22" s="281"/>
      <c r="L22" s="289"/>
      <c r="M22" s="289"/>
      <c r="N22" s="289"/>
      <c r="O22" s="289"/>
      <c r="P22" s="289"/>
      <c r="Q22" s="289"/>
      <c r="R22" s="1303"/>
      <c r="S22" s="289"/>
      <c r="T22" s="289"/>
      <c r="U22" s="1312"/>
    </row>
    <row r="23" spans="1:21" s="29" customFormat="1" ht="18.75">
      <c r="A23" s="1261"/>
      <c r="B23" s="1261"/>
      <c r="C23" s="1261"/>
      <c r="D23" s="1261"/>
      <c r="E23" s="290" t="s">
        <v>4</v>
      </c>
      <c r="F23" s="283">
        <f>SUM(F19:F22)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29" customFormat="1" ht="33" customHeight="1">
      <c r="A24" s="1259" t="s">
        <v>418</v>
      </c>
      <c r="B24" s="1259" t="s">
        <v>419</v>
      </c>
      <c r="C24" s="1259" t="s">
        <v>420</v>
      </c>
      <c r="D24" s="1259" t="s">
        <v>421</v>
      </c>
      <c r="E24" s="1394" t="s">
        <v>417</v>
      </c>
      <c r="F24" s="1397">
        <v>0</v>
      </c>
      <c r="G24" s="1269" t="s">
        <v>77</v>
      </c>
      <c r="H24" s="1272" t="s">
        <v>401</v>
      </c>
      <c r="I24" s="288"/>
      <c r="J24" s="288"/>
      <c r="K24" s="1302"/>
      <c r="L24" s="288"/>
      <c r="M24" s="288"/>
      <c r="N24" s="288"/>
      <c r="O24" s="288"/>
      <c r="P24" s="288"/>
      <c r="Q24" s="288"/>
      <c r="R24" s="1302"/>
      <c r="S24" s="1400"/>
      <c r="T24" s="288"/>
      <c r="U24" s="1311" t="s">
        <v>402</v>
      </c>
    </row>
    <row r="25" spans="1:21" s="29" customFormat="1" ht="18.75">
      <c r="A25" s="1260"/>
      <c r="B25" s="1260"/>
      <c r="C25" s="1260"/>
      <c r="D25" s="1260"/>
      <c r="E25" s="1395"/>
      <c r="F25" s="1398"/>
      <c r="G25" s="1255"/>
      <c r="H25" s="1273"/>
      <c r="I25" s="289"/>
      <c r="J25" s="289"/>
      <c r="K25" s="1303"/>
      <c r="L25" s="289"/>
      <c r="M25" s="289"/>
      <c r="N25" s="289"/>
      <c r="O25" s="289"/>
      <c r="P25" s="289"/>
      <c r="Q25" s="289"/>
      <c r="R25" s="1303"/>
      <c r="S25" s="1401"/>
      <c r="T25" s="289"/>
      <c r="U25" s="1312"/>
    </row>
    <row r="26" spans="1:21" s="29" customFormat="1" ht="18.75">
      <c r="A26" s="1260"/>
      <c r="B26" s="1260"/>
      <c r="C26" s="1260"/>
      <c r="D26" s="1260"/>
      <c r="E26" s="1395"/>
      <c r="F26" s="1398"/>
      <c r="G26" s="1255"/>
      <c r="H26" s="1273"/>
      <c r="I26" s="289"/>
      <c r="J26" s="289"/>
      <c r="K26" s="1303"/>
      <c r="L26" s="289"/>
      <c r="M26" s="289"/>
      <c r="N26" s="289"/>
      <c r="O26" s="289"/>
      <c r="P26" s="289"/>
      <c r="Q26" s="289"/>
      <c r="R26" s="1303"/>
      <c r="S26" s="1401"/>
      <c r="T26" s="289"/>
      <c r="U26" s="1312"/>
    </row>
    <row r="27" spans="1:21" s="29" customFormat="1" ht="18.75">
      <c r="A27" s="1260"/>
      <c r="B27" s="1260"/>
      <c r="C27" s="1260"/>
      <c r="D27" s="1260"/>
      <c r="E27" s="1396"/>
      <c r="F27" s="1399"/>
      <c r="G27" s="1403"/>
      <c r="H27" s="1404"/>
      <c r="I27" s="289"/>
      <c r="J27" s="289"/>
      <c r="K27" s="281"/>
      <c r="L27" s="289"/>
      <c r="M27" s="289"/>
      <c r="N27" s="289"/>
      <c r="O27" s="289"/>
      <c r="P27" s="289"/>
      <c r="Q27" s="289"/>
      <c r="R27" s="1303"/>
      <c r="S27" s="289"/>
      <c r="T27" s="289"/>
      <c r="U27" s="1312"/>
    </row>
    <row r="28" spans="1:21" s="29" customFormat="1" ht="18.75">
      <c r="A28" s="1261"/>
      <c r="B28" s="1261"/>
      <c r="C28" s="1261"/>
      <c r="D28" s="1261"/>
      <c r="E28" s="290" t="s">
        <v>4</v>
      </c>
      <c r="F28" s="283">
        <f>SUM(F24:F27)</f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29" customFormat="1" ht="33" customHeight="1">
      <c r="A29" s="1259" t="s">
        <v>422</v>
      </c>
      <c r="B29" s="1259" t="s">
        <v>423</v>
      </c>
      <c r="C29" s="1407" t="s">
        <v>424</v>
      </c>
      <c r="D29" s="1259" t="s">
        <v>425</v>
      </c>
      <c r="E29" s="1394" t="s">
        <v>407</v>
      </c>
      <c r="F29" s="1397">
        <v>3600</v>
      </c>
      <c r="G29" s="1269" t="s">
        <v>77</v>
      </c>
      <c r="H29" s="1272" t="s">
        <v>401</v>
      </c>
      <c r="I29" s="288"/>
      <c r="J29" s="288"/>
      <c r="K29" s="1302"/>
      <c r="L29" s="288"/>
      <c r="M29" s="288"/>
      <c r="N29" s="288"/>
      <c r="O29" s="288"/>
      <c r="P29" s="288"/>
      <c r="Q29" s="288"/>
      <c r="R29" s="1302"/>
      <c r="S29" s="1400">
        <v>3600</v>
      </c>
      <c r="T29" s="288"/>
      <c r="U29" s="1311" t="s">
        <v>402</v>
      </c>
    </row>
    <row r="30" spans="1:21" s="29" customFormat="1" ht="18.75">
      <c r="A30" s="1260"/>
      <c r="B30" s="1260"/>
      <c r="C30" s="1274"/>
      <c r="D30" s="1260"/>
      <c r="E30" s="1395"/>
      <c r="F30" s="1398"/>
      <c r="G30" s="1255"/>
      <c r="H30" s="1273"/>
      <c r="I30" s="289"/>
      <c r="J30" s="289"/>
      <c r="K30" s="1303"/>
      <c r="L30" s="289"/>
      <c r="M30" s="289"/>
      <c r="N30" s="289"/>
      <c r="O30" s="289"/>
      <c r="P30" s="289"/>
      <c r="Q30" s="289"/>
      <c r="R30" s="1303"/>
      <c r="S30" s="1401"/>
      <c r="T30" s="289"/>
      <c r="U30" s="1312"/>
    </row>
    <row r="31" spans="1:21" s="29" customFormat="1" ht="18" customHeight="1">
      <c r="A31" s="1260"/>
      <c r="B31" s="1260"/>
      <c r="C31" s="1274"/>
      <c r="D31" s="1260"/>
      <c r="E31" s="1395"/>
      <c r="F31" s="1398"/>
      <c r="G31" s="1255"/>
      <c r="H31" s="1273"/>
      <c r="I31" s="289"/>
      <c r="J31" s="289"/>
      <c r="K31" s="1303"/>
      <c r="L31" s="289"/>
      <c r="M31" s="289"/>
      <c r="N31" s="289"/>
      <c r="O31" s="289"/>
      <c r="P31" s="289"/>
      <c r="Q31" s="289"/>
      <c r="R31" s="1303"/>
      <c r="S31" s="1401"/>
      <c r="T31" s="289"/>
      <c r="U31" s="1312"/>
    </row>
    <row r="32" spans="1:21" s="29" customFormat="1" ht="18.75">
      <c r="A32" s="1260"/>
      <c r="B32" s="1260"/>
      <c r="C32" s="1274"/>
      <c r="D32" s="1260"/>
      <c r="E32" s="1396"/>
      <c r="F32" s="1399"/>
      <c r="G32" s="1403"/>
      <c r="H32" s="1404"/>
      <c r="I32" s="289"/>
      <c r="J32" s="289"/>
      <c r="K32" s="281"/>
      <c r="L32" s="289"/>
      <c r="M32" s="289"/>
      <c r="N32" s="289"/>
      <c r="O32" s="289"/>
      <c r="P32" s="289"/>
      <c r="Q32" s="289"/>
      <c r="R32" s="1303"/>
      <c r="S32" s="289"/>
      <c r="T32" s="289"/>
      <c r="U32" s="1312"/>
    </row>
    <row r="33" spans="1:21" s="29" customFormat="1" ht="18.75">
      <c r="A33" s="1261"/>
      <c r="B33" s="1261"/>
      <c r="C33" s="1408"/>
      <c r="D33" s="1261"/>
      <c r="E33" s="290" t="s">
        <v>4</v>
      </c>
      <c r="F33" s="283">
        <f>SUM(F29:F32)</f>
        <v>3600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s="29" customFormat="1" ht="33" customHeight="1">
      <c r="A34" s="1259" t="s">
        <v>563</v>
      </c>
      <c r="B34" s="1259" t="s">
        <v>426</v>
      </c>
      <c r="C34" s="1407" t="s">
        <v>427</v>
      </c>
      <c r="D34" s="1259" t="s">
        <v>428</v>
      </c>
      <c r="E34" s="1394" t="s">
        <v>429</v>
      </c>
      <c r="F34" s="1397">
        <v>16000</v>
      </c>
      <c r="G34" s="1269" t="s">
        <v>11</v>
      </c>
      <c r="H34" s="1325">
        <v>241852</v>
      </c>
      <c r="I34" s="288"/>
      <c r="J34" s="288"/>
      <c r="K34" s="1302"/>
      <c r="L34" s="288"/>
      <c r="M34" s="288"/>
      <c r="N34" s="1400">
        <v>49400</v>
      </c>
      <c r="O34" s="288"/>
      <c r="P34" s="288"/>
      <c r="Q34" s="288"/>
      <c r="R34" s="1302"/>
      <c r="S34" s="1400"/>
      <c r="T34" s="288"/>
      <c r="U34" s="1311" t="s">
        <v>430</v>
      </c>
    </row>
    <row r="35" spans="1:21" s="29" customFormat="1" ht="18.75">
      <c r="A35" s="1260"/>
      <c r="B35" s="1260"/>
      <c r="C35" s="1274"/>
      <c r="D35" s="1260"/>
      <c r="E35" s="1395"/>
      <c r="F35" s="1398"/>
      <c r="G35" s="1255"/>
      <c r="H35" s="1273"/>
      <c r="I35" s="289"/>
      <c r="J35" s="289"/>
      <c r="K35" s="1303"/>
      <c r="L35" s="289"/>
      <c r="M35" s="289"/>
      <c r="N35" s="1401"/>
      <c r="O35" s="289"/>
      <c r="P35" s="289"/>
      <c r="Q35" s="289"/>
      <c r="R35" s="1303"/>
      <c r="S35" s="1401"/>
      <c r="T35" s="289"/>
      <c r="U35" s="1312"/>
    </row>
    <row r="36" spans="1:21" s="29" customFormat="1" ht="18.75">
      <c r="A36" s="1260"/>
      <c r="B36" s="1260"/>
      <c r="C36" s="1274"/>
      <c r="D36" s="1260"/>
      <c r="E36" s="1395"/>
      <c r="F36" s="1398"/>
      <c r="G36" s="1255"/>
      <c r="H36" s="1273"/>
      <c r="I36" s="289"/>
      <c r="J36" s="289"/>
      <c r="K36" s="1303"/>
      <c r="L36" s="289"/>
      <c r="M36" s="289"/>
      <c r="N36" s="1401"/>
      <c r="O36" s="289"/>
      <c r="P36" s="289"/>
      <c r="Q36" s="289"/>
      <c r="R36" s="1303"/>
      <c r="S36" s="1401"/>
      <c r="T36" s="289"/>
      <c r="U36" s="1312"/>
    </row>
    <row r="37" spans="1:21" s="29" customFormat="1" ht="18.75">
      <c r="A37" s="1260"/>
      <c r="B37" s="1260"/>
      <c r="C37" s="1274"/>
      <c r="D37" s="1260"/>
      <c r="E37" s="1396"/>
      <c r="F37" s="1399"/>
      <c r="G37" s="1403"/>
      <c r="H37" s="1409"/>
      <c r="I37" s="289"/>
      <c r="J37" s="289"/>
      <c r="K37" s="281"/>
      <c r="L37" s="289"/>
      <c r="M37" s="289"/>
      <c r="N37" s="289"/>
      <c r="O37" s="289"/>
      <c r="P37" s="289"/>
      <c r="Q37" s="289"/>
      <c r="R37" s="1303"/>
      <c r="S37" s="289"/>
      <c r="T37" s="289"/>
      <c r="U37" s="1312"/>
    </row>
    <row r="38" spans="1:21" s="29" customFormat="1" ht="56.25">
      <c r="A38" s="1260"/>
      <c r="B38" s="1260"/>
      <c r="C38" s="1274"/>
      <c r="D38" s="1260"/>
      <c r="E38" s="501" t="s">
        <v>431</v>
      </c>
      <c r="F38" s="299">
        <v>8000</v>
      </c>
      <c r="G38" s="502" t="s">
        <v>11</v>
      </c>
      <c r="H38" s="1409"/>
      <c r="I38" s="289"/>
      <c r="J38" s="289"/>
      <c r="K38" s="281"/>
      <c r="L38" s="289"/>
      <c r="M38" s="289"/>
      <c r="N38" s="289"/>
      <c r="O38" s="289"/>
      <c r="P38" s="289"/>
      <c r="Q38" s="289"/>
      <c r="R38" s="281"/>
      <c r="S38" s="289"/>
      <c r="T38" s="289"/>
      <c r="U38" s="279"/>
    </row>
    <row r="39" spans="1:21" s="29" customFormat="1" ht="56.25">
      <c r="A39" s="1260"/>
      <c r="B39" s="1260"/>
      <c r="C39" s="1274"/>
      <c r="D39" s="1260"/>
      <c r="E39" s="501" t="s">
        <v>432</v>
      </c>
      <c r="F39" s="299">
        <v>7200</v>
      </c>
      <c r="G39" s="502" t="s">
        <v>11</v>
      </c>
      <c r="H39" s="1409"/>
      <c r="I39" s="289"/>
      <c r="J39" s="289"/>
      <c r="K39" s="281"/>
      <c r="L39" s="289"/>
      <c r="M39" s="289"/>
      <c r="N39" s="289"/>
      <c r="O39" s="289"/>
      <c r="P39" s="289"/>
      <c r="Q39" s="289"/>
      <c r="R39" s="281"/>
      <c r="S39" s="289"/>
      <c r="T39" s="289"/>
      <c r="U39" s="279"/>
    </row>
    <row r="40" spans="1:21" s="29" customFormat="1" ht="27.6" customHeight="1">
      <c r="A40" s="1260"/>
      <c r="B40" s="1260"/>
      <c r="C40" s="1274"/>
      <c r="D40" s="1260"/>
      <c r="E40" s="501" t="s">
        <v>433</v>
      </c>
      <c r="F40" s="299">
        <v>1200</v>
      </c>
      <c r="G40" s="502" t="s">
        <v>11</v>
      </c>
      <c r="H40" s="1409"/>
      <c r="I40" s="289"/>
      <c r="J40" s="289"/>
      <c r="K40" s="281"/>
      <c r="L40" s="289"/>
      <c r="M40" s="289"/>
      <c r="N40" s="289"/>
      <c r="O40" s="289"/>
      <c r="P40" s="289"/>
      <c r="Q40" s="289"/>
      <c r="R40" s="281"/>
      <c r="S40" s="289"/>
      <c r="T40" s="289"/>
      <c r="U40" s="279"/>
    </row>
    <row r="41" spans="1:21" s="29" customFormat="1" ht="27.6" customHeight="1">
      <c r="A41" s="1260"/>
      <c r="B41" s="1260"/>
      <c r="C41" s="1274"/>
      <c r="D41" s="1260"/>
      <c r="E41" s="501" t="s">
        <v>434</v>
      </c>
      <c r="F41" s="299">
        <v>2000</v>
      </c>
      <c r="G41" s="502" t="s">
        <v>11</v>
      </c>
      <c r="H41" s="1409"/>
      <c r="I41" s="289"/>
      <c r="J41" s="289"/>
      <c r="K41" s="281"/>
      <c r="L41" s="289"/>
      <c r="M41" s="289"/>
      <c r="N41" s="289"/>
      <c r="O41" s="289"/>
      <c r="P41" s="289"/>
      <c r="Q41" s="289"/>
      <c r="R41" s="281"/>
      <c r="S41" s="289"/>
      <c r="T41" s="289"/>
      <c r="U41" s="279"/>
    </row>
    <row r="42" spans="1:21" s="29" customFormat="1" ht="56.25">
      <c r="A42" s="1260"/>
      <c r="B42" s="1260"/>
      <c r="C42" s="1274"/>
      <c r="D42" s="1260"/>
      <c r="E42" s="501" t="s">
        <v>435</v>
      </c>
      <c r="F42" s="299">
        <v>8000</v>
      </c>
      <c r="G42" s="502" t="s">
        <v>11</v>
      </c>
      <c r="H42" s="1409"/>
      <c r="I42" s="289"/>
      <c r="J42" s="289"/>
      <c r="K42" s="281"/>
      <c r="L42" s="289"/>
      <c r="M42" s="289"/>
      <c r="N42" s="289"/>
      <c r="O42" s="289"/>
      <c r="P42" s="289"/>
      <c r="Q42" s="289"/>
      <c r="R42" s="281"/>
      <c r="S42" s="289"/>
      <c r="T42" s="289"/>
      <c r="U42" s="279"/>
    </row>
    <row r="43" spans="1:21" s="29" customFormat="1" ht="38.25">
      <c r="A43" s="1260"/>
      <c r="B43" s="1260"/>
      <c r="C43" s="1274"/>
      <c r="D43" s="1260"/>
      <c r="E43" s="501" t="s">
        <v>436</v>
      </c>
      <c r="F43" s="299">
        <v>1000</v>
      </c>
      <c r="G43" s="502" t="s">
        <v>11</v>
      </c>
      <c r="H43" s="1409"/>
      <c r="I43" s="289"/>
      <c r="J43" s="289"/>
      <c r="K43" s="281"/>
      <c r="L43" s="289"/>
      <c r="M43" s="289"/>
      <c r="N43" s="289"/>
      <c r="O43" s="289"/>
      <c r="P43" s="289"/>
      <c r="Q43" s="289"/>
      <c r="R43" s="281"/>
      <c r="S43" s="289"/>
      <c r="T43" s="289"/>
      <c r="U43" s="279"/>
    </row>
    <row r="44" spans="1:21" s="29" customFormat="1" ht="38.25">
      <c r="A44" s="1260"/>
      <c r="B44" s="1260"/>
      <c r="C44" s="1274"/>
      <c r="D44" s="1260"/>
      <c r="E44" s="501" t="s">
        <v>437</v>
      </c>
      <c r="F44" s="299">
        <v>2000</v>
      </c>
      <c r="G44" s="502" t="s">
        <v>11</v>
      </c>
      <c r="H44" s="1409"/>
      <c r="I44" s="289"/>
      <c r="J44" s="289"/>
      <c r="K44" s="281"/>
      <c r="L44" s="289"/>
      <c r="M44" s="289"/>
      <c r="N44" s="289"/>
      <c r="O44" s="289"/>
      <c r="P44" s="289"/>
      <c r="Q44" s="289"/>
      <c r="R44" s="281"/>
      <c r="S44" s="289"/>
      <c r="T44" s="289"/>
      <c r="U44" s="279"/>
    </row>
    <row r="45" spans="1:21" s="29" customFormat="1" ht="38.25">
      <c r="A45" s="1260"/>
      <c r="B45" s="1260"/>
      <c r="C45" s="1274"/>
      <c r="D45" s="1260"/>
      <c r="E45" s="501" t="s">
        <v>438</v>
      </c>
      <c r="F45" s="299">
        <v>4000</v>
      </c>
      <c r="G45" s="502" t="s">
        <v>11</v>
      </c>
      <c r="H45" s="1409"/>
      <c r="I45" s="289"/>
      <c r="J45" s="289"/>
      <c r="K45" s="281"/>
      <c r="L45" s="289"/>
      <c r="M45" s="289"/>
      <c r="N45" s="289"/>
      <c r="O45" s="289"/>
      <c r="P45" s="289"/>
      <c r="Q45" s="289"/>
      <c r="R45" s="281"/>
      <c r="S45" s="289"/>
      <c r="T45" s="289"/>
      <c r="U45" s="279"/>
    </row>
    <row r="46" spans="1:21" s="29" customFormat="1" ht="38.25">
      <c r="A46" s="1261"/>
      <c r="B46" s="1261"/>
      <c r="C46" s="1408"/>
      <c r="D46" s="1261"/>
      <c r="E46" s="290" t="s">
        <v>4</v>
      </c>
      <c r="F46" s="283">
        <v>49400</v>
      </c>
      <c r="G46" s="502" t="s">
        <v>11</v>
      </c>
      <c r="H46" s="141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9" customFormat="1" ht="33" customHeight="1">
      <c r="A47" s="1259" t="s">
        <v>1448</v>
      </c>
      <c r="B47" s="1259" t="s">
        <v>439</v>
      </c>
      <c r="C47" s="1407" t="s">
        <v>440</v>
      </c>
      <c r="D47" s="1259" t="s">
        <v>441</v>
      </c>
      <c r="E47" s="1394" t="s">
        <v>1449</v>
      </c>
      <c r="F47" s="1397">
        <v>1200</v>
      </c>
      <c r="G47" s="1269" t="s">
        <v>11</v>
      </c>
      <c r="H47" s="1272" t="s">
        <v>442</v>
      </c>
      <c r="I47" s="288"/>
      <c r="K47" s="288">
        <v>600</v>
      </c>
      <c r="L47" s="288"/>
      <c r="M47" s="288"/>
      <c r="N47" s="288"/>
      <c r="O47" s="288"/>
      <c r="P47" s="288"/>
      <c r="Q47" s="288">
        <v>600</v>
      </c>
      <c r="R47" s="1302"/>
      <c r="S47" s="1400"/>
      <c r="T47" s="288"/>
      <c r="U47" s="1311" t="s">
        <v>402</v>
      </c>
    </row>
    <row r="48" spans="1:21" s="29" customFormat="1" ht="40.15" customHeight="1">
      <c r="A48" s="1260"/>
      <c r="B48" s="1260"/>
      <c r="C48" s="1274"/>
      <c r="D48" s="1260"/>
      <c r="E48" s="1395"/>
      <c r="F48" s="1398"/>
      <c r="G48" s="1255"/>
      <c r="H48" s="1273"/>
      <c r="I48" s="289"/>
      <c r="J48" s="289"/>
      <c r="K48" s="281"/>
      <c r="L48" s="289"/>
      <c r="M48" s="289"/>
      <c r="N48" s="289"/>
      <c r="O48" s="289"/>
      <c r="P48" s="289"/>
      <c r="Q48" s="289"/>
      <c r="R48" s="1303"/>
      <c r="S48" s="1401"/>
      <c r="T48" s="289"/>
      <c r="U48" s="1312"/>
    </row>
    <row r="49" spans="1:21" s="29" customFormat="1" ht="18.75">
      <c r="A49" s="1260"/>
      <c r="B49" s="1260"/>
      <c r="C49" s="1274"/>
      <c r="D49" s="1260"/>
      <c r="E49" s="1395"/>
      <c r="F49" s="1398"/>
      <c r="G49" s="1255"/>
      <c r="H49" s="1273"/>
      <c r="I49" s="289"/>
      <c r="J49" s="289"/>
      <c r="K49" s="281"/>
      <c r="L49" s="289"/>
      <c r="M49" s="289"/>
      <c r="N49" s="289"/>
      <c r="O49" s="289"/>
      <c r="P49" s="289"/>
      <c r="Q49" s="289"/>
      <c r="R49" s="1303"/>
      <c r="S49" s="1401"/>
      <c r="T49" s="289"/>
      <c r="U49" s="1312"/>
    </row>
    <row r="50" spans="1:21" s="29" customFormat="1" ht="18.75">
      <c r="A50" s="1260"/>
      <c r="B50" s="1260"/>
      <c r="C50" s="1274"/>
      <c r="D50" s="1260"/>
      <c r="E50" s="1396"/>
      <c r="F50" s="1399"/>
      <c r="G50" s="1403"/>
      <c r="H50" s="1409"/>
      <c r="I50" s="289"/>
      <c r="J50" s="289"/>
      <c r="K50" s="281"/>
      <c r="L50" s="289"/>
      <c r="M50" s="289"/>
      <c r="N50" s="289"/>
      <c r="O50" s="289"/>
      <c r="P50" s="289"/>
      <c r="Q50" s="289"/>
      <c r="R50" s="1303"/>
      <c r="S50" s="289"/>
      <c r="T50" s="289"/>
      <c r="U50" s="1312"/>
    </row>
    <row r="51" spans="1:21" s="29" customFormat="1" ht="131.25">
      <c r="A51" s="1260"/>
      <c r="B51" s="1260"/>
      <c r="C51" s="1274"/>
      <c r="D51" s="1260"/>
      <c r="E51" s="501" t="s">
        <v>564</v>
      </c>
      <c r="F51" s="299">
        <v>15400</v>
      </c>
      <c r="G51" s="502" t="s">
        <v>11</v>
      </c>
      <c r="H51" s="1404"/>
      <c r="I51" s="289"/>
      <c r="J51" s="289"/>
      <c r="K51" s="281"/>
      <c r="L51" s="289"/>
      <c r="M51" s="289"/>
      <c r="N51" s="289"/>
      <c r="O51" s="289"/>
      <c r="P51" s="289"/>
      <c r="Q51" s="65">
        <v>15400</v>
      </c>
      <c r="R51" s="281"/>
      <c r="S51" s="289"/>
      <c r="T51" s="289"/>
      <c r="U51" s="279"/>
    </row>
    <row r="52" spans="1:21" s="29" customFormat="1" ht="35.450000000000003" customHeight="1">
      <c r="A52" s="1261"/>
      <c r="B52" s="1261"/>
      <c r="C52" s="1408"/>
      <c r="D52" s="1261"/>
      <c r="E52" s="290" t="s">
        <v>443</v>
      </c>
      <c r="F52" s="283">
        <v>16600</v>
      </c>
      <c r="G52" s="502" t="s">
        <v>11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s="29" customFormat="1" ht="64.5">
      <c r="A53" s="498"/>
      <c r="B53" s="498"/>
      <c r="C53" s="498"/>
      <c r="D53" s="499"/>
      <c r="E53" s="293" t="s">
        <v>139</v>
      </c>
      <c r="F53" s="234">
        <v>79200</v>
      </c>
      <c r="G53" s="294"/>
      <c r="H53" s="294"/>
      <c r="I53" s="65">
        <f>SUM(I6:I18)</f>
        <v>0</v>
      </c>
      <c r="J53" s="65"/>
      <c r="K53" s="65">
        <v>600</v>
      </c>
      <c r="L53" s="65">
        <f>SUM(L6:L18)</f>
        <v>0</v>
      </c>
      <c r="M53" s="65">
        <f>SUM(M6:M18)</f>
        <v>0</v>
      </c>
      <c r="N53" s="65">
        <v>49400</v>
      </c>
      <c r="O53" s="65">
        <f>SUM(O6:O18)</f>
        <v>0</v>
      </c>
      <c r="P53" s="65">
        <f>SUM(P6:P18)</f>
        <v>0</v>
      </c>
      <c r="Q53" s="65">
        <v>16000</v>
      </c>
      <c r="R53" s="65">
        <f>SUM(R6:R18)</f>
        <v>0</v>
      </c>
      <c r="S53" s="65">
        <v>13200</v>
      </c>
      <c r="T53" s="65">
        <f>SUM(T6:T18)</f>
        <v>0</v>
      </c>
      <c r="U53" s="70"/>
    </row>
    <row r="55" spans="1:21" ht="21">
      <c r="A55" s="33" t="s">
        <v>140</v>
      </c>
      <c r="B55" s="1295" t="s">
        <v>141</v>
      </c>
      <c r="C55" s="1295"/>
      <c r="D55" s="1295"/>
      <c r="E55" s="1295"/>
    </row>
    <row r="56" spans="1:21">
      <c r="F56" s="81">
        <f>F52+F46</f>
        <v>66000</v>
      </c>
      <c r="G56" t="s">
        <v>444</v>
      </c>
    </row>
    <row r="57" spans="1:21">
      <c r="F57" s="81">
        <f>F13+F18+F33</f>
        <v>13200</v>
      </c>
      <c r="G57" t="s">
        <v>77</v>
      </c>
    </row>
    <row r="58" spans="1:21">
      <c r="F58" s="81"/>
    </row>
  </sheetData>
  <mergeCells count="140"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60" customWidth="1"/>
    <col min="5" max="5" width="20.7109375" style="60" customWidth="1"/>
    <col min="6" max="6" width="9.28515625" style="60" customWidth="1"/>
    <col min="7" max="7" width="5.42578125" style="60" customWidth="1"/>
    <col min="8" max="8" width="9.28515625" style="60" customWidth="1"/>
    <col min="9" max="10" width="4" style="821" customWidth="1"/>
    <col min="11" max="20" width="4" style="1131" customWidth="1"/>
    <col min="21" max="21" width="6.140625" style="60" customWidth="1"/>
    <col min="22" max="23" width="9" style="831"/>
    <col min="24" max="16384" width="9" style="60"/>
  </cols>
  <sheetData>
    <row r="1" spans="1:23" s="32" customFormat="1" ht="20.25">
      <c r="A1" s="1284" t="s">
        <v>1454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  <c r="V1" s="1098"/>
      <c r="W1" s="1098"/>
    </row>
    <row r="2" spans="1:23" s="32" customFormat="1" ht="20.25">
      <c r="A2" s="1285" t="s">
        <v>1465</v>
      </c>
      <c r="B2" s="1285"/>
      <c r="C2" s="1285"/>
      <c r="D2" s="1285"/>
      <c r="E2" s="1062"/>
      <c r="I2" s="794"/>
      <c r="J2" s="794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V2" s="1098"/>
      <c r="W2" s="1098"/>
    </row>
    <row r="3" spans="1:23" s="32" customFormat="1" ht="20.25">
      <c r="A3" s="236" t="s">
        <v>1466</v>
      </c>
      <c r="B3" s="236"/>
      <c r="C3" s="236"/>
      <c r="D3" s="236"/>
      <c r="E3" s="1062"/>
      <c r="I3" s="794"/>
      <c r="J3" s="794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V3" s="1098"/>
      <c r="W3" s="1098"/>
    </row>
    <row r="4" spans="1:23">
      <c r="A4" s="1411" t="s">
        <v>44</v>
      </c>
      <c r="B4" s="1411" t="s">
        <v>45</v>
      </c>
      <c r="C4" s="1411" t="s">
        <v>46</v>
      </c>
      <c r="D4" s="1411" t="s">
        <v>47</v>
      </c>
      <c r="E4" s="1411" t="s">
        <v>48</v>
      </c>
      <c r="F4" s="1411"/>
      <c r="G4" s="1411"/>
      <c r="H4" s="1411" t="s">
        <v>49</v>
      </c>
      <c r="I4" s="1412" t="s">
        <v>50</v>
      </c>
      <c r="J4" s="1412"/>
      <c r="K4" s="1412"/>
      <c r="L4" s="1412"/>
      <c r="M4" s="1412"/>
      <c r="N4" s="1412"/>
      <c r="O4" s="1412"/>
      <c r="P4" s="1412"/>
      <c r="Q4" s="1412"/>
      <c r="R4" s="1412"/>
      <c r="S4" s="1412"/>
      <c r="T4" s="1412"/>
      <c r="U4" s="1411" t="s">
        <v>153</v>
      </c>
    </row>
    <row r="5" spans="1:23">
      <c r="A5" s="1411"/>
      <c r="B5" s="1411"/>
      <c r="C5" s="1411"/>
      <c r="D5" s="1411"/>
      <c r="E5" s="1411" t="s">
        <v>52</v>
      </c>
      <c r="F5" s="1411" t="s">
        <v>53</v>
      </c>
      <c r="G5" s="1411" t="s">
        <v>54</v>
      </c>
      <c r="H5" s="1411"/>
      <c r="I5" s="1414" t="s">
        <v>55</v>
      </c>
      <c r="J5" s="1414" t="s">
        <v>56</v>
      </c>
      <c r="K5" s="1414" t="s">
        <v>57</v>
      </c>
      <c r="L5" s="1417" t="s">
        <v>58</v>
      </c>
      <c r="M5" s="1417" t="s">
        <v>59</v>
      </c>
      <c r="N5" s="1414" t="s">
        <v>60</v>
      </c>
      <c r="O5" s="1414" t="s">
        <v>61</v>
      </c>
      <c r="P5" s="1414" t="s">
        <v>62</v>
      </c>
      <c r="Q5" s="1414" t="s">
        <v>63</v>
      </c>
      <c r="R5" s="1414" t="s">
        <v>64</v>
      </c>
      <c r="S5" s="1414" t="s">
        <v>65</v>
      </c>
      <c r="T5" s="1414" t="s">
        <v>66</v>
      </c>
      <c r="U5" s="1411"/>
    </row>
    <row r="6" spans="1:23">
      <c r="A6" s="1411"/>
      <c r="B6" s="1411"/>
      <c r="C6" s="1411"/>
      <c r="D6" s="1411"/>
      <c r="E6" s="1411"/>
      <c r="F6" s="1411"/>
      <c r="G6" s="1411"/>
      <c r="H6" s="1411"/>
      <c r="I6" s="1414"/>
      <c r="J6" s="1414"/>
      <c r="K6" s="1414"/>
      <c r="L6" s="1417"/>
      <c r="M6" s="1417"/>
      <c r="N6" s="1414"/>
      <c r="O6" s="1414"/>
      <c r="P6" s="1414"/>
      <c r="Q6" s="1414"/>
      <c r="R6" s="1414"/>
      <c r="S6" s="1414"/>
      <c r="T6" s="1414"/>
      <c r="U6" s="1411"/>
    </row>
    <row r="7" spans="1:23">
      <c r="A7" s="1141" t="s">
        <v>472</v>
      </c>
      <c r="B7" s="1091"/>
      <c r="C7" s="1091"/>
      <c r="D7" s="1091"/>
      <c r="E7" s="1091"/>
      <c r="F7" s="1091"/>
      <c r="G7" s="369"/>
      <c r="H7" s="1091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091"/>
    </row>
    <row r="8" spans="1:23" ht="112.5">
      <c r="A8" s="1061" t="s">
        <v>1467</v>
      </c>
      <c r="B8" s="1091"/>
      <c r="C8" s="1066" t="s">
        <v>473</v>
      </c>
      <c r="D8" s="1066" t="s">
        <v>474</v>
      </c>
      <c r="E8" s="1061"/>
      <c r="F8" s="359"/>
      <c r="G8" s="1066"/>
      <c r="H8" s="1066" t="s">
        <v>1468</v>
      </c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326" t="s">
        <v>475</v>
      </c>
    </row>
    <row r="9" spans="1:23" ht="206.25">
      <c r="A9" s="1061" t="s">
        <v>1469</v>
      </c>
      <c r="B9" s="1091"/>
      <c r="C9" s="69" t="s">
        <v>476</v>
      </c>
      <c r="D9" s="69" t="s">
        <v>477</v>
      </c>
      <c r="E9" s="1061"/>
      <c r="F9" s="359"/>
      <c r="G9" s="1066"/>
      <c r="H9" s="1066" t="s">
        <v>202</v>
      </c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326" t="s">
        <v>475</v>
      </c>
    </row>
    <row r="10" spans="1:23">
      <c r="A10" s="1099" t="s">
        <v>478</v>
      </c>
      <c r="B10" s="1091"/>
      <c r="C10" s="69"/>
      <c r="D10" s="69"/>
      <c r="E10" s="1061"/>
      <c r="F10" s="359"/>
      <c r="G10" s="1066"/>
      <c r="H10" s="1066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326"/>
    </row>
    <row r="11" spans="1:23" ht="56.25">
      <c r="A11" s="1100" t="s">
        <v>479</v>
      </c>
      <c r="B11" s="1091"/>
      <c r="C11" s="69"/>
      <c r="D11" s="69"/>
      <c r="E11" s="1061" t="s">
        <v>480</v>
      </c>
      <c r="F11" s="359">
        <v>4800</v>
      </c>
      <c r="G11" s="1066" t="s">
        <v>77</v>
      </c>
      <c r="H11" s="1066"/>
      <c r="I11" s="1133"/>
      <c r="J11" s="1133"/>
      <c r="K11" s="1133"/>
      <c r="L11" s="1133"/>
      <c r="M11" s="1133">
        <v>2400</v>
      </c>
      <c r="N11" s="1133"/>
      <c r="O11" s="1133"/>
      <c r="P11" s="1133"/>
      <c r="Q11" s="1133"/>
      <c r="R11" s="1133"/>
      <c r="S11" s="1133">
        <v>2400</v>
      </c>
      <c r="T11" s="1133"/>
      <c r="U11" s="326"/>
    </row>
    <row r="12" spans="1:23" ht="56.25">
      <c r="A12" s="1100" t="s">
        <v>481</v>
      </c>
      <c r="B12" s="1091"/>
      <c r="C12" s="69"/>
      <c r="D12" s="69"/>
      <c r="E12" s="1061" t="s">
        <v>480</v>
      </c>
      <c r="F12" s="359">
        <v>4800</v>
      </c>
      <c r="G12" s="1066" t="s">
        <v>77</v>
      </c>
      <c r="H12" s="1066"/>
      <c r="I12" s="1133"/>
      <c r="J12" s="1133"/>
      <c r="K12" s="1133"/>
      <c r="L12" s="1133">
        <v>2400</v>
      </c>
      <c r="M12" s="1133"/>
      <c r="N12" s="1133"/>
      <c r="O12" s="1133"/>
      <c r="P12" s="1133">
        <v>2400</v>
      </c>
      <c r="Q12" s="1133"/>
      <c r="R12" s="1133"/>
      <c r="S12" s="1133"/>
      <c r="T12" s="1133"/>
      <c r="U12" s="326"/>
    </row>
    <row r="13" spans="1:23" ht="56.25">
      <c r="A13" s="1100" t="s">
        <v>482</v>
      </c>
      <c r="B13" s="1091"/>
      <c r="C13" s="1066"/>
      <c r="D13" s="1066"/>
      <c r="E13" s="1061" t="s">
        <v>480</v>
      </c>
      <c r="F13" s="359">
        <v>4800</v>
      </c>
      <c r="G13" s="1066" t="s">
        <v>77</v>
      </c>
      <c r="H13" s="1066"/>
      <c r="I13" s="1133"/>
      <c r="J13" s="1133"/>
      <c r="K13" s="1133"/>
      <c r="L13" s="1133">
        <v>2400</v>
      </c>
      <c r="M13" s="1133"/>
      <c r="N13" s="1133"/>
      <c r="O13" s="1133"/>
      <c r="P13" s="1133"/>
      <c r="Q13" s="1133"/>
      <c r="R13" s="1133"/>
      <c r="S13" s="1133">
        <v>2400</v>
      </c>
      <c r="T13" s="1133"/>
      <c r="U13" s="326"/>
    </row>
    <row r="14" spans="1:23">
      <c r="A14" s="1100" t="s">
        <v>483</v>
      </c>
      <c r="B14" s="1091"/>
      <c r="C14" s="1066"/>
      <c r="D14" s="1066"/>
      <c r="E14" s="1061"/>
      <c r="F14" s="359"/>
      <c r="G14" s="1066"/>
      <c r="H14" s="1066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326"/>
    </row>
    <row r="15" spans="1:23">
      <c r="A15" s="1100" t="s">
        <v>484</v>
      </c>
      <c r="B15" s="1091"/>
      <c r="C15" s="1066"/>
      <c r="D15" s="1066"/>
      <c r="E15" s="1061"/>
      <c r="F15" s="359"/>
      <c r="G15" s="1066"/>
      <c r="H15" s="1066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  <c r="U15" s="326"/>
    </row>
    <row r="16" spans="1:23" ht="18.75" customHeight="1">
      <c r="A16" s="1099" t="s">
        <v>485</v>
      </c>
      <c r="B16" s="1091"/>
      <c r="C16" s="1066"/>
      <c r="D16" s="1066"/>
      <c r="E16" s="68"/>
      <c r="F16" s="68"/>
      <c r="G16" s="1102"/>
      <c r="H16" s="1066"/>
      <c r="I16" s="1133"/>
      <c r="J16" s="1133"/>
      <c r="K16" s="1133"/>
      <c r="L16" s="1134"/>
      <c r="M16" s="1133"/>
      <c r="N16" s="1133"/>
      <c r="O16" s="1133"/>
      <c r="P16" s="1133"/>
      <c r="Q16" s="1133"/>
      <c r="R16" s="1135"/>
      <c r="S16" s="1134"/>
      <c r="T16" s="1133"/>
      <c r="U16" s="326"/>
    </row>
    <row r="17" spans="1:21" ht="21" customHeight="1">
      <c r="A17" s="1100" t="s">
        <v>486</v>
      </c>
      <c r="B17" s="1091"/>
      <c r="C17" s="1066"/>
      <c r="D17" s="1066"/>
      <c r="E17" s="1262" t="s">
        <v>480</v>
      </c>
      <c r="F17" s="1415">
        <v>4800</v>
      </c>
      <c r="G17" s="1416" t="s">
        <v>77</v>
      </c>
      <c r="H17" s="1066"/>
      <c r="I17" s="1133"/>
      <c r="J17" s="1133"/>
      <c r="K17" s="1133"/>
      <c r="L17" s="1413">
        <v>2400</v>
      </c>
      <c r="M17" s="1133"/>
      <c r="N17" s="1133"/>
      <c r="O17" s="1133"/>
      <c r="P17" s="1133"/>
      <c r="Q17" s="1133"/>
      <c r="R17" s="1135"/>
      <c r="S17" s="1413">
        <v>2400</v>
      </c>
      <c r="T17" s="1133"/>
      <c r="U17" s="326"/>
    </row>
    <row r="18" spans="1:21" ht="21" customHeight="1">
      <c r="A18" s="1100" t="s">
        <v>487</v>
      </c>
      <c r="B18" s="1091"/>
      <c r="C18" s="1066"/>
      <c r="D18" s="1066"/>
      <c r="E18" s="1262"/>
      <c r="F18" s="1415"/>
      <c r="G18" s="1416"/>
      <c r="H18" s="1066"/>
      <c r="I18" s="1133"/>
      <c r="J18" s="1133"/>
      <c r="K18" s="1133"/>
      <c r="L18" s="1413"/>
      <c r="M18" s="1133"/>
      <c r="N18" s="1133"/>
      <c r="O18" s="1133"/>
      <c r="P18" s="1133"/>
      <c r="Q18" s="1133"/>
      <c r="R18" s="1133"/>
      <c r="S18" s="1413"/>
      <c r="T18" s="1133"/>
      <c r="U18" s="326"/>
    </row>
    <row r="19" spans="1:21" ht="243.75">
      <c r="A19" s="1061" t="s">
        <v>488</v>
      </c>
      <c r="B19" s="1091"/>
      <c r="C19" s="69" t="s">
        <v>489</v>
      </c>
      <c r="D19" s="69" t="s">
        <v>490</v>
      </c>
      <c r="E19" s="1061"/>
      <c r="F19" s="359"/>
      <c r="G19" s="1066" t="s">
        <v>77</v>
      </c>
      <c r="H19" s="1066" t="s">
        <v>202</v>
      </c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326" t="s">
        <v>475</v>
      </c>
    </row>
    <row r="20" spans="1:21">
      <c r="A20" s="1099" t="s">
        <v>491</v>
      </c>
      <c r="B20" s="1091"/>
      <c r="C20" s="69"/>
      <c r="D20" s="69"/>
      <c r="E20" s="1061"/>
      <c r="F20" s="359"/>
      <c r="G20" s="1066"/>
      <c r="H20" s="1066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326"/>
    </row>
    <row r="21" spans="1:21" ht="56.25">
      <c r="A21" s="1100" t="s">
        <v>492</v>
      </c>
      <c r="B21" s="1091"/>
      <c r="C21" s="69"/>
      <c r="D21" s="69"/>
      <c r="E21" s="1061" t="s">
        <v>1470</v>
      </c>
      <c r="F21" s="359">
        <v>4800</v>
      </c>
      <c r="G21" s="1066" t="s">
        <v>77</v>
      </c>
      <c r="H21" s="1066"/>
      <c r="I21" s="1133"/>
      <c r="J21" s="1133"/>
      <c r="K21" s="1133"/>
      <c r="L21" s="1133"/>
      <c r="M21" s="1133"/>
      <c r="N21" s="1133">
        <v>2400</v>
      </c>
      <c r="O21" s="1133"/>
      <c r="P21" s="1133"/>
      <c r="Q21" s="1133"/>
      <c r="R21" s="1133"/>
      <c r="S21" s="1133"/>
      <c r="T21" s="1133">
        <v>2400</v>
      </c>
      <c r="U21" s="326"/>
    </row>
    <row r="22" spans="1:21" ht="56.25">
      <c r="A22" s="1100" t="s">
        <v>493</v>
      </c>
      <c r="B22" s="1091"/>
      <c r="C22" s="69"/>
      <c r="D22" s="69"/>
      <c r="E22" s="1061" t="s">
        <v>480</v>
      </c>
      <c r="F22" s="359">
        <v>4800</v>
      </c>
      <c r="G22" s="1066" t="s">
        <v>77</v>
      </c>
      <c r="H22" s="1066"/>
      <c r="I22" s="1133"/>
      <c r="J22" s="1133"/>
      <c r="K22" s="1133"/>
      <c r="L22" s="1133"/>
      <c r="M22" s="1133"/>
      <c r="N22" s="1133">
        <v>2400</v>
      </c>
      <c r="O22" s="1133"/>
      <c r="P22" s="1133"/>
      <c r="Q22" s="1133"/>
      <c r="R22" s="1133"/>
      <c r="S22" s="1133"/>
      <c r="T22" s="1133">
        <v>2400</v>
      </c>
      <c r="U22" s="326"/>
    </row>
    <row r="23" spans="1:21" ht="56.25">
      <c r="A23" s="1100" t="s">
        <v>494</v>
      </c>
      <c r="B23" s="1091"/>
      <c r="C23" s="69"/>
      <c r="D23" s="69"/>
      <c r="E23" s="1061" t="s">
        <v>495</v>
      </c>
      <c r="F23" s="359">
        <v>2400</v>
      </c>
      <c r="G23" s="1066" t="s">
        <v>77</v>
      </c>
      <c r="H23" s="1066"/>
      <c r="I23" s="1133"/>
      <c r="J23" s="1133"/>
      <c r="K23" s="1133"/>
      <c r="L23" s="1133"/>
      <c r="M23" s="1133"/>
      <c r="N23" s="1133">
        <v>1200</v>
      </c>
      <c r="O23" s="1133"/>
      <c r="P23" s="1133"/>
      <c r="Q23" s="1133"/>
      <c r="R23" s="1133"/>
      <c r="S23" s="1133"/>
      <c r="T23" s="1133">
        <v>1200</v>
      </c>
      <c r="U23" s="326"/>
    </row>
    <row r="24" spans="1:21">
      <c r="A24" s="1100" t="s">
        <v>496</v>
      </c>
      <c r="B24" s="1091"/>
      <c r="C24" s="69"/>
      <c r="D24" s="1066"/>
      <c r="E24" s="1061"/>
      <c r="F24" s="359"/>
      <c r="G24" s="1066"/>
      <c r="H24" s="1066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3"/>
      <c r="T24" s="1133"/>
      <c r="U24" s="326"/>
    </row>
    <row r="25" spans="1:21">
      <c r="A25" s="1100" t="s">
        <v>497</v>
      </c>
      <c r="B25" s="1091"/>
      <c r="C25" s="1066"/>
      <c r="D25" s="1066"/>
      <c r="E25" s="1061"/>
      <c r="F25" s="359"/>
      <c r="G25" s="1066"/>
      <c r="H25" s="1066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326"/>
    </row>
    <row r="26" spans="1:21" ht="18.75" customHeight="1">
      <c r="A26" s="1099" t="s">
        <v>498</v>
      </c>
      <c r="B26" s="1091"/>
      <c r="C26" s="1066"/>
      <c r="D26" s="1066"/>
      <c r="E26" s="68"/>
      <c r="F26" s="1126"/>
      <c r="G26" s="68"/>
      <c r="H26" s="1066"/>
      <c r="I26" s="1133"/>
      <c r="J26" s="1133"/>
      <c r="K26" s="1133"/>
      <c r="L26" s="1135"/>
      <c r="M26" s="1133"/>
      <c r="N26" s="1134"/>
      <c r="O26" s="1133"/>
      <c r="P26" s="1133"/>
      <c r="Q26" s="1133"/>
      <c r="R26" s="1135"/>
      <c r="S26" s="1135"/>
      <c r="T26" s="1134"/>
      <c r="U26" s="326"/>
    </row>
    <row r="27" spans="1:21" ht="21" customHeight="1">
      <c r="A27" s="1100" t="s">
        <v>499</v>
      </c>
      <c r="B27" s="1091"/>
      <c r="C27" s="1066"/>
      <c r="D27" s="1066"/>
      <c r="E27" s="1262" t="s">
        <v>480</v>
      </c>
      <c r="F27" s="1415">
        <v>4800</v>
      </c>
      <c r="G27" s="1066" t="s">
        <v>77</v>
      </c>
      <c r="H27" s="1066"/>
      <c r="I27" s="1133"/>
      <c r="J27" s="1133"/>
      <c r="K27" s="1133"/>
      <c r="L27" s="1135"/>
      <c r="M27" s="1133"/>
      <c r="N27" s="1413">
        <v>2400</v>
      </c>
      <c r="O27" s="1133"/>
      <c r="P27" s="1133"/>
      <c r="Q27" s="1133"/>
      <c r="R27" s="1135"/>
      <c r="S27" s="1135"/>
      <c r="T27" s="1413">
        <v>2400</v>
      </c>
      <c r="U27" s="326"/>
    </row>
    <row r="28" spans="1:21" ht="21" customHeight="1">
      <c r="A28" s="1100" t="s">
        <v>500</v>
      </c>
      <c r="B28" s="1091"/>
      <c r="C28" s="1066"/>
      <c r="D28" s="1066"/>
      <c r="E28" s="1262"/>
      <c r="F28" s="1415"/>
      <c r="G28" s="1066"/>
      <c r="H28" s="1066"/>
      <c r="I28" s="1133"/>
      <c r="J28" s="1133"/>
      <c r="K28" s="1133"/>
      <c r="L28" s="1133"/>
      <c r="M28" s="1133"/>
      <c r="N28" s="1413"/>
      <c r="O28" s="1133"/>
      <c r="P28" s="1133"/>
      <c r="Q28" s="1133"/>
      <c r="R28" s="1133"/>
      <c r="S28" s="1133"/>
      <c r="T28" s="1413"/>
      <c r="U28" s="326"/>
    </row>
    <row r="29" spans="1:21" ht="318.75">
      <c r="A29" s="1103" t="s">
        <v>1471</v>
      </c>
      <c r="B29" s="1091"/>
      <c r="C29" s="338" t="s">
        <v>502</v>
      </c>
      <c r="D29" s="338" t="s">
        <v>503</v>
      </c>
      <c r="E29" s="1061" t="s">
        <v>1472</v>
      </c>
      <c r="F29" s="845">
        <v>4800</v>
      </c>
      <c r="G29" s="1066" t="s">
        <v>77</v>
      </c>
      <c r="H29" s="1142" t="s">
        <v>504</v>
      </c>
      <c r="I29" s="1133"/>
      <c r="J29" s="1133"/>
      <c r="K29" s="1133">
        <v>1600</v>
      </c>
      <c r="L29" s="1133"/>
      <c r="M29" s="1133"/>
      <c r="N29" s="1133">
        <v>1600</v>
      </c>
      <c r="O29" s="1133"/>
      <c r="P29" s="1133"/>
      <c r="Q29" s="1133"/>
      <c r="R29" s="1133">
        <v>1600</v>
      </c>
      <c r="S29" s="1133"/>
      <c r="T29" s="1133"/>
      <c r="U29" s="69" t="s">
        <v>505</v>
      </c>
    </row>
    <row r="30" spans="1:21" ht="112.5">
      <c r="A30" s="1103" t="s">
        <v>1473</v>
      </c>
      <c r="B30" s="1091"/>
      <c r="C30" s="1061" t="s">
        <v>506</v>
      </c>
      <c r="D30" s="1104" t="s">
        <v>507</v>
      </c>
      <c r="E30" s="1061" t="s">
        <v>1474</v>
      </c>
      <c r="F30" s="921">
        <v>32000</v>
      </c>
      <c r="G30" s="1066" t="s">
        <v>77</v>
      </c>
      <c r="H30" s="1105">
        <v>22798</v>
      </c>
      <c r="I30" s="1133"/>
      <c r="J30" s="1133"/>
      <c r="K30" s="1133"/>
      <c r="L30" s="1133"/>
      <c r="M30" s="1133"/>
      <c r="N30" s="1136"/>
      <c r="O30" s="1133"/>
      <c r="P30" s="1133"/>
      <c r="Q30" s="1133">
        <v>32000</v>
      </c>
      <c r="R30" s="1133"/>
      <c r="S30" s="1133"/>
      <c r="T30" s="1133"/>
      <c r="U30" s="69" t="s">
        <v>505</v>
      </c>
    </row>
    <row r="31" spans="1:21">
      <c r="A31" s="1061"/>
      <c r="B31" s="1091"/>
      <c r="C31" s="1066"/>
      <c r="D31" s="1066"/>
      <c r="E31" s="1070" t="s">
        <v>1065</v>
      </c>
      <c r="F31" s="1106">
        <f>SUM(F8:F30)</f>
        <v>72800</v>
      </c>
      <c r="G31" s="1087"/>
      <c r="H31" s="1143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068"/>
    </row>
    <row r="32" spans="1:21">
      <c r="A32" s="79" t="s">
        <v>508</v>
      </c>
      <c r="B32" s="1091"/>
      <c r="C32" s="1066"/>
      <c r="D32" s="1066"/>
      <c r="E32" s="1061"/>
      <c r="F32" s="359"/>
      <c r="G32" s="1066"/>
      <c r="H32" s="1066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326"/>
    </row>
    <row r="33" spans="1:21" ht="75">
      <c r="A33" s="1262" t="s">
        <v>1475</v>
      </c>
      <c r="B33" s="1091"/>
      <c r="C33" s="1262" t="s">
        <v>509</v>
      </c>
      <c r="D33" s="1144" t="s">
        <v>510</v>
      </c>
      <c r="E33" s="1061" t="s">
        <v>1476</v>
      </c>
      <c r="F33" s="1107">
        <v>4000</v>
      </c>
      <c r="G33" s="1066" t="s">
        <v>511</v>
      </c>
      <c r="H33" s="1066" t="s">
        <v>512</v>
      </c>
      <c r="I33" s="1133"/>
      <c r="J33" s="1133"/>
      <c r="K33" s="1133">
        <v>4000</v>
      </c>
      <c r="L33" s="1133"/>
      <c r="M33" s="1133"/>
      <c r="N33" s="1133">
        <v>4000</v>
      </c>
      <c r="O33" s="1133"/>
      <c r="P33" s="1133"/>
      <c r="Q33" s="1133">
        <v>4000</v>
      </c>
      <c r="R33" s="1133"/>
      <c r="S33" s="1133"/>
      <c r="T33" s="1133">
        <v>4000</v>
      </c>
      <c r="U33" s="326" t="s">
        <v>475</v>
      </c>
    </row>
    <row r="34" spans="1:21" ht="75">
      <c r="A34" s="1262"/>
      <c r="B34" s="1091"/>
      <c r="C34" s="1262"/>
      <c r="D34" s="1104"/>
      <c r="E34" s="1061" t="s">
        <v>1477</v>
      </c>
      <c r="F34" s="1145">
        <v>12000</v>
      </c>
      <c r="G34" s="369"/>
      <c r="H34" s="1066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326"/>
    </row>
    <row r="35" spans="1:21">
      <c r="A35" s="1061"/>
      <c r="B35" s="1091"/>
      <c r="C35" s="1061"/>
      <c r="D35" s="1104"/>
      <c r="E35" s="1068" t="s">
        <v>1065</v>
      </c>
      <c r="F35" s="1108">
        <f>SUM(F33:F34)</f>
        <v>16000</v>
      </c>
      <c r="G35" s="1070"/>
      <c r="H35" s="1068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068"/>
    </row>
    <row r="36" spans="1:21">
      <c r="A36" s="1146" t="s">
        <v>1478</v>
      </c>
      <c r="B36" s="1091"/>
      <c r="C36" s="1066"/>
      <c r="D36" s="1104"/>
      <c r="E36" s="1061"/>
      <c r="F36" s="921"/>
      <c r="G36" s="369"/>
      <c r="H36" s="1066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091" t="s">
        <v>475</v>
      </c>
    </row>
    <row r="37" spans="1:21" ht="56.25">
      <c r="A37" s="1109" t="s">
        <v>513</v>
      </c>
      <c r="B37" s="1091"/>
      <c r="C37" s="1066" t="s">
        <v>514</v>
      </c>
      <c r="D37" s="1104" t="s">
        <v>515</v>
      </c>
      <c r="E37" s="1061" t="s">
        <v>1479</v>
      </c>
      <c r="F37" s="1147">
        <v>6400</v>
      </c>
      <c r="G37" s="1066" t="s">
        <v>77</v>
      </c>
      <c r="H37" s="1105">
        <v>22678</v>
      </c>
      <c r="I37" s="1133"/>
      <c r="J37" s="1133"/>
      <c r="K37" s="1133"/>
      <c r="L37" s="1133"/>
      <c r="M37" s="1133">
        <v>9600</v>
      </c>
      <c r="N37" s="1133"/>
      <c r="O37" s="1133"/>
      <c r="P37" s="1133"/>
      <c r="Q37" s="1133"/>
      <c r="R37" s="1133"/>
      <c r="S37" s="1133"/>
      <c r="T37" s="1133"/>
      <c r="U37" s="1091"/>
    </row>
    <row r="38" spans="1:21" ht="56.25">
      <c r="A38" s="1109"/>
      <c r="B38" s="1091"/>
      <c r="C38" s="1066"/>
      <c r="D38" s="1104"/>
      <c r="E38" s="1061" t="s">
        <v>1480</v>
      </c>
      <c r="F38" s="1148">
        <v>3200</v>
      </c>
      <c r="G38" s="369"/>
      <c r="H38" s="1066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091"/>
    </row>
    <row r="39" spans="1:21">
      <c r="A39" s="1109"/>
      <c r="B39" s="1091"/>
      <c r="C39" s="1066"/>
      <c r="D39" s="1104"/>
      <c r="E39" s="1068" t="s">
        <v>1065</v>
      </c>
      <c r="F39" s="339">
        <f>SUM(F37:F38)</f>
        <v>9600</v>
      </c>
      <c r="G39" s="1070"/>
      <c r="H39" s="1068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070"/>
    </row>
    <row r="40" spans="1:21" ht="56.25">
      <c r="A40" s="1109" t="s">
        <v>516</v>
      </c>
      <c r="B40" s="1091"/>
      <c r="C40" s="1066" t="s">
        <v>514</v>
      </c>
      <c r="D40" s="1144" t="s">
        <v>517</v>
      </c>
      <c r="E40" s="1061" t="s">
        <v>1481</v>
      </c>
      <c r="F40" s="1149">
        <v>4000</v>
      </c>
      <c r="G40" s="1066" t="s">
        <v>518</v>
      </c>
      <c r="H40" s="1105">
        <v>22647</v>
      </c>
      <c r="I40" s="1133"/>
      <c r="J40" s="1133"/>
      <c r="K40" s="1133"/>
      <c r="L40" s="1133">
        <v>31350</v>
      </c>
      <c r="M40" s="1133"/>
      <c r="N40" s="1133"/>
      <c r="O40" s="1133"/>
      <c r="P40" s="1133"/>
      <c r="Q40" s="1133"/>
      <c r="R40" s="1133"/>
      <c r="S40" s="1133"/>
      <c r="T40" s="1133"/>
      <c r="U40" s="69"/>
    </row>
    <row r="41" spans="1:21" ht="56.25">
      <c r="A41" s="1109"/>
      <c r="B41" s="1091"/>
      <c r="C41" s="1066"/>
      <c r="D41" s="1104"/>
      <c r="E41" s="1061" t="s">
        <v>1482</v>
      </c>
      <c r="F41" s="1150">
        <v>2000</v>
      </c>
      <c r="G41" s="369"/>
      <c r="H41" s="1066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69"/>
    </row>
    <row r="42" spans="1:21" ht="37.5">
      <c r="A42" s="1109"/>
      <c r="B42" s="1091"/>
      <c r="C42" s="1066"/>
      <c r="D42" s="1104"/>
      <c r="E42" s="1061" t="s">
        <v>1483</v>
      </c>
      <c r="F42" s="346">
        <v>3000</v>
      </c>
      <c r="G42" s="369"/>
      <c r="H42" s="1066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69"/>
    </row>
    <row r="43" spans="1:21" ht="56.25">
      <c r="A43" s="1109"/>
      <c r="B43" s="1091"/>
      <c r="C43" s="1066"/>
      <c r="D43" s="1109"/>
      <c r="E43" s="1061" t="s">
        <v>1484</v>
      </c>
      <c r="F43" s="1150">
        <v>2150</v>
      </c>
      <c r="G43" s="369"/>
      <c r="H43" s="1066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69"/>
    </row>
    <row r="44" spans="1:21" ht="56.25">
      <c r="A44" s="1109"/>
      <c r="B44" s="1091"/>
      <c r="C44" s="1066"/>
      <c r="D44" s="1109"/>
      <c r="E44" s="1061" t="s">
        <v>1485</v>
      </c>
      <c r="F44" s="1150">
        <v>4000</v>
      </c>
      <c r="G44" s="369"/>
      <c r="H44" s="1066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69"/>
    </row>
    <row r="45" spans="1:21" ht="56.25">
      <c r="A45" s="1109"/>
      <c r="B45" s="1091"/>
      <c r="C45" s="1066"/>
      <c r="D45" s="1109"/>
      <c r="E45" s="1061" t="s">
        <v>1486</v>
      </c>
      <c r="F45" s="1150">
        <v>8400</v>
      </c>
      <c r="G45" s="369"/>
      <c r="H45" s="1066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3"/>
      <c r="T45" s="1133"/>
      <c r="U45" s="69"/>
    </row>
    <row r="46" spans="1:21" ht="56.25">
      <c r="A46" s="1109"/>
      <c r="B46" s="1091"/>
      <c r="C46" s="1066"/>
      <c r="D46" s="1109"/>
      <c r="E46" s="1061" t="s">
        <v>1487</v>
      </c>
      <c r="F46" s="1150">
        <v>7800</v>
      </c>
      <c r="G46" s="369"/>
      <c r="H46" s="1066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3"/>
      <c r="T46" s="1133"/>
      <c r="U46" s="69"/>
    </row>
    <row r="47" spans="1:21">
      <c r="A47" s="1109"/>
      <c r="B47" s="1091"/>
      <c r="C47" s="1066"/>
      <c r="D47" s="1144"/>
      <c r="E47" s="1070" t="s">
        <v>1065</v>
      </c>
      <c r="F47" s="1151">
        <f>SUM(F40:F46)</f>
        <v>31350</v>
      </c>
      <c r="G47" s="1127"/>
      <c r="H47" s="1152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089"/>
    </row>
    <row r="48" spans="1:21">
      <c r="A48" s="1109"/>
      <c r="B48" s="1091"/>
      <c r="C48" s="1066"/>
      <c r="D48" s="1144"/>
      <c r="E48" s="1070" t="s">
        <v>1092</v>
      </c>
      <c r="F48" s="1151">
        <f>SUM(F35,F39,F47)</f>
        <v>56950</v>
      </c>
      <c r="G48" s="1127"/>
      <c r="H48" s="1152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089"/>
    </row>
    <row r="49" spans="1:21">
      <c r="A49" s="1418" t="s">
        <v>519</v>
      </c>
      <c r="B49" s="1418"/>
      <c r="C49" s="1418"/>
      <c r="D49" s="1418"/>
      <c r="E49" s="1418"/>
      <c r="F49" s="1110"/>
      <c r="G49" s="369"/>
      <c r="H49" s="1066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69"/>
    </row>
    <row r="50" spans="1:21">
      <c r="A50" s="79" t="s">
        <v>520</v>
      </c>
      <c r="B50" s="1091"/>
      <c r="C50" s="338"/>
      <c r="D50" s="338"/>
      <c r="E50" s="1091"/>
      <c r="F50" s="1153"/>
      <c r="G50" s="369"/>
      <c r="H50" s="1066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69"/>
    </row>
    <row r="51" spans="1:21" s="832" customFormat="1" ht="56.25">
      <c r="A51" s="1419" t="s">
        <v>521</v>
      </c>
      <c r="B51" s="1262"/>
      <c r="C51" s="1262" t="s">
        <v>522</v>
      </c>
      <c r="D51" s="1262" t="s">
        <v>523</v>
      </c>
      <c r="E51" s="336" t="s">
        <v>1488</v>
      </c>
      <c r="F51" s="196">
        <v>8000</v>
      </c>
      <c r="G51" s="1416" t="s">
        <v>518</v>
      </c>
      <c r="H51" s="1416" t="s">
        <v>524</v>
      </c>
      <c r="I51" s="1420"/>
      <c r="J51" s="1420"/>
      <c r="K51" s="1420"/>
      <c r="L51" s="1420"/>
      <c r="M51" s="1420"/>
      <c r="N51" s="1420"/>
      <c r="O51" s="1420"/>
      <c r="P51" s="1420"/>
      <c r="Q51" s="1420">
        <v>20400</v>
      </c>
      <c r="R51" s="1420"/>
      <c r="S51" s="1420"/>
      <c r="T51" s="1420"/>
      <c r="U51" s="1416" t="s">
        <v>501</v>
      </c>
    </row>
    <row r="52" spans="1:21" s="832" customFormat="1" ht="75">
      <c r="A52" s="1419"/>
      <c r="B52" s="1262"/>
      <c r="C52" s="1262"/>
      <c r="D52" s="1262"/>
      <c r="E52" s="336" t="s">
        <v>1489</v>
      </c>
      <c r="F52" s="196">
        <v>4000</v>
      </c>
      <c r="G52" s="1416"/>
      <c r="H52" s="1416"/>
      <c r="I52" s="1420"/>
      <c r="J52" s="1420"/>
      <c r="K52" s="1420"/>
      <c r="L52" s="1420"/>
      <c r="M52" s="1420"/>
      <c r="N52" s="1420"/>
      <c r="O52" s="1420"/>
      <c r="P52" s="1420"/>
      <c r="Q52" s="1420"/>
      <c r="R52" s="1420"/>
      <c r="S52" s="1420"/>
      <c r="T52" s="1420"/>
      <c r="U52" s="1416"/>
    </row>
    <row r="53" spans="1:21" s="832" customFormat="1" ht="75">
      <c r="A53" s="1419"/>
      <c r="B53" s="1262"/>
      <c r="C53" s="1262"/>
      <c r="D53" s="1262"/>
      <c r="E53" s="336" t="s">
        <v>1490</v>
      </c>
      <c r="F53" s="196">
        <v>8400</v>
      </c>
      <c r="G53" s="1416"/>
      <c r="H53" s="1416"/>
      <c r="I53" s="1420"/>
      <c r="J53" s="1420"/>
      <c r="K53" s="1420"/>
      <c r="L53" s="1420"/>
      <c r="M53" s="1420"/>
      <c r="N53" s="1420"/>
      <c r="O53" s="1420"/>
      <c r="P53" s="1420"/>
      <c r="Q53" s="1420"/>
      <c r="R53" s="1420"/>
      <c r="S53" s="1420"/>
      <c r="T53" s="1420"/>
      <c r="U53" s="1416"/>
    </row>
    <row r="54" spans="1:21" s="832" customFormat="1">
      <c r="A54" s="1419"/>
      <c r="B54" s="1262"/>
      <c r="C54" s="1262"/>
      <c r="D54" s="1262"/>
      <c r="E54" s="1070" t="s">
        <v>1065</v>
      </c>
      <c r="F54" s="1106">
        <f>SUM(F51:F53)</f>
        <v>20400</v>
      </c>
      <c r="G54" s="1113"/>
      <c r="H54" s="1077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39"/>
      <c r="T54" s="1139"/>
      <c r="U54" s="1077"/>
    </row>
    <row r="55" spans="1:21" s="832" customFormat="1" ht="56.25">
      <c r="A55" s="1419" t="s">
        <v>525</v>
      </c>
      <c r="B55" s="1262"/>
      <c r="C55" s="1262" t="s">
        <v>522</v>
      </c>
      <c r="D55" s="1262" t="s">
        <v>526</v>
      </c>
      <c r="E55" s="336" t="s">
        <v>1491</v>
      </c>
      <c r="F55" s="196">
        <v>18400</v>
      </c>
      <c r="G55" s="1416" t="s">
        <v>518</v>
      </c>
      <c r="H55" s="1416" t="s">
        <v>527</v>
      </c>
      <c r="I55" s="1420"/>
      <c r="J55" s="1420"/>
      <c r="K55" s="1420"/>
      <c r="L55" s="1420"/>
      <c r="M55" s="1420"/>
      <c r="N55" s="1420">
        <v>50000</v>
      </c>
      <c r="O55" s="1420"/>
      <c r="P55" s="1420"/>
      <c r="Q55" s="1420"/>
      <c r="R55" s="1420"/>
      <c r="S55" s="1420"/>
      <c r="T55" s="1420"/>
      <c r="U55" s="1416" t="s">
        <v>501</v>
      </c>
    </row>
    <row r="56" spans="1:21" s="832" customFormat="1" ht="75">
      <c r="A56" s="1419"/>
      <c r="B56" s="1262"/>
      <c r="C56" s="1262"/>
      <c r="D56" s="1262"/>
      <c r="E56" s="336" t="s">
        <v>1492</v>
      </c>
      <c r="F56" s="196">
        <v>9200</v>
      </c>
      <c r="G56" s="1416"/>
      <c r="H56" s="1416"/>
      <c r="I56" s="1420"/>
      <c r="J56" s="1420"/>
      <c r="K56" s="1420"/>
      <c r="L56" s="1420"/>
      <c r="M56" s="1420"/>
      <c r="N56" s="1420"/>
      <c r="O56" s="1420"/>
      <c r="P56" s="1420"/>
      <c r="Q56" s="1420"/>
      <c r="R56" s="1420"/>
      <c r="S56" s="1420"/>
      <c r="T56" s="1420"/>
      <c r="U56" s="1416"/>
    </row>
    <row r="57" spans="1:21" s="832" customFormat="1" ht="56.25">
      <c r="A57" s="1419"/>
      <c r="B57" s="1262"/>
      <c r="C57" s="1262"/>
      <c r="D57" s="1262"/>
      <c r="E57" s="336" t="s">
        <v>1493</v>
      </c>
      <c r="F57" s="196">
        <v>9200</v>
      </c>
      <c r="G57" s="1416"/>
      <c r="H57" s="1416"/>
      <c r="I57" s="1420"/>
      <c r="J57" s="1420"/>
      <c r="K57" s="1420"/>
      <c r="L57" s="1420"/>
      <c r="M57" s="1420"/>
      <c r="N57" s="1420"/>
      <c r="O57" s="1420"/>
      <c r="P57" s="1420"/>
      <c r="Q57" s="1420"/>
      <c r="R57" s="1420"/>
      <c r="S57" s="1420"/>
      <c r="T57" s="1420"/>
      <c r="U57" s="1416"/>
    </row>
    <row r="58" spans="1:21" s="832" customFormat="1">
      <c r="A58" s="1419"/>
      <c r="B58" s="1262"/>
      <c r="C58" s="1262"/>
      <c r="D58" s="1262"/>
      <c r="E58" s="336" t="s">
        <v>1494</v>
      </c>
      <c r="F58" s="196">
        <v>6000</v>
      </c>
      <c r="G58" s="1416"/>
      <c r="H58" s="1416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16"/>
    </row>
    <row r="59" spans="1:21" s="832" customFormat="1">
      <c r="A59" s="1419"/>
      <c r="B59" s="1262"/>
      <c r="C59" s="1262"/>
      <c r="D59" s="1262"/>
      <c r="E59" s="1101" t="s">
        <v>1495</v>
      </c>
      <c r="F59" s="1111">
        <v>3600</v>
      </c>
      <c r="G59" s="1416"/>
      <c r="H59" s="1416"/>
      <c r="I59" s="1420"/>
      <c r="J59" s="1420"/>
      <c r="K59" s="1420"/>
      <c r="L59" s="1420"/>
      <c r="M59" s="1420"/>
      <c r="N59" s="1420"/>
      <c r="O59" s="1420"/>
      <c r="P59" s="1420"/>
      <c r="Q59" s="1420"/>
      <c r="R59" s="1420"/>
      <c r="S59" s="1420"/>
      <c r="T59" s="1420"/>
      <c r="U59" s="1416"/>
    </row>
    <row r="60" spans="1:21" s="832" customFormat="1" ht="56.25">
      <c r="A60" s="1419"/>
      <c r="B60" s="1262"/>
      <c r="C60" s="1262"/>
      <c r="D60" s="1262"/>
      <c r="E60" s="1061" t="s">
        <v>1496</v>
      </c>
      <c r="F60" s="196">
        <v>3600</v>
      </c>
      <c r="G60" s="1066"/>
      <c r="H60" s="106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066"/>
    </row>
    <row r="61" spans="1:21" s="832" customFormat="1">
      <c r="A61" s="1419"/>
      <c r="B61" s="1262"/>
      <c r="C61" s="1262"/>
      <c r="D61" s="1262"/>
      <c r="E61" s="77" t="s">
        <v>4</v>
      </c>
      <c r="F61" s="1112">
        <f>SUM(F55:F60)</f>
        <v>50000</v>
      </c>
      <c r="G61" s="1113"/>
      <c r="H61" s="1077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077"/>
    </row>
    <row r="62" spans="1:21" s="832" customFormat="1">
      <c r="A62" s="337"/>
      <c r="B62" s="1061"/>
      <c r="C62" s="1061"/>
      <c r="D62" s="1061"/>
      <c r="E62" s="77" t="s">
        <v>139</v>
      </c>
      <c r="F62" s="1112">
        <f>SUM(F61,F54)</f>
        <v>70400</v>
      </c>
      <c r="G62" s="1113"/>
      <c r="H62" s="1077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077"/>
    </row>
    <row r="63" spans="1:21" s="832" customFormat="1">
      <c r="A63" s="1421" t="s">
        <v>528</v>
      </c>
      <c r="B63" s="1421"/>
      <c r="C63" s="1421"/>
      <c r="D63" s="1061"/>
      <c r="E63" s="1154"/>
      <c r="F63" s="1114"/>
      <c r="G63" s="1061"/>
      <c r="H63" s="38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38"/>
    </row>
    <row r="64" spans="1:21" s="832" customFormat="1" ht="75">
      <c r="A64" s="1419" t="s">
        <v>529</v>
      </c>
      <c r="B64" s="1419"/>
      <c r="C64" s="69" t="s">
        <v>530</v>
      </c>
      <c r="D64" s="69" t="s">
        <v>1522</v>
      </c>
      <c r="E64" s="1061" t="s">
        <v>1497</v>
      </c>
      <c r="F64" s="196">
        <v>1200</v>
      </c>
      <c r="G64" s="1066" t="s">
        <v>77</v>
      </c>
      <c r="H64" s="1066" t="s">
        <v>531</v>
      </c>
      <c r="I64" s="1136"/>
      <c r="J64" s="1136"/>
      <c r="K64" s="1136">
        <f>F65</f>
        <v>1200</v>
      </c>
      <c r="L64" s="1136"/>
      <c r="M64" s="1136"/>
      <c r="N64" s="1136"/>
      <c r="O64" s="1136"/>
      <c r="P64" s="1136"/>
      <c r="Q64" s="1136"/>
      <c r="R64" s="1136"/>
      <c r="S64" s="1136"/>
      <c r="T64" s="1136"/>
      <c r="U64" s="1066" t="s">
        <v>475</v>
      </c>
    </row>
    <row r="65" spans="1:21" s="832" customFormat="1">
      <c r="A65" s="337"/>
      <c r="B65" s="1061"/>
      <c r="C65" s="1061"/>
      <c r="D65" s="1061"/>
      <c r="E65" s="77" t="s">
        <v>1065</v>
      </c>
      <c r="F65" s="1155">
        <f>SUM(F64)</f>
        <v>1200</v>
      </c>
      <c r="G65" s="1087"/>
      <c r="H65" s="1087"/>
      <c r="I65" s="1139"/>
      <c r="J65" s="1139"/>
      <c r="K65" s="1139"/>
      <c r="L65" s="1139"/>
      <c r="M65" s="1139"/>
      <c r="N65" s="1139"/>
      <c r="O65" s="1139"/>
      <c r="P65" s="1139"/>
      <c r="Q65" s="1139"/>
      <c r="R65" s="1139"/>
      <c r="S65" s="1139"/>
      <c r="T65" s="1139"/>
      <c r="U65" s="1087"/>
    </row>
    <row r="66" spans="1:21" s="832" customFormat="1" ht="57.75" customHeight="1">
      <c r="A66" s="336" t="s">
        <v>532</v>
      </c>
      <c r="B66" s="69"/>
      <c r="C66" s="69" t="s">
        <v>533</v>
      </c>
      <c r="D66" s="69" t="s">
        <v>534</v>
      </c>
      <c r="E66" s="336"/>
      <c r="F66" s="196"/>
      <c r="G66" s="69" t="s">
        <v>77</v>
      </c>
      <c r="H66" s="69" t="s">
        <v>535</v>
      </c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066" t="s">
        <v>505</v>
      </c>
    </row>
    <row r="67" spans="1:21" s="832" customFormat="1" ht="43.5" customHeight="1">
      <c r="A67" s="337"/>
      <c r="B67" s="1061"/>
      <c r="C67" s="1061" t="s">
        <v>536</v>
      </c>
      <c r="D67" s="1061" t="s">
        <v>537</v>
      </c>
      <c r="E67" s="336" t="s">
        <v>1520</v>
      </c>
      <c r="F67" s="61">
        <v>3240</v>
      </c>
      <c r="G67" s="1066"/>
      <c r="H67" s="1066" t="s">
        <v>538</v>
      </c>
      <c r="I67" s="1136"/>
      <c r="J67" s="1136"/>
      <c r="K67" s="1136"/>
      <c r="L67" s="1136"/>
      <c r="M67" s="1157">
        <v>1440</v>
      </c>
      <c r="N67" s="1136"/>
      <c r="O67" s="1136"/>
      <c r="P67" s="1136"/>
      <c r="Q67" s="1136"/>
      <c r="R67" s="1136"/>
      <c r="S67" s="1157">
        <v>1800</v>
      </c>
      <c r="T67" s="1136"/>
      <c r="U67" s="69"/>
    </row>
    <row r="68" spans="1:21" s="832" customFormat="1" ht="75">
      <c r="A68" s="337"/>
      <c r="B68" s="1061"/>
      <c r="C68" s="1061" t="s">
        <v>1521</v>
      </c>
      <c r="D68" s="1061" t="s">
        <v>539</v>
      </c>
      <c r="E68" s="336" t="s">
        <v>540</v>
      </c>
      <c r="F68" s="61">
        <v>6000</v>
      </c>
      <c r="G68" s="1066"/>
      <c r="H68" s="1066" t="s">
        <v>538</v>
      </c>
      <c r="I68" s="1136"/>
      <c r="J68" s="1136"/>
      <c r="K68" s="1136"/>
      <c r="L68" s="1136"/>
      <c r="M68" s="1136"/>
      <c r="N68" s="1136"/>
      <c r="O68" s="1136"/>
      <c r="P68" s="1136"/>
      <c r="Q68" s="1136"/>
      <c r="R68" s="1136"/>
      <c r="S68" s="1136">
        <v>6000</v>
      </c>
      <c r="T68" s="1136"/>
      <c r="U68" s="69"/>
    </row>
    <row r="69" spans="1:21" s="832" customFormat="1">
      <c r="A69" s="337"/>
      <c r="B69" s="1061"/>
      <c r="C69" s="1061"/>
      <c r="D69" s="1061"/>
      <c r="E69" s="77" t="s">
        <v>1065</v>
      </c>
      <c r="F69" s="1095">
        <f>SUM(F67:F68)</f>
        <v>9240</v>
      </c>
      <c r="G69" s="1087"/>
      <c r="H69" s="1087"/>
      <c r="I69" s="1139"/>
      <c r="J69" s="1139"/>
      <c r="K69" s="1139"/>
      <c r="L69" s="1139"/>
      <c r="M69" s="1139"/>
      <c r="N69" s="1139"/>
      <c r="O69" s="1139"/>
      <c r="P69" s="1139"/>
      <c r="Q69" s="1139"/>
      <c r="R69" s="1139"/>
      <c r="S69" s="1139"/>
      <c r="T69" s="1139"/>
      <c r="U69" s="1089"/>
    </row>
    <row r="70" spans="1:21" s="832" customFormat="1" ht="56.25">
      <c r="A70" s="1419" t="s">
        <v>541</v>
      </c>
      <c r="B70" s="1262"/>
      <c r="C70" s="1262"/>
      <c r="D70" s="1262" t="s">
        <v>542</v>
      </c>
      <c r="E70" s="336" t="s">
        <v>1498</v>
      </c>
      <c r="F70" s="196">
        <v>4500</v>
      </c>
      <c r="G70" s="1416" t="s">
        <v>77</v>
      </c>
      <c r="H70" s="1416" t="s">
        <v>543</v>
      </c>
      <c r="I70" s="1156"/>
      <c r="J70" s="1156">
        <v>42160</v>
      </c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416" t="s">
        <v>505</v>
      </c>
    </row>
    <row r="71" spans="1:21" s="832" customFormat="1" ht="56.25">
      <c r="A71" s="1419"/>
      <c r="B71" s="1262"/>
      <c r="C71" s="1262"/>
      <c r="D71" s="1262"/>
      <c r="E71" s="336" t="s">
        <v>1499</v>
      </c>
      <c r="F71" s="196">
        <v>3060</v>
      </c>
      <c r="G71" s="1416"/>
      <c r="H71" s="1416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416"/>
    </row>
    <row r="72" spans="1:21" s="832" customFormat="1" ht="56.25">
      <c r="A72" s="1419"/>
      <c r="B72" s="1262"/>
      <c r="C72" s="1262"/>
      <c r="D72" s="1262"/>
      <c r="E72" s="336" t="s">
        <v>1500</v>
      </c>
      <c r="F72" s="196">
        <v>1700</v>
      </c>
      <c r="G72" s="1416"/>
      <c r="H72" s="1416"/>
      <c r="I72" s="1156"/>
      <c r="J72" s="1156"/>
      <c r="K72" s="1156"/>
      <c r="L72" s="1156"/>
      <c r="M72" s="1156"/>
      <c r="N72" s="1156"/>
      <c r="O72" s="1156"/>
      <c r="P72" s="1156"/>
      <c r="Q72" s="1156"/>
      <c r="R72" s="1156"/>
      <c r="S72" s="1156"/>
      <c r="T72" s="1156"/>
      <c r="U72" s="1416"/>
    </row>
    <row r="73" spans="1:21" s="832" customFormat="1" ht="56.25">
      <c r="A73" s="1419"/>
      <c r="B73" s="1262"/>
      <c r="C73" s="1262"/>
      <c r="D73" s="1262"/>
      <c r="E73" s="336" t="s">
        <v>1501</v>
      </c>
      <c r="F73" s="196">
        <v>2400</v>
      </c>
      <c r="G73" s="1416"/>
      <c r="H73" s="1416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416"/>
    </row>
    <row r="74" spans="1:21" s="832" customFormat="1" ht="56.25">
      <c r="A74" s="1419"/>
      <c r="B74" s="1262"/>
      <c r="C74" s="1262"/>
      <c r="D74" s="1262"/>
      <c r="E74" s="336" t="s">
        <v>1502</v>
      </c>
      <c r="F74" s="196">
        <v>12000</v>
      </c>
      <c r="G74" s="1416"/>
      <c r="H74" s="1416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6"/>
      <c r="U74" s="1416"/>
    </row>
    <row r="75" spans="1:21" s="832" customFormat="1" ht="56.25">
      <c r="A75" s="1419"/>
      <c r="B75" s="1262"/>
      <c r="C75" s="1262"/>
      <c r="D75" s="1262"/>
      <c r="E75" s="336" t="s">
        <v>1503</v>
      </c>
      <c r="F75" s="196">
        <v>5300</v>
      </c>
      <c r="G75" s="1416"/>
      <c r="H75" s="1416"/>
      <c r="I75" s="1156"/>
      <c r="J75" s="1156"/>
      <c r="K75" s="1156"/>
      <c r="L75" s="1156"/>
      <c r="M75" s="1156"/>
      <c r="N75" s="1156"/>
      <c r="O75" s="1156"/>
      <c r="P75" s="1156"/>
      <c r="Q75" s="1156"/>
      <c r="R75" s="1156"/>
      <c r="S75" s="1156"/>
      <c r="T75" s="1156"/>
      <c r="U75" s="1416"/>
    </row>
    <row r="76" spans="1:21" s="832" customFormat="1" ht="56.25">
      <c r="A76" s="1419"/>
      <c r="B76" s="1262"/>
      <c r="C76" s="1262"/>
      <c r="D76" s="1262"/>
      <c r="E76" s="336" t="s">
        <v>1504</v>
      </c>
      <c r="F76" s="196">
        <v>900</v>
      </c>
      <c r="G76" s="1416"/>
      <c r="H76" s="1416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416"/>
    </row>
    <row r="77" spans="1:21" s="832" customFormat="1" ht="56.25">
      <c r="A77" s="1419"/>
      <c r="B77" s="1262"/>
      <c r="C77" s="1262"/>
      <c r="D77" s="1262"/>
      <c r="E77" s="336" t="s">
        <v>1505</v>
      </c>
      <c r="F77" s="196">
        <v>7500</v>
      </c>
      <c r="G77" s="1416"/>
      <c r="H77" s="1416"/>
      <c r="I77" s="1156"/>
      <c r="J77" s="1156"/>
      <c r="K77" s="1156"/>
      <c r="L77" s="1156"/>
      <c r="M77" s="1156"/>
      <c r="N77" s="1156"/>
      <c r="O77" s="1156"/>
      <c r="P77" s="1156"/>
      <c r="Q77" s="1156"/>
      <c r="R77" s="1156"/>
      <c r="S77" s="1156"/>
      <c r="T77" s="1156"/>
      <c r="U77" s="1416"/>
    </row>
    <row r="78" spans="1:21" s="832" customFormat="1" ht="56.25">
      <c r="A78" s="1419"/>
      <c r="B78" s="1262"/>
      <c r="C78" s="1262"/>
      <c r="D78" s="1262"/>
      <c r="E78" s="336" t="s">
        <v>1506</v>
      </c>
      <c r="F78" s="196">
        <v>4800</v>
      </c>
      <c r="G78" s="1066"/>
      <c r="H78" s="1066"/>
      <c r="I78" s="1136"/>
      <c r="J78" s="1136"/>
      <c r="K78" s="1136"/>
      <c r="L78" s="1136"/>
      <c r="M78" s="1136"/>
      <c r="N78" s="1136"/>
      <c r="O78" s="1136"/>
      <c r="P78" s="1136"/>
      <c r="Q78" s="1136"/>
      <c r="R78" s="1136"/>
      <c r="S78" s="1136"/>
      <c r="T78" s="1136"/>
      <c r="U78" s="1416"/>
    </row>
    <row r="79" spans="1:21" s="832" customFormat="1">
      <c r="A79" s="1419"/>
      <c r="B79" s="1262"/>
      <c r="C79" s="1262"/>
      <c r="D79" s="1262"/>
      <c r="E79" s="1064" t="s">
        <v>1065</v>
      </c>
      <c r="F79" s="1115">
        <f>SUM(F70:F78)</f>
        <v>42160</v>
      </c>
      <c r="G79" s="1113"/>
      <c r="H79" s="1077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077"/>
    </row>
    <row r="80" spans="1:21" s="832" customFormat="1">
      <c r="A80" s="337"/>
      <c r="B80" s="1061"/>
      <c r="C80" s="1061"/>
      <c r="D80" s="1061"/>
      <c r="E80" s="1064" t="s">
        <v>1092</v>
      </c>
      <c r="F80" s="1115">
        <f>SUM(F79,F69,F65)</f>
        <v>52600</v>
      </c>
      <c r="G80" s="1113"/>
      <c r="H80" s="1077"/>
      <c r="I80" s="1139"/>
      <c r="J80" s="1139"/>
      <c r="K80" s="1139"/>
      <c r="L80" s="1139"/>
      <c r="M80" s="1139"/>
      <c r="N80" s="1139"/>
      <c r="O80" s="1139"/>
      <c r="P80" s="1139"/>
      <c r="Q80" s="1139"/>
      <c r="R80" s="1139"/>
      <c r="S80" s="1139"/>
      <c r="T80" s="1139"/>
      <c r="U80" s="1077"/>
    </row>
    <row r="81" spans="1:21" s="832" customFormat="1">
      <c r="A81" s="1421" t="s">
        <v>544</v>
      </c>
      <c r="B81" s="1421"/>
      <c r="C81" s="1421"/>
      <c r="D81" s="1061"/>
      <c r="E81" s="1158"/>
      <c r="F81" s="1116"/>
      <c r="G81" s="1061"/>
      <c r="H81" s="38"/>
      <c r="I81" s="1136"/>
      <c r="J81" s="1136"/>
      <c r="K81" s="1136"/>
      <c r="L81" s="1136"/>
      <c r="M81" s="1136"/>
      <c r="N81" s="1136"/>
      <c r="O81" s="1136"/>
      <c r="P81" s="1136"/>
      <c r="Q81" s="1136"/>
      <c r="R81" s="1136"/>
      <c r="S81" s="1136"/>
      <c r="T81" s="1136"/>
      <c r="U81" s="38"/>
    </row>
    <row r="82" spans="1:21" s="832" customFormat="1" ht="56.25">
      <c r="A82" s="1419" t="s">
        <v>545</v>
      </c>
      <c r="B82" s="1262"/>
      <c r="C82" s="1262" t="s">
        <v>546</v>
      </c>
      <c r="D82" s="1262" t="s">
        <v>547</v>
      </c>
      <c r="E82" s="336" t="s">
        <v>1507</v>
      </c>
      <c r="F82" s="196">
        <v>1200</v>
      </c>
      <c r="G82" s="1416" t="s">
        <v>77</v>
      </c>
      <c r="H82" s="1416" t="s">
        <v>548</v>
      </c>
      <c r="I82" s="1420"/>
      <c r="J82" s="1420"/>
      <c r="K82" s="1420"/>
      <c r="L82" s="1420"/>
      <c r="M82" s="1420"/>
      <c r="N82" s="1420"/>
      <c r="O82" s="1420"/>
      <c r="P82" s="1420"/>
      <c r="Q82" s="1420"/>
      <c r="R82" s="1420">
        <v>1800</v>
      </c>
      <c r="S82" s="1420"/>
      <c r="T82" s="1420"/>
      <c r="U82" s="1416" t="s">
        <v>475</v>
      </c>
    </row>
    <row r="83" spans="1:21" s="832" customFormat="1" ht="75">
      <c r="A83" s="1419"/>
      <c r="B83" s="1262"/>
      <c r="C83" s="1262"/>
      <c r="D83" s="1262"/>
      <c r="E83" s="336" t="s">
        <v>1508</v>
      </c>
      <c r="F83" s="196">
        <v>600</v>
      </c>
      <c r="G83" s="1416"/>
      <c r="H83" s="1416"/>
      <c r="I83" s="1420"/>
      <c r="J83" s="1420"/>
      <c r="K83" s="1420"/>
      <c r="L83" s="1420"/>
      <c r="M83" s="1420"/>
      <c r="N83" s="1420"/>
      <c r="O83" s="1420"/>
      <c r="P83" s="1420"/>
      <c r="Q83" s="1420"/>
      <c r="R83" s="1420"/>
      <c r="S83" s="1420"/>
      <c r="T83" s="1420"/>
      <c r="U83" s="1416"/>
    </row>
    <row r="84" spans="1:21" s="832" customFormat="1">
      <c r="A84" s="337"/>
      <c r="B84" s="1061"/>
      <c r="C84" s="1066"/>
      <c r="D84" s="1061"/>
      <c r="E84" s="1064" t="s">
        <v>1065</v>
      </c>
      <c r="F84" s="1069">
        <v>1800</v>
      </c>
      <c r="G84" s="1087"/>
      <c r="H84" s="1087"/>
      <c r="I84" s="1139"/>
      <c r="J84" s="1139"/>
      <c r="K84" s="1139"/>
      <c r="L84" s="1139"/>
      <c r="M84" s="1139"/>
      <c r="N84" s="1139"/>
      <c r="O84" s="1139"/>
      <c r="P84" s="1139"/>
      <c r="Q84" s="1139"/>
      <c r="R84" s="1139"/>
      <c r="S84" s="1139"/>
      <c r="T84" s="1139"/>
      <c r="U84" s="1087"/>
    </row>
    <row r="85" spans="1:21" s="832" customFormat="1" ht="56.25">
      <c r="A85" s="1419" t="s">
        <v>549</v>
      </c>
      <c r="B85" s="1262"/>
      <c r="C85" s="1262"/>
      <c r="D85" s="1262" t="s">
        <v>547</v>
      </c>
      <c r="E85" s="336" t="s">
        <v>1509</v>
      </c>
      <c r="F85" s="196">
        <v>3600</v>
      </c>
      <c r="G85" s="1416" t="s">
        <v>77</v>
      </c>
      <c r="H85" s="1416" t="s">
        <v>550</v>
      </c>
      <c r="I85" s="1420"/>
      <c r="J85" s="1420"/>
      <c r="K85" s="1420"/>
      <c r="L85" s="1420"/>
      <c r="M85" s="1420"/>
      <c r="N85" s="1420"/>
      <c r="O85" s="1420"/>
      <c r="P85" s="1420"/>
      <c r="Q85" s="1420"/>
      <c r="R85" s="1420"/>
      <c r="S85" s="1420">
        <v>5400</v>
      </c>
      <c r="T85" s="1420"/>
      <c r="U85" s="1416" t="s">
        <v>475</v>
      </c>
    </row>
    <row r="86" spans="1:21" s="832" customFormat="1" ht="75">
      <c r="A86" s="1419"/>
      <c r="B86" s="1262"/>
      <c r="C86" s="1262"/>
      <c r="D86" s="1262"/>
      <c r="E86" s="336" t="s">
        <v>1510</v>
      </c>
      <c r="F86" s="196">
        <v>1800</v>
      </c>
      <c r="G86" s="1416"/>
      <c r="H86" s="1416"/>
      <c r="I86" s="1420"/>
      <c r="J86" s="1420"/>
      <c r="K86" s="1420"/>
      <c r="L86" s="1420"/>
      <c r="M86" s="1420"/>
      <c r="N86" s="1420"/>
      <c r="O86" s="1420"/>
      <c r="P86" s="1420"/>
      <c r="Q86" s="1420"/>
      <c r="R86" s="1420"/>
      <c r="S86" s="1420"/>
      <c r="T86" s="1420"/>
      <c r="U86" s="1416"/>
    </row>
    <row r="87" spans="1:21" s="832" customFormat="1">
      <c r="A87" s="337"/>
      <c r="B87" s="1061"/>
      <c r="C87" s="1061"/>
      <c r="D87" s="1061"/>
      <c r="E87" s="1064" t="s">
        <v>1065</v>
      </c>
      <c r="F87" s="1069">
        <v>5400</v>
      </c>
      <c r="G87" s="1087"/>
      <c r="H87" s="1087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087"/>
    </row>
    <row r="88" spans="1:21" s="832" customFormat="1" ht="56.25">
      <c r="A88" s="1419" t="s">
        <v>551</v>
      </c>
      <c r="B88" s="1262"/>
      <c r="C88" s="1262"/>
      <c r="D88" s="1262" t="s">
        <v>547</v>
      </c>
      <c r="E88" s="336" t="s">
        <v>1511</v>
      </c>
      <c r="F88" s="196">
        <v>1200</v>
      </c>
      <c r="G88" s="1416" t="s">
        <v>77</v>
      </c>
      <c r="H88" s="1416" t="s">
        <v>552</v>
      </c>
      <c r="I88" s="1420"/>
      <c r="J88" s="1420"/>
      <c r="K88" s="1420"/>
      <c r="L88" s="1420"/>
      <c r="M88" s="1420"/>
      <c r="N88" s="1420"/>
      <c r="O88" s="1420"/>
      <c r="P88" s="1420"/>
      <c r="Q88" s="1420"/>
      <c r="R88" s="1420"/>
      <c r="S88" s="1420"/>
      <c r="T88" s="1420">
        <v>1800</v>
      </c>
      <c r="U88" s="1416" t="s">
        <v>475</v>
      </c>
    </row>
    <row r="89" spans="1:21" s="832" customFormat="1" ht="75">
      <c r="A89" s="1419"/>
      <c r="B89" s="1262"/>
      <c r="C89" s="1262"/>
      <c r="D89" s="1262"/>
      <c r="E89" s="336" t="s">
        <v>1512</v>
      </c>
      <c r="F89" s="196">
        <v>600</v>
      </c>
      <c r="G89" s="1416"/>
      <c r="H89" s="1416"/>
      <c r="I89" s="1420"/>
      <c r="J89" s="1420"/>
      <c r="K89" s="1420"/>
      <c r="L89" s="1420"/>
      <c r="M89" s="1420"/>
      <c r="N89" s="1420"/>
      <c r="O89" s="1420"/>
      <c r="P89" s="1420"/>
      <c r="Q89" s="1420"/>
      <c r="R89" s="1420"/>
      <c r="S89" s="1420"/>
      <c r="T89" s="1420"/>
      <c r="U89" s="1416"/>
    </row>
    <row r="90" spans="1:21" s="832" customFormat="1">
      <c r="A90" s="337"/>
      <c r="B90" s="1061"/>
      <c r="C90" s="1061"/>
      <c r="D90" s="1061"/>
      <c r="E90" s="1064" t="s">
        <v>1065</v>
      </c>
      <c r="F90" s="1069">
        <v>1800</v>
      </c>
      <c r="G90" s="1087"/>
      <c r="H90" s="1087"/>
      <c r="I90" s="1139"/>
      <c r="J90" s="1139"/>
      <c r="K90" s="1139"/>
      <c r="L90" s="1139"/>
      <c r="M90" s="1139"/>
      <c r="N90" s="1139"/>
      <c r="O90" s="1139"/>
      <c r="P90" s="1139"/>
      <c r="Q90" s="1139"/>
      <c r="R90" s="1139"/>
      <c r="S90" s="1139"/>
      <c r="T90" s="1139"/>
      <c r="U90" s="1087"/>
    </row>
    <row r="91" spans="1:21" s="832" customFormat="1">
      <c r="A91" s="1159" t="s">
        <v>553</v>
      </c>
      <c r="B91" s="1061"/>
      <c r="C91" s="1061"/>
      <c r="D91" s="69"/>
      <c r="E91" s="336"/>
      <c r="F91" s="196"/>
      <c r="G91" s="1066"/>
      <c r="H91" s="106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066"/>
    </row>
    <row r="92" spans="1:21" s="832" customFormat="1">
      <c r="A92" s="337"/>
      <c r="B92" s="1061"/>
      <c r="C92" s="1061"/>
      <c r="D92" s="69"/>
      <c r="E92" s="1064" t="s">
        <v>1092</v>
      </c>
      <c r="F92" s="1117">
        <f>SUM(F84,F87,F90)</f>
        <v>9000</v>
      </c>
      <c r="G92" s="1087"/>
      <c r="H92" s="1087"/>
      <c r="I92" s="1139"/>
      <c r="J92" s="1139"/>
      <c r="K92" s="1139"/>
      <c r="L92" s="1139"/>
      <c r="M92" s="1139"/>
      <c r="N92" s="1139"/>
      <c r="O92" s="1139"/>
      <c r="P92" s="1139"/>
      <c r="Q92" s="1139"/>
      <c r="R92" s="1139"/>
      <c r="S92" s="1139"/>
      <c r="T92" s="1139"/>
      <c r="U92" s="1087"/>
    </row>
    <row r="93" spans="1:21" s="832" customFormat="1">
      <c r="A93" s="1422" t="s">
        <v>554</v>
      </c>
      <c r="B93" s="1422"/>
      <c r="C93" s="1061"/>
      <c r="D93" s="1061"/>
      <c r="E93" s="336"/>
      <c r="F93" s="196"/>
      <c r="G93" s="1066"/>
      <c r="H93" s="106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066"/>
    </row>
    <row r="94" spans="1:21" s="832" customFormat="1" ht="75">
      <c r="A94" s="1419" t="s">
        <v>555</v>
      </c>
      <c r="B94" s="1262"/>
      <c r="C94" s="1262" t="s">
        <v>556</v>
      </c>
      <c r="D94" s="1262" t="s">
        <v>557</v>
      </c>
      <c r="E94" s="336" t="s">
        <v>1513</v>
      </c>
      <c r="F94" s="196">
        <v>6000</v>
      </c>
      <c r="G94" s="1066" t="s">
        <v>77</v>
      </c>
      <c r="H94" s="1066" t="s">
        <v>558</v>
      </c>
      <c r="I94" s="1136"/>
      <c r="J94" s="1136"/>
      <c r="K94" s="1136"/>
      <c r="L94" s="1136"/>
      <c r="M94" s="1136"/>
      <c r="N94" s="1136">
        <v>3000</v>
      </c>
      <c r="O94" s="1136"/>
      <c r="P94" s="1136"/>
      <c r="Q94" s="1136"/>
      <c r="R94" s="1136"/>
      <c r="S94" s="1136">
        <v>3000</v>
      </c>
      <c r="T94" s="1136"/>
      <c r="U94" s="1066" t="s">
        <v>505</v>
      </c>
    </row>
    <row r="95" spans="1:21" s="832" customFormat="1">
      <c r="A95" s="1419"/>
      <c r="B95" s="1262"/>
      <c r="C95" s="1262"/>
      <c r="D95" s="1262"/>
      <c r="E95" s="1064" t="s">
        <v>1065</v>
      </c>
      <c r="F95" s="64">
        <f>SUM(F94:F94)</f>
        <v>6000</v>
      </c>
      <c r="G95" s="1113"/>
      <c r="H95" s="1077"/>
      <c r="I95" s="1139"/>
      <c r="J95" s="1139"/>
      <c r="K95" s="1139"/>
      <c r="L95" s="1139"/>
      <c r="M95" s="1139"/>
      <c r="N95" s="1139"/>
      <c r="O95" s="1139"/>
      <c r="P95" s="1139"/>
      <c r="Q95" s="1139"/>
      <c r="R95" s="1139"/>
      <c r="S95" s="1139"/>
      <c r="T95" s="1139"/>
      <c r="U95" s="1077"/>
    </row>
    <row r="96" spans="1:21" s="832" customFormat="1">
      <c r="A96" s="1421" t="s">
        <v>559</v>
      </c>
      <c r="B96" s="1421"/>
      <c r="C96" s="1421"/>
      <c r="D96" s="1421"/>
      <c r="E96" s="1158"/>
      <c r="F96" s="1160"/>
      <c r="G96" s="1066"/>
      <c r="H96" s="1061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061"/>
    </row>
    <row r="97" spans="1:23" s="832" customFormat="1" ht="168.75">
      <c r="A97" s="336" t="s">
        <v>1524</v>
      </c>
      <c r="B97" s="1061"/>
      <c r="C97" s="69" t="s">
        <v>560</v>
      </c>
      <c r="D97" s="69" t="s">
        <v>1526</v>
      </c>
      <c r="E97" s="337" t="s">
        <v>1514</v>
      </c>
      <c r="F97" s="1161">
        <v>240000</v>
      </c>
      <c r="G97" s="1066" t="s">
        <v>518</v>
      </c>
      <c r="H97" s="1061" t="s">
        <v>71</v>
      </c>
      <c r="I97" s="1136">
        <v>20000</v>
      </c>
      <c r="J97" s="1136">
        <v>20000</v>
      </c>
      <c r="K97" s="1136">
        <v>20000</v>
      </c>
      <c r="L97" s="1136">
        <v>20000</v>
      </c>
      <c r="M97" s="1136">
        <v>20000</v>
      </c>
      <c r="N97" s="1136">
        <v>20000</v>
      </c>
      <c r="O97" s="1136">
        <v>20000</v>
      </c>
      <c r="P97" s="1136">
        <v>20000</v>
      </c>
      <c r="Q97" s="1136">
        <v>20000</v>
      </c>
      <c r="R97" s="1136">
        <v>20000</v>
      </c>
      <c r="S97" s="1136">
        <v>20000</v>
      </c>
      <c r="T97" s="1136">
        <v>20000</v>
      </c>
      <c r="U97" s="1061" t="s">
        <v>505</v>
      </c>
    </row>
    <row r="98" spans="1:23" s="832" customFormat="1" ht="168.75">
      <c r="A98" s="336" t="s">
        <v>1525</v>
      </c>
      <c r="B98" s="1061"/>
      <c r="C98" s="69" t="s">
        <v>561</v>
      </c>
      <c r="D98" s="69" t="s">
        <v>1527</v>
      </c>
      <c r="E98" s="337" t="s">
        <v>1515</v>
      </c>
      <c r="F98" s="1161">
        <v>24000</v>
      </c>
      <c r="G98" s="1061"/>
      <c r="H98" s="38"/>
      <c r="I98" s="1136"/>
      <c r="J98" s="1136"/>
      <c r="K98" s="1136">
        <v>6000</v>
      </c>
      <c r="L98" s="1136"/>
      <c r="M98" s="1136"/>
      <c r="N98" s="1136">
        <v>6000</v>
      </c>
      <c r="O98" s="1136"/>
      <c r="P98" s="1136"/>
      <c r="Q98" s="1136">
        <v>6000</v>
      </c>
      <c r="R98" s="1136"/>
      <c r="S98" s="1136"/>
      <c r="T98" s="1136">
        <v>6000</v>
      </c>
      <c r="U98" s="38"/>
    </row>
    <row r="99" spans="1:23" s="832" customFormat="1" ht="168.75">
      <c r="A99" s="337" t="s">
        <v>1516</v>
      </c>
      <c r="B99" s="1061"/>
      <c r="D99" s="69" t="s">
        <v>1523</v>
      </c>
      <c r="E99" s="337" t="s">
        <v>1517</v>
      </c>
      <c r="F99" s="1161">
        <v>10000</v>
      </c>
      <c r="G99" s="1061"/>
      <c r="H99" s="38"/>
      <c r="I99" s="1136"/>
      <c r="J99" s="1136">
        <v>10000</v>
      </c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38"/>
    </row>
    <row r="100" spans="1:23" s="832" customFormat="1" ht="150">
      <c r="A100" s="337" t="s">
        <v>1518</v>
      </c>
      <c r="B100" s="1061"/>
      <c r="C100" s="69"/>
      <c r="D100" s="69"/>
      <c r="E100" s="337"/>
      <c r="F100" s="1160"/>
      <c r="G100" s="1061"/>
      <c r="H100" s="38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38"/>
    </row>
    <row r="101" spans="1:23" s="832" customFormat="1" ht="56.25">
      <c r="A101" s="337"/>
      <c r="B101" s="1061"/>
      <c r="C101" s="1061"/>
      <c r="D101" s="1061"/>
      <c r="E101" s="1064" t="s">
        <v>1065</v>
      </c>
      <c r="F101" s="1117">
        <v>274000</v>
      </c>
      <c r="G101" s="1087" t="s">
        <v>518</v>
      </c>
      <c r="H101" s="1077"/>
      <c r="I101" s="1139"/>
      <c r="J101" s="1139"/>
      <c r="K101" s="1139"/>
      <c r="L101" s="1139"/>
      <c r="M101" s="1139"/>
      <c r="N101" s="1139"/>
      <c r="O101" s="1139"/>
      <c r="P101" s="1139"/>
      <c r="Q101" s="1139"/>
      <c r="R101" s="1139"/>
      <c r="S101" s="1139"/>
      <c r="T101" s="1139"/>
      <c r="U101" s="1077"/>
    </row>
    <row r="102" spans="1:23" ht="48.75">
      <c r="A102" s="68"/>
      <c r="B102" s="68"/>
      <c r="C102" s="68"/>
      <c r="D102" s="68"/>
      <c r="E102" s="77" t="s">
        <v>1092</v>
      </c>
      <c r="F102" s="932">
        <f>SUM(I102:T102)</f>
        <v>541750</v>
      </c>
      <c r="G102" s="1118"/>
      <c r="H102" s="1094"/>
      <c r="I102" s="1140">
        <f>SUM(I8:I101)</f>
        <v>20000</v>
      </c>
      <c r="J102" s="1140">
        <f t="shared" ref="J102:T102" si="0">SUM(J8:J101)</f>
        <v>72160</v>
      </c>
      <c r="K102" s="1140">
        <f t="shared" si="0"/>
        <v>32800</v>
      </c>
      <c r="L102" s="1140">
        <f t="shared" si="0"/>
        <v>58550</v>
      </c>
      <c r="M102" s="1140">
        <f t="shared" si="0"/>
        <v>33440</v>
      </c>
      <c r="N102" s="1140">
        <f t="shared" si="0"/>
        <v>93000</v>
      </c>
      <c r="O102" s="1140">
        <f t="shared" si="0"/>
        <v>20000</v>
      </c>
      <c r="P102" s="1140">
        <f t="shared" si="0"/>
        <v>22400</v>
      </c>
      <c r="Q102" s="1140">
        <f t="shared" si="0"/>
        <v>82400</v>
      </c>
      <c r="R102" s="1140">
        <f t="shared" si="0"/>
        <v>23400</v>
      </c>
      <c r="S102" s="1140">
        <f t="shared" si="0"/>
        <v>43400</v>
      </c>
      <c r="T102" s="1140">
        <f t="shared" si="0"/>
        <v>40200</v>
      </c>
      <c r="U102" s="1119"/>
      <c r="V102" s="60"/>
      <c r="W102" s="60"/>
    </row>
    <row r="103" spans="1:23">
      <c r="A103" s="923" t="s">
        <v>140</v>
      </c>
      <c r="B103" s="831"/>
      <c r="C103" s="831"/>
      <c r="D103" s="1120"/>
      <c r="E103" s="1121"/>
      <c r="F103" s="1122"/>
      <c r="G103" s="1122"/>
      <c r="H103" s="1123"/>
      <c r="I103" s="1080"/>
      <c r="J103" s="1080"/>
      <c r="K103" s="1124"/>
      <c r="L103" s="1124"/>
      <c r="M103" s="1080"/>
      <c r="N103" s="1080"/>
      <c r="O103" s="1124"/>
      <c r="P103" s="1080"/>
      <c r="Q103" s="1124"/>
      <c r="R103" s="1124"/>
      <c r="S103" s="1124"/>
      <c r="T103" s="1130"/>
      <c r="U103" s="831"/>
      <c r="V103" s="60"/>
      <c r="W103" s="60"/>
    </row>
    <row r="104" spans="1:23">
      <c r="A104" s="1423" t="s">
        <v>141</v>
      </c>
      <c r="B104" s="1423"/>
      <c r="C104" s="1423"/>
      <c r="D104" s="1423"/>
      <c r="F104" s="237"/>
      <c r="H104" s="237"/>
      <c r="J104" s="1131"/>
      <c r="T104" s="821"/>
      <c r="U104" s="831"/>
      <c r="W104" s="60"/>
    </row>
    <row r="105" spans="1:23">
      <c r="E105" s="1128">
        <f>SUM(F31,F39,F65,F69,F79,F92,F95)</f>
        <v>150000</v>
      </c>
      <c r="F105" s="832" t="s">
        <v>445</v>
      </c>
      <c r="H105" s="237"/>
      <c r="J105" s="1131"/>
      <c r="T105" s="821"/>
      <c r="U105" s="831"/>
      <c r="W105" s="60"/>
    </row>
    <row r="106" spans="1:23">
      <c r="E106" s="1125">
        <f>SUM(F47,F62,F101)</f>
        <v>375750</v>
      </c>
      <c r="F106" s="60" t="s">
        <v>1422</v>
      </c>
      <c r="J106" s="1131"/>
      <c r="T106" s="821"/>
      <c r="U106" s="831"/>
      <c r="W106" s="60"/>
    </row>
    <row r="107" spans="1:23">
      <c r="E107" s="237">
        <f>SUM(F35)</f>
        <v>16000</v>
      </c>
      <c r="F107" s="60" t="s">
        <v>1423</v>
      </c>
      <c r="J107" s="1131"/>
      <c r="T107" s="821"/>
      <c r="U107" s="831"/>
      <c r="W107" s="60"/>
    </row>
    <row r="108" spans="1:23">
      <c r="E108" s="237">
        <f>SUM(E105:E107)</f>
        <v>541750</v>
      </c>
      <c r="J108" s="1131"/>
      <c r="T108" s="821"/>
      <c r="U108" s="831"/>
      <c r="W108" s="60"/>
    </row>
    <row r="109" spans="1:23">
      <c r="E109" s="1125"/>
      <c r="J109" s="1131"/>
      <c r="T109" s="821"/>
      <c r="U109" s="831"/>
      <c r="W109" s="60"/>
    </row>
    <row r="110" spans="1:23">
      <c r="J110" s="1131"/>
      <c r="T110" s="821"/>
      <c r="U110" s="831"/>
      <c r="W110" s="60"/>
    </row>
    <row r="111" spans="1:23">
      <c r="J111" s="1131"/>
      <c r="T111" s="821"/>
      <c r="U111" s="831"/>
      <c r="W111" s="60"/>
    </row>
  </sheetData>
  <mergeCells count="149"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140625" style="76" bestFit="1" customWidth="1"/>
    <col min="7" max="7" width="8.28515625" style="478" bestFit="1" customWidth="1"/>
    <col min="8" max="8" width="10" style="76" bestFit="1" customWidth="1"/>
    <col min="9" max="20" width="4" style="76" customWidth="1"/>
    <col min="21" max="21" width="9.7109375" style="76" customWidth="1"/>
    <col min="22" max="16384" width="9" style="76"/>
  </cols>
  <sheetData>
    <row r="1" spans="1:21" ht="21">
      <c r="A1" s="1294" t="s">
        <v>210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</row>
    <row r="2" spans="1:21" ht="21">
      <c r="A2" s="1295" t="s">
        <v>211</v>
      </c>
      <c r="B2" s="1295"/>
      <c r="C2" s="1295"/>
      <c r="D2" s="1295"/>
      <c r="E2" s="239"/>
      <c r="F2" s="479"/>
      <c r="G2" s="480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21">
      <c r="A3" s="1424" t="s">
        <v>1447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1">
      <c r="A4" s="1382" t="s">
        <v>44</v>
      </c>
      <c r="B4" s="1293" t="s">
        <v>45</v>
      </c>
      <c r="C4" s="1293" t="s">
        <v>46</v>
      </c>
      <c r="D4" s="1293" t="s">
        <v>47</v>
      </c>
      <c r="E4" s="1293" t="s">
        <v>48</v>
      </c>
      <c r="F4" s="1293"/>
      <c r="G4" s="1293"/>
      <c r="H4" s="1293" t="s">
        <v>1424</v>
      </c>
      <c r="I4" s="1293" t="s">
        <v>50</v>
      </c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382" t="s">
        <v>153</v>
      </c>
    </row>
    <row r="5" spans="1:21">
      <c r="A5" s="1383"/>
      <c r="B5" s="1293"/>
      <c r="C5" s="1293"/>
      <c r="D5" s="1293"/>
      <c r="E5" s="1382" t="s">
        <v>52</v>
      </c>
      <c r="F5" s="1385" t="s">
        <v>53</v>
      </c>
      <c r="G5" s="1387" t="s">
        <v>54</v>
      </c>
      <c r="H5" s="1293"/>
      <c r="I5" s="1293" t="s">
        <v>55</v>
      </c>
      <c r="J5" s="1293" t="s">
        <v>56</v>
      </c>
      <c r="K5" s="1293" t="s">
        <v>57</v>
      </c>
      <c r="L5" s="1293" t="s">
        <v>58</v>
      </c>
      <c r="M5" s="1293" t="s">
        <v>59</v>
      </c>
      <c r="N5" s="1293" t="s">
        <v>60</v>
      </c>
      <c r="O5" s="1293" t="s">
        <v>61</v>
      </c>
      <c r="P5" s="1293" t="s">
        <v>62</v>
      </c>
      <c r="Q5" s="1293" t="s">
        <v>63</v>
      </c>
      <c r="R5" s="1293" t="s">
        <v>64</v>
      </c>
      <c r="S5" s="1293" t="s">
        <v>65</v>
      </c>
      <c r="T5" s="1293" t="s">
        <v>66</v>
      </c>
      <c r="U5" s="1383"/>
    </row>
    <row r="6" spans="1:21">
      <c r="A6" s="1384"/>
      <c r="B6" s="1293"/>
      <c r="C6" s="1293"/>
      <c r="D6" s="1293"/>
      <c r="E6" s="1384"/>
      <c r="F6" s="1386"/>
      <c r="G6" s="1387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384"/>
    </row>
    <row r="7" spans="1:21" s="29" customFormat="1">
      <c r="A7" s="1425" t="s">
        <v>212</v>
      </c>
      <c r="B7" s="1426"/>
      <c r="C7" s="1426"/>
      <c r="D7" s="1427"/>
      <c r="E7" s="82"/>
      <c r="F7" s="83"/>
      <c r="G7" s="84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85"/>
      <c r="U7" s="85"/>
    </row>
    <row r="8" spans="1:21" s="29" customFormat="1" ht="37.5">
      <c r="A8" s="1428" t="s">
        <v>213</v>
      </c>
      <c r="B8" s="1431" t="s">
        <v>214</v>
      </c>
      <c r="C8" s="1431" t="s">
        <v>215</v>
      </c>
      <c r="D8" s="1431" t="s">
        <v>216</v>
      </c>
      <c r="E8" s="86" t="s">
        <v>217</v>
      </c>
      <c r="F8" s="87">
        <f>12*80</f>
        <v>960</v>
      </c>
      <c r="G8" s="1434" t="s">
        <v>218</v>
      </c>
      <c r="H8" s="1447" t="s">
        <v>219</v>
      </c>
      <c r="I8" s="1446"/>
      <c r="J8" s="1434">
        <f>F11</f>
        <v>1700</v>
      </c>
      <c r="K8" s="1446"/>
      <c r="L8" s="1446"/>
      <c r="M8" s="1446"/>
      <c r="N8" s="1446"/>
      <c r="O8" s="1446"/>
      <c r="P8" s="1446"/>
      <c r="Q8" s="1446"/>
      <c r="R8" s="1446"/>
      <c r="S8" s="1446"/>
      <c r="T8" s="1437"/>
      <c r="U8" s="1440" t="s">
        <v>220</v>
      </c>
    </row>
    <row r="9" spans="1:21" s="29" customFormat="1" ht="56.25">
      <c r="A9" s="1429"/>
      <c r="B9" s="1432"/>
      <c r="C9" s="1432"/>
      <c r="D9" s="1432"/>
      <c r="E9" s="86" t="s">
        <v>221</v>
      </c>
      <c r="F9" s="87">
        <f>12*20</f>
        <v>240</v>
      </c>
      <c r="G9" s="1435"/>
      <c r="H9" s="1435"/>
      <c r="I9" s="1435"/>
      <c r="J9" s="1435"/>
      <c r="K9" s="1435"/>
      <c r="L9" s="1435"/>
      <c r="M9" s="1435"/>
      <c r="N9" s="1435"/>
      <c r="O9" s="1435"/>
      <c r="P9" s="1435"/>
      <c r="Q9" s="1435"/>
      <c r="R9" s="1435"/>
      <c r="S9" s="1435"/>
      <c r="T9" s="1438"/>
      <c r="U9" s="1441"/>
    </row>
    <row r="10" spans="1:21" s="29" customFormat="1">
      <c r="A10" s="1429"/>
      <c r="B10" s="1432"/>
      <c r="C10" s="1432"/>
      <c r="D10" s="1432"/>
      <c r="E10" s="88" t="s">
        <v>222</v>
      </c>
      <c r="F10" s="87">
        <v>500</v>
      </c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9"/>
      <c r="U10" s="1442"/>
    </row>
    <row r="11" spans="1:21" s="29" customFormat="1">
      <c r="A11" s="1430"/>
      <c r="B11" s="1433"/>
      <c r="C11" s="1433"/>
      <c r="D11" s="1433"/>
      <c r="E11" s="89" t="s">
        <v>4</v>
      </c>
      <c r="F11" s="90">
        <f>SUM(F8:F10)</f>
        <v>1700</v>
      </c>
      <c r="G11" s="84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85"/>
      <c r="U11" s="85"/>
    </row>
    <row r="12" spans="1:21" ht="37.5">
      <c r="A12" s="1443" t="s">
        <v>223</v>
      </c>
      <c r="B12" s="1444" t="s">
        <v>224</v>
      </c>
      <c r="C12" s="1444" t="s">
        <v>225</v>
      </c>
      <c r="D12" s="1444" t="s">
        <v>226</v>
      </c>
      <c r="E12" s="86" t="s">
        <v>227</v>
      </c>
      <c r="F12" s="87">
        <f>30*80</f>
        <v>2400</v>
      </c>
      <c r="G12" s="1445" t="s">
        <v>218</v>
      </c>
      <c r="H12" s="1445" t="s">
        <v>228</v>
      </c>
      <c r="I12" s="1445"/>
      <c r="J12" s="1445"/>
      <c r="K12" s="1451">
        <f>F15</f>
        <v>4300</v>
      </c>
      <c r="L12" s="1445"/>
      <c r="M12" s="1445"/>
      <c r="N12" s="1445"/>
      <c r="O12" s="1451"/>
      <c r="P12" s="1445"/>
      <c r="Q12" s="1445"/>
      <c r="R12" s="1445"/>
      <c r="S12" s="1445"/>
      <c r="T12" s="1445"/>
      <c r="U12" s="1445" t="s">
        <v>229</v>
      </c>
    </row>
    <row r="13" spans="1:21" ht="56.25">
      <c r="A13" s="1443"/>
      <c r="B13" s="1444"/>
      <c r="C13" s="1444"/>
      <c r="D13" s="1444"/>
      <c r="E13" s="86" t="s">
        <v>230</v>
      </c>
      <c r="F13" s="87">
        <f>30*2*20</f>
        <v>1200</v>
      </c>
      <c r="G13" s="1445"/>
      <c r="H13" s="1445"/>
      <c r="I13" s="1445"/>
      <c r="J13" s="1445"/>
      <c r="K13" s="1445"/>
      <c r="L13" s="1445"/>
      <c r="M13" s="1445"/>
      <c r="N13" s="1445"/>
      <c r="O13" s="1445"/>
      <c r="P13" s="1445"/>
      <c r="Q13" s="1445"/>
      <c r="R13" s="1445"/>
      <c r="S13" s="1445"/>
      <c r="T13" s="1445"/>
      <c r="U13" s="1445"/>
    </row>
    <row r="14" spans="1:21">
      <c r="A14" s="1443"/>
      <c r="B14" s="1444"/>
      <c r="C14" s="1444"/>
      <c r="D14" s="1444"/>
      <c r="E14" s="88" t="s">
        <v>222</v>
      </c>
      <c r="F14" s="87">
        <v>700</v>
      </c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5"/>
    </row>
    <row r="15" spans="1:21">
      <c r="A15" s="1443"/>
      <c r="B15" s="1444"/>
      <c r="C15" s="1444"/>
      <c r="D15" s="1444"/>
      <c r="E15" s="89" t="s">
        <v>4</v>
      </c>
      <c r="F15" s="91">
        <f>SUM(F12:F14)</f>
        <v>4300</v>
      </c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5"/>
    </row>
    <row r="16" spans="1:21" ht="56.25">
      <c r="A16" s="1443" t="s">
        <v>231</v>
      </c>
      <c r="B16" s="1444" t="s">
        <v>232</v>
      </c>
      <c r="C16" s="1444" t="s">
        <v>233</v>
      </c>
      <c r="D16" s="1444" t="s">
        <v>234</v>
      </c>
      <c r="E16" s="92" t="s">
        <v>235</v>
      </c>
      <c r="F16" s="93">
        <f>9*5*120</f>
        <v>5400</v>
      </c>
      <c r="G16" s="1450" t="s">
        <v>218</v>
      </c>
      <c r="H16" s="1445" t="s">
        <v>236</v>
      </c>
      <c r="I16" s="1448"/>
      <c r="J16" s="1448"/>
      <c r="K16" s="1448"/>
      <c r="L16" s="1448"/>
      <c r="M16" s="1448"/>
      <c r="N16" s="1448"/>
      <c r="O16" s="1449">
        <f>F18</f>
        <v>5900</v>
      </c>
      <c r="P16" s="1448"/>
      <c r="Q16" s="1448"/>
      <c r="R16" s="1448"/>
      <c r="S16" s="1448"/>
      <c r="T16" s="1448"/>
      <c r="U16" s="1448"/>
    </row>
    <row r="17" spans="1:21">
      <c r="A17" s="1443"/>
      <c r="B17" s="1444"/>
      <c r="C17" s="1444"/>
      <c r="D17" s="1444"/>
      <c r="E17" s="86" t="s">
        <v>237</v>
      </c>
      <c r="F17" s="93">
        <v>500</v>
      </c>
      <c r="G17" s="1450"/>
      <c r="H17" s="1445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</row>
    <row r="18" spans="1:21">
      <c r="A18" s="1443"/>
      <c r="B18" s="1444"/>
      <c r="C18" s="1444"/>
      <c r="D18" s="1444"/>
      <c r="E18" s="89" t="s">
        <v>4</v>
      </c>
      <c r="F18" s="94">
        <f>SUM(F16:F17)</f>
        <v>5900</v>
      </c>
      <c r="G18" s="1450"/>
      <c r="H18" s="1445"/>
      <c r="I18" s="1448"/>
      <c r="J18" s="1448"/>
      <c r="K18" s="1448"/>
      <c r="L18" s="1448"/>
      <c r="M18" s="1448"/>
      <c r="N18" s="1448"/>
      <c r="O18" s="1448"/>
      <c r="P18" s="1448"/>
      <c r="Q18" s="1448"/>
      <c r="R18" s="1448"/>
      <c r="S18" s="1448"/>
      <c r="T18" s="1448"/>
      <c r="U18" s="1448"/>
    </row>
    <row r="19" spans="1:21" ht="56.25">
      <c r="A19" s="1452" t="s">
        <v>238</v>
      </c>
      <c r="B19" s="1444" t="s">
        <v>239</v>
      </c>
      <c r="C19" s="1444" t="s">
        <v>240</v>
      </c>
      <c r="D19" s="1444" t="s">
        <v>241</v>
      </c>
      <c r="E19" s="92" t="s">
        <v>242</v>
      </c>
      <c r="F19" s="93">
        <f>4*120</f>
        <v>480</v>
      </c>
      <c r="G19" s="274" t="s">
        <v>218</v>
      </c>
      <c r="H19" s="275" t="s">
        <v>228</v>
      </c>
      <c r="I19" s="273"/>
      <c r="J19" s="273"/>
      <c r="K19" s="95">
        <f>F19</f>
        <v>480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1:21">
      <c r="A20" s="1452"/>
      <c r="B20" s="1444"/>
      <c r="C20" s="1444"/>
      <c r="D20" s="1444"/>
      <c r="E20" s="89" t="s">
        <v>4</v>
      </c>
      <c r="F20" s="94">
        <f>SUM(F19)</f>
        <v>480</v>
      </c>
      <c r="G20" s="274"/>
      <c r="H20" s="275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1" ht="56.25">
      <c r="A21" s="1443" t="s">
        <v>243</v>
      </c>
      <c r="B21" s="1444" t="s">
        <v>244</v>
      </c>
      <c r="C21" s="1444" t="s">
        <v>245</v>
      </c>
      <c r="D21" s="1444" t="s">
        <v>234</v>
      </c>
      <c r="E21" s="86" t="s">
        <v>246</v>
      </c>
      <c r="F21" s="87">
        <f>30*80</f>
        <v>2400</v>
      </c>
      <c r="G21" s="1450" t="s">
        <v>218</v>
      </c>
      <c r="H21" s="1445" t="s">
        <v>247</v>
      </c>
      <c r="I21" s="1449">
        <f>F24/2</f>
        <v>2200</v>
      </c>
      <c r="J21" s="1448"/>
      <c r="K21" s="1448"/>
      <c r="L21" s="1448"/>
      <c r="M21" s="1448"/>
      <c r="N21" s="1449">
        <f>F24/2</f>
        <v>2200</v>
      </c>
      <c r="O21" s="1449"/>
      <c r="P21" s="1448"/>
      <c r="Q21" s="1448"/>
      <c r="R21" s="1448"/>
      <c r="S21" s="1448"/>
      <c r="T21" s="1448"/>
      <c r="U21" s="1448"/>
    </row>
    <row r="22" spans="1:21" ht="56.25">
      <c r="A22" s="1443"/>
      <c r="B22" s="1444"/>
      <c r="C22" s="1444"/>
      <c r="D22" s="1444"/>
      <c r="E22" s="86" t="s">
        <v>248</v>
      </c>
      <c r="F22" s="87">
        <f>30*20</f>
        <v>600</v>
      </c>
      <c r="G22" s="1450"/>
      <c r="H22" s="1445"/>
      <c r="I22" s="1448"/>
      <c r="J22" s="1448"/>
      <c r="K22" s="1448"/>
      <c r="L22" s="1448"/>
      <c r="M22" s="1448"/>
      <c r="N22" s="1448"/>
      <c r="O22" s="1449"/>
      <c r="P22" s="1448"/>
      <c r="Q22" s="1448"/>
      <c r="R22" s="1448"/>
      <c r="S22" s="1448"/>
      <c r="T22" s="1448"/>
      <c r="U22" s="1448"/>
    </row>
    <row r="23" spans="1:21">
      <c r="A23" s="1443"/>
      <c r="B23" s="1444"/>
      <c r="C23" s="1444"/>
      <c r="D23" s="1444"/>
      <c r="E23" s="88" t="s">
        <v>249</v>
      </c>
      <c r="F23" s="87">
        <v>1400</v>
      </c>
      <c r="G23" s="1450"/>
      <c r="H23" s="1445"/>
      <c r="I23" s="1448"/>
      <c r="J23" s="1448"/>
      <c r="K23" s="1448"/>
      <c r="L23" s="1448"/>
      <c r="M23" s="1448"/>
      <c r="N23" s="1448"/>
      <c r="O23" s="1449"/>
      <c r="P23" s="1448"/>
      <c r="Q23" s="1448"/>
      <c r="R23" s="1448"/>
      <c r="S23" s="1448"/>
      <c r="T23" s="1448"/>
      <c r="U23" s="1448"/>
    </row>
    <row r="24" spans="1:21">
      <c r="A24" s="1443"/>
      <c r="B24" s="1444"/>
      <c r="C24" s="1444"/>
      <c r="D24" s="1444"/>
      <c r="E24" s="89" t="s">
        <v>4</v>
      </c>
      <c r="F24" s="94">
        <f>SUM(F21:F23)</f>
        <v>4400</v>
      </c>
      <c r="G24" s="1450"/>
      <c r="H24" s="1445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8"/>
      <c r="U24" s="1448"/>
    </row>
    <row r="25" spans="1:21">
      <c r="A25" s="1453" t="s">
        <v>250</v>
      </c>
      <c r="B25" s="1454"/>
      <c r="C25" s="1454"/>
      <c r="D25" s="1454"/>
      <c r="E25" s="1455"/>
      <c r="F25" s="83"/>
      <c r="G25" s="84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85"/>
      <c r="U25" s="85"/>
    </row>
    <row r="26" spans="1:21" ht="37.5">
      <c r="A26" s="1428" t="s">
        <v>251</v>
      </c>
      <c r="B26" s="1431" t="s">
        <v>252</v>
      </c>
      <c r="C26" s="1456" t="s">
        <v>253</v>
      </c>
      <c r="D26" s="1456" t="s">
        <v>254</v>
      </c>
      <c r="E26" s="86" t="s">
        <v>255</v>
      </c>
      <c r="F26" s="87">
        <v>7200</v>
      </c>
      <c r="G26" s="1446" t="s">
        <v>218</v>
      </c>
      <c r="H26" s="1447">
        <v>22612</v>
      </c>
      <c r="I26" s="1446"/>
      <c r="J26" s="1434">
        <v>38600</v>
      </c>
      <c r="K26" s="1446"/>
      <c r="L26" s="1446"/>
      <c r="M26" s="1446"/>
      <c r="N26" s="1446"/>
      <c r="O26" s="1446"/>
      <c r="P26" s="1446"/>
      <c r="Q26" s="1446"/>
      <c r="R26" s="1446"/>
      <c r="S26" s="1446"/>
      <c r="T26" s="1437"/>
      <c r="U26" s="1440" t="s">
        <v>220</v>
      </c>
    </row>
    <row r="27" spans="1:21" ht="56.25">
      <c r="A27" s="1429"/>
      <c r="B27" s="1432"/>
      <c r="C27" s="1457"/>
      <c r="D27" s="1457"/>
      <c r="E27" s="86" t="s">
        <v>256</v>
      </c>
      <c r="F27" s="87">
        <v>3600</v>
      </c>
      <c r="G27" s="1435"/>
      <c r="H27" s="1435"/>
      <c r="I27" s="1435"/>
      <c r="J27" s="1435"/>
      <c r="K27" s="1435"/>
      <c r="L27" s="1435"/>
      <c r="M27" s="1435"/>
      <c r="N27" s="1435"/>
      <c r="O27" s="1435"/>
      <c r="P27" s="1435"/>
      <c r="Q27" s="1435"/>
      <c r="R27" s="1435"/>
      <c r="S27" s="1435"/>
      <c r="T27" s="1438"/>
      <c r="U27" s="1441"/>
    </row>
    <row r="28" spans="1:21" ht="75">
      <c r="A28" s="1429"/>
      <c r="B28" s="1432"/>
      <c r="C28" s="1457"/>
      <c r="D28" s="1457"/>
      <c r="E28" s="86" t="s">
        <v>257</v>
      </c>
      <c r="F28" s="87">
        <v>16800</v>
      </c>
      <c r="G28" s="1435"/>
      <c r="H28" s="1435"/>
      <c r="I28" s="1435"/>
      <c r="J28" s="1435"/>
      <c r="K28" s="1435"/>
      <c r="L28" s="1435"/>
      <c r="M28" s="1435"/>
      <c r="N28" s="1435"/>
      <c r="O28" s="1435"/>
      <c r="P28" s="1435"/>
      <c r="Q28" s="1435"/>
      <c r="R28" s="1435"/>
      <c r="S28" s="1435"/>
      <c r="T28" s="1438"/>
      <c r="U28" s="1441"/>
    </row>
    <row r="29" spans="1:21" ht="37.5">
      <c r="A29" s="1429"/>
      <c r="B29" s="1432"/>
      <c r="C29" s="1457"/>
      <c r="D29" s="1457"/>
      <c r="E29" s="272" t="s">
        <v>258</v>
      </c>
      <c r="F29" s="87">
        <v>1500</v>
      </c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8"/>
      <c r="U29" s="1441"/>
    </row>
    <row r="30" spans="1:21" ht="37.5">
      <c r="A30" s="1429"/>
      <c r="B30" s="1432"/>
      <c r="C30" s="1457"/>
      <c r="D30" s="1457"/>
      <c r="E30" s="272" t="s">
        <v>259</v>
      </c>
      <c r="F30" s="87">
        <v>4500</v>
      </c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1435"/>
      <c r="T30" s="1438"/>
      <c r="U30" s="1441"/>
    </row>
    <row r="31" spans="1:21">
      <c r="A31" s="1429"/>
      <c r="B31" s="1432"/>
      <c r="C31" s="1457"/>
      <c r="D31" s="1457"/>
      <c r="E31" s="88" t="s">
        <v>222</v>
      </c>
      <c r="F31" s="87">
        <v>5000</v>
      </c>
      <c r="G31" s="1436"/>
      <c r="H31" s="1436"/>
      <c r="I31" s="1436"/>
      <c r="J31" s="1436"/>
      <c r="K31" s="1436"/>
      <c r="L31" s="1436"/>
      <c r="M31" s="1436"/>
      <c r="N31" s="1436"/>
      <c r="O31" s="1436"/>
      <c r="P31" s="1436"/>
      <c r="Q31" s="1436"/>
      <c r="R31" s="1436"/>
      <c r="S31" s="1436"/>
      <c r="T31" s="1439"/>
      <c r="U31" s="1442"/>
    </row>
    <row r="32" spans="1:21">
      <c r="A32" s="1430"/>
      <c r="B32" s="1433"/>
      <c r="C32" s="1458"/>
      <c r="D32" s="1458"/>
      <c r="E32" s="89" t="s">
        <v>4</v>
      </c>
      <c r="F32" s="96">
        <v>38600</v>
      </c>
      <c r="G32" s="84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85"/>
      <c r="U32" s="85"/>
    </row>
    <row r="33" spans="1:21" ht="115.5">
      <c r="A33" s="97" t="s">
        <v>260</v>
      </c>
      <c r="B33" s="260" t="s">
        <v>261</v>
      </c>
      <c r="C33" s="272" t="s">
        <v>262</v>
      </c>
      <c r="D33" s="260" t="s">
        <v>263</v>
      </c>
      <c r="E33" s="92" t="s">
        <v>264</v>
      </c>
      <c r="F33" s="87">
        <v>6000</v>
      </c>
      <c r="G33" s="98" t="s">
        <v>218</v>
      </c>
      <c r="H33" s="273" t="s">
        <v>265</v>
      </c>
      <c r="I33" s="273"/>
      <c r="J33" s="273"/>
      <c r="K33" s="95">
        <v>3000</v>
      </c>
      <c r="L33" s="273"/>
      <c r="M33" s="273"/>
      <c r="N33" s="273"/>
      <c r="O33" s="273"/>
      <c r="P33" s="273">
        <v>3000</v>
      </c>
      <c r="Q33" s="273"/>
      <c r="R33" s="273"/>
      <c r="S33" s="273"/>
      <c r="T33" s="99"/>
      <c r="U33" s="99" t="s">
        <v>229</v>
      </c>
    </row>
    <row r="34" spans="1:21" s="477" customFormat="1">
      <c r="A34" s="1453" t="s">
        <v>266</v>
      </c>
      <c r="B34" s="1454"/>
      <c r="C34" s="1454"/>
      <c r="D34" s="1454"/>
      <c r="E34" s="1455"/>
      <c r="F34" s="100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</row>
    <row r="35" spans="1:21" ht="75">
      <c r="A35" s="271" t="s">
        <v>267</v>
      </c>
      <c r="B35" s="104" t="s">
        <v>268</v>
      </c>
      <c r="C35" s="260" t="s">
        <v>269</v>
      </c>
      <c r="D35" s="105" t="s">
        <v>270</v>
      </c>
      <c r="E35" s="92" t="s">
        <v>271</v>
      </c>
      <c r="F35" s="87">
        <v>7200</v>
      </c>
      <c r="G35" s="98" t="s">
        <v>218</v>
      </c>
      <c r="H35" s="273" t="s">
        <v>272</v>
      </c>
      <c r="I35" s="273"/>
      <c r="J35" s="273"/>
      <c r="K35" s="273"/>
      <c r="L35" s="273"/>
      <c r="M35" s="273"/>
      <c r="N35" s="273"/>
      <c r="O35" s="273"/>
      <c r="P35" s="273">
        <v>7200</v>
      </c>
      <c r="Q35" s="273"/>
      <c r="R35" s="273"/>
      <c r="S35" s="273"/>
      <c r="T35" s="99"/>
      <c r="U35" s="99" t="s">
        <v>273</v>
      </c>
    </row>
    <row r="36" spans="1:21" s="477" customFormat="1">
      <c r="A36" s="1453" t="s">
        <v>274</v>
      </c>
      <c r="B36" s="1454"/>
      <c r="C36" s="1454"/>
      <c r="D36" s="1454"/>
      <c r="E36" s="1455"/>
      <c r="F36" s="10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6"/>
      <c r="U36" s="106"/>
    </row>
    <row r="37" spans="1:21" ht="75">
      <c r="A37" s="271" t="s">
        <v>275</v>
      </c>
      <c r="B37" s="104" t="s">
        <v>276</v>
      </c>
      <c r="C37" s="270" t="s">
        <v>269</v>
      </c>
      <c r="D37" s="105" t="s">
        <v>277</v>
      </c>
      <c r="E37" s="92" t="s">
        <v>278</v>
      </c>
      <c r="F37" s="87">
        <v>7200</v>
      </c>
      <c r="G37" s="98" t="s">
        <v>218</v>
      </c>
      <c r="H37" s="107" t="s">
        <v>272</v>
      </c>
      <c r="I37" s="273"/>
      <c r="J37" s="273"/>
      <c r="K37" s="273"/>
      <c r="L37" s="273"/>
      <c r="M37" s="273"/>
      <c r="N37" s="273"/>
      <c r="O37" s="273"/>
      <c r="P37" s="273">
        <v>7200</v>
      </c>
      <c r="Q37" s="273"/>
      <c r="R37" s="273"/>
      <c r="S37" s="273"/>
      <c r="T37" s="99"/>
      <c r="U37" s="99" t="s">
        <v>229</v>
      </c>
    </row>
    <row r="38" spans="1:21">
      <c r="A38" s="1464" t="s">
        <v>279</v>
      </c>
      <c r="B38" s="1465"/>
      <c r="C38" s="1465"/>
      <c r="D38" s="1465"/>
      <c r="E38" s="1466"/>
      <c r="F38" s="83"/>
      <c r="G38" s="84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85"/>
      <c r="U38" s="85"/>
    </row>
    <row r="39" spans="1:21" ht="75">
      <c r="A39" s="271" t="s">
        <v>280</v>
      </c>
      <c r="B39" s="104" t="s">
        <v>268</v>
      </c>
      <c r="C39" s="270" t="s">
        <v>269</v>
      </c>
      <c r="D39" s="105" t="s">
        <v>281</v>
      </c>
      <c r="E39" s="92" t="s">
        <v>278</v>
      </c>
      <c r="F39" s="87">
        <v>7200</v>
      </c>
      <c r="G39" s="98" t="s">
        <v>282</v>
      </c>
      <c r="H39" s="273" t="s">
        <v>283</v>
      </c>
      <c r="I39" s="273"/>
      <c r="J39" s="273"/>
      <c r="K39" s="273"/>
      <c r="L39" s="273"/>
      <c r="M39" s="273"/>
      <c r="N39" s="95">
        <v>7200</v>
      </c>
      <c r="O39" s="273"/>
      <c r="P39" s="273"/>
      <c r="Q39" s="273"/>
      <c r="R39" s="273"/>
      <c r="S39" s="273"/>
      <c r="T39" s="99"/>
      <c r="U39" s="99" t="s">
        <v>229</v>
      </c>
    </row>
    <row r="40" spans="1:21">
      <c r="A40" s="1464" t="s">
        <v>284</v>
      </c>
      <c r="B40" s="1465"/>
      <c r="C40" s="1465"/>
      <c r="D40" s="1465"/>
      <c r="E40" s="1466"/>
      <c r="F40" s="83"/>
      <c r="G40" s="8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99"/>
      <c r="U40" s="99"/>
    </row>
    <row r="41" spans="1:21" ht="37.5">
      <c r="A41" s="1467" t="s">
        <v>285</v>
      </c>
      <c r="B41" s="1470" t="s">
        <v>286</v>
      </c>
      <c r="C41" s="1473" t="s">
        <v>287</v>
      </c>
      <c r="D41" s="1456" t="s">
        <v>288</v>
      </c>
      <c r="E41" s="86" t="s">
        <v>227</v>
      </c>
      <c r="F41" s="108">
        <v>2400</v>
      </c>
      <c r="G41" s="1487" t="s">
        <v>218</v>
      </c>
      <c r="H41" s="1446"/>
      <c r="I41" s="1446"/>
      <c r="J41" s="1446"/>
      <c r="K41" s="1446"/>
      <c r="L41" s="1446"/>
      <c r="M41" s="1434">
        <v>5400</v>
      </c>
      <c r="N41" s="1446"/>
      <c r="O41" s="1446"/>
      <c r="P41" s="1434"/>
      <c r="Q41" s="1446"/>
      <c r="R41" s="1446"/>
      <c r="S41" s="1446"/>
      <c r="T41" s="1440"/>
      <c r="U41" s="1440" t="s">
        <v>273</v>
      </c>
    </row>
    <row r="42" spans="1:21" ht="56.25">
      <c r="A42" s="1468"/>
      <c r="B42" s="1471"/>
      <c r="C42" s="1474"/>
      <c r="D42" s="1457"/>
      <c r="E42" s="86" t="s">
        <v>289</v>
      </c>
      <c r="F42" s="109">
        <v>1200</v>
      </c>
      <c r="G42" s="1488"/>
      <c r="H42" s="1435"/>
      <c r="I42" s="1435"/>
      <c r="J42" s="1435"/>
      <c r="K42" s="1435"/>
      <c r="L42" s="1435"/>
      <c r="M42" s="1485"/>
      <c r="N42" s="1435"/>
      <c r="O42" s="1435"/>
      <c r="P42" s="1485"/>
      <c r="Q42" s="1435"/>
      <c r="R42" s="1435"/>
      <c r="S42" s="1435"/>
      <c r="T42" s="1441"/>
      <c r="U42" s="1441"/>
    </row>
    <row r="43" spans="1:21" ht="75">
      <c r="A43" s="1468"/>
      <c r="B43" s="1471"/>
      <c r="C43" s="1474"/>
      <c r="D43" s="1457"/>
      <c r="E43" s="86" t="s">
        <v>290</v>
      </c>
      <c r="F43" s="109">
        <v>1800</v>
      </c>
      <c r="G43" s="1489"/>
      <c r="H43" s="1436"/>
      <c r="I43" s="1436"/>
      <c r="J43" s="1436"/>
      <c r="K43" s="1436"/>
      <c r="L43" s="1436"/>
      <c r="M43" s="1486"/>
      <c r="N43" s="1436"/>
      <c r="O43" s="1436"/>
      <c r="P43" s="1486"/>
      <c r="Q43" s="1436"/>
      <c r="R43" s="1436"/>
      <c r="S43" s="1436"/>
      <c r="T43" s="1442"/>
      <c r="U43" s="1442"/>
    </row>
    <row r="44" spans="1:21">
      <c r="A44" s="1469"/>
      <c r="B44" s="1472"/>
      <c r="C44" s="1475"/>
      <c r="D44" s="1458"/>
      <c r="E44" s="89" t="s">
        <v>4</v>
      </c>
      <c r="F44" s="96">
        <v>5400</v>
      </c>
      <c r="G44" s="84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99"/>
      <c r="U44" s="99"/>
    </row>
    <row r="45" spans="1:21">
      <c r="A45" s="1476" t="s">
        <v>291</v>
      </c>
      <c r="B45" s="1477"/>
      <c r="C45" s="1477"/>
      <c r="D45" s="1477"/>
      <c r="E45" s="1478"/>
      <c r="F45" s="83"/>
      <c r="G45" s="84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85"/>
      <c r="U45" s="85"/>
    </row>
    <row r="46" spans="1:21" ht="75">
      <c r="A46" s="110" t="s">
        <v>292</v>
      </c>
      <c r="B46" s="111" t="s">
        <v>293</v>
      </c>
      <c r="C46" s="270" t="s">
        <v>269</v>
      </c>
      <c r="D46" s="105" t="s">
        <v>281</v>
      </c>
      <c r="E46" s="92" t="s">
        <v>278</v>
      </c>
      <c r="F46" s="87">
        <v>7200</v>
      </c>
      <c r="G46" s="98" t="s">
        <v>218</v>
      </c>
      <c r="H46" s="273" t="s">
        <v>283</v>
      </c>
      <c r="I46" s="273"/>
      <c r="J46" s="273"/>
      <c r="K46" s="273"/>
      <c r="L46" s="273"/>
      <c r="M46" s="273"/>
      <c r="N46" s="95">
        <v>7200</v>
      </c>
      <c r="O46" s="273"/>
      <c r="P46" s="273"/>
      <c r="Q46" s="273"/>
      <c r="R46" s="273"/>
      <c r="S46" s="273"/>
      <c r="T46" s="99"/>
      <c r="U46" s="99" t="s">
        <v>229</v>
      </c>
    </row>
    <row r="47" spans="1:21">
      <c r="A47" s="1479" t="s">
        <v>294</v>
      </c>
      <c r="B47" s="1480"/>
      <c r="C47" s="1480"/>
      <c r="D47" s="1480"/>
      <c r="E47" s="1481"/>
      <c r="F47" s="83"/>
      <c r="G47" s="84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85"/>
      <c r="U47" s="85"/>
    </row>
    <row r="48" spans="1:21" ht="123">
      <c r="A48" s="271" t="s">
        <v>295</v>
      </c>
      <c r="B48" s="104" t="s">
        <v>296</v>
      </c>
      <c r="C48" s="272" t="s">
        <v>297</v>
      </c>
      <c r="D48" s="104" t="s">
        <v>298</v>
      </c>
      <c r="E48" s="86" t="s">
        <v>299</v>
      </c>
      <c r="F48" s="87">
        <v>3600</v>
      </c>
      <c r="G48" s="98" t="s">
        <v>218</v>
      </c>
      <c r="H48" s="273" t="s">
        <v>300</v>
      </c>
      <c r="I48" s="273"/>
      <c r="J48" s="273"/>
      <c r="K48" s="273">
        <v>600</v>
      </c>
      <c r="L48" s="273">
        <v>600</v>
      </c>
      <c r="M48" s="273">
        <v>600</v>
      </c>
      <c r="N48" s="273">
        <v>600</v>
      </c>
      <c r="O48" s="273"/>
      <c r="P48" s="273"/>
      <c r="Q48" s="273">
        <v>600</v>
      </c>
      <c r="R48" s="273">
        <v>600</v>
      </c>
      <c r="S48" s="273"/>
      <c r="T48" s="99"/>
      <c r="U48" s="99" t="s">
        <v>229</v>
      </c>
    </row>
    <row r="49" spans="1:25">
      <c r="A49" s="1482" t="s">
        <v>301</v>
      </c>
      <c r="B49" s="1483"/>
      <c r="C49" s="1483"/>
      <c r="D49" s="1483"/>
      <c r="E49" s="1484"/>
      <c r="F49" s="112"/>
      <c r="G49" s="113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9"/>
      <c r="U49" s="259"/>
    </row>
    <row r="50" spans="1:25" ht="37.5">
      <c r="A50" s="1493" t="s">
        <v>302</v>
      </c>
      <c r="B50" s="1495" t="s">
        <v>303</v>
      </c>
      <c r="C50" s="1495" t="s">
        <v>304</v>
      </c>
      <c r="D50" s="1498" t="s">
        <v>305</v>
      </c>
      <c r="E50" s="86" t="s">
        <v>306</v>
      </c>
      <c r="F50" s="114">
        <v>32000</v>
      </c>
      <c r="G50" s="1499" t="s">
        <v>282</v>
      </c>
      <c r="H50" s="1502" t="s">
        <v>307</v>
      </c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508">
        <v>293200</v>
      </c>
      <c r="T50" s="1510"/>
      <c r="U50" s="1459" t="s">
        <v>229</v>
      </c>
    </row>
    <row r="51" spans="1:25" ht="37.5">
      <c r="A51" s="1494"/>
      <c r="B51" s="1496"/>
      <c r="C51" s="1496"/>
      <c r="D51" s="1498"/>
      <c r="E51" s="86" t="s">
        <v>308</v>
      </c>
      <c r="F51" s="115">
        <v>20000</v>
      </c>
      <c r="G51" s="1500"/>
      <c r="H51" s="150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509"/>
      <c r="T51" s="1511"/>
      <c r="U51" s="1460"/>
    </row>
    <row r="52" spans="1:25" ht="56.25">
      <c r="A52" s="1494"/>
      <c r="B52" s="1496"/>
      <c r="C52" s="1496"/>
      <c r="D52" s="1498"/>
      <c r="E52" s="86" t="s">
        <v>309</v>
      </c>
      <c r="F52" s="114">
        <v>16000</v>
      </c>
      <c r="G52" s="1500"/>
      <c r="H52" s="1503"/>
      <c r="I52" s="1463"/>
      <c r="J52" s="1463"/>
      <c r="K52" s="1463"/>
      <c r="L52" s="1463"/>
      <c r="M52" s="1463"/>
      <c r="N52" s="1463"/>
      <c r="O52" s="1463"/>
      <c r="P52" s="1463"/>
      <c r="Q52" s="1463"/>
      <c r="R52" s="1463"/>
      <c r="S52" s="1509"/>
      <c r="T52" s="1511"/>
      <c r="U52" s="1460"/>
    </row>
    <row r="53" spans="1:25" ht="37.5">
      <c r="A53" s="1494"/>
      <c r="B53" s="1496"/>
      <c r="C53" s="1496"/>
      <c r="D53" s="1498"/>
      <c r="E53" s="86" t="s">
        <v>310</v>
      </c>
      <c r="F53" s="114">
        <v>10000</v>
      </c>
      <c r="G53" s="1500"/>
      <c r="H53" s="1503"/>
      <c r="I53" s="1463"/>
      <c r="J53" s="1463"/>
      <c r="K53" s="1463"/>
      <c r="L53" s="1463"/>
      <c r="M53" s="1463"/>
      <c r="N53" s="1463"/>
      <c r="O53" s="1463"/>
      <c r="P53" s="1463"/>
      <c r="Q53" s="1463"/>
      <c r="R53" s="1463"/>
      <c r="S53" s="1509"/>
      <c r="T53" s="1511"/>
      <c r="U53" s="1460"/>
    </row>
    <row r="54" spans="1:25" ht="150">
      <c r="A54" s="1494"/>
      <c r="B54" s="1496"/>
      <c r="C54" s="1496"/>
      <c r="D54" s="1498"/>
      <c r="E54" s="86" t="s">
        <v>311</v>
      </c>
      <c r="F54" s="114">
        <v>70200</v>
      </c>
      <c r="G54" s="1500"/>
      <c r="H54" s="1503"/>
      <c r="I54" s="1463"/>
      <c r="J54" s="1463"/>
      <c r="K54" s="1463"/>
      <c r="L54" s="1463"/>
      <c r="M54" s="1463"/>
      <c r="N54" s="1463"/>
      <c r="O54" s="1463"/>
      <c r="P54" s="1463"/>
      <c r="Q54" s="1463"/>
      <c r="R54" s="1463"/>
      <c r="S54" s="1509"/>
      <c r="T54" s="1511"/>
      <c r="U54" s="1460"/>
    </row>
    <row r="55" spans="1:25" ht="409.5">
      <c r="A55" s="1494"/>
      <c r="B55" s="1496"/>
      <c r="C55" s="1496"/>
      <c r="D55" s="1498"/>
      <c r="E55" s="116" t="s">
        <v>312</v>
      </c>
      <c r="F55" s="114">
        <v>98000</v>
      </c>
      <c r="G55" s="1500"/>
      <c r="H55" s="1503"/>
      <c r="I55" s="1463"/>
      <c r="J55" s="1463"/>
      <c r="K55" s="1463"/>
      <c r="L55" s="1463"/>
      <c r="M55" s="1463"/>
      <c r="N55" s="1463"/>
      <c r="O55" s="1463"/>
      <c r="P55" s="1463"/>
      <c r="Q55" s="1463"/>
      <c r="R55" s="1463"/>
      <c r="S55" s="1509"/>
      <c r="T55" s="1511"/>
      <c r="U55" s="1460"/>
    </row>
    <row r="56" spans="1:25" ht="37.5">
      <c r="A56" s="1494"/>
      <c r="B56" s="1496"/>
      <c r="C56" s="1496"/>
      <c r="D56" s="1498"/>
      <c r="E56" s="86" t="s">
        <v>313</v>
      </c>
      <c r="F56" s="114">
        <v>30000</v>
      </c>
      <c r="G56" s="1500"/>
      <c r="H56" s="1503"/>
      <c r="I56" s="1463"/>
      <c r="J56" s="1463"/>
      <c r="K56" s="1463"/>
      <c r="L56" s="1463"/>
      <c r="M56" s="1463"/>
      <c r="N56" s="1463"/>
      <c r="O56" s="1463"/>
      <c r="P56" s="1463"/>
      <c r="Q56" s="1463"/>
      <c r="R56" s="1463"/>
      <c r="S56" s="1509"/>
      <c r="T56" s="1511"/>
      <c r="U56" s="1460"/>
    </row>
    <row r="57" spans="1:25" ht="37.5">
      <c r="A57" s="1494"/>
      <c r="B57" s="1496"/>
      <c r="C57" s="1496"/>
      <c r="D57" s="1498"/>
      <c r="E57" s="86" t="s">
        <v>314</v>
      </c>
      <c r="F57" s="114">
        <v>5000</v>
      </c>
      <c r="G57" s="1500"/>
      <c r="H57" s="1503"/>
      <c r="I57" s="1463"/>
      <c r="J57" s="1463"/>
      <c r="K57" s="1463"/>
      <c r="L57" s="1463"/>
      <c r="M57" s="1463"/>
      <c r="N57" s="1463"/>
      <c r="O57" s="1463"/>
      <c r="P57" s="1463"/>
      <c r="Q57" s="1463"/>
      <c r="R57" s="1463"/>
      <c r="S57" s="1509"/>
      <c r="T57" s="1511"/>
      <c r="U57" s="1460"/>
    </row>
    <row r="58" spans="1:25" ht="37.5">
      <c r="A58" s="1494"/>
      <c r="B58" s="1496"/>
      <c r="C58" s="1496"/>
      <c r="D58" s="1498"/>
      <c r="E58" s="86" t="s">
        <v>315</v>
      </c>
      <c r="F58" s="114">
        <v>2000</v>
      </c>
      <c r="G58" s="1500"/>
      <c r="H58" s="1503"/>
      <c r="I58" s="1463"/>
      <c r="J58" s="1463"/>
      <c r="K58" s="1463"/>
      <c r="L58" s="1463"/>
      <c r="M58" s="1463"/>
      <c r="N58" s="1463"/>
      <c r="O58" s="1463"/>
      <c r="P58" s="1463"/>
      <c r="Q58" s="1463"/>
      <c r="R58" s="1463"/>
      <c r="S58" s="1509"/>
      <c r="T58" s="1511"/>
      <c r="U58" s="1460"/>
    </row>
    <row r="59" spans="1:25" ht="37.5">
      <c r="A59" s="1494"/>
      <c r="B59" s="1496"/>
      <c r="C59" s="1496"/>
      <c r="D59" s="1498"/>
      <c r="E59" s="86" t="s">
        <v>316</v>
      </c>
      <c r="F59" s="114">
        <v>10000</v>
      </c>
      <c r="G59" s="1501"/>
      <c r="H59" s="1503"/>
      <c r="I59" s="1463"/>
      <c r="J59" s="1463"/>
      <c r="K59" s="1463"/>
      <c r="L59" s="1463"/>
      <c r="M59" s="1463"/>
      <c r="N59" s="1463"/>
      <c r="O59" s="1463"/>
      <c r="P59" s="1463"/>
      <c r="Q59" s="1463"/>
      <c r="R59" s="1463"/>
      <c r="S59" s="1509"/>
      <c r="T59" s="1511"/>
      <c r="U59" s="1461"/>
    </row>
    <row r="60" spans="1:25">
      <c r="A60" s="1504"/>
      <c r="B60" s="1497"/>
      <c r="C60" s="1497"/>
      <c r="D60" s="1498"/>
      <c r="E60" s="117" t="s">
        <v>4</v>
      </c>
      <c r="F60" s="118">
        <f>SUM(F50:F59)</f>
        <v>293200</v>
      </c>
      <c r="G60" s="119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</row>
    <row r="61" spans="1:25" s="149" customFormat="1">
      <c r="A61" s="1490" t="s">
        <v>317</v>
      </c>
      <c r="B61" s="1491"/>
      <c r="C61" s="1491"/>
      <c r="D61" s="1491"/>
      <c r="E61" s="1492"/>
      <c r="F61" s="83"/>
      <c r="G61" s="84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85"/>
      <c r="U61" s="85"/>
    </row>
    <row r="62" spans="1:25" s="149" customFormat="1" ht="37.5">
      <c r="A62" s="1493" t="s">
        <v>318</v>
      </c>
      <c r="B62" s="1431" t="s">
        <v>319</v>
      </c>
      <c r="C62" s="1456" t="s">
        <v>320</v>
      </c>
      <c r="D62" s="1456" t="s">
        <v>321</v>
      </c>
      <c r="E62" s="86" t="s">
        <v>322</v>
      </c>
      <c r="F62" s="87">
        <v>19200</v>
      </c>
      <c r="G62" s="1446" t="s">
        <v>218</v>
      </c>
      <c r="H62" s="1447" t="s">
        <v>323</v>
      </c>
      <c r="I62" s="1446"/>
      <c r="J62" s="1434">
        <v>50800</v>
      </c>
      <c r="K62" s="1446"/>
      <c r="L62" s="1446"/>
      <c r="M62" s="1446"/>
      <c r="N62" s="1446"/>
      <c r="O62" s="1446"/>
      <c r="P62" s="1446"/>
      <c r="Q62" s="1446"/>
      <c r="R62" s="1446"/>
      <c r="S62" s="1446"/>
      <c r="T62" s="1437"/>
      <c r="U62" s="1440" t="s">
        <v>220</v>
      </c>
      <c r="W62" s="122">
        <v>120</v>
      </c>
      <c r="X62" s="122">
        <v>2</v>
      </c>
      <c r="Y62" s="122">
        <v>80</v>
      </c>
    </row>
    <row r="63" spans="1:25" s="149" customFormat="1" ht="56.25">
      <c r="A63" s="1494"/>
      <c r="B63" s="1432"/>
      <c r="C63" s="1457"/>
      <c r="D63" s="1457"/>
      <c r="E63" s="123" t="s">
        <v>324</v>
      </c>
      <c r="F63" s="87">
        <v>9600</v>
      </c>
      <c r="G63" s="1435"/>
      <c r="H63" s="1435"/>
      <c r="I63" s="1435"/>
      <c r="J63" s="1435"/>
      <c r="K63" s="1435"/>
      <c r="L63" s="1435"/>
      <c r="M63" s="1435"/>
      <c r="N63" s="1435"/>
      <c r="O63" s="1435"/>
      <c r="P63" s="1435"/>
      <c r="Q63" s="1435"/>
      <c r="R63" s="1435"/>
      <c r="S63" s="1435"/>
      <c r="T63" s="1438"/>
      <c r="U63" s="1441"/>
      <c r="W63" s="122">
        <v>120</v>
      </c>
      <c r="X63" s="122">
        <v>4</v>
      </c>
      <c r="Y63" s="122">
        <v>20</v>
      </c>
    </row>
    <row r="64" spans="1:25" s="149" customFormat="1" ht="75">
      <c r="A64" s="1494"/>
      <c r="B64" s="1432"/>
      <c r="C64" s="1457"/>
      <c r="D64" s="1457"/>
      <c r="E64" s="86" t="s">
        <v>325</v>
      </c>
      <c r="F64" s="87">
        <v>6000</v>
      </c>
      <c r="G64" s="1435"/>
      <c r="H64" s="1435"/>
      <c r="I64" s="1435"/>
      <c r="J64" s="1435"/>
      <c r="K64" s="1435"/>
      <c r="L64" s="1435"/>
      <c r="M64" s="1435"/>
      <c r="N64" s="1435"/>
      <c r="O64" s="1435"/>
      <c r="P64" s="1435"/>
      <c r="Q64" s="1435"/>
      <c r="R64" s="1435"/>
      <c r="S64" s="1435"/>
      <c r="T64" s="1438"/>
      <c r="U64" s="1441"/>
      <c r="W64" s="122">
        <v>5</v>
      </c>
      <c r="X64" s="122">
        <v>2</v>
      </c>
      <c r="Y64" s="122">
        <v>600</v>
      </c>
    </row>
    <row r="65" spans="1:25" s="149" customFormat="1" ht="37.5">
      <c r="A65" s="1494"/>
      <c r="B65" s="1432"/>
      <c r="C65" s="1457"/>
      <c r="D65" s="1457"/>
      <c r="E65" s="272" t="s">
        <v>326</v>
      </c>
      <c r="F65" s="87">
        <v>10000</v>
      </c>
      <c r="G65" s="1435"/>
      <c r="H65" s="1435"/>
      <c r="I65" s="1435"/>
      <c r="J65" s="1435"/>
      <c r="K65" s="1435"/>
      <c r="L65" s="1435"/>
      <c r="M65" s="1435"/>
      <c r="N65" s="1435"/>
      <c r="O65" s="1435"/>
      <c r="P65" s="1435"/>
      <c r="Q65" s="1435"/>
      <c r="R65" s="1435"/>
      <c r="S65" s="1435"/>
      <c r="T65" s="1438"/>
      <c r="U65" s="1441"/>
      <c r="W65" s="122">
        <v>1</v>
      </c>
      <c r="X65" s="122">
        <v>2</v>
      </c>
      <c r="Y65" s="122">
        <v>5000</v>
      </c>
    </row>
    <row r="66" spans="1:25" s="149" customFormat="1">
      <c r="A66" s="1494"/>
      <c r="B66" s="1432"/>
      <c r="C66" s="1457"/>
      <c r="D66" s="1457"/>
      <c r="E66" s="272" t="s">
        <v>327</v>
      </c>
      <c r="F66" s="87">
        <v>6000</v>
      </c>
      <c r="G66" s="1435"/>
      <c r="H66" s="1435"/>
      <c r="I66" s="1435"/>
      <c r="J66" s="1435"/>
      <c r="K66" s="1435"/>
      <c r="L66" s="1435"/>
      <c r="M66" s="1435"/>
      <c r="N66" s="1435"/>
      <c r="O66" s="1435"/>
      <c r="P66" s="1435"/>
      <c r="Q66" s="1435"/>
      <c r="R66" s="1435"/>
      <c r="S66" s="1435"/>
      <c r="T66" s="1438"/>
      <c r="U66" s="1441"/>
    </row>
    <row r="67" spans="1:25" s="149" customFormat="1">
      <c r="A67" s="1494"/>
      <c r="B67" s="1433"/>
      <c r="C67" s="1458"/>
      <c r="D67" s="1458"/>
      <c r="E67" s="89" t="s">
        <v>4</v>
      </c>
      <c r="F67" s="124">
        <v>50800</v>
      </c>
      <c r="G67" s="84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85"/>
      <c r="U67" s="85"/>
    </row>
    <row r="68" spans="1:25" s="149" customFormat="1">
      <c r="A68" s="1505" t="s">
        <v>328</v>
      </c>
      <c r="B68" s="1506"/>
      <c r="C68" s="1506"/>
      <c r="D68" s="1506"/>
      <c r="E68" s="1507"/>
      <c r="F68" s="83"/>
      <c r="G68" s="84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85"/>
      <c r="U68" s="85"/>
    </row>
    <row r="69" spans="1:25" s="149" customFormat="1" ht="37.5">
      <c r="A69" s="1428" t="s">
        <v>329</v>
      </c>
      <c r="B69" s="1495" t="s">
        <v>330</v>
      </c>
      <c r="C69" s="1512" t="s">
        <v>331</v>
      </c>
      <c r="D69" s="1514" t="s">
        <v>332</v>
      </c>
      <c r="E69" s="125" t="s">
        <v>333</v>
      </c>
      <c r="F69" s="126">
        <v>2800</v>
      </c>
      <c r="G69" s="127"/>
      <c r="H69" s="1526" t="s">
        <v>334</v>
      </c>
      <c r="I69" s="273"/>
      <c r="J69" s="1434">
        <v>19300</v>
      </c>
      <c r="K69" s="273"/>
      <c r="L69" s="273"/>
      <c r="M69" s="273"/>
      <c r="N69" s="273"/>
      <c r="O69" s="273"/>
      <c r="P69" s="273"/>
      <c r="Q69" s="273"/>
      <c r="R69" s="273"/>
      <c r="S69" s="273"/>
      <c r="T69" s="85"/>
      <c r="U69" s="1518" t="s">
        <v>229</v>
      </c>
    </row>
    <row r="70" spans="1:25" s="149" customFormat="1" ht="56.25">
      <c r="A70" s="1429"/>
      <c r="B70" s="1496"/>
      <c r="C70" s="1522"/>
      <c r="D70" s="1530"/>
      <c r="E70" s="125" t="s">
        <v>335</v>
      </c>
      <c r="F70" s="126">
        <v>1400</v>
      </c>
      <c r="G70" s="127"/>
      <c r="H70" s="1527"/>
      <c r="I70" s="273"/>
      <c r="J70" s="1435"/>
      <c r="K70" s="273"/>
      <c r="L70" s="273"/>
      <c r="M70" s="273"/>
      <c r="N70" s="273"/>
      <c r="O70" s="273"/>
      <c r="P70" s="273"/>
      <c r="Q70" s="273"/>
      <c r="R70" s="273"/>
      <c r="S70" s="273"/>
      <c r="T70" s="85"/>
      <c r="U70" s="1520"/>
    </row>
    <row r="71" spans="1:25" s="149" customFormat="1">
      <c r="A71" s="1429"/>
      <c r="B71" s="1496"/>
      <c r="C71" s="1522"/>
      <c r="D71" s="1530"/>
      <c r="E71" s="125" t="s">
        <v>336</v>
      </c>
      <c r="F71" s="87">
        <v>2000</v>
      </c>
      <c r="G71" s="1516" t="s">
        <v>218</v>
      </c>
      <c r="H71" s="1527"/>
      <c r="I71" s="273"/>
      <c r="J71" s="1435"/>
      <c r="K71" s="273"/>
      <c r="L71" s="273"/>
      <c r="M71" s="273"/>
      <c r="N71" s="273"/>
      <c r="O71" s="273"/>
      <c r="P71" s="273"/>
      <c r="Q71" s="273"/>
      <c r="R71" s="273"/>
      <c r="S71" s="273"/>
      <c r="T71" s="85"/>
      <c r="U71" s="1520"/>
    </row>
    <row r="72" spans="1:25" s="149" customFormat="1">
      <c r="A72" s="1429"/>
      <c r="B72" s="1496"/>
      <c r="C72" s="1522"/>
      <c r="D72" s="1530"/>
      <c r="E72" s="125" t="s">
        <v>337</v>
      </c>
      <c r="F72" s="87">
        <v>2000</v>
      </c>
      <c r="G72" s="1521"/>
      <c r="H72" s="1527"/>
      <c r="I72" s="273"/>
      <c r="J72" s="1435"/>
      <c r="K72" s="273"/>
      <c r="L72" s="273"/>
      <c r="M72" s="273"/>
      <c r="N72" s="273"/>
      <c r="O72" s="273"/>
      <c r="P72" s="273"/>
      <c r="Q72" s="273"/>
      <c r="R72" s="273"/>
      <c r="S72" s="273"/>
      <c r="T72" s="85"/>
      <c r="U72" s="1520"/>
    </row>
    <row r="73" spans="1:25" s="149" customFormat="1" ht="37.5">
      <c r="A73" s="1429"/>
      <c r="B73" s="1496"/>
      <c r="C73" s="1522"/>
      <c r="D73" s="1530"/>
      <c r="E73" s="125" t="s">
        <v>338</v>
      </c>
      <c r="F73" s="126">
        <v>3600</v>
      </c>
      <c r="G73" s="1521"/>
      <c r="H73" s="1527"/>
      <c r="I73" s="273"/>
      <c r="J73" s="1435"/>
      <c r="K73" s="273"/>
      <c r="L73" s="273"/>
      <c r="M73" s="273"/>
      <c r="N73" s="273"/>
      <c r="O73" s="273"/>
      <c r="P73" s="273"/>
      <c r="Q73" s="273"/>
      <c r="R73" s="273"/>
      <c r="S73" s="273"/>
      <c r="T73" s="85"/>
      <c r="U73" s="1520"/>
    </row>
    <row r="74" spans="1:25" s="149" customFormat="1" ht="37.5">
      <c r="A74" s="1429"/>
      <c r="B74" s="1496"/>
      <c r="C74" s="1522"/>
      <c r="D74" s="1530"/>
      <c r="E74" s="125" t="s">
        <v>339</v>
      </c>
      <c r="F74" s="126">
        <v>1800</v>
      </c>
      <c r="G74" s="1521"/>
      <c r="H74" s="1527"/>
      <c r="I74" s="273"/>
      <c r="J74" s="1435"/>
      <c r="K74" s="273"/>
      <c r="L74" s="273"/>
      <c r="M74" s="273"/>
      <c r="N74" s="273"/>
      <c r="O74" s="273"/>
      <c r="P74" s="273"/>
      <c r="Q74" s="273"/>
      <c r="R74" s="273"/>
      <c r="S74" s="273"/>
      <c r="T74" s="85"/>
      <c r="U74" s="1520"/>
    </row>
    <row r="75" spans="1:25" s="149" customFormat="1">
      <c r="A75" s="1429"/>
      <c r="B75" s="1496"/>
      <c r="C75" s="1522"/>
      <c r="D75" s="1530"/>
      <c r="E75" s="125" t="s">
        <v>340</v>
      </c>
      <c r="F75" s="126">
        <v>4000</v>
      </c>
      <c r="G75" s="1521"/>
      <c r="H75" s="1527"/>
      <c r="I75" s="273"/>
      <c r="J75" s="1435"/>
      <c r="K75" s="273"/>
      <c r="L75" s="273"/>
      <c r="M75" s="273"/>
      <c r="N75" s="273"/>
      <c r="O75" s="273"/>
      <c r="P75" s="273"/>
      <c r="Q75" s="273"/>
      <c r="R75" s="273"/>
      <c r="S75" s="273"/>
      <c r="T75" s="85"/>
      <c r="U75" s="1520"/>
    </row>
    <row r="76" spans="1:25" s="146" customFormat="1" ht="37.5">
      <c r="A76" s="1430"/>
      <c r="B76" s="1497"/>
      <c r="C76" s="1513"/>
      <c r="D76" s="1515"/>
      <c r="E76" s="128" t="s">
        <v>341</v>
      </c>
      <c r="F76" s="129">
        <v>1700</v>
      </c>
      <c r="G76" s="1517"/>
      <c r="H76" s="1528"/>
      <c r="I76" s="130"/>
      <c r="J76" s="1436"/>
      <c r="K76" s="130"/>
      <c r="L76" s="130"/>
      <c r="M76" s="130"/>
      <c r="N76" s="131"/>
      <c r="O76" s="130"/>
      <c r="P76" s="130"/>
      <c r="Q76" s="130"/>
      <c r="R76" s="130"/>
      <c r="S76" s="130"/>
      <c r="T76" s="132"/>
      <c r="U76" s="1519"/>
      <c r="W76" s="133">
        <v>120</v>
      </c>
      <c r="X76" s="133">
        <v>2</v>
      </c>
      <c r="Y76" s="133">
        <v>80</v>
      </c>
    </row>
    <row r="77" spans="1:25" s="146" customFormat="1">
      <c r="A77" s="249"/>
      <c r="B77" s="248"/>
      <c r="C77" s="249"/>
      <c r="D77" s="250"/>
      <c r="E77" s="134" t="s">
        <v>4</v>
      </c>
      <c r="F77" s="135">
        <f>SUM(F69:F76)</f>
        <v>19300</v>
      </c>
      <c r="G77" s="251"/>
      <c r="H77" s="254"/>
      <c r="I77" s="130"/>
      <c r="J77" s="136"/>
      <c r="K77" s="130"/>
      <c r="L77" s="130"/>
      <c r="M77" s="130"/>
      <c r="N77" s="131"/>
      <c r="O77" s="130"/>
      <c r="P77" s="130"/>
      <c r="Q77" s="130"/>
      <c r="R77" s="130"/>
      <c r="S77" s="130"/>
      <c r="T77" s="132"/>
      <c r="U77" s="132"/>
      <c r="W77" s="133"/>
      <c r="X77" s="133"/>
      <c r="Y77" s="133"/>
    </row>
    <row r="78" spans="1:25" s="146" customFormat="1" ht="37.5">
      <c r="A78" s="1428" t="s">
        <v>342</v>
      </c>
      <c r="B78" s="1495" t="s">
        <v>343</v>
      </c>
      <c r="C78" s="1512" t="s">
        <v>344</v>
      </c>
      <c r="D78" s="1523" t="s">
        <v>345</v>
      </c>
      <c r="E78" s="125" t="s">
        <v>333</v>
      </c>
      <c r="F78" s="126">
        <v>2800</v>
      </c>
      <c r="G78" s="1516" t="s">
        <v>218</v>
      </c>
      <c r="H78" s="1526" t="s">
        <v>346</v>
      </c>
      <c r="I78" s="1529">
        <v>25950</v>
      </c>
      <c r="J78" s="255"/>
      <c r="K78" s="130"/>
      <c r="L78" s="130"/>
      <c r="M78" s="130"/>
      <c r="N78" s="131"/>
      <c r="O78" s="130"/>
      <c r="P78" s="130"/>
      <c r="Q78" s="130"/>
      <c r="R78" s="130"/>
      <c r="S78" s="130"/>
      <c r="T78" s="132"/>
      <c r="U78" s="1518" t="s">
        <v>229</v>
      </c>
      <c r="W78" s="133"/>
      <c r="X78" s="133"/>
      <c r="Y78" s="133"/>
    </row>
    <row r="79" spans="1:25" s="146" customFormat="1" ht="56.25">
      <c r="A79" s="1429"/>
      <c r="B79" s="1496"/>
      <c r="C79" s="1522"/>
      <c r="D79" s="1524"/>
      <c r="E79" s="125" t="s">
        <v>335</v>
      </c>
      <c r="F79" s="126">
        <v>1400</v>
      </c>
      <c r="G79" s="1521"/>
      <c r="H79" s="1527"/>
      <c r="I79" s="1527"/>
      <c r="J79" s="255"/>
      <c r="K79" s="130"/>
      <c r="L79" s="130"/>
      <c r="M79" s="130"/>
      <c r="N79" s="131"/>
      <c r="O79" s="130"/>
      <c r="P79" s="130"/>
      <c r="Q79" s="130"/>
      <c r="R79" s="130"/>
      <c r="S79" s="130"/>
      <c r="T79" s="132"/>
      <c r="U79" s="1520"/>
      <c r="W79" s="133"/>
      <c r="X79" s="133"/>
      <c r="Y79" s="133"/>
    </row>
    <row r="80" spans="1:25" s="146" customFormat="1" ht="37.5">
      <c r="A80" s="1429"/>
      <c r="B80" s="1496"/>
      <c r="C80" s="1522"/>
      <c r="D80" s="1524"/>
      <c r="E80" s="125" t="s">
        <v>347</v>
      </c>
      <c r="F80" s="126">
        <v>7200</v>
      </c>
      <c r="G80" s="1521"/>
      <c r="H80" s="1527"/>
      <c r="I80" s="1527"/>
      <c r="J80" s="255"/>
      <c r="K80" s="130"/>
      <c r="L80" s="130"/>
      <c r="M80" s="130"/>
      <c r="N80" s="131"/>
      <c r="O80" s="130"/>
      <c r="P80" s="130"/>
      <c r="Q80" s="130"/>
      <c r="R80" s="130"/>
      <c r="S80" s="130"/>
      <c r="T80" s="132"/>
      <c r="U80" s="1520"/>
      <c r="W80" s="133"/>
      <c r="X80" s="133"/>
      <c r="Y80" s="133"/>
    </row>
    <row r="81" spans="1:25" s="146" customFormat="1">
      <c r="A81" s="1429"/>
      <c r="B81" s="1496"/>
      <c r="C81" s="1522"/>
      <c r="D81" s="1524"/>
      <c r="E81" s="125" t="s">
        <v>348</v>
      </c>
      <c r="F81" s="126">
        <v>6000</v>
      </c>
      <c r="G81" s="1521"/>
      <c r="H81" s="1527"/>
      <c r="I81" s="1527"/>
      <c r="J81" s="255"/>
      <c r="K81" s="130"/>
      <c r="L81" s="130"/>
      <c r="M81" s="130"/>
      <c r="N81" s="131"/>
      <c r="O81" s="130"/>
      <c r="P81" s="130"/>
      <c r="Q81" s="130"/>
      <c r="R81" s="130"/>
      <c r="S81" s="130"/>
      <c r="T81" s="132"/>
      <c r="U81" s="1520"/>
      <c r="W81" s="133"/>
      <c r="X81" s="133"/>
      <c r="Y81" s="133"/>
    </row>
    <row r="82" spans="1:25" s="146" customFormat="1" ht="37.5">
      <c r="A82" s="1429"/>
      <c r="B82" s="1496"/>
      <c r="C82" s="1522"/>
      <c r="D82" s="1524"/>
      <c r="E82" s="128" t="s">
        <v>349</v>
      </c>
      <c r="F82" s="129">
        <v>2550</v>
      </c>
      <c r="G82" s="1521"/>
      <c r="H82" s="1527"/>
      <c r="I82" s="1527"/>
      <c r="J82" s="255"/>
      <c r="K82" s="130"/>
      <c r="L82" s="130"/>
      <c r="M82" s="130"/>
      <c r="N82" s="131"/>
      <c r="O82" s="130"/>
      <c r="P82" s="130"/>
      <c r="Q82" s="130"/>
      <c r="R82" s="130"/>
      <c r="S82" s="130"/>
      <c r="T82" s="132"/>
      <c r="U82" s="1520"/>
      <c r="W82" s="133"/>
      <c r="X82" s="133"/>
      <c r="Y82" s="133"/>
    </row>
    <row r="83" spans="1:25" s="146" customFormat="1">
      <c r="A83" s="1429"/>
      <c r="B83" s="1496"/>
      <c r="C83" s="1522"/>
      <c r="D83" s="1524"/>
      <c r="E83" s="125" t="s">
        <v>350</v>
      </c>
      <c r="F83" s="87">
        <v>3000</v>
      </c>
      <c r="G83" s="1521"/>
      <c r="H83" s="1527"/>
      <c r="I83" s="1527"/>
      <c r="J83" s="255"/>
      <c r="K83" s="130"/>
      <c r="L83" s="130"/>
      <c r="M83" s="130"/>
      <c r="N83" s="131"/>
      <c r="O83" s="130"/>
      <c r="P83" s="130"/>
      <c r="Q83" s="130"/>
      <c r="R83" s="130"/>
      <c r="S83" s="130"/>
      <c r="T83" s="132"/>
      <c r="U83" s="1520"/>
      <c r="W83" s="133"/>
      <c r="X83" s="133"/>
      <c r="Y83" s="133"/>
    </row>
    <row r="84" spans="1:25" s="146" customFormat="1">
      <c r="A84" s="1430"/>
      <c r="B84" s="1497"/>
      <c r="C84" s="1513"/>
      <c r="D84" s="1525"/>
      <c r="E84" s="125" t="s">
        <v>351</v>
      </c>
      <c r="F84" s="87">
        <v>3000</v>
      </c>
      <c r="G84" s="1517"/>
      <c r="H84" s="1528"/>
      <c r="I84" s="1528"/>
      <c r="J84" s="255"/>
      <c r="K84" s="130"/>
      <c r="L84" s="130"/>
      <c r="M84" s="130"/>
      <c r="N84" s="131"/>
      <c r="O84" s="130"/>
      <c r="P84" s="130"/>
      <c r="Q84" s="130"/>
      <c r="R84" s="130"/>
      <c r="S84" s="130"/>
      <c r="T84" s="132"/>
      <c r="U84" s="1519"/>
      <c r="W84" s="133"/>
      <c r="X84" s="133"/>
      <c r="Y84" s="133"/>
    </row>
    <row r="85" spans="1:25" s="146" customFormat="1">
      <c r="A85" s="249"/>
      <c r="B85" s="248"/>
      <c r="C85" s="249"/>
      <c r="D85" s="250"/>
      <c r="E85" s="137" t="s">
        <v>4</v>
      </c>
      <c r="F85" s="138">
        <f>SUM(F78:F84)</f>
        <v>25950</v>
      </c>
      <c r="G85" s="251"/>
      <c r="H85" s="254"/>
      <c r="I85" s="130"/>
      <c r="J85" s="255"/>
      <c r="K85" s="130"/>
      <c r="L85" s="130"/>
      <c r="M85" s="130"/>
      <c r="N85" s="131"/>
      <c r="O85" s="130"/>
      <c r="P85" s="130"/>
      <c r="Q85" s="130"/>
      <c r="R85" s="130"/>
      <c r="S85" s="130"/>
      <c r="T85" s="132"/>
      <c r="U85" s="132"/>
      <c r="W85" s="133"/>
      <c r="X85" s="133"/>
      <c r="Y85" s="133"/>
    </row>
    <row r="86" spans="1:25" s="146" customFormat="1" ht="37.5">
      <c r="A86" s="1428" t="s">
        <v>352</v>
      </c>
      <c r="B86" s="1495" t="s">
        <v>353</v>
      </c>
      <c r="C86" s="1512" t="s">
        <v>354</v>
      </c>
      <c r="D86" s="1514" t="s">
        <v>355</v>
      </c>
      <c r="E86" s="128" t="s">
        <v>356</v>
      </c>
      <c r="F86" s="129">
        <v>30000</v>
      </c>
      <c r="G86" s="1516" t="s">
        <v>282</v>
      </c>
      <c r="H86" s="254" t="s">
        <v>346</v>
      </c>
      <c r="I86" s="131">
        <v>30000</v>
      </c>
      <c r="J86" s="255"/>
      <c r="K86" s="130"/>
      <c r="L86" s="130"/>
      <c r="M86" s="130"/>
      <c r="N86" s="131"/>
      <c r="O86" s="130"/>
      <c r="P86" s="130"/>
      <c r="Q86" s="130"/>
      <c r="R86" s="130"/>
      <c r="S86" s="130"/>
      <c r="T86" s="132"/>
      <c r="U86" s="1518" t="s">
        <v>229</v>
      </c>
      <c r="W86" s="133"/>
      <c r="X86" s="133"/>
      <c r="Y86" s="133"/>
    </row>
    <row r="87" spans="1:25" s="146" customFormat="1" ht="75">
      <c r="A87" s="1430"/>
      <c r="B87" s="1497"/>
      <c r="C87" s="1513"/>
      <c r="D87" s="1515"/>
      <c r="E87" s="128" t="s">
        <v>357</v>
      </c>
      <c r="F87" s="129">
        <v>25000</v>
      </c>
      <c r="G87" s="1517"/>
      <c r="H87" s="254" t="s">
        <v>358</v>
      </c>
      <c r="I87" s="131">
        <v>5000</v>
      </c>
      <c r="J87" s="131">
        <v>5000</v>
      </c>
      <c r="K87" s="131">
        <v>5000</v>
      </c>
      <c r="L87" s="131">
        <v>5000</v>
      </c>
      <c r="M87" s="131">
        <v>5000</v>
      </c>
      <c r="N87" s="131"/>
      <c r="O87" s="131"/>
      <c r="P87" s="131"/>
      <c r="Q87" s="131"/>
      <c r="R87" s="131"/>
      <c r="S87" s="131"/>
      <c r="T87" s="131"/>
      <c r="U87" s="1519"/>
      <c r="W87" s="133"/>
      <c r="X87" s="133"/>
      <c r="Y87" s="133"/>
    </row>
    <row r="88" spans="1:25" s="149" customFormat="1">
      <c r="A88" s="110"/>
      <c r="B88" s="111"/>
      <c r="C88" s="270"/>
      <c r="D88" s="105"/>
      <c r="E88" s="137" t="s">
        <v>4</v>
      </c>
      <c r="F88" s="139">
        <f>SUM(F86:F87)</f>
        <v>55000</v>
      </c>
      <c r="G88" s="98"/>
      <c r="H88" s="273"/>
      <c r="I88" s="273"/>
      <c r="J88" s="273"/>
      <c r="K88" s="273"/>
      <c r="L88" s="273"/>
      <c r="M88" s="273"/>
      <c r="N88" s="95"/>
      <c r="O88" s="273"/>
      <c r="P88" s="273"/>
      <c r="Q88" s="273"/>
      <c r="R88" s="273"/>
      <c r="S88" s="273"/>
      <c r="T88" s="99"/>
      <c r="U88" s="99"/>
      <c r="W88" s="122"/>
      <c r="X88" s="122"/>
      <c r="Y88" s="122"/>
    </row>
    <row r="89" spans="1:25" ht="39">
      <c r="A89" s="110"/>
      <c r="B89" s="111"/>
      <c r="C89" s="270"/>
      <c r="D89" s="105"/>
      <c r="E89" s="140" t="s">
        <v>359</v>
      </c>
      <c r="F89" s="141">
        <v>400000</v>
      </c>
      <c r="G89" s="98"/>
      <c r="H89" s="273"/>
      <c r="I89" s="142">
        <f t="shared" ref="I89:T89" si="0">SUM(I8:I88)</f>
        <v>63150</v>
      </c>
      <c r="J89" s="142">
        <f t="shared" si="0"/>
        <v>115400</v>
      </c>
      <c r="K89" s="142">
        <f t="shared" si="0"/>
        <v>13380</v>
      </c>
      <c r="L89" s="142">
        <f t="shared" si="0"/>
        <v>5600</v>
      </c>
      <c r="M89" s="142">
        <f t="shared" si="0"/>
        <v>11000</v>
      </c>
      <c r="N89" s="142">
        <f t="shared" si="0"/>
        <v>17200</v>
      </c>
      <c r="O89" s="142">
        <f t="shared" si="0"/>
        <v>5900</v>
      </c>
      <c r="P89" s="142">
        <f t="shared" si="0"/>
        <v>17400</v>
      </c>
      <c r="Q89" s="142">
        <f t="shared" si="0"/>
        <v>600</v>
      </c>
      <c r="R89" s="142">
        <f t="shared" si="0"/>
        <v>600</v>
      </c>
      <c r="S89" s="142">
        <f t="shared" si="0"/>
        <v>293200</v>
      </c>
      <c r="T89" s="143">
        <f t="shared" si="0"/>
        <v>0</v>
      </c>
      <c r="U89" s="143"/>
    </row>
    <row r="91" spans="1:25">
      <c r="F91" s="933"/>
    </row>
  </sheetData>
  <mergeCells count="215"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สรุปงบ</vt:lpstr>
      <vt:lpstr>แผน ปี 65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'แผน ปี 65'!Print_Area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'แผน ปี 65'!Print_Titles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2021-09-13T08:24:51Z</cp:lastPrinted>
  <dcterms:created xsi:type="dcterms:W3CDTF">2018-09-23T07:08:04Z</dcterms:created>
  <dcterms:modified xsi:type="dcterms:W3CDTF">2021-10-06T05:17:35Z</dcterms:modified>
</cp:coreProperties>
</file>