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365" tabRatio="784" activeTab="1"/>
  </bookViews>
  <sheets>
    <sheet name="Sheet10" sheetId="10" r:id="rId1"/>
    <sheet name="Sheet2" sheetId="14" r:id="rId2"/>
    <sheet name="Sheet1" sheetId="15" r:id="rId3"/>
  </sheets>
  <externalReferences>
    <externalReference r:id="rId4"/>
    <externalReference r:id="rId5"/>
  </externalReferences>
  <definedNames>
    <definedName name="DATA">[1]DATA2558!#REF!</definedName>
  </definedNames>
  <calcPr calcId="145621"/>
</workbook>
</file>

<file path=xl/calcChain.xml><?xml version="1.0" encoding="utf-8"?>
<calcChain xmlns="http://schemas.openxmlformats.org/spreadsheetml/2006/main">
  <c r="C127" i="14" l="1"/>
  <c r="C119" i="14"/>
  <c r="C104" i="14"/>
  <c r="C90" i="14"/>
  <c r="C84" i="14"/>
  <c r="C68" i="14"/>
  <c r="C48" i="14"/>
  <c r="J42" i="14"/>
  <c r="J41" i="14"/>
  <c r="M41" i="14" s="1"/>
  <c r="D41" i="14"/>
  <c r="I41" i="14" s="1"/>
  <c r="C41" i="14"/>
  <c r="C42" i="14" s="1"/>
  <c r="J40" i="14"/>
  <c r="M40" i="14" s="1"/>
  <c r="I40" i="14"/>
  <c r="E40" i="14"/>
  <c r="J39" i="14"/>
  <c r="K39" i="14" s="1"/>
  <c r="I39" i="14"/>
  <c r="E39" i="14"/>
  <c r="J38" i="14"/>
  <c r="M38" i="14" s="1"/>
  <c r="I38" i="14"/>
  <c r="E38" i="14"/>
  <c r="J37" i="14"/>
  <c r="K37" i="14" s="1"/>
  <c r="I37" i="14"/>
  <c r="E37" i="14"/>
  <c r="J36" i="14"/>
  <c r="M36" i="14" s="1"/>
  <c r="I36" i="14"/>
  <c r="E36" i="14"/>
  <c r="L35" i="14"/>
  <c r="J35" i="14"/>
  <c r="K35" i="14" s="1"/>
  <c r="I35" i="14"/>
  <c r="E35" i="14"/>
  <c r="J34" i="14"/>
  <c r="M34" i="14" s="1"/>
  <c r="I34" i="14"/>
  <c r="E34" i="14"/>
  <c r="J33" i="14"/>
  <c r="K33" i="14" s="1"/>
  <c r="I33" i="14"/>
  <c r="E33" i="14"/>
  <c r="J32" i="14"/>
  <c r="M32" i="14" s="1"/>
  <c r="I32" i="14"/>
  <c r="E32" i="14"/>
  <c r="J31" i="14"/>
  <c r="K31" i="14" s="1"/>
  <c r="I31" i="14"/>
  <c r="E31" i="14"/>
  <c r="J30" i="14"/>
  <c r="M30" i="14" s="1"/>
  <c r="I30" i="14"/>
  <c r="E30" i="14"/>
  <c r="J29" i="14"/>
  <c r="K29" i="14" s="1"/>
  <c r="I29" i="14"/>
  <c r="E29" i="14"/>
  <c r="J28" i="14"/>
  <c r="M28" i="14" s="1"/>
  <c r="I28" i="14"/>
  <c r="E28" i="14"/>
  <c r="J27" i="14"/>
  <c r="K27" i="14" s="1"/>
  <c r="I27" i="14"/>
  <c r="E27" i="14"/>
  <c r="E44" i="14" s="1"/>
  <c r="E45" i="14" s="1"/>
  <c r="J26" i="14"/>
  <c r="M26" i="14" s="1"/>
  <c r="I26" i="14"/>
  <c r="E26" i="14"/>
  <c r="J24" i="14"/>
  <c r="J23" i="14"/>
  <c r="J44" i="14" s="1"/>
  <c r="E23" i="14"/>
  <c r="D23" i="14"/>
  <c r="D24" i="14" s="1"/>
  <c r="C23" i="14"/>
  <c r="C44" i="14" s="1"/>
  <c r="C45" i="14" s="1"/>
  <c r="J22" i="14"/>
  <c r="K22" i="14" s="1"/>
  <c r="I22" i="14"/>
  <c r="E22" i="14"/>
  <c r="J21" i="14"/>
  <c r="M21" i="14" s="1"/>
  <c r="I21" i="14"/>
  <c r="E21" i="14"/>
  <c r="J20" i="14"/>
  <c r="K20" i="14" s="1"/>
  <c r="I20" i="14"/>
  <c r="E20" i="14"/>
  <c r="J19" i="14"/>
  <c r="M19" i="14" s="1"/>
  <c r="I19" i="14"/>
  <c r="E19" i="14"/>
  <c r="J18" i="14"/>
  <c r="K18" i="14" s="1"/>
  <c r="I18" i="14"/>
  <c r="E18" i="14"/>
  <c r="J17" i="14"/>
  <c r="M17" i="14" s="1"/>
  <c r="I17" i="14"/>
  <c r="E17" i="14"/>
  <c r="J16" i="14"/>
  <c r="K16" i="14" s="1"/>
  <c r="I16" i="14"/>
  <c r="E16" i="14"/>
  <c r="J15" i="14"/>
  <c r="M15" i="14" s="1"/>
  <c r="I15" i="14"/>
  <c r="E15" i="14"/>
  <c r="J14" i="14"/>
  <c r="K14" i="14" s="1"/>
  <c r="I14" i="14"/>
  <c r="E14" i="14"/>
  <c r="J13" i="14"/>
  <c r="M13" i="14" s="1"/>
  <c r="I13" i="14"/>
  <c r="E13" i="14"/>
  <c r="J12" i="14"/>
  <c r="K12" i="14" s="1"/>
  <c r="I12" i="14"/>
  <c r="E12" i="14"/>
  <c r="J11" i="14"/>
  <c r="M11" i="14" s="1"/>
  <c r="I11" i="14"/>
  <c r="E11" i="14"/>
  <c r="L33" i="14" l="1"/>
  <c r="L14" i="14"/>
  <c r="L22" i="14"/>
  <c r="L27" i="14"/>
  <c r="L18" i="14"/>
  <c r="L31" i="14"/>
  <c r="L39" i="14"/>
  <c r="L12" i="14"/>
  <c r="L20" i="14"/>
  <c r="L16" i="14"/>
  <c r="L29" i="14"/>
  <c r="L37" i="14"/>
  <c r="J45" i="14"/>
  <c r="K24" i="14"/>
  <c r="M42" i="14"/>
  <c r="I24" i="14"/>
  <c r="L24" i="14" s="1"/>
  <c r="K11" i="14"/>
  <c r="M12" i="14"/>
  <c r="K13" i="14"/>
  <c r="M14" i="14"/>
  <c r="K15" i="14"/>
  <c r="M16" i="14"/>
  <c r="K17" i="14"/>
  <c r="M18" i="14"/>
  <c r="K19" i="14"/>
  <c r="M20" i="14"/>
  <c r="K21" i="14"/>
  <c r="M22" i="14"/>
  <c r="I23" i="14"/>
  <c r="L23" i="14" s="1"/>
  <c r="M23" i="14"/>
  <c r="M24" i="14"/>
  <c r="K26" i="14"/>
  <c r="M27" i="14"/>
  <c r="K28" i="14"/>
  <c r="M29" i="14"/>
  <c r="K30" i="14"/>
  <c r="M31" i="14"/>
  <c r="K32" i="14"/>
  <c r="M33" i="14"/>
  <c r="K34" i="14"/>
  <c r="M35" i="14"/>
  <c r="K36" i="14"/>
  <c r="M37" i="14"/>
  <c r="K38" i="14"/>
  <c r="M39" i="14"/>
  <c r="K40" i="14"/>
  <c r="K41" i="14"/>
  <c r="D42" i="14"/>
  <c r="D44" i="14"/>
  <c r="D46" i="14"/>
  <c r="C46" i="14" s="1"/>
  <c r="L11" i="14"/>
  <c r="L15" i="14"/>
  <c r="L17" i="14"/>
  <c r="L19" i="14"/>
  <c r="C24" i="14"/>
  <c r="E24" i="14" s="1"/>
  <c r="L26" i="14"/>
  <c r="L28" i="14"/>
  <c r="L30" i="14"/>
  <c r="L32" i="14"/>
  <c r="L34" i="14"/>
  <c r="L36" i="14"/>
  <c r="L38" i="14"/>
  <c r="L40" i="14"/>
  <c r="E41" i="14"/>
  <c r="L41" i="14"/>
  <c r="L13" i="14"/>
  <c r="L21" i="14"/>
  <c r="K23" i="14"/>
  <c r="I42" i="14" l="1"/>
  <c r="E42" i="14"/>
  <c r="I44" i="14"/>
  <c r="D45" i="14"/>
  <c r="I45" i="14" s="1"/>
  <c r="M44" i="14"/>
  <c r="M45" i="14"/>
  <c r="L45" i="14"/>
  <c r="K45" i="14"/>
  <c r="K42" i="14" l="1"/>
  <c r="L42" i="14"/>
  <c r="L44" i="14"/>
  <c r="K44" i="14"/>
  <c r="D21" i="10" l="1"/>
  <c r="D22" i="10"/>
  <c r="D23" i="10"/>
  <c r="D24" i="10"/>
  <c r="D25" i="10"/>
  <c r="D26" i="10"/>
  <c r="D27" i="10"/>
  <c r="D28" i="10"/>
  <c r="D29" i="10"/>
  <c r="D30" i="10"/>
  <c r="D31" i="10"/>
  <c r="D32" i="10"/>
  <c r="D33" i="10"/>
  <c r="D20" i="10"/>
  <c r="D7" i="10"/>
  <c r="D8" i="10"/>
  <c r="D9" i="10"/>
  <c r="D10" i="10"/>
  <c r="D11" i="10"/>
  <c r="D12" i="10"/>
  <c r="D13" i="10"/>
  <c r="D14" i="10"/>
  <c r="D15" i="10"/>
  <c r="D16" i="10"/>
  <c r="D6" i="10"/>
  <c r="F6" i="10" l="1"/>
  <c r="F21" i="10" l="1"/>
  <c r="F22" i="10"/>
  <c r="F23" i="10"/>
  <c r="F24" i="10"/>
  <c r="F25" i="10"/>
  <c r="F26" i="10"/>
  <c r="F27" i="10"/>
  <c r="F28" i="10"/>
  <c r="F29" i="10"/>
  <c r="F30" i="10"/>
  <c r="F31" i="10"/>
  <c r="F32" i="10"/>
  <c r="F33" i="10"/>
  <c r="F20" i="10"/>
  <c r="F7" i="10"/>
  <c r="F8" i="10"/>
  <c r="F9" i="10"/>
  <c r="F10" i="10"/>
  <c r="F11" i="10"/>
  <c r="F12" i="10"/>
  <c r="F13" i="10"/>
  <c r="F14" i="10"/>
  <c r="F15" i="10"/>
  <c r="F16" i="10"/>
  <c r="C34" i="10"/>
  <c r="C35" i="10" s="1"/>
  <c r="C17" i="10"/>
  <c r="D34" i="10"/>
  <c r="D35" i="10" s="1"/>
  <c r="E34" i="10"/>
  <c r="D17" i="10"/>
  <c r="D18" i="10" s="1"/>
  <c r="E17" i="10"/>
  <c r="F34" i="10" l="1"/>
  <c r="C18" i="10"/>
  <c r="F17" i="10"/>
  <c r="E35" i="10"/>
  <c r="F35" i="10" s="1"/>
  <c r="E18" i="10"/>
  <c r="F18" i="10" l="1"/>
</calcChain>
</file>

<file path=xl/sharedStrings.xml><?xml version="1.0" encoding="utf-8"?>
<sst xmlns="http://schemas.openxmlformats.org/spreadsheetml/2006/main" count="289" uniqueCount="197">
  <si>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</si>
  <si>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</si>
  <si>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</si>
  <si>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</si>
  <si>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</si>
  <si>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</si>
  <si>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</si>
  <si>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</si>
  <si>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</si>
  <si>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</si>
  <si>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</si>
  <si>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</si>
  <si>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</si>
  <si>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</si>
  <si>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</si>
  <si>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</si>
  <si>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</si>
  <si>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</si>
  <si>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</si>
  <si>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</si>
  <si>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</si>
  <si>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</si>
  <si>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</si>
  <si>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</si>
  <si>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</si>
  <si>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</si>
  <si>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</si>
  <si>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</si>
  <si>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</si>
  <si>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</si>
  <si>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</si>
  <si>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</si>
  <si>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</si>
  <si>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</si>
  <si>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</si>
  <si>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</si>
  <si>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</si>
  <si>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</si>
  <si>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</si>
  <si>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</si>
  <si>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</si>
  <si>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</si>
  <si>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</si>
  <si>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</si>
  <si>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</si>
  <si>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</si>
  <si>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</si>
  <si>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</si>
  <si>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</si>
  <si>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</si>
  <si>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</si>
  <si>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</si>
  <si>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</si>
  <si>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</si>
  <si>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</si>
  <si>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</si>
  <si>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</si>
  <si>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</si>
  <si>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</si>
  <si>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</si>
  <si>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</si>
  <si>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</si>
  <si>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</si>
  <si>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</si>
  <si>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</si>
  <si>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</si>
  <si>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</si>
  <si>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</si>
  <si>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</si>
  <si>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</si>
  <si>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</si>
  <si>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</si>
  <si>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</si>
  <si>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</si>
  <si>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</si>
  <si>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</si>
  <si>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</si>
  <si>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</si>
  <si>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</si>
  <si>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</si>
  <si>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</si>
  <si>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</si>
  <si>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</si>
  <si>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</si>
  <si>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</si>
  <si>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</si>
  <si>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</si>
  <si>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</si>
  <si>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</si>
  <si>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</si>
  <si>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</si>
  <si>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</si>
  <si>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</si>
  <si>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</si>
  <si>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</si>
  <si>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</si>
  <si>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</si>
  <si>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</si>
  <si>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</si>
  <si>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</si>
  <si>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</si>
  <si>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</si>
  <si>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</si>
  <si>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</si>
  <si>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</si>
  <si>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</si>
  <si>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</si>
  <si>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</si>
  <si>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</si>
  <si>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</si>
  <si>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</si>
  <si>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</si>
  <si>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</si>
  <si>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</si>
  <si>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</si>
  <si>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</si>
  <si>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</si>
  <si>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</si>
  <si>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</si>
  <si>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</si>
  <si>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</si>
  <si>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</si>
  <si>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</si>
  <si>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</si>
  <si>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</si>
  <si>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</si>
  <si>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</si>
  <si>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</si>
  <si>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</si>
  <si>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</si>
  <si>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(8)=(5)*100/(2)</t>
  </si>
  <si>
    <t xml:space="preserve">รายงานผลการดำเนินงานรายได้และค่าใช้จ่าย (Planfin) </t>
  </si>
  <si>
    <t>SD</t>
  </si>
  <si>
    <t>Mean</t>
  </si>
  <si>
    <t>(มูลค่า)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</si>
  <si>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</si>
  <si>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</si>
  <si>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 xml:space="preserve">นายสุเทพ  เพชรมาก 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</si>
  <si>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</si>
  <si>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</si>
  <si>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</si>
  <si>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</si>
  <si>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</si>
  <si>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ปชช=36,345</t>
  </si>
  <si>
    <t>ปชช UC=28,761</t>
  </si>
  <si>
    <t>OFC=1,342</t>
  </si>
  <si>
    <t>SSS=5,941</t>
  </si>
  <si>
    <t>รพช.F2 30,000-=60,000</t>
  </si>
  <si>
    <t>ServBed =34 เตียงตามจริง</t>
  </si>
  <si>
    <t>ServBed =  30 เตียงตามกรอบ</t>
  </si>
  <si>
    <t>รพช.F2 &lt;=30,000</t>
  </si>
  <si>
    <t>เฉลี่ย 6 เดือน</t>
  </si>
  <si>
    <t>เฉลี่ย  6 เดือน</t>
  </si>
  <si>
    <t>เดือน มีค. 62</t>
  </si>
  <si>
    <t>ประมาณการปี 2562</t>
  </si>
  <si>
    <t>ผลการดำเนินการที่ประสบปัญหา</t>
  </si>
  <si>
    <t>ปีงบประมาณ 2562  ประจำเดือน มีนาคม  2562</t>
  </si>
  <si>
    <t>คุณภาพบัญชี ปี 61  = A</t>
  </si>
  <si>
    <t>Risk score มี.ค.2562  = 0C</t>
  </si>
  <si>
    <t>1. แผนประมาณการรายได้-ควบคุมค่าใช้จ่าย ปีงบประมาณ 2562</t>
  </si>
  <si>
    <t>ปิดงบบัญชี ปี 2561</t>
  </si>
  <si>
    <t xml:space="preserve">ค่ากลางตามขนาดโรงพยาบาล (HGR) </t>
  </si>
  <si>
    <t>ปิดงบ 2561 -</t>
  </si>
  <si>
    <t>เดือน มี.ค.2562</t>
  </si>
  <si>
    <t>(ก.ย.2561)</t>
  </si>
  <si>
    <t>(แผนต้นปี)</t>
  </si>
  <si>
    <t>ประมาณการ 2562</t>
  </si>
  <si>
    <t>(7)=(5)*100/(4)-100</t>
  </si>
  <si>
    <t>P121</t>
  </si>
  <si>
    <t>รายได้อื่น (ระบบบัญชีบันทึกอัตโนมัติ)</t>
  </si>
  <si>
    <t>P13SS</t>
  </si>
  <si>
    <t>P251</t>
  </si>
  <si>
    <t>ค่าใช้จ่ายอื่น (ระบบบัญชีบันทึกอัตโนมัติ)</t>
  </si>
  <si>
    <t>P26SS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</si>
  <si>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</si>
  <si>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</si>
  <si>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</si>
  <si>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</si>
  <si>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 xml:space="preserve">               : 2. ใช้ข้อมูลจาก http://hfo62.cfo.in.th/  ณ  วันที่  17 เมษายน  2562</t>
  </si>
  <si>
    <t>มูลค่าการจัดซื้อปี 2562</t>
  </si>
  <si>
    <t>รวมภาระหนี้สิน ปี 2562</t>
  </si>
  <si>
    <t>ประมาณการจ่ายชำระหนี้ปี 2562</t>
  </si>
  <si>
    <t>รวมลูกหนี้ปี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</si>
  <si>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</si>
  <si>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</si>
  <si>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จัดหาด้วยงบค่าเสื่อม UC ของ รพ. ปี 2562</t>
  </si>
  <si>
    <t>จัดซื้อ จัดหาด้วยเงินงบประมาณ ของ รพ. ปี 2562</t>
  </si>
  <si>
    <t>จัดซื้อ จัดหาด้วยเงินบริจาค ของ รพ. ปี 2562</t>
  </si>
  <si>
    <t>รวมแผนการลงทุนเพิ่ม</t>
  </si>
  <si>
    <t>งบสนับสนุน ให้ รพ.สต. (เงิน) ปี 2562</t>
  </si>
  <si>
    <t>งบสนับสนุน ให้ รพ.สต. (ยา เวชภัณฑ์ วัสดุการแพทย์ วัสดุวิทย์ฯ) ปี 2562</t>
  </si>
  <si>
    <t>งบสนับสนุน ให้ รพ.สต. (งบค่าเสื่อม) ปี 2562</t>
  </si>
  <si>
    <t>รวมแผนสนับสนุน รพ.สต.</t>
  </si>
  <si>
    <t>นายสุขุม พิริยะพรพิพัฒน์</t>
  </si>
  <si>
    <t>นายสุภโชค  เวชภัณฑ์เภสัช</t>
  </si>
  <si>
    <t>16 พฤศจิกายน พ.ศ.2561 13:46:22</t>
  </si>
  <si>
    <t xml:space="preserve">09 พฤศจิกายน พ.ศ.2561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</si>
</sst>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</numFmts>
  <fonts count="4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color rgb="FF000000"/>
      <name val="Tahoma"/>
      <family val="2"/>
      <scheme val="minor"/>
    </font>
    <font>
      <sz val="11"/>
      <color rgb="FF000000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2"/>
      <name val="Tahoma"/>
      <family val="2"/>
      <scheme val="minor"/>
    </font>
    <font>
      <sz val="12"/>
      <name val="Tahoma"/>
      <family val="2"/>
      <scheme val="minor"/>
    </font>
    <font>
      <sz val="11"/>
      <name val="Tahoma"/>
      <family val="2"/>
      <charset val="22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3" fillId="0" borderId="0"/>
  </cellStyleXfs>
  <cellXfs count="177">
    <xf numFmtId="0" fontId="0" fillId="0" borderId="0" xfId="0"/>
    <xf numFmtId="0" fontId="26" fillId="0" borderId="0" xfId="0" applyFont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shrinkToFit="1"/>
    </xf>
    <xf numFmtId="43" fontId="30" fillId="0" borderId="4" xfId="1" applyFont="1" applyBorder="1" applyAlignment="1">
      <alignment horizontal="center" vertical="center" shrinkToFit="1"/>
    </xf>
    <xf numFmtId="43" fontId="30" fillId="0" borderId="2" xfId="1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43" fontId="30" fillId="0" borderId="6" xfId="1" applyFont="1" applyBorder="1" applyAlignment="1">
      <alignment horizontal="center" vertical="center" shrinkToFit="1"/>
    </xf>
    <xf numFmtId="43" fontId="30" fillId="0" borderId="5" xfId="1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43" fontId="30" fillId="0" borderId="0" xfId="1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wrapText="1"/>
    </xf>
    <xf numFmtId="49" fontId="30" fillId="0" borderId="26" xfId="0" applyNumberFormat="1" applyFont="1" applyBorder="1" applyAlignment="1">
      <alignment horizontal="center" vertical="center" shrinkToFit="1"/>
    </xf>
    <xf numFmtId="49" fontId="30" fillId="0" borderId="24" xfId="0" applyNumberFormat="1" applyFont="1" applyFill="1" applyBorder="1" applyAlignment="1">
      <alignment horizontal="center" vertical="center" shrinkToFit="1"/>
    </xf>
    <xf numFmtId="49" fontId="30" fillId="0" borderId="27" xfId="0" applyNumberFormat="1" applyFont="1" applyBorder="1" applyAlignment="1">
      <alignment horizontal="center" vertical="center" shrinkToFit="1"/>
    </xf>
    <xf numFmtId="49" fontId="30" fillId="0" borderId="7" xfId="0" applyNumberFormat="1" applyFont="1" applyBorder="1" applyAlignment="1">
      <alignment horizontal="center" vertical="center" shrinkToFit="1"/>
    </xf>
    <xf numFmtId="4" fontId="31" fillId="0" borderId="8" xfId="0" applyNumberFormat="1" applyFont="1" applyBorder="1" applyAlignment="1">
      <alignment vertical="center" wrapText="1"/>
    </xf>
    <xf numFmtId="4" fontId="30" fillId="0" borderId="8" xfId="0" applyNumberFormat="1" applyFont="1" applyBorder="1" applyAlignment="1">
      <alignment vertical="center" wrapText="1"/>
    </xf>
    <xf numFmtId="43" fontId="30" fillId="0" borderId="8" xfId="1" applyFont="1" applyBorder="1" applyAlignment="1">
      <alignment vertical="center"/>
    </xf>
    <xf numFmtId="4" fontId="30" fillId="0" borderId="8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43" fontId="30" fillId="0" borderId="8" xfId="0" applyNumberFormat="1" applyFont="1" applyBorder="1" applyAlignment="1">
      <alignment vertical="center" wrapText="1"/>
    </xf>
    <xf numFmtId="0" fontId="30" fillId="0" borderId="7" xfId="0" applyFont="1" applyFill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4" fillId="0" borderId="8" xfId="2" applyFont="1" applyBorder="1" applyAlignment="1">
      <alignment horizontal="left" vertical="center" wrapText="1"/>
    </xf>
    <xf numFmtId="2" fontId="28" fillId="0" borderId="0" xfId="0" applyNumberFormat="1" applyFont="1" applyBorder="1" applyAlignment="1">
      <alignment horizontal="right" vertical="center" wrapText="1"/>
    </xf>
    <xf numFmtId="0" fontId="30" fillId="0" borderId="2" xfId="0" applyFont="1" applyBorder="1" applyAlignment="1">
      <alignment horizontal="center" vertical="center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0" fillId="25" borderId="8" xfId="0" applyNumberFormat="1" applyFont="1" applyFill="1" applyBorder="1" applyAlignment="1">
      <alignment vertical="center" wrapText="1"/>
    </xf>
    <xf numFmtId="43" fontId="30" fillId="25" borderId="8" xfId="0" applyNumberFormat="1" applyFont="1" applyFill="1" applyBorder="1" applyAlignment="1">
      <alignment vertical="center" wrapText="1"/>
    </xf>
    <xf numFmtId="43" fontId="30" fillId="25" borderId="8" xfId="1" applyFont="1" applyFill="1" applyBorder="1" applyAlignment="1">
      <alignment vertical="center" wrapText="1"/>
    </xf>
    <xf numFmtId="0" fontId="30" fillId="25" borderId="8" xfId="0" applyFont="1" applyFill="1" applyBorder="1" applyAlignment="1">
      <alignment horizontal="center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43" fontId="26" fillId="24" borderId="8" xfId="1" applyFont="1" applyFill="1" applyBorder="1"/>
    <xf numFmtId="0" fontId="30" fillId="0" borderId="8" xfId="0" applyFont="1" applyBorder="1" applyAlignment="1">
      <alignment horizontal="center" vertical="top" wrapText="1"/>
    </xf>
    <xf numFmtId="4" fontId="30" fillId="0" borderId="8" xfId="0" applyNumberFormat="1" applyFont="1" applyBorder="1" applyAlignment="1">
      <alignment horizontal="right" vertical="top" wrapText="1"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top" shrinkToFit="1"/>
    </xf>
    <xf numFmtId="0" fontId="30" fillId="0" borderId="0" xfId="0" applyFont="1" applyBorder="1" applyAlignment="1">
      <alignment horizontal="center" vertical="top" wrapText="1"/>
    </xf>
    <xf numFmtId="4" fontId="30" fillId="0" borderId="0" xfId="0" applyNumberFormat="1" applyFont="1" applyBorder="1" applyAlignment="1">
      <alignment horizontal="right" vertical="top" wrapText="1"/>
    </xf>
    <xf numFmtId="188" fontId="30" fillId="0" borderId="8" xfId="0" applyNumberFormat="1" applyFont="1" applyBorder="1" applyAlignment="1">
      <alignment vertical="top"/>
    </xf>
    <xf numFmtId="188" fontId="30" fillId="0" borderId="0" xfId="0" applyNumberFormat="1" applyFont="1" applyBorder="1" applyAlignment="1">
      <alignment vertical="top"/>
    </xf>
    <xf numFmtId="4" fontId="30" fillId="0" borderId="8" xfId="0" applyNumberFormat="1" applyFont="1" applyFill="1" applyBorder="1" applyAlignment="1">
      <alignment vertical="center" wrapText="1"/>
    </xf>
    <xf numFmtId="43" fontId="30" fillId="0" borderId="8" xfId="1" applyFont="1" applyFill="1" applyBorder="1" applyAlignment="1">
      <alignment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7" fillId="0" borderId="8" xfId="2" applyFont="1" applyBorder="1" applyAlignment="1">
      <alignment vertical="center"/>
    </xf>
    <xf numFmtId="43" fontId="30" fillId="0" borderId="8" xfId="0" applyNumberFormat="1" applyFont="1" applyFill="1" applyBorder="1" applyAlignment="1">
      <alignment vertical="center" wrapText="1"/>
    </xf>
    <xf numFmtId="0" fontId="34" fillId="0" borderId="0" xfId="2" applyFont="1" applyAlignment="1">
      <alignment vertical="center"/>
    </xf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 shrinkToFit="1"/>
    </xf>
    <xf numFmtId="43" fontId="0" fillId="0" borderId="8" xfId="1" applyFont="1" applyBorder="1"/>
    <xf numFmtId="43" fontId="0" fillId="0" borderId="8" xfId="0" applyNumberFormat="1" applyBorder="1"/>
    <xf numFmtId="43" fontId="36" fillId="0" borderId="8" xfId="0" applyNumberFormat="1" applyFont="1" applyBorder="1"/>
    <xf numFmtId="0" fontId="36" fillId="0" borderId="0" xfId="0" applyFont="1"/>
    <xf numFmtId="0" fontId="27" fillId="25" borderId="8" xfId="0" applyFont="1" applyFill="1" applyBorder="1" applyAlignment="1">
      <alignment vertical="center"/>
    </xf>
    <xf numFmtId="0" fontId="0" fillId="0" borderId="7" xfId="0" applyBorder="1"/>
    <xf numFmtId="0" fontId="30" fillId="0" borderId="1" xfId="0" applyFont="1" applyBorder="1" applyAlignment="1">
      <alignment horizontal="center" vertical="center"/>
    </xf>
    <xf numFmtId="43" fontId="36" fillId="25" borderId="8" xfId="0" applyNumberFormat="1" applyFont="1" applyFill="1" applyBorder="1" applyAlignment="1">
      <alignment horizontal="left" vertical="center" wrapText="1"/>
    </xf>
    <xf numFmtId="43" fontId="37" fillId="0" borderId="8" xfId="2" applyNumberFormat="1" applyFont="1" applyBorder="1" applyAlignment="1">
      <alignment horizontal="left" vertical="center" wrapText="1"/>
    </xf>
    <xf numFmtId="43" fontId="38" fillId="0" borderId="8" xfId="1" applyFont="1" applyBorder="1" applyAlignment="1">
      <alignment horizontal="left" vertical="center" wrapText="1"/>
    </xf>
    <xf numFmtId="0" fontId="40" fillId="26" borderId="0" xfId="0" applyFont="1" applyFill="1"/>
    <xf numFmtId="0" fontId="42" fillId="26" borderId="0" xfId="2" applyFont="1" applyFill="1" applyAlignment="1">
      <alignment vertical="center"/>
    </xf>
    <xf numFmtId="43" fontId="0" fillId="27" borderId="8" xfId="0" applyNumberFormat="1" applyFill="1" applyBorder="1"/>
    <xf numFmtId="0" fontId="26" fillId="28" borderId="8" xfId="2" applyFont="1" applyFill="1" applyBorder="1" applyAlignment="1">
      <alignment vertical="center"/>
    </xf>
    <xf numFmtId="0" fontId="29" fillId="28" borderId="8" xfId="2" applyFont="1" applyFill="1" applyBorder="1" applyAlignment="1">
      <alignment horizontal="left" vertical="center" wrapText="1"/>
    </xf>
    <xf numFmtId="43" fontId="38" fillId="28" borderId="8" xfId="1" applyFont="1" applyFill="1" applyBorder="1" applyAlignment="1">
      <alignment horizontal="left" vertical="center" wrapText="1"/>
    </xf>
    <xf numFmtId="43" fontId="0" fillId="28" borderId="8" xfId="1" applyFont="1" applyFill="1" applyBorder="1"/>
    <xf numFmtId="0" fontId="0" fillId="28" borderId="0" xfId="0" applyFill="1"/>
    <xf numFmtId="43" fontId="0" fillId="28" borderId="8" xfId="0" applyNumberFormat="1" applyFill="1" applyBorder="1"/>
    <xf numFmtId="43" fontId="0" fillId="0" borderId="0" xfId="0" applyNumberFormat="1"/>
    <xf numFmtId="0" fontId="30" fillId="0" borderId="4" xfId="0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shrinkToFit="1"/>
    </xf>
    <xf numFmtId="43" fontId="43" fillId="28" borderId="8" xfId="0" applyNumberFormat="1" applyFont="1" applyFill="1" applyBorder="1"/>
    <xf numFmtId="43" fontId="0" fillId="28" borderId="8" xfId="0" applyNumberFormat="1" applyFont="1" applyFill="1" applyBorder="1"/>
    <xf numFmtId="0" fontId="31" fillId="0" borderId="0" xfId="0" applyFont="1"/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21" xfId="0" applyNumberFormat="1" applyFont="1" applyBorder="1" applyAlignment="1">
      <alignment horizontal="center" vertical="center" shrinkToFit="1"/>
    </xf>
    <xf numFmtId="4" fontId="30" fillId="0" borderId="2" xfId="0" applyNumberFormat="1" applyFont="1" applyBorder="1" applyAlignment="1">
      <alignment horizontal="center" vertical="center" shrinkToFit="1"/>
    </xf>
    <xf numFmtId="4" fontId="30" fillId="0" borderId="0" xfId="0" applyNumberFormat="1" applyFont="1" applyBorder="1" applyAlignment="1">
      <alignment horizontal="center" vertical="center" shrinkToFit="1"/>
    </xf>
    <xf numFmtId="4" fontId="30" fillId="0" borderId="5" xfId="0" applyNumberFormat="1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4" fontId="30" fillId="0" borderId="1" xfId="0" applyNumberFormat="1" applyFont="1" applyBorder="1" applyAlignment="1">
      <alignment horizontal="center" vertical="center" shrinkToFit="1"/>
    </xf>
    <xf numFmtId="4" fontId="30" fillId="0" borderId="7" xfId="0" applyNumberFormat="1" applyFont="1" applyBorder="1" applyAlignment="1">
      <alignment horizontal="center" vertical="center" shrinkToFit="1"/>
    </xf>
    <xf numFmtId="4" fontId="31" fillId="0" borderId="8" xfId="1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4" fontId="30" fillId="0" borderId="8" xfId="1" applyNumberFormat="1" applyFont="1" applyBorder="1" applyAlignment="1">
      <alignment vertical="center" wrapText="1"/>
    </xf>
    <xf numFmtId="4" fontId="27" fillId="0" borderId="8" xfId="0" applyNumberFormat="1" applyFont="1" applyBorder="1" applyAlignment="1">
      <alignment vertical="center" wrapText="1"/>
    </xf>
    <xf numFmtId="43" fontId="30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4" fontId="30" fillId="25" borderId="8" xfId="0" applyNumberFormat="1" applyFont="1" applyFill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right" vertical="top" wrapText="1"/>
    </xf>
    <xf numFmtId="0" fontId="28" fillId="0" borderId="8" xfId="0" applyFont="1" applyBorder="1" applyAlignment="1">
      <alignment horizontal="right" vertical="top" wrapText="1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/>
    <xf numFmtId="43" fontId="27" fillId="0" borderId="8" xfId="1" applyFont="1" applyBorder="1" applyAlignment="1">
      <alignment horizontal="left" vertical="center" indent="1"/>
    </xf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0" fontId="31" fillId="0" borderId="8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 indent="1"/>
    </xf>
    <xf numFmtId="4" fontId="27" fillId="0" borderId="8" xfId="0" applyNumberFormat="1" applyFont="1" applyBorder="1" applyAlignment="1">
      <alignment vertical="center"/>
    </xf>
    <xf numFmtId="0" fontId="35" fillId="0" borderId="0" xfId="0" applyFont="1" applyAlignment="1">
      <alignment horizontal="center" vertical="top" wrapText="1"/>
    </xf>
    <xf numFmtId="4" fontId="31" fillId="0" borderId="0" xfId="0" applyNumberFormat="1" applyFont="1" applyAlignment="1">
      <alignment vertical="top"/>
    </xf>
    <xf numFmtId="0" fontId="35" fillId="0" borderId="0" xfId="0" applyFont="1" applyAlignment="1">
      <alignment horizontal="center" vertical="top"/>
    </xf>
    <xf numFmtId="4" fontId="31" fillId="0" borderId="0" xfId="0" applyNumberFormat="1" applyFont="1" applyAlignment="1">
      <alignment vertical="top" shrinkToFit="1"/>
    </xf>
    <xf numFmtId="0" fontId="26" fillId="0" borderId="0" xfId="0" applyFont="1" applyAlignment="1">
      <alignment horizontal="center" vertical="top" wrapText="1"/>
    </xf>
    <xf numFmtId="0" fontId="30" fillId="0" borderId="18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9" fillId="26" borderId="3" xfId="0" applyFont="1" applyFill="1" applyBorder="1" applyAlignment="1">
      <alignment horizontal="left" vertical="center" wrapText="1"/>
    </xf>
    <xf numFmtId="0" fontId="39" fillId="26" borderId="29" xfId="0" applyFont="1" applyFill="1" applyBorder="1" applyAlignment="1">
      <alignment horizontal="left" vertical="center" wrapText="1"/>
    </xf>
    <xf numFmtId="0" fontId="39" fillId="26" borderId="1" xfId="0" applyFont="1" applyFill="1" applyBorder="1" applyAlignment="1">
      <alignment horizontal="left" vertical="center" wrapText="1"/>
    </xf>
    <xf numFmtId="0" fontId="39" fillId="26" borderId="28" xfId="0" applyFont="1" applyFill="1" applyBorder="1" applyAlignment="1">
      <alignment horizontal="left" vertical="center" wrapText="1"/>
    </xf>
    <xf numFmtId="0" fontId="41" fillId="26" borderId="3" xfId="0" applyFont="1" applyFill="1" applyBorder="1" applyAlignment="1">
      <alignment horizontal="left" vertical="center" wrapText="1"/>
    </xf>
    <xf numFmtId="0" fontId="41" fillId="26" borderId="29" xfId="0" applyFont="1" applyFill="1" applyBorder="1" applyAlignment="1">
      <alignment horizontal="left" vertical="center" wrapText="1"/>
    </xf>
    <xf numFmtId="0" fontId="41" fillId="26" borderId="28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8" xfId="0" applyFont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shrinkToFit="1"/>
    </xf>
  </cellXfs>
  <cellStyles count="138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ulation" xfId="37"/>
    <cellStyle name="Check Cell" xfId="38"/>
    <cellStyle name="Comma" xfId="1" builtinId="3"/>
    <cellStyle name="Comma 2" xfId="6"/>
    <cellStyle name="Comma 2 2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" xfId="0" builtinId="0"/>
    <cellStyle name="Normal 10" xfId="49"/>
    <cellStyle name="Normal 2" xfId="2"/>
    <cellStyle name="Normal 2 2" xfId="3"/>
    <cellStyle name="Normal 4" xfId="50"/>
    <cellStyle name="Normal 5" xfId="7"/>
    <cellStyle name="Normal 9" xfId="51"/>
    <cellStyle name="Note" xfId="52"/>
    <cellStyle name="Output" xfId="53"/>
    <cellStyle name="Style 1" xfId="54"/>
    <cellStyle name="Style 1 3" xfId="55"/>
    <cellStyle name="Title" xfId="56"/>
    <cellStyle name="Total" xfId="57"/>
    <cellStyle name="Warning Text" xfId="58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0;&#3611;&#3619;&#3649;&#3585;&#3619;&#3617;%20&#3610;&#3594;%20&#3619;&#3614;&#3626;&#3605;/92368_&#3619;&#3634;&#3618;&#3591;&#3634;&#3609;&#3612;&#3621;&#3585;&#3634;&#3619;&#3604;&#3635;&#3648;&#3609;&#3636;&#3609;&#3591;&#3634;&#3609;%20Plan%20Fin%20&#3611;&#3637;%202562%20&#3611;&#3619;&#3632;&#3592;&#3635;&#3648;&#3604;&#3639;&#3629;&#3609;%20&#3617;&#3637;&#3609;&#3634;&#3588;&#3617;%20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699"/>
      <sheetName val="10866"/>
      <sheetName val="10867"/>
      <sheetName val="10868"/>
      <sheetName val="10869"/>
      <sheetName val="10870"/>
      <sheetName val="13817"/>
      <sheetName val="28849"/>
      <sheetName val="28850"/>
      <sheetName val="27000"/>
      <sheetName val="ผูกสูตร Planfin62"/>
      <sheetName val="ผลการดำเนินงาน Planfin 62"/>
      <sheetName val="Sheet1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D6">
            <v>29589863.080000009</v>
          </cell>
        </row>
        <row r="7">
          <cell r="D7">
            <v>65450</v>
          </cell>
        </row>
        <row r="8">
          <cell r="D8">
            <v>6518</v>
          </cell>
        </row>
        <row r="9">
          <cell r="D9">
            <v>273363</v>
          </cell>
        </row>
        <row r="10">
          <cell r="D10">
            <v>1378594</v>
          </cell>
        </row>
        <row r="11">
          <cell r="D11">
            <v>708221</v>
          </cell>
        </row>
        <row r="12">
          <cell r="D12">
            <v>1092030</v>
          </cell>
        </row>
        <row r="13">
          <cell r="D13">
            <v>2850179.97</v>
          </cell>
        </row>
        <row r="14">
          <cell r="D14">
            <v>14924380</v>
          </cell>
        </row>
        <row r="15">
          <cell r="D15">
            <v>2700757.96</v>
          </cell>
        </row>
        <row r="16">
          <cell r="D16">
            <v>0</v>
          </cell>
        </row>
        <row r="17">
          <cell r="D17">
            <v>2420228.81</v>
          </cell>
        </row>
        <row r="18">
          <cell r="D18">
            <v>56009585.820000015</v>
          </cell>
        </row>
        <row r="19">
          <cell r="D19">
            <v>53589357.010000013</v>
          </cell>
        </row>
        <row r="21">
          <cell r="D21">
            <v>3378244.33</v>
          </cell>
        </row>
        <row r="22">
          <cell r="D22">
            <v>533160.44999999995</v>
          </cell>
        </row>
        <row r="23">
          <cell r="D23">
            <v>131219.43</v>
          </cell>
        </row>
        <row r="24">
          <cell r="D24">
            <v>1203060.79</v>
          </cell>
        </row>
        <row r="25">
          <cell r="D25">
            <v>14930380</v>
          </cell>
        </row>
        <row r="26">
          <cell r="D26">
            <v>3578542.5700000003</v>
          </cell>
        </row>
        <row r="27">
          <cell r="D27">
            <v>7169461.6899999995</v>
          </cell>
        </row>
        <row r="28">
          <cell r="D28">
            <v>807178.9</v>
          </cell>
        </row>
        <row r="29">
          <cell r="D29">
            <v>1668051.68</v>
          </cell>
        </row>
        <row r="30">
          <cell r="D30">
            <v>1006352.1499999999</v>
          </cell>
        </row>
        <row r="31">
          <cell r="D31">
            <v>949153.02</v>
          </cell>
        </row>
        <row r="32">
          <cell r="D32">
            <v>2503249.9300000002</v>
          </cell>
        </row>
        <row r="33">
          <cell r="D33">
            <v>199098.15</v>
          </cell>
        </row>
        <row r="34">
          <cell r="D34">
            <v>3969589.81</v>
          </cell>
        </row>
        <row r="35">
          <cell r="D35">
            <v>0</v>
          </cell>
        </row>
        <row r="36">
          <cell r="D36">
            <v>42026742.899999999</v>
          </cell>
        </row>
        <row r="37">
          <cell r="D37">
            <v>39523492.969999999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pane ySplit="1575" topLeftCell="A28" activePane="bottomLeft"/>
      <selection activeCell="D1" sqref="D1:D1048576"/>
      <selection pane="bottomLeft" activeCell="G8" sqref="G8"/>
    </sheetView>
  </sheetViews>
  <sheetFormatPr defaultRowHeight="14.25" x14ac:dyDescent="0.2"/>
  <cols>
    <col min="2" max="2" width="36.25" customWidth="1"/>
    <col min="3" max="3" width="21.5" customWidth="1"/>
    <col min="4" max="4" width="24.625" customWidth="1"/>
    <col min="5" max="5" width="21.25" customWidth="1"/>
    <col min="6" max="6" width="15.375" customWidth="1"/>
  </cols>
  <sheetData>
    <row r="1" spans="1:13" x14ac:dyDescent="0.2">
      <c r="A1" s="10" t="s">
        <v>114</v>
      </c>
      <c r="B1" s="146" t="s">
        <v>0</v>
      </c>
      <c r="C1" s="11" t="s">
        <v>154</v>
      </c>
      <c r="D1" s="75" t="s">
        <v>118</v>
      </c>
      <c r="E1" s="13" t="s">
        <v>118</v>
      </c>
      <c r="F1" s="14" t="s">
        <v>119</v>
      </c>
    </row>
    <row r="2" spans="1:13" x14ac:dyDescent="0.2">
      <c r="A2" s="16" t="s">
        <v>0</v>
      </c>
      <c r="B2" s="147"/>
      <c r="C2" s="17" t="s">
        <v>2</v>
      </c>
      <c r="D2" s="76" t="s">
        <v>152</v>
      </c>
      <c r="E2" s="20" t="s">
        <v>153</v>
      </c>
      <c r="F2" s="21" t="s">
        <v>121</v>
      </c>
    </row>
    <row r="3" spans="1:13" x14ac:dyDescent="0.2">
      <c r="A3" s="16"/>
      <c r="B3" s="147"/>
      <c r="C3" s="74"/>
      <c r="D3" s="77" t="s">
        <v>133</v>
      </c>
      <c r="E3" s="20"/>
      <c r="F3" s="21" t="s">
        <v>123</v>
      </c>
    </row>
    <row r="4" spans="1:13" ht="24" customHeight="1" x14ac:dyDescent="0.2">
      <c r="A4" s="23"/>
      <c r="B4" s="148"/>
      <c r="C4" s="85"/>
      <c r="D4" s="78" t="s">
        <v>134</v>
      </c>
      <c r="E4" s="27"/>
      <c r="F4" s="84"/>
    </row>
    <row r="5" spans="1:13" s="89" customFormat="1" ht="21.75" customHeight="1" x14ac:dyDescent="0.2">
      <c r="A5" s="149" t="s">
        <v>3</v>
      </c>
      <c r="B5" s="150"/>
      <c r="C5" s="150"/>
      <c r="D5" s="151"/>
      <c r="E5" s="150"/>
      <c r="F5" s="150"/>
      <c r="G5" s="150"/>
      <c r="H5" s="150"/>
      <c r="I5" s="150"/>
      <c r="J5" s="150"/>
      <c r="K5" s="150"/>
      <c r="L5" s="150"/>
      <c r="M5" s="152"/>
    </row>
    <row r="6" spans="1:13" ht="23.25" customHeight="1" x14ac:dyDescent="0.2">
      <c r="A6" s="45" t="s">
        <v>4</v>
      </c>
      <c r="B6" s="46" t="s">
        <v>5</v>
      </c>
      <c r="C6" s="88">
        <v>38915569.170000002</v>
      </c>
      <c r="D6" s="79">
        <f>+C6/12*6</f>
        <v>19457784.585000001</v>
      </c>
      <c r="E6" s="79">
        <v>29589863.079999998</v>
      </c>
      <c r="F6" s="80">
        <f t="shared" ref="F6:F18" si="0">+E6*100/C6</f>
        <v>76.036053721169296</v>
      </c>
    </row>
    <row r="7" spans="1:13" ht="23.25" customHeight="1" x14ac:dyDescent="0.2">
      <c r="A7" s="45" t="s">
        <v>6</v>
      </c>
      <c r="B7" s="46" t="s">
        <v>7</v>
      </c>
      <c r="C7" s="88">
        <v>119250</v>
      </c>
      <c r="D7" s="79">
        <f t="shared" ref="D7:D16" si="1">+C7/12*6</f>
        <v>59625</v>
      </c>
      <c r="E7" s="95">
        <v>65450</v>
      </c>
      <c r="F7" s="107">
        <f t="shared" si="0"/>
        <v>54.884696016771485</v>
      </c>
    </row>
    <row r="8" spans="1:13" s="96" customFormat="1" ht="23.25" customHeight="1" x14ac:dyDescent="0.2">
      <c r="A8" s="92" t="s">
        <v>8</v>
      </c>
      <c r="B8" s="93" t="s">
        <v>9</v>
      </c>
      <c r="C8" s="94">
        <v>8710</v>
      </c>
      <c r="D8" s="79">
        <f t="shared" si="1"/>
        <v>4355</v>
      </c>
      <c r="E8" s="95">
        <v>6518</v>
      </c>
      <c r="F8" s="107">
        <f t="shared" si="0"/>
        <v>74.833524684270955</v>
      </c>
    </row>
    <row r="9" spans="1:13" ht="23.25" customHeight="1" x14ac:dyDescent="0.2">
      <c r="A9" s="45" t="s">
        <v>10</v>
      </c>
      <c r="B9" s="46" t="s">
        <v>11</v>
      </c>
      <c r="C9" s="88">
        <v>350924.92</v>
      </c>
      <c r="D9" s="79">
        <f t="shared" si="1"/>
        <v>175462.46</v>
      </c>
      <c r="E9" s="95">
        <v>273363</v>
      </c>
      <c r="F9" s="107">
        <f t="shared" si="0"/>
        <v>77.897859177398971</v>
      </c>
    </row>
    <row r="10" spans="1:13" ht="26.25" customHeight="1" x14ac:dyDescent="0.2">
      <c r="A10" s="45" t="s">
        <v>12</v>
      </c>
      <c r="B10" s="46" t="s">
        <v>13</v>
      </c>
      <c r="C10" s="88">
        <v>2693661</v>
      </c>
      <c r="D10" s="79">
        <f t="shared" si="1"/>
        <v>1346830.5</v>
      </c>
      <c r="E10" s="95">
        <v>1378594</v>
      </c>
      <c r="F10" s="107">
        <f t="shared" si="0"/>
        <v>51.179194412362953</v>
      </c>
    </row>
    <row r="11" spans="1:13" ht="25.5" customHeight="1" x14ac:dyDescent="0.2">
      <c r="A11" s="45" t="s">
        <v>14</v>
      </c>
      <c r="B11" s="46" t="s">
        <v>15</v>
      </c>
      <c r="C11" s="88">
        <v>1014523.42</v>
      </c>
      <c r="D11" s="79">
        <f t="shared" si="1"/>
        <v>507261.70999999996</v>
      </c>
      <c r="E11" s="95">
        <v>708221</v>
      </c>
      <c r="F11" s="107">
        <f t="shared" si="0"/>
        <v>69.808245530694592</v>
      </c>
    </row>
    <row r="12" spans="1:13" ht="24" customHeight="1" x14ac:dyDescent="0.2">
      <c r="A12" s="45" t="s">
        <v>16</v>
      </c>
      <c r="B12" s="46" t="s">
        <v>17</v>
      </c>
      <c r="C12" s="88">
        <v>1821623.58</v>
      </c>
      <c r="D12" s="79">
        <f t="shared" si="1"/>
        <v>910811.79</v>
      </c>
      <c r="E12" s="79">
        <v>1092030</v>
      </c>
      <c r="F12" s="107">
        <f t="shared" si="0"/>
        <v>59.948169972635071</v>
      </c>
    </row>
    <row r="13" spans="1:13" s="96" customFormat="1" ht="24" customHeight="1" x14ac:dyDescent="0.2">
      <c r="A13" s="92" t="s">
        <v>18</v>
      </c>
      <c r="B13" s="93" t="s">
        <v>19</v>
      </c>
      <c r="C13" s="94">
        <v>4328549.5</v>
      </c>
      <c r="D13" s="79">
        <f t="shared" si="1"/>
        <v>2164274.75</v>
      </c>
      <c r="E13" s="95">
        <v>2850179.97</v>
      </c>
      <c r="F13" s="107">
        <f t="shared" si="0"/>
        <v>65.84607545784101</v>
      </c>
    </row>
    <row r="14" spans="1:13" ht="24.75" customHeight="1" x14ac:dyDescent="0.2">
      <c r="A14" s="45" t="s">
        <v>20</v>
      </c>
      <c r="B14" s="46" t="s">
        <v>21</v>
      </c>
      <c r="C14" s="88">
        <v>29551077.510000002</v>
      </c>
      <c r="D14" s="79">
        <f t="shared" si="1"/>
        <v>14775538.754999999</v>
      </c>
      <c r="E14" s="79">
        <v>14924380</v>
      </c>
      <c r="F14" s="107">
        <f t="shared" si="0"/>
        <v>50.50367451051364</v>
      </c>
    </row>
    <row r="15" spans="1:13" s="96" customFormat="1" ht="27" customHeight="1" x14ac:dyDescent="0.2">
      <c r="A15" s="92" t="s">
        <v>22</v>
      </c>
      <c r="B15" s="93" t="s">
        <v>23</v>
      </c>
      <c r="C15" s="94">
        <v>4082042.41</v>
      </c>
      <c r="D15" s="79">
        <f t="shared" si="1"/>
        <v>2041021.2050000001</v>
      </c>
      <c r="E15" s="95">
        <v>2700757.96</v>
      </c>
      <c r="F15" s="107">
        <f t="shared" si="0"/>
        <v>66.161927994275786</v>
      </c>
    </row>
    <row r="16" spans="1:13" ht="23.25" customHeight="1" x14ac:dyDescent="0.2">
      <c r="A16" s="45" t="s">
        <v>24</v>
      </c>
      <c r="B16" s="46" t="s">
        <v>25</v>
      </c>
      <c r="C16" s="88">
        <v>1987228.81</v>
      </c>
      <c r="D16" s="79">
        <f t="shared" si="1"/>
        <v>993614.40500000003</v>
      </c>
      <c r="E16" s="79">
        <v>2420228.81</v>
      </c>
      <c r="F16" s="80">
        <f t="shared" si="0"/>
        <v>121.78913660173838</v>
      </c>
    </row>
    <row r="17" spans="1:13" s="82" customFormat="1" ht="30.75" customHeight="1" x14ac:dyDescent="0.2">
      <c r="A17" s="69" t="s">
        <v>26</v>
      </c>
      <c r="B17" s="47" t="s">
        <v>27</v>
      </c>
      <c r="C17" s="87">
        <f>SUM(C6:C16)</f>
        <v>84873160.320000008</v>
      </c>
      <c r="D17" s="81">
        <f t="shared" ref="D17:E17" si="2">SUM(D6:D16)</f>
        <v>42436580.159999996</v>
      </c>
      <c r="E17" s="81">
        <f t="shared" si="2"/>
        <v>56009585.82</v>
      </c>
      <c r="F17" s="81">
        <f t="shared" si="0"/>
        <v>65.992105877553342</v>
      </c>
    </row>
    <row r="18" spans="1:13" s="82" customFormat="1" ht="26.25" customHeight="1" x14ac:dyDescent="0.2">
      <c r="A18" s="83" t="s">
        <v>26</v>
      </c>
      <c r="B18" s="50" t="s">
        <v>135</v>
      </c>
      <c r="C18" s="86">
        <f>+C17-C16</f>
        <v>82885931.510000005</v>
      </c>
      <c r="D18" s="81">
        <f t="shared" ref="D18:E18" si="3">+D17-D16</f>
        <v>41442965.754999995</v>
      </c>
      <c r="E18" s="81">
        <f t="shared" si="3"/>
        <v>53589357.009999998</v>
      </c>
      <c r="F18" s="81">
        <f t="shared" si="0"/>
        <v>64.654346079870692</v>
      </c>
    </row>
    <row r="19" spans="1:13" s="90" customFormat="1" ht="30" customHeight="1" x14ac:dyDescent="0.2">
      <c r="A19" s="153" t="s">
        <v>28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5"/>
    </row>
    <row r="20" spans="1:13" ht="21.75" customHeight="1" x14ac:dyDescent="0.2">
      <c r="A20" s="45" t="s">
        <v>29</v>
      </c>
      <c r="B20" s="46" t="s">
        <v>30</v>
      </c>
      <c r="C20" s="88">
        <v>6506544</v>
      </c>
      <c r="D20" s="79">
        <f>+C20/12*6</f>
        <v>3253272</v>
      </c>
      <c r="E20" s="79">
        <v>3378244.33</v>
      </c>
      <c r="F20" s="97">
        <f t="shared" ref="F20:F35" si="4">+E20*100/C20</f>
        <v>51.920717511477676</v>
      </c>
    </row>
    <row r="21" spans="1:13" ht="21.75" customHeight="1" x14ac:dyDescent="0.2">
      <c r="A21" s="45" t="s">
        <v>31</v>
      </c>
      <c r="B21" s="46" t="s">
        <v>32</v>
      </c>
      <c r="C21" s="88">
        <v>2317019.7999999998</v>
      </c>
      <c r="D21" s="79">
        <f t="shared" ref="D21:D33" si="5">+C21/12*6</f>
        <v>1158509.8999999999</v>
      </c>
      <c r="E21" s="79">
        <v>533160.44999999995</v>
      </c>
      <c r="F21" s="80">
        <f t="shared" si="4"/>
        <v>23.010612598131445</v>
      </c>
    </row>
    <row r="22" spans="1:13" s="96" customFormat="1" ht="21.75" customHeight="1" x14ac:dyDescent="0.2">
      <c r="A22" s="92" t="s">
        <v>33</v>
      </c>
      <c r="B22" s="93" t="s">
        <v>34</v>
      </c>
      <c r="C22" s="94">
        <v>427615</v>
      </c>
      <c r="D22" s="79">
        <f t="shared" si="5"/>
        <v>213807.5</v>
      </c>
      <c r="E22" s="95">
        <v>131219.43</v>
      </c>
      <c r="F22" s="97">
        <f t="shared" si="4"/>
        <v>30.686348701518888</v>
      </c>
    </row>
    <row r="23" spans="1:13" ht="21.75" customHeight="1" x14ac:dyDescent="0.2">
      <c r="A23" s="45" t="s">
        <v>35</v>
      </c>
      <c r="B23" s="46" t="s">
        <v>36</v>
      </c>
      <c r="C23" s="88">
        <v>3036340</v>
      </c>
      <c r="D23" s="79">
        <f t="shared" si="5"/>
        <v>1518170</v>
      </c>
      <c r="E23" s="95">
        <v>1203060.79</v>
      </c>
      <c r="F23" s="106">
        <f t="shared" si="4"/>
        <v>39.622070980193257</v>
      </c>
    </row>
    <row r="24" spans="1:13" ht="21.75" customHeight="1" x14ac:dyDescent="0.2">
      <c r="A24" s="45" t="s">
        <v>37</v>
      </c>
      <c r="B24" s="46" t="s">
        <v>38</v>
      </c>
      <c r="C24" s="88">
        <v>29123933.489999998</v>
      </c>
      <c r="D24" s="79">
        <f t="shared" si="5"/>
        <v>14561966.745000001</v>
      </c>
      <c r="E24" s="79">
        <v>14930380</v>
      </c>
      <c r="F24" s="97">
        <f t="shared" si="4"/>
        <v>51.264984536262929</v>
      </c>
    </row>
    <row r="25" spans="1:13" ht="21.75" customHeight="1" x14ac:dyDescent="0.2">
      <c r="A25" s="45" t="s">
        <v>39</v>
      </c>
      <c r="B25" s="46" t="s">
        <v>40</v>
      </c>
      <c r="C25" s="88">
        <v>7581802.9699999997</v>
      </c>
      <c r="D25" s="79">
        <f t="shared" si="5"/>
        <v>3790901.4850000003</v>
      </c>
      <c r="E25" s="79">
        <v>3578542.57</v>
      </c>
      <c r="F25" s="97">
        <f t="shared" si="4"/>
        <v>47.199097419963685</v>
      </c>
    </row>
    <row r="26" spans="1:13" ht="21.75" customHeight="1" x14ac:dyDescent="0.2">
      <c r="A26" s="45" t="s">
        <v>41</v>
      </c>
      <c r="B26" s="46" t="s">
        <v>42</v>
      </c>
      <c r="C26" s="88">
        <v>13012515</v>
      </c>
      <c r="D26" s="79">
        <f t="shared" si="5"/>
        <v>6506257.5</v>
      </c>
      <c r="E26" s="79">
        <v>7169461.6900000004</v>
      </c>
      <c r="F26" s="91">
        <f t="shared" si="4"/>
        <v>55.096664172913535</v>
      </c>
    </row>
    <row r="27" spans="1:13" ht="21.75" customHeight="1" x14ac:dyDescent="0.2">
      <c r="A27" s="45" t="s">
        <v>43</v>
      </c>
      <c r="B27" s="46" t="s">
        <v>44</v>
      </c>
      <c r="C27" s="88">
        <v>1514116.33</v>
      </c>
      <c r="D27" s="79">
        <f t="shared" si="5"/>
        <v>757058.16500000004</v>
      </c>
      <c r="E27" s="79">
        <v>807178.9</v>
      </c>
      <c r="F27" s="80">
        <f t="shared" si="4"/>
        <v>53.310230132713777</v>
      </c>
    </row>
    <row r="28" spans="1:13" ht="21.75" customHeight="1" x14ac:dyDescent="0.2">
      <c r="A28" s="45" t="s">
        <v>45</v>
      </c>
      <c r="B28" s="46" t="s">
        <v>46</v>
      </c>
      <c r="C28" s="88">
        <v>2501291.9</v>
      </c>
      <c r="D28" s="79">
        <f t="shared" si="5"/>
        <v>1250645.95</v>
      </c>
      <c r="E28" s="79">
        <v>1668051.68</v>
      </c>
      <c r="F28" s="91">
        <f t="shared" si="4"/>
        <v>66.687605712871814</v>
      </c>
    </row>
    <row r="29" spans="1:13" ht="21.75" customHeight="1" x14ac:dyDescent="0.2">
      <c r="A29" s="45" t="s">
        <v>47</v>
      </c>
      <c r="B29" s="46" t="s">
        <v>48</v>
      </c>
      <c r="C29" s="88">
        <v>1940584.16</v>
      </c>
      <c r="D29" s="79">
        <f t="shared" si="5"/>
        <v>970292.07999999984</v>
      </c>
      <c r="E29" s="79">
        <v>1006352.15</v>
      </c>
      <c r="F29" s="97">
        <f t="shared" si="4"/>
        <v>51.858206963824749</v>
      </c>
    </row>
    <row r="30" spans="1:13" ht="21.75" customHeight="1" x14ac:dyDescent="0.2">
      <c r="A30" s="45" t="s">
        <v>49</v>
      </c>
      <c r="B30" s="46" t="s">
        <v>50</v>
      </c>
      <c r="C30" s="88">
        <v>2414806.6</v>
      </c>
      <c r="D30" s="79">
        <f t="shared" si="5"/>
        <v>1207403.3</v>
      </c>
      <c r="E30" s="79">
        <v>949153.02</v>
      </c>
      <c r="F30" s="80">
        <f t="shared" si="4"/>
        <v>39.305550183604765</v>
      </c>
    </row>
    <row r="31" spans="1:13" ht="21.75" customHeight="1" x14ac:dyDescent="0.2">
      <c r="A31" s="45" t="s">
        <v>51</v>
      </c>
      <c r="B31" s="46" t="s">
        <v>52</v>
      </c>
      <c r="C31" s="88">
        <v>5812224.0199999996</v>
      </c>
      <c r="D31" s="79">
        <f t="shared" si="5"/>
        <v>2906112.01</v>
      </c>
      <c r="E31" s="95">
        <v>2503249.9300000002</v>
      </c>
      <c r="F31" s="106">
        <f t="shared" si="4"/>
        <v>43.068710383258775</v>
      </c>
    </row>
    <row r="32" spans="1:13" s="96" customFormat="1" ht="21.75" customHeight="1" x14ac:dyDescent="0.2">
      <c r="A32" s="92" t="s">
        <v>53</v>
      </c>
      <c r="B32" s="93" t="s">
        <v>54</v>
      </c>
      <c r="C32" s="94">
        <v>288023.84999999998</v>
      </c>
      <c r="D32" s="79">
        <f t="shared" si="5"/>
        <v>144011.92499999999</v>
      </c>
      <c r="E32" s="95">
        <v>199098.15</v>
      </c>
      <c r="F32" s="91">
        <f t="shared" si="4"/>
        <v>69.125577621436562</v>
      </c>
    </row>
    <row r="33" spans="1:6" ht="21.75" customHeight="1" x14ac:dyDescent="0.2">
      <c r="A33" s="45" t="s">
        <v>55</v>
      </c>
      <c r="B33" s="46" t="s">
        <v>56</v>
      </c>
      <c r="C33" s="88">
        <v>6458821.6600000001</v>
      </c>
      <c r="D33" s="79">
        <f t="shared" si="5"/>
        <v>3229410.83</v>
      </c>
      <c r="E33" s="79">
        <v>3969589.81</v>
      </c>
      <c r="F33" s="91">
        <f t="shared" si="4"/>
        <v>61.459969309634104</v>
      </c>
    </row>
    <row r="34" spans="1:6" s="82" customFormat="1" ht="24" customHeight="1" x14ac:dyDescent="0.2">
      <c r="A34" s="69" t="s">
        <v>57</v>
      </c>
      <c r="B34" s="47" t="s">
        <v>58</v>
      </c>
      <c r="C34" s="87">
        <f>SUM(C20:C33)</f>
        <v>82935638.779999971</v>
      </c>
      <c r="D34" s="81">
        <f t="shared" ref="D34:E34" si="6">SUM(D20:D33)</f>
        <v>41467819.389999993</v>
      </c>
      <c r="E34" s="81">
        <f t="shared" si="6"/>
        <v>42026742.900000006</v>
      </c>
      <c r="F34" s="81">
        <f t="shared" si="4"/>
        <v>50.673924404781701</v>
      </c>
    </row>
    <row r="35" spans="1:6" s="82" customFormat="1" ht="25.5" x14ac:dyDescent="0.2">
      <c r="A35" s="83" t="s">
        <v>57</v>
      </c>
      <c r="B35" s="50" t="s">
        <v>136</v>
      </c>
      <c r="C35" s="86">
        <f>+C34-C31</f>
        <v>77123414.759999976</v>
      </c>
      <c r="D35" s="81">
        <f t="shared" ref="D35:E35" si="7">+D34-D31</f>
        <v>38561707.379999995</v>
      </c>
      <c r="E35" s="81">
        <f t="shared" si="7"/>
        <v>39523492.970000006</v>
      </c>
      <c r="F35" s="81">
        <f t="shared" si="4"/>
        <v>51.247073399165473</v>
      </c>
    </row>
    <row r="38" spans="1:6" x14ac:dyDescent="0.2">
      <c r="A38" t="s">
        <v>155</v>
      </c>
      <c r="C38" s="98"/>
    </row>
  </sheetData>
  <mergeCells count="3">
    <mergeCell ref="B1:B4"/>
    <mergeCell ref="A5:M5"/>
    <mergeCell ref="A19:M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abSelected="1" topLeftCell="D1" workbookViewId="0">
      <pane ySplit="2580" activePane="bottomLeft"/>
      <selection activeCell="J9" sqref="J9"/>
      <selection pane="bottomLeft" activeCell="M27" sqref="M27"/>
    </sheetView>
  </sheetViews>
  <sheetFormatPr defaultRowHeight="12.75" x14ac:dyDescent="0.2"/>
  <cols>
    <col min="1" max="1" width="8.625" style="43" bestFit="1" customWidth="1"/>
    <col min="2" max="2" width="36.875" style="44" customWidth="1"/>
    <col min="3" max="3" width="22.125" style="44" customWidth="1"/>
    <col min="4" max="4" width="17.25" style="44" customWidth="1"/>
    <col min="5" max="5" width="16.375" style="44" bestFit="1" customWidth="1"/>
    <col min="6" max="6" width="16" style="44" customWidth="1"/>
    <col min="7" max="7" width="16.75" style="7" bestFit="1" customWidth="1"/>
    <col min="8" max="8" width="7.75" style="44" bestFit="1" customWidth="1"/>
    <col min="9" max="9" width="16.75" style="44" bestFit="1" customWidth="1"/>
    <col min="10" max="10" width="16.875" style="44" bestFit="1" customWidth="1"/>
    <col min="11" max="11" width="17.125" style="109" bestFit="1" customWidth="1"/>
    <col min="12" max="12" width="19.875" style="109" customWidth="1"/>
    <col min="13" max="13" width="17.625" style="109" bestFit="1" customWidth="1"/>
    <col min="14" max="16384" width="9" style="44"/>
  </cols>
  <sheetData>
    <row r="1" spans="1:13" ht="12.75" customHeight="1" x14ac:dyDescent="0.2">
      <c r="B1" s="156" t="s">
        <v>131</v>
      </c>
      <c r="C1" s="156"/>
      <c r="D1" s="156"/>
      <c r="E1" s="156"/>
      <c r="F1" s="7" t="s">
        <v>143</v>
      </c>
      <c r="G1" s="108" t="s">
        <v>147</v>
      </c>
      <c r="H1" s="1"/>
      <c r="I1" s="73" t="s">
        <v>150</v>
      </c>
    </row>
    <row r="2" spans="1:13" s="43" customFormat="1" x14ac:dyDescent="0.2">
      <c r="B2" s="157" t="s">
        <v>113</v>
      </c>
      <c r="C2" s="157" t="s">
        <v>113</v>
      </c>
      <c r="D2" s="157" t="s">
        <v>113</v>
      </c>
      <c r="E2" s="157" t="s">
        <v>113</v>
      </c>
      <c r="F2" s="7" t="s">
        <v>144</v>
      </c>
      <c r="G2" s="7" t="s">
        <v>149</v>
      </c>
      <c r="H2" s="1"/>
      <c r="I2" s="72" t="s">
        <v>148</v>
      </c>
      <c r="K2" s="110"/>
      <c r="L2" s="110"/>
      <c r="M2" s="110"/>
    </row>
    <row r="3" spans="1:13" ht="12.75" customHeight="1" x14ac:dyDescent="0.2">
      <c r="B3" s="156" t="s">
        <v>156</v>
      </c>
      <c r="C3" s="156"/>
      <c r="D3" s="156"/>
      <c r="E3" s="156"/>
      <c r="F3" s="7" t="s">
        <v>145</v>
      </c>
      <c r="G3" s="7" t="s">
        <v>157</v>
      </c>
      <c r="H3" s="1"/>
    </row>
    <row r="4" spans="1:13" x14ac:dyDescent="0.2">
      <c r="B4" s="158"/>
      <c r="C4" s="158"/>
      <c r="D4" s="158"/>
      <c r="F4" s="7" t="s">
        <v>146</v>
      </c>
      <c r="G4" s="7" t="s">
        <v>158</v>
      </c>
      <c r="H4" s="1"/>
    </row>
    <row r="5" spans="1:13" s="43" customFormat="1" ht="12.75" customHeight="1" x14ac:dyDescent="0.2">
      <c r="B5" s="159" t="s">
        <v>159</v>
      </c>
      <c r="C5" s="160"/>
      <c r="D5" s="160"/>
      <c r="E5" s="160"/>
      <c r="G5" s="7"/>
      <c r="K5" s="110"/>
      <c r="L5" s="110"/>
      <c r="M5" s="110"/>
    </row>
    <row r="6" spans="1:13" s="15" customFormat="1" x14ac:dyDescent="0.2">
      <c r="A6" s="10" t="s">
        <v>114</v>
      </c>
      <c r="B6" s="146" t="s">
        <v>0</v>
      </c>
      <c r="C6" s="11" t="s">
        <v>160</v>
      </c>
      <c r="D6" s="11" t="s">
        <v>154</v>
      </c>
      <c r="E6" s="99" t="s">
        <v>115</v>
      </c>
      <c r="F6" s="162" t="s">
        <v>161</v>
      </c>
      <c r="G6" s="163"/>
      <c r="H6" s="100" t="s">
        <v>116</v>
      </c>
      <c r="I6" s="12" t="s">
        <v>117</v>
      </c>
      <c r="J6" s="13" t="s">
        <v>118</v>
      </c>
      <c r="K6" s="111" t="s">
        <v>115</v>
      </c>
      <c r="L6" s="112" t="s">
        <v>119</v>
      </c>
      <c r="M6" s="112" t="s">
        <v>119</v>
      </c>
    </row>
    <row r="7" spans="1:13" s="15" customFormat="1" x14ac:dyDescent="0.2">
      <c r="A7" s="16" t="s">
        <v>0</v>
      </c>
      <c r="B7" s="147"/>
      <c r="C7" s="17" t="s">
        <v>1</v>
      </c>
      <c r="D7" s="17" t="s">
        <v>2</v>
      </c>
      <c r="E7" s="18" t="s">
        <v>162</v>
      </c>
      <c r="F7" s="164" t="s">
        <v>150</v>
      </c>
      <c r="G7" s="165"/>
      <c r="H7" s="102" t="s">
        <v>120</v>
      </c>
      <c r="I7" s="19" t="s">
        <v>151</v>
      </c>
      <c r="J7" s="20" t="s">
        <v>163</v>
      </c>
      <c r="K7" s="113" t="s">
        <v>118</v>
      </c>
      <c r="L7" s="114" t="s">
        <v>121</v>
      </c>
      <c r="M7" s="114" t="s">
        <v>122</v>
      </c>
    </row>
    <row r="8" spans="1:13" s="15" customFormat="1" x14ac:dyDescent="0.2">
      <c r="A8" s="16"/>
      <c r="B8" s="147"/>
      <c r="C8" s="115" t="s">
        <v>164</v>
      </c>
      <c r="D8" s="115" t="s">
        <v>165</v>
      </c>
      <c r="E8" s="101" t="s">
        <v>166</v>
      </c>
      <c r="F8" s="49" t="s">
        <v>133</v>
      </c>
      <c r="G8" s="49" t="s">
        <v>132</v>
      </c>
      <c r="H8" s="102">
        <v>2562</v>
      </c>
      <c r="I8" s="22"/>
      <c r="J8" s="20"/>
      <c r="K8" s="113"/>
      <c r="L8" s="114" t="s">
        <v>123</v>
      </c>
      <c r="M8" s="114" t="s">
        <v>123</v>
      </c>
    </row>
    <row r="9" spans="1:13" s="15" customFormat="1" x14ac:dyDescent="0.2">
      <c r="A9" s="23"/>
      <c r="B9" s="148"/>
      <c r="C9" s="24" t="s">
        <v>124</v>
      </c>
      <c r="D9" s="24" t="s">
        <v>125</v>
      </c>
      <c r="E9" s="26" t="s">
        <v>126</v>
      </c>
      <c r="F9" s="34" t="s">
        <v>134</v>
      </c>
      <c r="G9" s="34" t="s">
        <v>134</v>
      </c>
      <c r="H9" s="25"/>
      <c r="I9" s="26" t="s">
        <v>127</v>
      </c>
      <c r="J9" s="27" t="s">
        <v>128</v>
      </c>
      <c r="K9" s="116" t="s">
        <v>129</v>
      </c>
      <c r="L9" s="117" t="s">
        <v>167</v>
      </c>
      <c r="M9" s="117" t="s">
        <v>130</v>
      </c>
    </row>
    <row r="10" spans="1:13" s="43" customFormat="1" x14ac:dyDescent="0.2">
      <c r="A10" s="166" t="s">
        <v>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8"/>
    </row>
    <row r="11" spans="1:13" x14ac:dyDescent="0.2">
      <c r="A11" s="45" t="s">
        <v>4</v>
      </c>
      <c r="B11" s="46" t="s">
        <v>5</v>
      </c>
      <c r="C11" s="2">
        <v>43645204.259999998</v>
      </c>
      <c r="D11" s="2">
        <v>38915569.170000002</v>
      </c>
      <c r="E11" s="28">
        <f>D11-C11</f>
        <v>-4729635.0899999961</v>
      </c>
      <c r="F11" s="28">
        <v>26862114.670000002</v>
      </c>
      <c r="G11" s="118">
        <v>8328701.1599999964</v>
      </c>
      <c r="H11" s="35">
        <v>2</v>
      </c>
      <c r="I11" s="119">
        <f>(D11/12)*6</f>
        <v>19457784.585000001</v>
      </c>
      <c r="J11" s="120">
        <f>'[2]ผลการดำเนินงาน Planfin 62'!D6</f>
        <v>29589863.080000009</v>
      </c>
      <c r="K11" s="121">
        <f>J11-I11</f>
        <v>10132078.495000008</v>
      </c>
      <c r="L11" s="121">
        <f>(J11*100)/I11-100</f>
        <v>52.072107442338648</v>
      </c>
      <c r="M11" s="121">
        <f>(J11*100)/D11</f>
        <v>76.036053721169324</v>
      </c>
    </row>
    <row r="12" spans="1:13" x14ac:dyDescent="0.2">
      <c r="A12" s="45" t="s">
        <v>6</v>
      </c>
      <c r="B12" s="46" t="s">
        <v>7</v>
      </c>
      <c r="C12" s="2">
        <v>102550</v>
      </c>
      <c r="D12" s="2">
        <v>119250</v>
      </c>
      <c r="E12" s="28">
        <f t="shared" ref="E12:E22" si="0">D12-C12</f>
        <v>16700</v>
      </c>
      <c r="F12" s="28">
        <v>103444.83</v>
      </c>
      <c r="G12" s="118">
        <v>89553.779999999984</v>
      </c>
      <c r="H12" s="35">
        <v>1</v>
      </c>
      <c r="I12" s="119">
        <f t="shared" ref="I12:I22" si="1">(D12/12)*6</f>
        <v>59625</v>
      </c>
      <c r="J12" s="120">
        <f>'[2]ผลการดำเนินงาน Planfin 62'!D7</f>
        <v>65450</v>
      </c>
      <c r="K12" s="121">
        <f>J12-I12</f>
        <v>5825</v>
      </c>
      <c r="L12" s="121">
        <f t="shared" ref="L12:L22" si="2">(J12*100)/I12-100</f>
        <v>9.7693920335429709</v>
      </c>
      <c r="M12" s="121">
        <f t="shared" ref="M12:M22" si="3">(J12*100)/D12</f>
        <v>54.884696016771485</v>
      </c>
    </row>
    <row r="13" spans="1:13" x14ac:dyDescent="0.2">
      <c r="A13" s="45" t="s">
        <v>8</v>
      </c>
      <c r="B13" s="46" t="s">
        <v>9</v>
      </c>
      <c r="C13" s="2">
        <v>14252</v>
      </c>
      <c r="D13" s="2">
        <v>8710</v>
      </c>
      <c r="E13" s="28">
        <f t="shared" si="0"/>
        <v>-5542</v>
      </c>
      <c r="F13" s="28">
        <v>69140.86</v>
      </c>
      <c r="G13" s="118">
        <v>90291.680000000008</v>
      </c>
      <c r="H13" s="35">
        <v>0</v>
      </c>
      <c r="I13" s="119">
        <f t="shared" si="1"/>
        <v>4355</v>
      </c>
      <c r="J13" s="120">
        <f>'[2]ผลการดำเนินงาน Planfin 62'!D8</f>
        <v>6518</v>
      </c>
      <c r="K13" s="121">
        <f t="shared" ref="K13:K23" si="4">J13-I13</f>
        <v>2163</v>
      </c>
      <c r="L13" s="121">
        <f t="shared" si="2"/>
        <v>49.66704936854191</v>
      </c>
      <c r="M13" s="121">
        <f t="shared" si="3"/>
        <v>74.833524684270955</v>
      </c>
    </row>
    <row r="14" spans="1:13" x14ac:dyDescent="0.2">
      <c r="A14" s="45" t="s">
        <v>10</v>
      </c>
      <c r="B14" s="46" t="s">
        <v>11</v>
      </c>
      <c r="C14" s="2">
        <v>393446.92</v>
      </c>
      <c r="D14" s="2">
        <v>350924.92</v>
      </c>
      <c r="E14" s="28">
        <f t="shared" si="0"/>
        <v>-42522</v>
      </c>
      <c r="F14" s="28">
        <v>0</v>
      </c>
      <c r="G14" s="118">
        <v>0</v>
      </c>
      <c r="H14" s="35">
        <v>0</v>
      </c>
      <c r="I14" s="119">
        <f t="shared" si="1"/>
        <v>175462.46</v>
      </c>
      <c r="J14" s="120">
        <f>'[2]ผลการดำเนินงาน Planfin 62'!D9</f>
        <v>273363</v>
      </c>
      <c r="K14" s="121">
        <f t="shared" si="4"/>
        <v>97900.540000000008</v>
      </c>
      <c r="L14" s="121">
        <f t="shared" si="2"/>
        <v>55.795718354797941</v>
      </c>
      <c r="M14" s="121">
        <f t="shared" si="3"/>
        <v>77.897859177398971</v>
      </c>
    </row>
    <row r="15" spans="1:13" x14ac:dyDescent="0.2">
      <c r="A15" s="45" t="s">
        <v>12</v>
      </c>
      <c r="B15" s="46" t="s">
        <v>13</v>
      </c>
      <c r="C15" s="2">
        <v>2621347</v>
      </c>
      <c r="D15" s="2">
        <v>2693661</v>
      </c>
      <c r="E15" s="28">
        <f t="shared" si="0"/>
        <v>72314</v>
      </c>
      <c r="F15" s="28">
        <v>3851467.41</v>
      </c>
      <c r="G15" s="118">
        <v>2309208.25</v>
      </c>
      <c r="H15" s="35">
        <v>0</v>
      </c>
      <c r="I15" s="119">
        <f t="shared" si="1"/>
        <v>1346830.5</v>
      </c>
      <c r="J15" s="120">
        <f>'[2]ผลการดำเนินงาน Planfin 62'!D10</f>
        <v>1378594</v>
      </c>
      <c r="K15" s="121">
        <f t="shared" si="4"/>
        <v>31763.5</v>
      </c>
      <c r="L15" s="121">
        <f t="shared" si="2"/>
        <v>2.3583888247259068</v>
      </c>
      <c r="M15" s="121">
        <f t="shared" si="3"/>
        <v>51.179194412362953</v>
      </c>
    </row>
    <row r="16" spans="1:13" x14ac:dyDescent="0.2">
      <c r="A16" s="45" t="s">
        <v>14</v>
      </c>
      <c r="B16" s="46" t="s">
        <v>15</v>
      </c>
      <c r="C16" s="2">
        <v>1098908.67</v>
      </c>
      <c r="D16" s="2">
        <v>1014523.42</v>
      </c>
      <c r="E16" s="28">
        <f t="shared" si="0"/>
        <v>-84385.249999999884</v>
      </c>
      <c r="F16" s="28">
        <v>926801.04</v>
      </c>
      <c r="G16" s="118">
        <v>895976.60999999987</v>
      </c>
      <c r="H16" s="35">
        <v>1</v>
      </c>
      <c r="I16" s="119">
        <f t="shared" si="1"/>
        <v>507261.70999999996</v>
      </c>
      <c r="J16" s="120">
        <f>'[2]ผลการดำเนินงาน Planfin 62'!D11</f>
        <v>708221</v>
      </c>
      <c r="K16" s="121">
        <f t="shared" si="4"/>
        <v>200959.29000000004</v>
      </c>
      <c r="L16" s="121">
        <f t="shared" si="2"/>
        <v>39.616491061389212</v>
      </c>
      <c r="M16" s="121">
        <f t="shared" si="3"/>
        <v>69.808245530694592</v>
      </c>
    </row>
    <row r="17" spans="1:13" x14ac:dyDescent="0.2">
      <c r="A17" s="45" t="s">
        <v>16</v>
      </c>
      <c r="B17" s="46" t="s">
        <v>17</v>
      </c>
      <c r="C17" s="2">
        <v>4387713.18</v>
      </c>
      <c r="D17" s="2">
        <v>1821623.58</v>
      </c>
      <c r="E17" s="28">
        <f t="shared" si="0"/>
        <v>-2566089.5999999996</v>
      </c>
      <c r="F17" s="28">
        <v>369887.69</v>
      </c>
      <c r="G17" s="118">
        <v>911080.21</v>
      </c>
      <c r="H17" s="35">
        <v>2</v>
      </c>
      <c r="I17" s="119">
        <f t="shared" si="1"/>
        <v>910811.79</v>
      </c>
      <c r="J17" s="120">
        <f>'[2]ผลการดำเนินงาน Planfin 62'!D12</f>
        <v>1092030</v>
      </c>
      <c r="K17" s="121">
        <f t="shared" si="4"/>
        <v>181218.20999999996</v>
      </c>
      <c r="L17" s="121">
        <f t="shared" si="2"/>
        <v>19.896339945270142</v>
      </c>
      <c r="M17" s="121">
        <f t="shared" si="3"/>
        <v>59.948169972635071</v>
      </c>
    </row>
    <row r="18" spans="1:13" x14ac:dyDescent="0.2">
      <c r="A18" s="45" t="s">
        <v>18</v>
      </c>
      <c r="B18" s="46" t="s">
        <v>19</v>
      </c>
      <c r="C18" s="2">
        <v>4277008.75</v>
      </c>
      <c r="D18" s="2">
        <v>4328549.5</v>
      </c>
      <c r="E18" s="28">
        <f t="shared" si="0"/>
        <v>51540.75</v>
      </c>
      <c r="F18" s="28">
        <v>3016134.28</v>
      </c>
      <c r="G18" s="118">
        <v>2425675.36</v>
      </c>
      <c r="H18" s="35">
        <v>1</v>
      </c>
      <c r="I18" s="119">
        <f t="shared" si="1"/>
        <v>2164274.75</v>
      </c>
      <c r="J18" s="120">
        <f>'[2]ผลการดำเนินงาน Planfin 62'!D13</f>
        <v>2850179.97</v>
      </c>
      <c r="K18" s="121">
        <f t="shared" si="4"/>
        <v>685905.2200000002</v>
      </c>
      <c r="L18" s="121">
        <f t="shared" si="2"/>
        <v>31.692150915682021</v>
      </c>
      <c r="M18" s="121">
        <f t="shared" si="3"/>
        <v>65.84607545784101</v>
      </c>
    </row>
    <row r="19" spans="1:13" x14ac:dyDescent="0.2">
      <c r="A19" s="45" t="s">
        <v>20</v>
      </c>
      <c r="B19" s="46" t="s">
        <v>21</v>
      </c>
      <c r="C19" s="2">
        <v>27814068.699999999</v>
      </c>
      <c r="D19" s="2">
        <v>29551077.510000002</v>
      </c>
      <c r="E19" s="28">
        <f t="shared" si="0"/>
        <v>1737008.8100000024</v>
      </c>
      <c r="F19" s="28">
        <v>25084380.98</v>
      </c>
      <c r="G19" s="118">
        <v>7260700.2399999984</v>
      </c>
      <c r="H19" s="35">
        <v>1</v>
      </c>
      <c r="I19" s="119">
        <f t="shared" si="1"/>
        <v>14775538.754999999</v>
      </c>
      <c r="J19" s="120">
        <f>'[2]ผลการดำเนินงาน Planfin 62'!D14</f>
        <v>14924380</v>
      </c>
      <c r="K19" s="121">
        <f t="shared" si="4"/>
        <v>148841.24500000104</v>
      </c>
      <c r="L19" s="121">
        <f t="shared" si="2"/>
        <v>1.0073490210272951</v>
      </c>
      <c r="M19" s="121">
        <f t="shared" si="3"/>
        <v>50.50367451051364</v>
      </c>
    </row>
    <row r="20" spans="1:13" x14ac:dyDescent="0.2">
      <c r="A20" s="45" t="s">
        <v>22</v>
      </c>
      <c r="B20" s="46" t="s">
        <v>23</v>
      </c>
      <c r="C20" s="2">
        <v>4685849.5</v>
      </c>
      <c r="D20" s="2">
        <v>4082042.41</v>
      </c>
      <c r="E20" s="28">
        <f t="shared" si="0"/>
        <v>-603807.08999999985</v>
      </c>
      <c r="F20" s="28">
        <v>6247308.5599999996</v>
      </c>
      <c r="G20" s="118">
        <v>3259567.1000000006</v>
      </c>
      <c r="H20" s="35">
        <v>0</v>
      </c>
      <c r="I20" s="119">
        <f t="shared" si="1"/>
        <v>2041021.2050000001</v>
      </c>
      <c r="J20" s="120">
        <f>'[2]ผลการดำเนินงาน Planfin 62'!D15</f>
        <v>2700757.96</v>
      </c>
      <c r="K20" s="121">
        <f t="shared" si="4"/>
        <v>659736.75499999989</v>
      </c>
      <c r="L20" s="121">
        <f t="shared" si="2"/>
        <v>32.323855988551571</v>
      </c>
      <c r="M20" s="121">
        <f t="shared" si="3"/>
        <v>66.161927994275786</v>
      </c>
    </row>
    <row r="21" spans="1:13" s="7" customFormat="1" x14ac:dyDescent="0.2">
      <c r="A21" s="122" t="s">
        <v>168</v>
      </c>
      <c r="B21" s="123" t="s">
        <v>169</v>
      </c>
      <c r="C21" s="2">
        <v>0</v>
      </c>
      <c r="D21" s="2">
        <v>0</v>
      </c>
      <c r="E21" s="28">
        <f t="shared" si="0"/>
        <v>0</v>
      </c>
      <c r="F21" s="28">
        <v>0</v>
      </c>
      <c r="G21" s="118">
        <v>0</v>
      </c>
      <c r="H21" s="35"/>
      <c r="I21" s="119">
        <f t="shared" si="1"/>
        <v>0</v>
      </c>
      <c r="J21" s="120">
        <f>'[2]ผลการดำเนินงาน Planfin 62'!D16</f>
        <v>0</v>
      </c>
      <c r="K21" s="121">
        <f t="shared" si="4"/>
        <v>0</v>
      </c>
      <c r="L21" s="121" t="e">
        <f t="shared" si="2"/>
        <v>#DIV/0!</v>
      </c>
      <c r="M21" s="121" t="e">
        <f t="shared" si="3"/>
        <v>#DIV/0!</v>
      </c>
    </row>
    <row r="22" spans="1:13" x14ac:dyDescent="0.2">
      <c r="A22" s="45" t="s">
        <v>24</v>
      </c>
      <c r="B22" s="46" t="s">
        <v>25</v>
      </c>
      <c r="C22" s="2">
        <v>1668136.63</v>
      </c>
      <c r="D22" s="2">
        <v>1987228.81</v>
      </c>
      <c r="E22" s="28">
        <f t="shared" si="0"/>
        <v>319092.18000000017</v>
      </c>
      <c r="F22" s="28">
        <v>2887262</v>
      </c>
      <c r="G22" s="118">
        <v>4696213.97</v>
      </c>
      <c r="H22" s="35">
        <v>0</v>
      </c>
      <c r="I22" s="119">
        <f t="shared" si="1"/>
        <v>993614.40500000003</v>
      </c>
      <c r="J22" s="120">
        <f>'[2]ผลการดำเนินงาน Planfin 62'!D17</f>
        <v>2420228.81</v>
      </c>
      <c r="K22" s="121">
        <f>J22-I22</f>
        <v>1426614.405</v>
      </c>
      <c r="L22" s="121">
        <f t="shared" si="2"/>
        <v>143.57827320347675</v>
      </c>
      <c r="M22" s="121">
        <f t="shared" si="3"/>
        <v>121.78913660173838</v>
      </c>
    </row>
    <row r="23" spans="1:13" x14ac:dyDescent="0.2">
      <c r="A23" s="69" t="s">
        <v>26</v>
      </c>
      <c r="B23" s="47" t="s">
        <v>27</v>
      </c>
      <c r="C23" s="3">
        <f>SUM(C11:C22)</f>
        <v>90708485.609999999</v>
      </c>
      <c r="D23" s="3">
        <f>SUM(D11:D22)</f>
        <v>84873160.320000008</v>
      </c>
      <c r="E23" s="29">
        <f>D23-C23</f>
        <v>-5835325.2899999917</v>
      </c>
      <c r="F23" s="29">
        <v>69847340.840000004</v>
      </c>
      <c r="G23" s="124">
        <v>16251979.75</v>
      </c>
      <c r="H23" s="36">
        <v>1</v>
      </c>
      <c r="I23" s="30">
        <f>(D23/12)*6</f>
        <v>42436580.160000004</v>
      </c>
      <c r="J23" s="125">
        <f>'[2]ผลการดำเนินงาน Planfin 62'!D18</f>
        <v>56009585.820000015</v>
      </c>
      <c r="K23" s="31">
        <f t="shared" si="4"/>
        <v>13573005.660000011</v>
      </c>
      <c r="L23" s="31">
        <f>(J23*100)/I23-100</f>
        <v>31.984211755106742</v>
      </c>
      <c r="M23" s="31">
        <f>(J23*100)/D23</f>
        <v>65.992105877553371</v>
      </c>
    </row>
    <row r="24" spans="1:13" s="7" customFormat="1" x14ac:dyDescent="0.2">
      <c r="A24" s="83" t="s">
        <v>170</v>
      </c>
      <c r="B24" s="50" t="s">
        <v>135</v>
      </c>
      <c r="C24" s="51">
        <f>C23-C22</f>
        <v>89040348.980000004</v>
      </c>
      <c r="D24" s="51">
        <f>D23-D22</f>
        <v>82885931.510000005</v>
      </c>
      <c r="E24" s="52">
        <f>D24-C24</f>
        <v>-6154417.4699999988</v>
      </c>
      <c r="F24" s="53"/>
      <c r="G24" s="54"/>
      <c r="H24" s="55"/>
      <c r="I24" s="126">
        <f>(D24/12)*6</f>
        <v>41442965.755000003</v>
      </c>
      <c r="J24" s="127">
        <f>'[2]ผลการดำเนินงาน Planfin 62'!D19</f>
        <v>53589357.010000013</v>
      </c>
      <c r="K24" s="128">
        <f>J24-I24</f>
        <v>12146391.25500001</v>
      </c>
      <c r="L24" s="128">
        <f>(J24*100)/I24-100</f>
        <v>29.308692159741412</v>
      </c>
      <c r="M24" s="128">
        <f>(J24*100)/D24</f>
        <v>64.654346079870706</v>
      </c>
    </row>
    <row r="25" spans="1:13" s="43" customFormat="1" x14ac:dyDescent="0.2">
      <c r="A25" s="166" t="s">
        <v>28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8"/>
    </row>
    <row r="26" spans="1:13" x14ac:dyDescent="0.2">
      <c r="A26" s="45" t="s">
        <v>29</v>
      </c>
      <c r="B26" s="46" t="s">
        <v>30</v>
      </c>
      <c r="C26" s="2">
        <v>7161552.0099999998</v>
      </c>
      <c r="D26" s="2">
        <v>6506544</v>
      </c>
      <c r="E26" s="28">
        <f t="shared" ref="E26:E41" si="5">D26-C26</f>
        <v>-655008.00999999978</v>
      </c>
      <c r="F26" s="28">
        <v>4890842.79</v>
      </c>
      <c r="G26" s="118">
        <v>1623426.1600000001</v>
      </c>
      <c r="H26" s="35">
        <v>1</v>
      </c>
      <c r="I26" s="119">
        <f>(D26/12)*6</f>
        <v>3253272</v>
      </c>
      <c r="J26" s="120">
        <f>'[2]ผลการดำเนินงาน Planfin 62'!D21</f>
        <v>3378244.33</v>
      </c>
      <c r="K26" s="121">
        <f t="shared" ref="K26:K40" si="6">J26-I26</f>
        <v>124972.33000000007</v>
      </c>
      <c r="L26" s="121">
        <f t="shared" ref="L26:L40" si="7">(J26*100)/I26-100</f>
        <v>3.841435022955352</v>
      </c>
      <c r="M26" s="121">
        <f t="shared" ref="M26:M42" si="8">(J26*100)/D26</f>
        <v>51.920717511477676</v>
      </c>
    </row>
    <row r="27" spans="1:13" x14ac:dyDescent="0.2">
      <c r="A27" s="45" t="s">
        <v>31</v>
      </c>
      <c r="B27" s="46" t="s">
        <v>32</v>
      </c>
      <c r="C27" s="2">
        <v>1825582.79</v>
      </c>
      <c r="D27" s="2">
        <v>2317019.7999999998</v>
      </c>
      <c r="E27" s="28">
        <f t="shared" si="5"/>
        <v>491437.00999999978</v>
      </c>
      <c r="F27" s="28">
        <v>1493374.92</v>
      </c>
      <c r="G27" s="118">
        <v>631832.18999999994</v>
      </c>
      <c r="H27" s="35">
        <v>2</v>
      </c>
      <c r="I27" s="119">
        <f t="shared" ref="I27:I40" si="9">(D27/12)*6</f>
        <v>1158509.8999999999</v>
      </c>
      <c r="J27" s="120">
        <f>'[2]ผลการดำเนินงาน Planfin 62'!D22</f>
        <v>533160.44999999995</v>
      </c>
      <c r="K27" s="121">
        <f t="shared" si="6"/>
        <v>-625349.44999999995</v>
      </c>
      <c r="L27" s="121">
        <f t="shared" si="7"/>
        <v>-53.97877480373711</v>
      </c>
      <c r="M27" s="121">
        <f t="shared" si="8"/>
        <v>23.010612598131445</v>
      </c>
    </row>
    <row r="28" spans="1:13" x14ac:dyDescent="0.2">
      <c r="A28" s="45" t="s">
        <v>33</v>
      </c>
      <c r="B28" s="46" t="s">
        <v>34</v>
      </c>
      <c r="C28" s="2">
        <v>261615.09</v>
      </c>
      <c r="D28" s="2">
        <v>427615</v>
      </c>
      <c r="E28" s="28">
        <f t="shared" si="5"/>
        <v>165999.91</v>
      </c>
      <c r="F28" s="28">
        <v>328864.81</v>
      </c>
      <c r="G28" s="118">
        <v>155636.49</v>
      </c>
      <c r="H28" s="35">
        <v>1</v>
      </c>
      <c r="I28" s="119">
        <f t="shared" si="9"/>
        <v>213807.5</v>
      </c>
      <c r="J28" s="120">
        <f>'[2]ผลการดำเนินงาน Planfin 62'!D23</f>
        <v>131219.43</v>
      </c>
      <c r="K28" s="121">
        <f t="shared" si="6"/>
        <v>-82588.070000000007</v>
      </c>
      <c r="L28" s="121">
        <f t="shared" si="7"/>
        <v>-38.627302596962224</v>
      </c>
      <c r="M28" s="121">
        <f t="shared" si="8"/>
        <v>30.686348701518888</v>
      </c>
    </row>
    <row r="29" spans="1:13" x14ac:dyDescent="0.2">
      <c r="A29" s="45" t="s">
        <v>35</v>
      </c>
      <c r="B29" s="46" t="s">
        <v>36</v>
      </c>
      <c r="C29" s="2">
        <v>3122498.74</v>
      </c>
      <c r="D29" s="2">
        <v>3036340</v>
      </c>
      <c r="E29" s="28">
        <f t="shared" si="5"/>
        <v>-86158.740000000224</v>
      </c>
      <c r="F29" s="28">
        <v>2016243.13</v>
      </c>
      <c r="G29" s="118">
        <v>955280</v>
      </c>
      <c r="H29" s="35">
        <v>2</v>
      </c>
      <c r="I29" s="119">
        <f t="shared" si="9"/>
        <v>1518170</v>
      </c>
      <c r="J29" s="120">
        <f>'[2]ผลการดำเนินงาน Planfin 62'!D24</f>
        <v>1203060.79</v>
      </c>
      <c r="K29" s="121">
        <f t="shared" si="6"/>
        <v>-315109.20999999996</v>
      </c>
      <c r="L29" s="121">
        <f t="shared" si="7"/>
        <v>-20.755858039613486</v>
      </c>
      <c r="M29" s="121">
        <f t="shared" si="8"/>
        <v>39.622070980193257</v>
      </c>
    </row>
    <row r="30" spans="1:13" x14ac:dyDescent="0.2">
      <c r="A30" s="45" t="s">
        <v>37</v>
      </c>
      <c r="B30" s="46" t="s">
        <v>38</v>
      </c>
      <c r="C30" s="2">
        <v>27826068.699999999</v>
      </c>
      <c r="D30" s="2">
        <v>29123933.489999998</v>
      </c>
      <c r="E30" s="28">
        <f t="shared" si="5"/>
        <v>1297864.7899999991</v>
      </c>
      <c r="F30" s="28">
        <v>25011527.379999999</v>
      </c>
      <c r="G30" s="118">
        <v>7198595.1900000013</v>
      </c>
      <c r="H30" s="35">
        <v>1</v>
      </c>
      <c r="I30" s="119">
        <f t="shared" si="9"/>
        <v>14561966.745000001</v>
      </c>
      <c r="J30" s="120">
        <f>'[2]ผลการดำเนินงาน Planfin 62'!D25</f>
        <v>14930380</v>
      </c>
      <c r="K30" s="121">
        <f t="shared" si="6"/>
        <v>368413.25499999896</v>
      </c>
      <c r="L30" s="121">
        <f t="shared" si="7"/>
        <v>2.5299690725258444</v>
      </c>
      <c r="M30" s="121">
        <f t="shared" si="8"/>
        <v>51.264984536262929</v>
      </c>
    </row>
    <row r="31" spans="1:13" x14ac:dyDescent="0.2">
      <c r="A31" s="45" t="s">
        <v>39</v>
      </c>
      <c r="B31" s="46" t="s">
        <v>40</v>
      </c>
      <c r="C31" s="2">
        <v>7208205.9700000007</v>
      </c>
      <c r="D31" s="2">
        <v>7581802.9699999997</v>
      </c>
      <c r="E31" s="28">
        <f t="shared" si="5"/>
        <v>373596.99999999907</v>
      </c>
      <c r="F31" s="28">
        <v>6704622.4800000004</v>
      </c>
      <c r="G31" s="118">
        <v>2197895.0499999989</v>
      </c>
      <c r="H31" s="35">
        <v>1</v>
      </c>
      <c r="I31" s="119">
        <f t="shared" si="9"/>
        <v>3790901.4850000003</v>
      </c>
      <c r="J31" s="120">
        <f>'[2]ผลการดำเนินงาน Planfin 62'!D26</f>
        <v>3578542.5700000003</v>
      </c>
      <c r="K31" s="121">
        <f t="shared" si="6"/>
        <v>-212358.91500000004</v>
      </c>
      <c r="L31" s="121">
        <f t="shared" si="7"/>
        <v>-5.6018051600726437</v>
      </c>
      <c r="M31" s="121">
        <f t="shared" si="8"/>
        <v>47.199097419963685</v>
      </c>
    </row>
    <row r="32" spans="1:13" x14ac:dyDescent="0.2">
      <c r="A32" s="45" t="s">
        <v>41</v>
      </c>
      <c r="B32" s="46" t="s">
        <v>42</v>
      </c>
      <c r="C32" s="2">
        <v>12882385</v>
      </c>
      <c r="D32" s="2">
        <v>13012515</v>
      </c>
      <c r="E32" s="28">
        <f t="shared" si="5"/>
        <v>130130</v>
      </c>
      <c r="F32" s="28">
        <v>12429373.73</v>
      </c>
      <c r="G32" s="118">
        <v>3363673.83</v>
      </c>
      <c r="H32" s="35">
        <v>1</v>
      </c>
      <c r="I32" s="119">
        <f t="shared" si="9"/>
        <v>6506257.5</v>
      </c>
      <c r="J32" s="120">
        <f>'[2]ผลการดำเนินงาน Planfin 62'!D27</f>
        <v>7169461.6899999995</v>
      </c>
      <c r="K32" s="121">
        <f t="shared" si="6"/>
        <v>663204.18999999948</v>
      </c>
      <c r="L32" s="121">
        <f t="shared" si="7"/>
        <v>10.193328345827069</v>
      </c>
      <c r="M32" s="121">
        <f t="shared" si="8"/>
        <v>55.096664172913535</v>
      </c>
    </row>
    <row r="33" spans="1:13" x14ac:dyDescent="0.2">
      <c r="A33" s="45" t="s">
        <v>43</v>
      </c>
      <c r="B33" s="46" t="s">
        <v>44</v>
      </c>
      <c r="C33" s="2">
        <v>1535059.58</v>
      </c>
      <c r="D33" s="2">
        <v>1514116.33</v>
      </c>
      <c r="E33" s="28">
        <f t="shared" si="5"/>
        <v>-20943.25</v>
      </c>
      <c r="F33" s="28">
        <v>1636974.34</v>
      </c>
      <c r="G33" s="118">
        <v>537596.03</v>
      </c>
      <c r="H33" s="35">
        <v>0</v>
      </c>
      <c r="I33" s="119">
        <f t="shared" si="9"/>
        <v>757058.16500000004</v>
      </c>
      <c r="J33" s="120">
        <f>'[2]ผลการดำเนินงาน Planfin 62'!D28</f>
        <v>807178.9</v>
      </c>
      <c r="K33" s="121">
        <f t="shared" si="6"/>
        <v>50120.734999999986</v>
      </c>
      <c r="L33" s="121">
        <f t="shared" si="7"/>
        <v>6.6204602654275533</v>
      </c>
      <c r="M33" s="121">
        <f t="shared" si="8"/>
        <v>53.310230132713777</v>
      </c>
    </row>
    <row r="34" spans="1:13" x14ac:dyDescent="0.2">
      <c r="A34" s="45" t="s">
        <v>45</v>
      </c>
      <c r="B34" s="46" t="s">
        <v>46</v>
      </c>
      <c r="C34" s="2">
        <v>3175892.2899999996</v>
      </c>
      <c r="D34" s="2">
        <v>2501291.9</v>
      </c>
      <c r="E34" s="28">
        <f t="shared" si="5"/>
        <v>-674600.38999999966</v>
      </c>
      <c r="F34" s="28">
        <v>2856379.47</v>
      </c>
      <c r="G34" s="118">
        <v>1883105.19</v>
      </c>
      <c r="H34" s="35">
        <v>0</v>
      </c>
      <c r="I34" s="119">
        <f t="shared" si="9"/>
        <v>1250645.95</v>
      </c>
      <c r="J34" s="120">
        <f>'[2]ผลการดำเนินงาน Planfin 62'!D29</f>
        <v>1668051.68</v>
      </c>
      <c r="K34" s="121">
        <f t="shared" si="6"/>
        <v>417405.73</v>
      </c>
      <c r="L34" s="121">
        <f t="shared" si="7"/>
        <v>33.375211425743629</v>
      </c>
      <c r="M34" s="121">
        <f t="shared" si="8"/>
        <v>66.687605712871814</v>
      </c>
    </row>
    <row r="35" spans="1:13" x14ac:dyDescent="0.2">
      <c r="A35" s="45" t="s">
        <v>47</v>
      </c>
      <c r="B35" s="46" t="s">
        <v>48</v>
      </c>
      <c r="C35" s="2">
        <v>2117059.4700000002</v>
      </c>
      <c r="D35" s="2">
        <v>1940584.16</v>
      </c>
      <c r="E35" s="28">
        <f t="shared" si="5"/>
        <v>-176475.31000000029</v>
      </c>
      <c r="F35" s="28">
        <v>1544115.18</v>
      </c>
      <c r="G35" s="118">
        <v>425568.74</v>
      </c>
      <c r="H35" s="35">
        <v>1</v>
      </c>
      <c r="I35" s="119">
        <f t="shared" si="9"/>
        <v>970292.07999999984</v>
      </c>
      <c r="J35" s="120">
        <f>'[2]ผลการดำเนินงาน Planfin 62'!D30</f>
        <v>1006352.1499999999</v>
      </c>
      <c r="K35" s="121">
        <f t="shared" si="6"/>
        <v>36060.070000000065</v>
      </c>
      <c r="L35" s="121">
        <f t="shared" si="7"/>
        <v>3.7164139276494979</v>
      </c>
      <c r="M35" s="121">
        <f t="shared" si="8"/>
        <v>51.858206963824742</v>
      </c>
    </row>
    <row r="36" spans="1:13" x14ac:dyDescent="0.2">
      <c r="A36" s="45" t="s">
        <v>49</v>
      </c>
      <c r="B36" s="46" t="s">
        <v>50</v>
      </c>
      <c r="C36" s="2">
        <v>2421445.14</v>
      </c>
      <c r="D36" s="2">
        <v>2414806.6</v>
      </c>
      <c r="E36" s="28">
        <f t="shared" si="5"/>
        <v>-6638.5400000000373</v>
      </c>
      <c r="F36" s="28">
        <v>2235476.92</v>
      </c>
      <c r="G36" s="118">
        <v>839069.02</v>
      </c>
      <c r="H36" s="35">
        <v>1</v>
      </c>
      <c r="I36" s="119">
        <f t="shared" si="9"/>
        <v>1207403.3</v>
      </c>
      <c r="J36" s="120">
        <f>'[2]ผลการดำเนินงาน Planfin 62'!D31</f>
        <v>949153.02</v>
      </c>
      <c r="K36" s="121">
        <f t="shared" si="6"/>
        <v>-258250.28000000003</v>
      </c>
      <c r="L36" s="121">
        <f t="shared" si="7"/>
        <v>-21.388899632790469</v>
      </c>
      <c r="M36" s="121">
        <f t="shared" si="8"/>
        <v>39.305550183604765</v>
      </c>
    </row>
    <row r="37" spans="1:13" x14ac:dyDescent="0.2">
      <c r="A37" s="45" t="s">
        <v>51</v>
      </c>
      <c r="B37" s="46" t="s">
        <v>52</v>
      </c>
      <c r="C37" s="2">
        <v>12490962.400000002</v>
      </c>
      <c r="D37" s="2">
        <v>5812224.0199999996</v>
      </c>
      <c r="E37" s="28">
        <f t="shared" si="5"/>
        <v>-6678738.3800000027</v>
      </c>
      <c r="F37" s="28">
        <v>4237629.47</v>
      </c>
      <c r="G37" s="118">
        <v>1471250.5300000003</v>
      </c>
      <c r="H37" s="35">
        <v>3</v>
      </c>
      <c r="I37" s="119">
        <f t="shared" si="9"/>
        <v>2906112.01</v>
      </c>
      <c r="J37" s="120">
        <f>'[2]ผลการดำเนินงาน Planfin 62'!D32</f>
        <v>2503249.9300000002</v>
      </c>
      <c r="K37" s="121">
        <f t="shared" si="6"/>
        <v>-402862.07999999961</v>
      </c>
      <c r="L37" s="121">
        <f t="shared" si="7"/>
        <v>-13.86257923348245</v>
      </c>
      <c r="M37" s="121">
        <f t="shared" si="8"/>
        <v>43.068710383258775</v>
      </c>
    </row>
    <row r="38" spans="1:13" x14ac:dyDescent="0.2">
      <c r="A38" s="45" t="s">
        <v>53</v>
      </c>
      <c r="B38" s="46" t="s">
        <v>54</v>
      </c>
      <c r="C38" s="2">
        <v>286125.75</v>
      </c>
      <c r="D38" s="2">
        <v>288023.84999999998</v>
      </c>
      <c r="E38" s="28">
        <f t="shared" si="5"/>
        <v>1898.0999999999767</v>
      </c>
      <c r="F38" s="28">
        <v>332906.84000000003</v>
      </c>
      <c r="G38" s="118">
        <v>441750.49999999994</v>
      </c>
      <c r="H38" s="35">
        <v>0</v>
      </c>
      <c r="I38" s="119">
        <f t="shared" si="9"/>
        <v>144011.92499999999</v>
      </c>
      <c r="J38" s="120">
        <f>'[2]ผลการดำเนินงาน Planfin 62'!D33</f>
        <v>199098.15</v>
      </c>
      <c r="K38" s="121">
        <f t="shared" si="6"/>
        <v>55086.225000000006</v>
      </c>
      <c r="L38" s="121">
        <f t="shared" si="7"/>
        <v>38.251155242873125</v>
      </c>
      <c r="M38" s="121">
        <f t="shared" si="8"/>
        <v>69.125577621436562</v>
      </c>
    </row>
    <row r="39" spans="1:13" x14ac:dyDescent="0.2">
      <c r="A39" s="45" t="s">
        <v>55</v>
      </c>
      <c r="B39" s="46" t="s">
        <v>56</v>
      </c>
      <c r="C39" s="2">
        <v>7748513.54</v>
      </c>
      <c r="D39" s="2">
        <v>6458821.6600000001</v>
      </c>
      <c r="E39" s="28">
        <f t="shared" si="5"/>
        <v>-1289691.8799999999</v>
      </c>
      <c r="F39" s="28">
        <v>4482162.34</v>
      </c>
      <c r="G39" s="118">
        <v>2516840.2599999998</v>
      </c>
      <c r="H39" s="35">
        <v>1</v>
      </c>
      <c r="I39" s="119">
        <f t="shared" si="9"/>
        <v>3229410.83</v>
      </c>
      <c r="J39" s="120">
        <f>'[2]ผลการดำเนินงาน Planfin 62'!D34</f>
        <v>3969589.81</v>
      </c>
      <c r="K39" s="121">
        <f t="shared" si="6"/>
        <v>740178.98</v>
      </c>
      <c r="L39" s="121">
        <f t="shared" si="7"/>
        <v>22.919938619268208</v>
      </c>
      <c r="M39" s="121">
        <f t="shared" si="8"/>
        <v>61.459969309634104</v>
      </c>
    </row>
    <row r="40" spans="1:13" s="7" customFormat="1" x14ac:dyDescent="0.2">
      <c r="A40" s="122" t="s">
        <v>171</v>
      </c>
      <c r="B40" s="123" t="s">
        <v>172</v>
      </c>
      <c r="C40" s="2">
        <v>0</v>
      </c>
      <c r="D40" s="2">
        <v>0</v>
      </c>
      <c r="E40" s="28">
        <f t="shared" si="5"/>
        <v>0</v>
      </c>
      <c r="F40" s="28">
        <v>0</v>
      </c>
      <c r="G40" s="118">
        <v>0</v>
      </c>
      <c r="H40" s="35"/>
      <c r="I40" s="119">
        <f t="shared" si="9"/>
        <v>0</v>
      </c>
      <c r="J40" s="120">
        <f>'[2]ผลการดำเนินงาน Planfin 62'!D35</f>
        <v>0</v>
      </c>
      <c r="K40" s="121">
        <f t="shared" si="6"/>
        <v>0</v>
      </c>
      <c r="L40" s="121" t="e">
        <f t="shared" si="7"/>
        <v>#DIV/0!</v>
      </c>
      <c r="M40" s="121" t="e">
        <f t="shared" si="8"/>
        <v>#DIV/0!</v>
      </c>
    </row>
    <row r="41" spans="1:13" x14ac:dyDescent="0.2">
      <c r="A41" s="129" t="s">
        <v>57</v>
      </c>
      <c r="B41" s="130" t="s">
        <v>58</v>
      </c>
      <c r="C41" s="3">
        <f>SUM(C26:C39)</f>
        <v>90062966.470000014</v>
      </c>
      <c r="D41" s="3">
        <f>SUM(D26:D39)</f>
        <v>82935638.779999971</v>
      </c>
      <c r="E41" s="29">
        <f t="shared" si="5"/>
        <v>-7127327.6900000423</v>
      </c>
      <c r="F41" s="29">
        <v>70166349.510000005</v>
      </c>
      <c r="G41" s="124">
        <v>15262680.049999997</v>
      </c>
      <c r="H41" s="36">
        <v>1</v>
      </c>
      <c r="I41" s="30">
        <f>(D41/12)*6</f>
        <v>41467819.389999986</v>
      </c>
      <c r="J41" s="125">
        <f>'[2]ผลการดำเนินงาน Planfin 62'!D36</f>
        <v>42026742.899999999</v>
      </c>
      <c r="K41" s="31">
        <f>J41-I41</f>
        <v>558923.51000001281</v>
      </c>
      <c r="L41" s="31">
        <f>(J41*100)/I41-100</f>
        <v>1.347848809563402</v>
      </c>
      <c r="M41" s="31">
        <f t="shared" si="8"/>
        <v>50.673924404781701</v>
      </c>
    </row>
    <row r="42" spans="1:13" s="7" customFormat="1" ht="25.5" x14ac:dyDescent="0.2">
      <c r="A42" s="83" t="s">
        <v>173</v>
      </c>
      <c r="B42" s="50" t="s">
        <v>136</v>
      </c>
      <c r="C42" s="51">
        <f>C41-C37</f>
        <v>77572004.070000008</v>
      </c>
      <c r="D42" s="51">
        <f>D41-D37</f>
        <v>77123414.759999976</v>
      </c>
      <c r="E42" s="52">
        <f>D42-C42</f>
        <v>-448589.31000003219</v>
      </c>
      <c r="F42" s="53"/>
      <c r="G42" s="54"/>
      <c r="H42" s="55"/>
      <c r="I42" s="126">
        <f>(D42/12)*6</f>
        <v>38561707.379999988</v>
      </c>
      <c r="J42" s="127">
        <f>'[2]ผลการดำเนินงาน Planfin 62'!D37</f>
        <v>39523492.969999999</v>
      </c>
      <c r="K42" s="128">
        <f>J42-I42</f>
        <v>961785.59000001103</v>
      </c>
      <c r="L42" s="128">
        <f t="shared" ref="L42" si="10">(J42*100)/I42-100</f>
        <v>2.4941467983309309</v>
      </c>
      <c r="M42" s="128">
        <f t="shared" si="8"/>
        <v>51.247073399165465</v>
      </c>
    </row>
    <row r="43" spans="1:13" x14ac:dyDescent="0.2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1"/>
    </row>
    <row r="44" spans="1:13" x14ac:dyDescent="0.2">
      <c r="A44" s="45" t="s">
        <v>59</v>
      </c>
      <c r="B44" s="47" t="s">
        <v>60</v>
      </c>
      <c r="C44" s="3">
        <f>C23-C41</f>
        <v>645519.13999998569</v>
      </c>
      <c r="D44" s="3">
        <f>D23-D41</f>
        <v>1937521.5400000364</v>
      </c>
      <c r="E44" s="29">
        <f>E27-E43</f>
        <v>491437.00999999978</v>
      </c>
      <c r="F44" s="33"/>
      <c r="G44" s="57"/>
      <c r="H44" s="36"/>
      <c r="I44" s="30">
        <f>(D44/12)*6</f>
        <v>968760.77000001818</v>
      </c>
      <c r="J44" s="31">
        <f>J23-J41</f>
        <v>13982842.920000017</v>
      </c>
      <c r="K44" s="29">
        <f>J44-I44</f>
        <v>13014082.149999999</v>
      </c>
      <c r="L44" s="31">
        <f>(J44*100)/I44-100</f>
        <v>1343.3741903070409</v>
      </c>
      <c r="M44" s="31">
        <f t="shared" ref="M44:M45" si="11">(J44*100)/D44</f>
        <v>721.68709515352043</v>
      </c>
    </row>
    <row r="45" spans="1:13" s="71" customFormat="1" x14ac:dyDescent="0.2">
      <c r="A45" s="69" t="s">
        <v>61</v>
      </c>
      <c r="B45" s="47" t="s">
        <v>62</v>
      </c>
      <c r="C45" s="3">
        <f>C44-C22+C37</f>
        <v>11468344.909999989</v>
      </c>
      <c r="D45" s="3">
        <f>D44-D22+D37</f>
        <v>5762516.7500000354</v>
      </c>
      <c r="E45" s="66">
        <f>E44-E26+E39</f>
        <v>-143246.86000000034</v>
      </c>
      <c r="F45" s="70"/>
      <c r="G45" s="67"/>
      <c r="H45" s="68"/>
      <c r="I45" s="30">
        <f>(D45/12)*6</f>
        <v>2881258.3750000177</v>
      </c>
      <c r="J45" s="66">
        <f>J44-J22+J37</f>
        <v>14065864.040000016</v>
      </c>
      <c r="K45" s="66">
        <f>J45-I45</f>
        <v>11184605.664999999</v>
      </c>
      <c r="L45" s="31">
        <f>(J45*100)/I45-100</f>
        <v>388.18475156709712</v>
      </c>
      <c r="M45" s="31">
        <f t="shared" si="11"/>
        <v>244.09237578354856</v>
      </c>
    </row>
    <row r="46" spans="1:13" x14ac:dyDescent="0.2">
      <c r="A46" s="45" t="s">
        <v>63</v>
      </c>
      <c r="B46" s="46" t="s">
        <v>64</v>
      </c>
      <c r="C46" s="131" t="str">
        <f>IF(D46&gt;0,"แผนเกินดุล",IF(D46=0,"สมดุล","ขาดดุล"))</f>
        <v>แผนเกินดุล</v>
      </c>
      <c r="D46" s="2">
        <f>(D23-D22)-(D41-D37)</f>
        <v>5762516.7500000298</v>
      </c>
      <c r="E46" s="48"/>
    </row>
    <row r="47" spans="1:13" x14ac:dyDescent="0.2">
      <c r="A47" s="45"/>
      <c r="B47" s="46" t="s">
        <v>65</v>
      </c>
      <c r="C47" s="131"/>
      <c r="D47" s="56">
        <v>1152503.3500000001</v>
      </c>
      <c r="E47" s="41"/>
    </row>
    <row r="48" spans="1:13" x14ac:dyDescent="0.2">
      <c r="A48" s="45"/>
      <c r="B48" s="46" t="s">
        <v>66</v>
      </c>
      <c r="C48" s="132" t="str">
        <f>IF(D48&gt;=0,"ไม่เกิน","เกิน")</f>
        <v>เกิน</v>
      </c>
      <c r="D48" s="5">
        <v>-1107166.6500000018</v>
      </c>
      <c r="E48" s="41"/>
    </row>
    <row r="49" spans="1:13" x14ac:dyDescent="0.2">
      <c r="A49" s="45" t="s">
        <v>67</v>
      </c>
      <c r="B49" s="103" t="s">
        <v>174</v>
      </c>
      <c r="C49" s="2">
        <v>14776876.91</v>
      </c>
      <c r="D49" s="2">
        <v>14776876.91</v>
      </c>
      <c r="E49" s="41"/>
    </row>
    <row r="50" spans="1:13" x14ac:dyDescent="0.2">
      <c r="A50" s="45" t="s">
        <v>68</v>
      </c>
      <c r="B50" s="103" t="s">
        <v>175</v>
      </c>
      <c r="C50" s="2">
        <v>16365983.15</v>
      </c>
      <c r="D50" s="2">
        <v>16365983.15</v>
      </c>
      <c r="E50" s="41"/>
    </row>
    <row r="51" spans="1:13" x14ac:dyDescent="0.2">
      <c r="A51" s="45" t="s">
        <v>69</v>
      </c>
      <c r="B51" s="103" t="s">
        <v>176</v>
      </c>
      <c r="C51" s="5">
        <v>-7178587.9000000004</v>
      </c>
      <c r="D51" s="5">
        <v>-7178587.9000000004</v>
      </c>
      <c r="E51" s="41"/>
    </row>
    <row r="52" spans="1:13" s="1" customFormat="1" x14ac:dyDescent="0.2">
      <c r="A52" s="37"/>
      <c r="B52" s="38"/>
      <c r="C52" s="39"/>
      <c r="D52" s="40"/>
      <c r="E52" s="41"/>
      <c r="H52" s="32"/>
      <c r="K52" s="133"/>
      <c r="L52" s="133"/>
      <c r="M52" s="133"/>
    </row>
    <row r="53" spans="1:13" s="1" customFormat="1" x14ac:dyDescent="0.2">
      <c r="A53" s="7" t="s">
        <v>177</v>
      </c>
      <c r="B53" s="6"/>
      <c r="H53" s="32"/>
      <c r="K53" s="133"/>
      <c r="L53" s="133"/>
      <c r="M53" s="133"/>
    </row>
    <row r="54" spans="1:13" s="1" customFormat="1" x14ac:dyDescent="0.2">
      <c r="A54" s="172" t="s">
        <v>178</v>
      </c>
      <c r="B54" s="172"/>
      <c r="C54" s="172"/>
      <c r="H54" s="32"/>
      <c r="K54" s="133"/>
      <c r="L54" s="133"/>
      <c r="M54" s="133"/>
    </row>
    <row r="55" spans="1:13" s="1" customFormat="1" x14ac:dyDescent="0.2">
      <c r="A55" s="7"/>
      <c r="B55" s="6"/>
      <c r="H55" s="32"/>
      <c r="K55" s="133"/>
      <c r="L55" s="133"/>
      <c r="M55" s="133"/>
    </row>
    <row r="56" spans="1:13" s="1" customFormat="1" x14ac:dyDescent="0.2">
      <c r="A56" s="7"/>
      <c r="B56" s="6"/>
      <c r="H56" s="32"/>
      <c r="K56" s="133"/>
      <c r="L56" s="133"/>
      <c r="M56" s="133"/>
    </row>
    <row r="57" spans="1:13" s="1" customFormat="1" x14ac:dyDescent="0.2">
      <c r="A57" s="7"/>
      <c r="B57" s="6"/>
      <c r="H57" s="32"/>
      <c r="K57" s="133"/>
      <c r="L57" s="133"/>
      <c r="M57" s="133"/>
    </row>
    <row r="58" spans="1:13" s="1" customFormat="1" x14ac:dyDescent="0.2">
      <c r="A58" s="7"/>
      <c r="B58" s="6"/>
      <c r="H58" s="32"/>
      <c r="K58" s="133"/>
      <c r="L58" s="133"/>
      <c r="M58" s="133"/>
    </row>
    <row r="59" spans="1:13" s="1" customFormat="1" x14ac:dyDescent="0.2">
      <c r="A59" s="7"/>
      <c r="B59" s="6"/>
      <c r="H59" s="32"/>
      <c r="K59" s="133"/>
      <c r="L59" s="133"/>
      <c r="M59" s="133"/>
    </row>
    <row r="60" spans="1:13" s="1" customFormat="1" x14ac:dyDescent="0.2">
      <c r="A60" s="7"/>
      <c r="B60" s="6"/>
      <c r="H60" s="32"/>
      <c r="K60" s="133"/>
      <c r="L60" s="133"/>
      <c r="M60" s="133"/>
    </row>
    <row r="61" spans="1:13" s="1" customFormat="1" x14ac:dyDescent="0.2">
      <c r="A61" s="7"/>
      <c r="B61" s="6"/>
      <c r="H61" s="32"/>
      <c r="K61" s="133"/>
      <c r="L61" s="133"/>
      <c r="M61" s="133"/>
    </row>
    <row r="62" spans="1:13" s="7" customFormat="1" x14ac:dyDescent="0.2">
      <c r="B62" s="42"/>
      <c r="K62" s="134"/>
      <c r="L62" s="134"/>
      <c r="M62" s="134"/>
    </row>
    <row r="63" spans="1:13" s="7" customFormat="1" ht="12.75" customHeight="1" x14ac:dyDescent="0.2">
      <c r="A63" s="1"/>
      <c r="B63" s="173" t="s">
        <v>70</v>
      </c>
      <c r="C63" s="174"/>
      <c r="D63" s="174"/>
      <c r="E63" s="174"/>
      <c r="K63" s="134"/>
      <c r="L63" s="134"/>
      <c r="M63" s="134"/>
    </row>
    <row r="64" spans="1:13" s="7" customFormat="1" x14ac:dyDescent="0.2">
      <c r="A64" s="1"/>
      <c r="B64" s="8" t="s">
        <v>0</v>
      </c>
      <c r="C64" s="8" t="s">
        <v>179</v>
      </c>
      <c r="D64" s="1"/>
      <c r="E64" s="1"/>
      <c r="K64" s="134"/>
      <c r="L64" s="134"/>
      <c r="M64" s="134"/>
    </row>
    <row r="65" spans="1:13" s="7" customFormat="1" x14ac:dyDescent="0.2">
      <c r="A65" s="1"/>
      <c r="B65" s="103" t="s">
        <v>71</v>
      </c>
      <c r="C65" s="2">
        <v>6466142</v>
      </c>
      <c r="D65" s="1"/>
      <c r="E65" s="1"/>
      <c r="K65" s="134"/>
      <c r="L65" s="134"/>
      <c r="M65" s="134"/>
    </row>
    <row r="66" spans="1:13" s="7" customFormat="1" ht="25.5" x14ac:dyDescent="0.2">
      <c r="A66" s="1"/>
      <c r="B66" s="103" t="s">
        <v>72</v>
      </c>
      <c r="C66" s="2">
        <v>2317019.7999999998</v>
      </c>
      <c r="D66" s="1"/>
      <c r="E66" s="1"/>
      <c r="K66" s="134"/>
      <c r="L66" s="134"/>
      <c r="M66" s="134"/>
    </row>
    <row r="67" spans="1:13" s="7" customFormat="1" ht="25.5" x14ac:dyDescent="0.2">
      <c r="A67" s="1"/>
      <c r="B67" s="103" t="s">
        <v>73</v>
      </c>
      <c r="C67" s="2">
        <v>3036340</v>
      </c>
      <c r="D67" s="1"/>
      <c r="E67" s="1"/>
      <c r="K67" s="134"/>
      <c r="L67" s="134"/>
      <c r="M67" s="134"/>
    </row>
    <row r="68" spans="1:13" s="7" customFormat="1" x14ac:dyDescent="0.2">
      <c r="A68" s="1"/>
      <c r="B68" s="58" t="s">
        <v>140</v>
      </c>
      <c r="C68" s="59">
        <f>SUM(C65:C67)</f>
        <v>11819501.800000001</v>
      </c>
      <c r="D68" s="1"/>
      <c r="E68" s="1"/>
      <c r="K68" s="134"/>
      <c r="L68" s="134"/>
      <c r="M68" s="134"/>
    </row>
    <row r="69" spans="1:13" s="7" customFormat="1" x14ac:dyDescent="0.2">
      <c r="A69" s="1"/>
      <c r="B69" s="62"/>
      <c r="C69" s="63"/>
      <c r="D69" s="1"/>
      <c r="E69" s="1"/>
      <c r="K69" s="134"/>
      <c r="L69" s="134"/>
      <c r="M69" s="134"/>
    </row>
    <row r="70" spans="1:13" s="7" customFormat="1" x14ac:dyDescent="0.2">
      <c r="A70" s="1"/>
      <c r="B70" s="62"/>
      <c r="C70" s="63"/>
      <c r="D70" s="1"/>
      <c r="E70" s="1"/>
      <c r="K70" s="134"/>
      <c r="L70" s="134"/>
      <c r="M70" s="134"/>
    </row>
    <row r="71" spans="1:13" s="7" customFormat="1" x14ac:dyDescent="0.2">
      <c r="A71" s="1"/>
      <c r="B71" s="173" t="s">
        <v>74</v>
      </c>
      <c r="C71" s="174"/>
      <c r="D71" s="174"/>
      <c r="E71" s="174"/>
      <c r="K71" s="134"/>
      <c r="L71" s="134"/>
      <c r="M71" s="134"/>
    </row>
    <row r="72" spans="1:13" s="7" customFormat="1" x14ac:dyDescent="0.2">
      <c r="A72" s="1"/>
      <c r="B72" s="8" t="s">
        <v>0</v>
      </c>
      <c r="C72" s="8" t="s">
        <v>179</v>
      </c>
      <c r="D72" s="1"/>
      <c r="E72" s="1"/>
      <c r="K72" s="134"/>
      <c r="L72" s="134"/>
      <c r="M72" s="134"/>
    </row>
    <row r="73" spans="1:13" s="7" customFormat="1" x14ac:dyDescent="0.2">
      <c r="A73" s="1"/>
      <c r="B73" s="103" t="s">
        <v>75</v>
      </c>
      <c r="C73" s="2">
        <v>266231</v>
      </c>
      <c r="D73" s="1"/>
      <c r="E73" s="1"/>
      <c r="K73" s="134"/>
      <c r="L73" s="134"/>
      <c r="M73" s="134"/>
    </row>
    <row r="74" spans="1:13" s="7" customFormat="1" x14ac:dyDescent="0.2">
      <c r="A74" s="1"/>
      <c r="B74" s="103" t="s">
        <v>76</v>
      </c>
      <c r="C74" s="2">
        <v>50000</v>
      </c>
      <c r="D74" s="1"/>
      <c r="E74" s="1"/>
      <c r="K74" s="134"/>
      <c r="L74" s="134"/>
      <c r="M74" s="134"/>
    </row>
    <row r="75" spans="1:13" s="7" customFormat="1" x14ac:dyDescent="0.2">
      <c r="A75" s="1"/>
      <c r="B75" s="103" t="s">
        <v>77</v>
      </c>
      <c r="C75" s="2">
        <v>500000</v>
      </c>
      <c r="D75" s="1"/>
      <c r="E75" s="1"/>
      <c r="K75" s="134"/>
      <c r="L75" s="134"/>
      <c r="M75" s="134"/>
    </row>
    <row r="76" spans="1:13" s="7" customFormat="1" x14ac:dyDescent="0.2">
      <c r="A76" s="1"/>
      <c r="B76" s="103" t="s">
        <v>78</v>
      </c>
      <c r="C76" s="2">
        <v>48200</v>
      </c>
      <c r="D76" s="1"/>
      <c r="E76" s="1"/>
      <c r="K76" s="134"/>
      <c r="L76" s="134"/>
      <c r="M76" s="134"/>
    </row>
    <row r="77" spans="1:13" s="7" customFormat="1" x14ac:dyDescent="0.2">
      <c r="A77" s="1"/>
      <c r="B77" s="103" t="s">
        <v>79</v>
      </c>
      <c r="C77" s="4">
        <v>0</v>
      </c>
      <c r="D77" s="1"/>
      <c r="E77" s="1"/>
      <c r="K77" s="134"/>
      <c r="L77" s="134"/>
      <c r="M77" s="134"/>
    </row>
    <row r="78" spans="1:13" s="7" customFormat="1" x14ac:dyDescent="0.2">
      <c r="A78" s="1"/>
      <c r="B78" s="103" t="s">
        <v>80</v>
      </c>
      <c r="C78" s="2">
        <v>152870</v>
      </c>
      <c r="D78" s="1"/>
      <c r="E78" s="1"/>
      <c r="K78" s="134"/>
      <c r="L78" s="134"/>
      <c r="M78" s="134"/>
    </row>
    <row r="79" spans="1:13" s="7" customFormat="1" x14ac:dyDescent="0.2">
      <c r="A79" s="1"/>
      <c r="B79" s="103" t="s">
        <v>81</v>
      </c>
      <c r="C79" s="2">
        <v>443119</v>
      </c>
      <c r="D79" s="1"/>
      <c r="E79" s="1"/>
      <c r="K79" s="134"/>
      <c r="L79" s="134"/>
      <c r="M79" s="134"/>
    </row>
    <row r="80" spans="1:13" s="7" customFormat="1" x14ac:dyDescent="0.2">
      <c r="A80" s="1"/>
      <c r="B80" s="103" t="s">
        <v>82</v>
      </c>
      <c r="C80" s="2">
        <v>500000</v>
      </c>
      <c r="D80" s="1"/>
      <c r="E80" s="1"/>
      <c r="K80" s="134"/>
      <c r="L80" s="134"/>
      <c r="M80" s="134"/>
    </row>
    <row r="81" spans="1:13" s="7" customFormat="1" x14ac:dyDescent="0.2">
      <c r="A81" s="1"/>
      <c r="B81" s="103" t="s">
        <v>83</v>
      </c>
      <c r="C81" s="2">
        <v>129500</v>
      </c>
      <c r="D81" s="1"/>
      <c r="E81" s="1"/>
      <c r="K81" s="134"/>
      <c r="L81" s="134"/>
      <c r="M81" s="134"/>
    </row>
    <row r="82" spans="1:13" s="7" customFormat="1" x14ac:dyDescent="0.2">
      <c r="A82" s="1"/>
      <c r="B82" s="103" t="s">
        <v>84</v>
      </c>
      <c r="C82" s="2">
        <v>212200</v>
      </c>
      <c r="D82" s="1"/>
      <c r="E82" s="1"/>
      <c r="K82" s="134"/>
      <c r="L82" s="134"/>
      <c r="M82" s="134"/>
    </row>
    <row r="83" spans="1:13" s="7" customFormat="1" x14ac:dyDescent="0.2">
      <c r="A83" s="1"/>
      <c r="B83" s="103" t="s">
        <v>85</v>
      </c>
      <c r="C83" s="2">
        <v>6000</v>
      </c>
      <c r="D83" s="1"/>
      <c r="E83" s="1"/>
      <c r="K83" s="134"/>
      <c r="L83" s="134"/>
      <c r="M83" s="134"/>
    </row>
    <row r="84" spans="1:13" s="7" customFormat="1" x14ac:dyDescent="0.2">
      <c r="A84" s="1"/>
      <c r="B84" s="58" t="s">
        <v>140</v>
      </c>
      <c r="C84" s="64">
        <f>SUM(C73:C83)</f>
        <v>2308120</v>
      </c>
      <c r="D84" s="1"/>
      <c r="E84" s="1"/>
      <c r="K84" s="134"/>
      <c r="L84" s="134"/>
      <c r="M84" s="134"/>
    </row>
    <row r="85" spans="1:13" s="7" customFormat="1" x14ac:dyDescent="0.2">
      <c r="A85" s="1"/>
      <c r="B85" s="62"/>
      <c r="C85" s="65"/>
      <c r="D85" s="1"/>
      <c r="E85" s="1"/>
      <c r="K85" s="134"/>
      <c r="L85" s="134"/>
      <c r="M85" s="134"/>
    </row>
    <row r="86" spans="1:13" s="7" customFormat="1" x14ac:dyDescent="0.2">
      <c r="A86" s="1"/>
      <c r="B86" s="6"/>
      <c r="C86" s="1"/>
      <c r="D86" s="1"/>
      <c r="E86" s="1"/>
      <c r="K86" s="134"/>
      <c r="L86" s="134"/>
      <c r="M86" s="134"/>
    </row>
    <row r="87" spans="1:13" s="7" customFormat="1" x14ac:dyDescent="0.2">
      <c r="A87" s="1"/>
      <c r="B87" s="173" t="s">
        <v>86</v>
      </c>
      <c r="C87" s="174"/>
      <c r="D87" s="174"/>
      <c r="E87" s="174"/>
      <c r="K87" s="134"/>
      <c r="L87" s="134"/>
      <c r="M87" s="134"/>
    </row>
    <row r="88" spans="1:13" s="7" customFormat="1" x14ac:dyDescent="0.2">
      <c r="A88" s="1"/>
      <c r="B88" s="8" t="s">
        <v>0</v>
      </c>
      <c r="C88" s="8" t="s">
        <v>87</v>
      </c>
      <c r="D88" s="1"/>
      <c r="E88" s="1"/>
      <c r="K88" s="134"/>
      <c r="L88" s="134"/>
      <c r="M88" s="134"/>
    </row>
    <row r="89" spans="1:13" s="7" customFormat="1" x14ac:dyDescent="0.2">
      <c r="A89" s="1"/>
      <c r="B89" s="161" t="s">
        <v>180</v>
      </c>
      <c r="C89" s="161"/>
      <c r="D89" s="9"/>
      <c r="E89" s="1"/>
      <c r="K89" s="134"/>
      <c r="L89" s="134"/>
      <c r="M89" s="134"/>
    </row>
    <row r="90" spans="1:13" s="7" customFormat="1" x14ac:dyDescent="0.2">
      <c r="A90" s="1"/>
      <c r="B90" s="103" t="s">
        <v>181</v>
      </c>
      <c r="C90" s="3">
        <f>SUM(C91:C98)</f>
        <v>22500000</v>
      </c>
      <c r="D90" s="1"/>
      <c r="E90" s="1"/>
      <c r="K90" s="134"/>
      <c r="L90" s="134"/>
      <c r="M90" s="134"/>
    </row>
    <row r="91" spans="1:13" s="7" customFormat="1" x14ac:dyDescent="0.2">
      <c r="A91" s="1"/>
      <c r="B91" s="103" t="s">
        <v>88</v>
      </c>
      <c r="C91" s="2">
        <v>9000000</v>
      </c>
      <c r="D91" s="1"/>
      <c r="E91" s="1"/>
      <c r="K91" s="134"/>
      <c r="L91" s="134"/>
      <c r="M91" s="134"/>
    </row>
    <row r="92" spans="1:13" s="7" customFormat="1" x14ac:dyDescent="0.2">
      <c r="A92" s="1"/>
      <c r="B92" s="103" t="s">
        <v>89</v>
      </c>
      <c r="C92" s="2">
        <v>1800000</v>
      </c>
      <c r="D92" s="1"/>
      <c r="E92" s="1"/>
      <c r="K92" s="134"/>
      <c r="L92" s="134"/>
      <c r="M92" s="134"/>
    </row>
    <row r="93" spans="1:13" s="7" customFormat="1" x14ac:dyDescent="0.2">
      <c r="A93" s="1"/>
      <c r="B93" s="103" t="s">
        <v>90</v>
      </c>
      <c r="C93" s="2">
        <v>3500000</v>
      </c>
      <c r="D93" s="1"/>
      <c r="E93" s="1"/>
      <c r="K93" s="134"/>
      <c r="L93" s="134"/>
      <c r="M93" s="134"/>
    </row>
    <row r="94" spans="1:13" s="7" customFormat="1" x14ac:dyDescent="0.2">
      <c r="A94" s="1"/>
      <c r="B94" s="103" t="s">
        <v>91</v>
      </c>
      <c r="C94" s="2">
        <v>3000000</v>
      </c>
      <c r="D94" s="1"/>
      <c r="E94" s="1"/>
      <c r="K94" s="134"/>
      <c r="L94" s="134"/>
      <c r="M94" s="134"/>
    </row>
    <row r="95" spans="1:13" s="7" customFormat="1" x14ac:dyDescent="0.2">
      <c r="A95" s="1"/>
      <c r="B95" s="103" t="s">
        <v>92</v>
      </c>
      <c r="C95" s="4">
        <v>0</v>
      </c>
      <c r="D95" s="1"/>
      <c r="E95" s="1"/>
      <c r="K95" s="134"/>
      <c r="L95" s="134"/>
      <c r="M95" s="134"/>
    </row>
    <row r="96" spans="1:13" s="7" customFormat="1" x14ac:dyDescent="0.2">
      <c r="A96" s="1"/>
      <c r="B96" s="103" t="s">
        <v>93</v>
      </c>
      <c r="C96" s="2">
        <v>1200000</v>
      </c>
      <c r="D96" s="1"/>
      <c r="E96" s="1"/>
      <c r="K96" s="134"/>
      <c r="L96" s="134"/>
      <c r="M96" s="134"/>
    </row>
    <row r="97" spans="1:13" s="7" customFormat="1" x14ac:dyDescent="0.2">
      <c r="A97" s="1"/>
      <c r="B97" s="103" t="s">
        <v>94</v>
      </c>
      <c r="C97" s="2">
        <v>2000000</v>
      </c>
      <c r="D97" s="1"/>
      <c r="E97" s="1"/>
      <c r="K97" s="134"/>
      <c r="L97" s="134"/>
      <c r="M97" s="134"/>
    </row>
    <row r="98" spans="1:13" s="7" customFormat="1" x14ac:dyDescent="0.2">
      <c r="A98" s="1"/>
      <c r="B98" s="103" t="s">
        <v>95</v>
      </c>
      <c r="C98" s="2">
        <v>2000000</v>
      </c>
      <c r="D98" s="1"/>
      <c r="E98" s="1"/>
      <c r="K98" s="134"/>
      <c r="L98" s="134"/>
      <c r="M98" s="134"/>
    </row>
    <row r="99" spans="1:13" s="7" customFormat="1" x14ac:dyDescent="0.2">
      <c r="A99" s="1"/>
      <c r="B99" s="38"/>
      <c r="C99" s="39"/>
      <c r="D99" s="1"/>
      <c r="E99" s="1"/>
      <c r="K99" s="134"/>
      <c r="L99" s="134"/>
      <c r="M99" s="134"/>
    </row>
    <row r="100" spans="1:13" s="7" customFormat="1" x14ac:dyDescent="0.2">
      <c r="A100" s="1"/>
      <c r="B100" s="6"/>
      <c r="C100" s="1"/>
      <c r="D100" s="1"/>
      <c r="E100" s="1"/>
      <c r="K100" s="134"/>
      <c r="L100" s="134"/>
      <c r="M100" s="134"/>
    </row>
    <row r="101" spans="1:13" s="7" customFormat="1" x14ac:dyDescent="0.2">
      <c r="A101" s="1"/>
      <c r="B101" s="173" t="s">
        <v>96</v>
      </c>
      <c r="C101" s="174"/>
      <c r="D101" s="174"/>
      <c r="E101" s="174"/>
      <c r="K101" s="134"/>
      <c r="L101" s="134"/>
      <c r="M101" s="134"/>
    </row>
    <row r="102" spans="1:13" s="7" customFormat="1" x14ac:dyDescent="0.2">
      <c r="A102" s="1"/>
      <c r="B102" s="8" t="s">
        <v>0</v>
      </c>
      <c r="C102" s="8" t="s">
        <v>87</v>
      </c>
      <c r="D102" s="1"/>
      <c r="E102" s="1"/>
      <c r="K102" s="134"/>
      <c r="L102" s="134"/>
      <c r="M102" s="134"/>
    </row>
    <row r="103" spans="1:13" s="7" customFormat="1" x14ac:dyDescent="0.2">
      <c r="A103" s="1"/>
      <c r="B103" s="161" t="s">
        <v>182</v>
      </c>
      <c r="C103" s="161"/>
      <c r="D103" s="9"/>
      <c r="E103" s="1"/>
      <c r="K103" s="134"/>
      <c r="L103" s="134"/>
      <c r="M103" s="134"/>
    </row>
    <row r="104" spans="1:13" s="7" customFormat="1" x14ac:dyDescent="0.2">
      <c r="A104" s="1"/>
      <c r="B104" s="103" t="s">
        <v>183</v>
      </c>
      <c r="C104" s="3">
        <f>SUM(C105:C111)</f>
        <v>19500919.959999997</v>
      </c>
      <c r="D104" s="1"/>
      <c r="E104" s="1"/>
      <c r="K104" s="134"/>
      <c r="L104" s="134"/>
      <c r="M104" s="134"/>
    </row>
    <row r="105" spans="1:13" s="7" customFormat="1" x14ac:dyDescent="0.2">
      <c r="A105" s="1"/>
      <c r="B105" s="103" t="s">
        <v>97</v>
      </c>
      <c r="C105" s="2">
        <v>14357295.73</v>
      </c>
      <c r="D105" s="1"/>
      <c r="E105" s="1"/>
      <c r="K105" s="134"/>
      <c r="L105" s="134"/>
      <c r="M105" s="134"/>
    </row>
    <row r="106" spans="1:13" s="7" customFormat="1" x14ac:dyDescent="0.2">
      <c r="A106" s="1"/>
      <c r="B106" s="103" t="s">
        <v>98</v>
      </c>
      <c r="C106" s="2">
        <v>1991031.2</v>
      </c>
      <c r="D106" s="1"/>
      <c r="E106" s="1"/>
      <c r="K106" s="134"/>
      <c r="L106" s="134"/>
      <c r="M106" s="134"/>
    </row>
    <row r="107" spans="1:13" s="7" customFormat="1" x14ac:dyDescent="0.2">
      <c r="A107" s="1"/>
      <c r="B107" s="103" t="s">
        <v>99</v>
      </c>
      <c r="C107" s="2">
        <v>2256855.2000000002</v>
      </c>
      <c r="D107" s="1"/>
      <c r="E107" s="1"/>
      <c r="K107" s="134"/>
      <c r="L107" s="134"/>
      <c r="M107" s="134"/>
    </row>
    <row r="108" spans="1:13" s="7" customFormat="1" x14ac:dyDescent="0.2">
      <c r="A108" s="1"/>
      <c r="B108" s="103" t="s">
        <v>100</v>
      </c>
      <c r="C108" s="2">
        <v>305095.2</v>
      </c>
      <c r="D108" s="1"/>
      <c r="E108" s="1"/>
      <c r="K108" s="134"/>
      <c r="L108" s="134"/>
      <c r="M108" s="134"/>
    </row>
    <row r="109" spans="1:13" s="7" customFormat="1" x14ac:dyDescent="0.2">
      <c r="A109" s="1"/>
      <c r="B109" s="103" t="s">
        <v>101</v>
      </c>
      <c r="C109" s="2">
        <v>75828.850000000006</v>
      </c>
      <c r="D109" s="1"/>
      <c r="E109" s="1"/>
      <c r="K109" s="134"/>
      <c r="L109" s="134"/>
      <c r="M109" s="134"/>
    </row>
    <row r="110" spans="1:13" s="7" customFormat="1" x14ac:dyDescent="0.2">
      <c r="A110" s="1"/>
      <c r="B110" s="103" t="s">
        <v>102</v>
      </c>
      <c r="C110" s="2">
        <v>303861.53999999998</v>
      </c>
      <c r="D110" s="1"/>
      <c r="E110" s="1"/>
      <c r="K110" s="134"/>
      <c r="L110" s="134"/>
      <c r="M110" s="134"/>
    </row>
    <row r="111" spans="1:13" s="7" customFormat="1" x14ac:dyDescent="0.2">
      <c r="A111" s="1"/>
      <c r="B111" s="103" t="s">
        <v>103</v>
      </c>
      <c r="C111" s="2">
        <v>210952.24</v>
      </c>
      <c r="D111" s="1"/>
      <c r="E111" s="1"/>
      <c r="K111" s="134"/>
      <c r="L111" s="134"/>
      <c r="M111" s="134"/>
    </row>
    <row r="112" spans="1:13" s="7" customFormat="1" x14ac:dyDescent="0.2">
      <c r="A112" s="1"/>
      <c r="B112" s="6"/>
      <c r="C112" s="1"/>
      <c r="D112" s="1"/>
      <c r="E112" s="1"/>
      <c r="K112" s="134"/>
      <c r="L112" s="134"/>
      <c r="M112" s="134"/>
    </row>
    <row r="113" spans="1:13" s="7" customFormat="1" x14ac:dyDescent="0.2">
      <c r="A113" s="1"/>
      <c r="B113" s="173" t="s">
        <v>104</v>
      </c>
      <c r="C113" s="174"/>
      <c r="D113" s="174"/>
      <c r="E113" s="174"/>
      <c r="K113" s="134"/>
      <c r="L113" s="134"/>
      <c r="M113" s="134"/>
    </row>
    <row r="114" spans="1:13" s="7" customFormat="1" x14ac:dyDescent="0.2">
      <c r="A114" s="1"/>
      <c r="B114" s="8" t="s">
        <v>0</v>
      </c>
      <c r="C114" s="8" t="s">
        <v>87</v>
      </c>
      <c r="D114" s="1"/>
      <c r="E114" s="1"/>
      <c r="K114" s="134"/>
      <c r="L114" s="134"/>
      <c r="M114" s="134"/>
    </row>
    <row r="115" spans="1:13" s="7" customFormat="1" x14ac:dyDescent="0.2">
      <c r="A115" s="1"/>
      <c r="B115" s="103" t="s">
        <v>184</v>
      </c>
      <c r="C115" s="2">
        <v>2259670</v>
      </c>
      <c r="D115" s="1"/>
      <c r="E115" s="1"/>
      <c r="K115" s="134"/>
      <c r="L115" s="134"/>
      <c r="M115" s="134"/>
    </row>
    <row r="116" spans="1:13" s="7" customFormat="1" x14ac:dyDescent="0.2">
      <c r="A116" s="1"/>
      <c r="B116" s="103" t="s">
        <v>185</v>
      </c>
      <c r="C116" s="2">
        <v>1987228.81</v>
      </c>
      <c r="D116" s="1"/>
      <c r="E116" s="1"/>
      <c r="K116" s="134"/>
      <c r="L116" s="134"/>
      <c r="M116" s="134"/>
    </row>
    <row r="117" spans="1:13" s="7" customFormat="1" x14ac:dyDescent="0.2">
      <c r="A117" s="1"/>
      <c r="B117" s="103" t="s">
        <v>186</v>
      </c>
      <c r="C117" s="4">
        <v>0</v>
      </c>
      <c r="D117" s="1"/>
      <c r="E117" s="1"/>
      <c r="K117" s="134"/>
      <c r="L117" s="134"/>
      <c r="M117" s="134"/>
    </row>
    <row r="118" spans="1:13" s="7" customFormat="1" x14ac:dyDescent="0.2">
      <c r="A118" s="1"/>
      <c r="B118" s="103" t="s">
        <v>187</v>
      </c>
      <c r="C118" s="4">
        <v>0</v>
      </c>
      <c r="D118" s="1"/>
      <c r="E118" s="1"/>
      <c r="K118" s="134"/>
      <c r="L118" s="134"/>
      <c r="M118" s="134"/>
    </row>
    <row r="119" spans="1:13" s="7" customFormat="1" x14ac:dyDescent="0.2">
      <c r="A119" s="1"/>
      <c r="B119" s="135" t="s">
        <v>188</v>
      </c>
      <c r="C119" s="3">
        <f>SUM(C115:C118)</f>
        <v>4246898.8100000005</v>
      </c>
      <c r="D119" s="1"/>
      <c r="E119" s="1"/>
      <c r="K119" s="134"/>
      <c r="L119" s="134"/>
      <c r="M119" s="134"/>
    </row>
    <row r="120" spans="1:13" s="7" customFormat="1" x14ac:dyDescent="0.2">
      <c r="A120" s="1"/>
      <c r="B120" s="136"/>
      <c r="C120" s="137"/>
      <c r="D120" s="1"/>
      <c r="E120" s="1"/>
      <c r="K120" s="134"/>
      <c r="L120" s="134"/>
      <c r="M120" s="134"/>
    </row>
    <row r="121" spans="1:13" s="7" customFormat="1" x14ac:dyDescent="0.2">
      <c r="A121" s="1"/>
      <c r="B121" s="173" t="s">
        <v>105</v>
      </c>
      <c r="C121" s="174"/>
      <c r="D121" s="174"/>
      <c r="E121" s="174"/>
      <c r="K121" s="134"/>
      <c r="L121" s="134"/>
      <c r="M121" s="134"/>
    </row>
    <row r="122" spans="1:13" s="7" customFormat="1" x14ac:dyDescent="0.2">
      <c r="A122" s="1"/>
      <c r="B122" s="8" t="s">
        <v>0</v>
      </c>
      <c r="C122" s="8" t="s">
        <v>106</v>
      </c>
      <c r="D122" s="1"/>
      <c r="E122" s="1"/>
      <c r="K122" s="134"/>
      <c r="L122" s="134"/>
      <c r="M122" s="134"/>
    </row>
    <row r="123" spans="1:13" s="7" customFormat="1" ht="25.5" x14ac:dyDescent="0.2">
      <c r="A123" s="1"/>
      <c r="B123" s="138" t="s">
        <v>141</v>
      </c>
      <c r="C123" s="2">
        <v>6632331.8399999999</v>
      </c>
      <c r="D123" s="1"/>
      <c r="E123" s="1"/>
      <c r="K123" s="134"/>
      <c r="L123" s="134"/>
      <c r="M123" s="134"/>
    </row>
    <row r="124" spans="1:13" s="7" customFormat="1" x14ac:dyDescent="0.2">
      <c r="A124" s="1"/>
      <c r="B124" s="138" t="s">
        <v>189</v>
      </c>
      <c r="C124" s="2">
        <v>498000</v>
      </c>
      <c r="D124" s="1"/>
      <c r="E124" s="1"/>
      <c r="K124" s="134"/>
      <c r="L124" s="134"/>
      <c r="M124" s="134"/>
    </row>
    <row r="125" spans="1:13" s="7" customFormat="1" ht="25.5" x14ac:dyDescent="0.2">
      <c r="A125" s="1"/>
      <c r="B125" s="138" t="s">
        <v>190</v>
      </c>
      <c r="C125" s="2">
        <v>1169909.95</v>
      </c>
      <c r="D125" s="1"/>
      <c r="E125" s="1"/>
      <c r="K125" s="134"/>
      <c r="L125" s="134"/>
      <c r="M125" s="134"/>
    </row>
    <row r="126" spans="1:13" s="7" customFormat="1" x14ac:dyDescent="0.2">
      <c r="A126" s="1"/>
      <c r="B126" s="138" t="s">
        <v>191</v>
      </c>
      <c r="C126" s="2">
        <v>960000</v>
      </c>
      <c r="D126" s="1"/>
      <c r="E126" s="1"/>
      <c r="K126" s="134"/>
      <c r="L126" s="134"/>
      <c r="M126" s="134"/>
    </row>
    <row r="127" spans="1:13" s="7" customFormat="1" x14ac:dyDescent="0.2">
      <c r="A127" s="1"/>
      <c r="B127" s="139" t="s">
        <v>192</v>
      </c>
      <c r="C127" s="140">
        <f>SUM(C123:C126)</f>
        <v>9260241.7899999991</v>
      </c>
      <c r="D127" s="1"/>
      <c r="E127" s="1"/>
      <c r="K127" s="134"/>
      <c r="L127" s="134"/>
      <c r="M127" s="134"/>
    </row>
    <row r="128" spans="1:13" s="7" customFormat="1" x14ac:dyDescent="0.2">
      <c r="A128" s="1"/>
      <c r="B128" s="6"/>
      <c r="C128" s="1"/>
      <c r="D128" s="1"/>
      <c r="E128" s="1"/>
      <c r="K128" s="134"/>
      <c r="L128" s="134"/>
      <c r="M128" s="134"/>
    </row>
    <row r="129" spans="1:13" s="7" customFormat="1" x14ac:dyDescent="0.2">
      <c r="A129" s="1"/>
      <c r="B129" s="6"/>
      <c r="C129" s="1"/>
      <c r="D129" s="1"/>
      <c r="E129" s="1"/>
      <c r="K129" s="134"/>
      <c r="L129" s="134"/>
      <c r="M129" s="134"/>
    </row>
    <row r="130" spans="1:13" s="7" customFormat="1" x14ac:dyDescent="0.2">
      <c r="A130" s="1"/>
      <c r="B130" s="6"/>
      <c r="C130" s="1"/>
      <c r="D130" s="1"/>
      <c r="E130" s="1"/>
      <c r="K130" s="134"/>
      <c r="L130" s="134"/>
      <c r="M130" s="134"/>
    </row>
    <row r="131" spans="1:13" s="7" customFormat="1" x14ac:dyDescent="0.2">
      <c r="A131" s="1"/>
      <c r="B131" s="6"/>
      <c r="C131" s="1"/>
      <c r="D131" s="1"/>
      <c r="E131" s="1"/>
      <c r="K131" s="134"/>
      <c r="L131" s="134"/>
      <c r="M131" s="134"/>
    </row>
    <row r="132" spans="1:13" s="60" customFormat="1" ht="12.75" customHeight="1" x14ac:dyDescent="0.2">
      <c r="B132" s="141" t="s">
        <v>193</v>
      </c>
      <c r="C132" s="104" t="s">
        <v>194</v>
      </c>
      <c r="D132" s="175" t="s">
        <v>137</v>
      </c>
      <c r="E132" s="175"/>
      <c r="F132" s="175"/>
      <c r="K132" s="142"/>
      <c r="L132" s="142"/>
      <c r="M132" s="142"/>
    </row>
    <row r="133" spans="1:13" s="61" customFormat="1" ht="14.25" x14ac:dyDescent="0.2">
      <c r="B133" s="143" t="s">
        <v>142</v>
      </c>
      <c r="C133" s="105" t="s">
        <v>138</v>
      </c>
      <c r="D133" s="176" t="s">
        <v>139</v>
      </c>
      <c r="E133" s="176"/>
      <c r="F133" s="176"/>
      <c r="K133" s="144"/>
      <c r="L133" s="144"/>
      <c r="M133" s="144"/>
    </row>
    <row r="134" spans="1:13" s="60" customFormat="1" ht="15.75" customHeight="1" x14ac:dyDescent="0.2">
      <c r="B134" s="141" t="s">
        <v>195</v>
      </c>
      <c r="C134" s="145" t="s">
        <v>196</v>
      </c>
      <c r="D134" s="175"/>
      <c r="E134" s="175"/>
      <c r="F134" s="175"/>
      <c r="K134" s="142"/>
      <c r="L134" s="142"/>
      <c r="M134" s="142"/>
    </row>
    <row r="135" spans="1:13" s="60" customFormat="1" ht="15.75" customHeight="1" x14ac:dyDescent="0.2">
      <c r="B135" s="141" t="s">
        <v>107</v>
      </c>
      <c r="C135" s="104" t="s">
        <v>108</v>
      </c>
      <c r="D135" s="175" t="s">
        <v>109</v>
      </c>
      <c r="E135" s="175"/>
      <c r="F135" s="175"/>
      <c r="K135" s="142"/>
      <c r="L135" s="142"/>
      <c r="M135" s="142"/>
    </row>
    <row r="136" spans="1:13" s="60" customFormat="1" ht="15.75" customHeight="1" x14ac:dyDescent="0.2">
      <c r="B136" s="141" t="s">
        <v>110</v>
      </c>
      <c r="C136" s="104" t="s">
        <v>111</v>
      </c>
      <c r="D136" s="175" t="s">
        <v>112</v>
      </c>
      <c r="E136" s="175"/>
      <c r="F136" s="175"/>
      <c r="K136" s="142"/>
      <c r="L136" s="142"/>
      <c r="M136" s="142"/>
    </row>
    <row r="137" spans="1:13" x14ac:dyDescent="0.2">
      <c r="C137" s="43"/>
    </row>
  </sheetData>
  <mergeCells count="25">
    <mergeCell ref="D136:F136"/>
    <mergeCell ref="B113:E113"/>
    <mergeCell ref="B121:E121"/>
    <mergeCell ref="D132:F132"/>
    <mergeCell ref="D133:F133"/>
    <mergeCell ref="D134:F134"/>
    <mergeCell ref="D135:F135"/>
    <mergeCell ref="B103:C103"/>
    <mergeCell ref="F6:G6"/>
    <mergeCell ref="F7:G7"/>
    <mergeCell ref="A10:M10"/>
    <mergeCell ref="A25:M25"/>
    <mergeCell ref="A43:M43"/>
    <mergeCell ref="A54:C54"/>
    <mergeCell ref="B6:B9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Sheet10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MANAGER1</cp:lastModifiedBy>
  <cp:lastPrinted>2018-03-09T10:59:14Z</cp:lastPrinted>
  <dcterms:created xsi:type="dcterms:W3CDTF">2016-12-18T03:50:18Z</dcterms:created>
  <dcterms:modified xsi:type="dcterms:W3CDTF">2019-04-24T10:08:03Z</dcterms:modified>
</cp:coreProperties>
</file>