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105" windowWidth="27795" windowHeight="12600" activeTab="2"/>
  </bookViews>
  <sheets>
    <sheet name="ร่างจัดสรรเงิน UC ปี 65 " sheetId="1" r:id="rId1"/>
    <sheet name="Final non-uc" sheetId="4" r:id="rId2"/>
    <sheet name="ร่าง ปรับค่าแรง 65" sheetId="5" r:id="rId3"/>
    <sheet name="Sheet3" sheetId="3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R82" i="5" l="1"/>
  <c r="N82" i="5"/>
  <c r="K82" i="5"/>
  <c r="H82" i="5"/>
  <c r="Q81" i="5"/>
  <c r="T81" i="5" s="1"/>
  <c r="O81" i="5"/>
  <c r="L81" i="5"/>
  <c r="I81" i="5"/>
  <c r="V80" i="5"/>
  <c r="U80" i="5"/>
  <c r="T80" i="5"/>
  <c r="S80" i="5"/>
  <c r="Q80" i="5"/>
  <c r="O80" i="5"/>
  <c r="L80" i="5"/>
  <c r="I80" i="5"/>
  <c r="Q79" i="5"/>
  <c r="V79" i="5" s="1"/>
  <c r="O79" i="5"/>
  <c r="L79" i="5"/>
  <c r="I79" i="5"/>
  <c r="Q78" i="5"/>
  <c r="V78" i="5" s="1"/>
  <c r="O78" i="5"/>
  <c r="L78" i="5"/>
  <c r="I78" i="5"/>
  <c r="Q77" i="5"/>
  <c r="V77" i="5" s="1"/>
  <c r="O77" i="5"/>
  <c r="L77" i="5"/>
  <c r="I77" i="5"/>
  <c r="Q76" i="5"/>
  <c r="V76" i="5" s="1"/>
  <c r="O76" i="5"/>
  <c r="L76" i="5"/>
  <c r="I76" i="5"/>
  <c r="V75" i="5"/>
  <c r="Q75" i="5"/>
  <c r="T75" i="5" s="1"/>
  <c r="O75" i="5"/>
  <c r="L75" i="5"/>
  <c r="I75" i="5"/>
  <c r="Q74" i="5"/>
  <c r="V74" i="5" s="1"/>
  <c r="O74" i="5"/>
  <c r="L74" i="5"/>
  <c r="I74" i="5"/>
  <c r="Q73" i="5"/>
  <c r="O73" i="5"/>
  <c r="L73" i="5"/>
  <c r="I73" i="5"/>
  <c r="R71" i="5"/>
  <c r="Q71" i="5"/>
  <c r="P71" i="5"/>
  <c r="M71" i="5"/>
  <c r="J71" i="5"/>
  <c r="R70" i="5"/>
  <c r="J70" i="5" s="1"/>
  <c r="Q70" i="5"/>
  <c r="R69" i="5"/>
  <c r="P69" i="5" s="1"/>
  <c r="Q69" i="5"/>
  <c r="R68" i="5"/>
  <c r="Q68" i="5"/>
  <c r="P68" i="5"/>
  <c r="M68" i="5"/>
  <c r="J68" i="5"/>
  <c r="R67" i="5"/>
  <c r="P67" i="5" s="1"/>
  <c r="Q67" i="5"/>
  <c r="R66" i="5"/>
  <c r="Q66" i="5"/>
  <c r="P66" i="5"/>
  <c r="M66" i="5"/>
  <c r="J66" i="5"/>
  <c r="R65" i="5"/>
  <c r="M65" i="5" s="1"/>
  <c r="Q65" i="5"/>
  <c r="P65" i="5"/>
  <c r="R64" i="5"/>
  <c r="P64" i="5" s="1"/>
  <c r="Q64" i="5"/>
  <c r="M64" i="5"/>
  <c r="J64" i="5"/>
  <c r="R63" i="5"/>
  <c r="P63" i="5" s="1"/>
  <c r="Q63" i="5"/>
  <c r="M63" i="5"/>
  <c r="J63" i="5"/>
  <c r="R62" i="5"/>
  <c r="P62" i="5" s="1"/>
  <c r="Q62" i="5"/>
  <c r="M62" i="5"/>
  <c r="R61" i="5"/>
  <c r="M61" i="5" s="1"/>
  <c r="Q61" i="5"/>
  <c r="P61" i="5"/>
  <c r="R60" i="5"/>
  <c r="P60" i="5" s="1"/>
  <c r="Q60" i="5"/>
  <c r="R59" i="5"/>
  <c r="P59" i="5" s="1"/>
  <c r="Q59" i="5"/>
  <c r="M59" i="5"/>
  <c r="R58" i="5"/>
  <c r="J58" i="5" s="1"/>
  <c r="Q58" i="5"/>
  <c r="P58" i="5"/>
  <c r="R57" i="5"/>
  <c r="P57" i="5" s="1"/>
  <c r="Q57" i="5"/>
  <c r="R56" i="5"/>
  <c r="M56" i="5" s="1"/>
  <c r="Q56" i="5"/>
  <c r="P56" i="5"/>
  <c r="J56" i="5"/>
  <c r="R55" i="5"/>
  <c r="P55" i="5" s="1"/>
  <c r="Q55" i="5"/>
  <c r="R54" i="5"/>
  <c r="P54" i="5" s="1"/>
  <c r="Q54" i="5"/>
  <c r="R53" i="5"/>
  <c r="M53" i="5" s="1"/>
  <c r="Q53" i="5"/>
  <c r="P53" i="5"/>
  <c r="R52" i="5"/>
  <c r="P52" i="5" s="1"/>
  <c r="Q52" i="5"/>
  <c r="M52" i="5"/>
  <c r="J52" i="5"/>
  <c r="R51" i="5"/>
  <c r="P51" i="5" s="1"/>
  <c r="Q51" i="5"/>
  <c r="R50" i="5"/>
  <c r="P50" i="5" s="1"/>
  <c r="Q50" i="5"/>
  <c r="R49" i="5"/>
  <c r="Q49" i="5"/>
  <c r="P49" i="5"/>
  <c r="M49" i="5"/>
  <c r="J49" i="5"/>
  <c r="R48" i="5"/>
  <c r="P48" i="5" s="1"/>
  <c r="Q48" i="5"/>
  <c r="R47" i="5"/>
  <c r="P47" i="5" s="1"/>
  <c r="Q47" i="5"/>
  <c r="R46" i="5"/>
  <c r="J46" i="5" s="1"/>
  <c r="Q46" i="5"/>
  <c r="P46" i="5"/>
  <c r="M46" i="5"/>
  <c r="R45" i="5"/>
  <c r="P45" i="5" s="1"/>
  <c r="Q45" i="5"/>
  <c r="R44" i="5"/>
  <c r="P44" i="5" s="1"/>
  <c r="Q44" i="5"/>
  <c r="M44" i="5"/>
  <c r="R43" i="5"/>
  <c r="P43" i="5" s="1"/>
  <c r="Q43" i="5"/>
  <c r="R42" i="5"/>
  <c r="J42" i="5" s="1"/>
  <c r="Q42" i="5"/>
  <c r="P42" i="5"/>
  <c r="M42" i="5"/>
  <c r="R41" i="5"/>
  <c r="M41" i="5" s="1"/>
  <c r="Q41" i="5"/>
  <c r="R40" i="5"/>
  <c r="P40" i="5" s="1"/>
  <c r="Q40" i="5"/>
  <c r="J40" i="5"/>
  <c r="R39" i="5"/>
  <c r="P39" i="5" s="1"/>
  <c r="Q39" i="5"/>
  <c r="M39" i="5"/>
  <c r="J39" i="5"/>
  <c r="R38" i="5"/>
  <c r="Q38" i="5"/>
  <c r="P38" i="5"/>
  <c r="M38" i="5"/>
  <c r="J38" i="5"/>
  <c r="R37" i="5"/>
  <c r="Q37" i="5"/>
  <c r="P37" i="5"/>
  <c r="M37" i="5"/>
  <c r="J37" i="5"/>
  <c r="R36" i="5"/>
  <c r="P36" i="5" s="1"/>
  <c r="Q36" i="5"/>
  <c r="R35" i="5"/>
  <c r="Q35" i="5"/>
  <c r="P35" i="5"/>
  <c r="M35" i="5"/>
  <c r="J35" i="5"/>
  <c r="R34" i="5"/>
  <c r="J34" i="5" s="1"/>
  <c r="Q34" i="5"/>
  <c r="P34" i="5"/>
  <c r="M34" i="5"/>
  <c r="R33" i="5"/>
  <c r="P33" i="5" s="1"/>
  <c r="Q33" i="5"/>
  <c r="R32" i="5"/>
  <c r="P32" i="5" s="1"/>
  <c r="Q32" i="5"/>
  <c r="R31" i="5"/>
  <c r="P31" i="5" s="1"/>
  <c r="Q31" i="5"/>
  <c r="R30" i="5"/>
  <c r="Q30" i="5"/>
  <c r="P30" i="5"/>
  <c r="M30" i="5"/>
  <c r="J30" i="5"/>
  <c r="R29" i="5"/>
  <c r="M29" i="5" s="1"/>
  <c r="Q29" i="5"/>
  <c r="R28" i="5"/>
  <c r="P28" i="5" s="1"/>
  <c r="Q28" i="5"/>
  <c r="M28" i="5"/>
  <c r="R27" i="5"/>
  <c r="P27" i="5" s="1"/>
  <c r="Q27" i="5"/>
  <c r="M27" i="5"/>
  <c r="J27" i="5"/>
  <c r="R26" i="5"/>
  <c r="P26" i="5" s="1"/>
  <c r="Q26" i="5"/>
  <c r="R25" i="5"/>
  <c r="P25" i="5" s="1"/>
  <c r="Q25" i="5"/>
  <c r="J25" i="5"/>
  <c r="R24" i="5"/>
  <c r="P24" i="5" s="1"/>
  <c r="Q24" i="5"/>
  <c r="R23" i="5"/>
  <c r="P23" i="5" s="1"/>
  <c r="Q23" i="5"/>
  <c r="R22" i="5"/>
  <c r="J22" i="5" s="1"/>
  <c r="Q22" i="5"/>
  <c r="R21" i="5"/>
  <c r="P21" i="5" s="1"/>
  <c r="Q21" i="5"/>
  <c r="R20" i="5"/>
  <c r="M20" i="5" s="1"/>
  <c r="Q20" i="5"/>
  <c r="P20" i="5"/>
  <c r="R19" i="5"/>
  <c r="P19" i="5" s="1"/>
  <c r="Q19" i="5"/>
  <c r="R18" i="5"/>
  <c r="P18" i="5" s="1"/>
  <c r="Q18" i="5"/>
  <c r="R17" i="5"/>
  <c r="M17" i="5" s="1"/>
  <c r="Q17" i="5"/>
  <c r="P17" i="5"/>
  <c r="R16" i="5"/>
  <c r="Q16" i="5"/>
  <c r="P16" i="5"/>
  <c r="M16" i="5"/>
  <c r="J16" i="5"/>
  <c r="R15" i="5"/>
  <c r="Q15" i="5"/>
  <c r="P15" i="5"/>
  <c r="M15" i="5"/>
  <c r="J15" i="5"/>
  <c r="R14" i="5"/>
  <c r="P14" i="5" s="1"/>
  <c r="Q14" i="5"/>
  <c r="R13" i="5"/>
  <c r="P13" i="5" s="1"/>
  <c r="Q13" i="5"/>
  <c r="J13" i="5"/>
  <c r="R12" i="5"/>
  <c r="P12" i="5" s="1"/>
  <c r="Q12" i="5"/>
  <c r="R11" i="5"/>
  <c r="P11" i="5" s="1"/>
  <c r="Q11" i="5"/>
  <c r="R10" i="5"/>
  <c r="J10" i="5" s="1"/>
  <c r="Q10" i="5"/>
  <c r="R9" i="5"/>
  <c r="P9" i="5" s="1"/>
  <c r="Q9" i="5"/>
  <c r="R8" i="5"/>
  <c r="M8" i="5" s="1"/>
  <c r="Q8" i="5"/>
  <c r="P8" i="5"/>
  <c r="R7" i="5"/>
  <c r="P7" i="5" s="1"/>
  <c r="Q7" i="5"/>
  <c r="R6" i="5"/>
  <c r="M6" i="5" s="1"/>
  <c r="Q6" i="5"/>
  <c r="R5" i="5"/>
  <c r="M5" i="5" s="1"/>
  <c r="Q5" i="5"/>
  <c r="P5" i="5"/>
  <c r="R4" i="5"/>
  <c r="P4" i="5" s="1"/>
  <c r="Q4" i="5"/>
  <c r="M4" i="5"/>
  <c r="J4" i="5"/>
  <c r="S74" i="5" l="1"/>
  <c r="J59" i="5"/>
  <c r="J62" i="5"/>
  <c r="T74" i="5"/>
  <c r="U74" i="5"/>
  <c r="W81" i="5"/>
  <c r="J6" i="5"/>
  <c r="J18" i="5"/>
  <c r="M18" i="5"/>
  <c r="P6" i="5"/>
  <c r="M10" i="5"/>
  <c r="M13" i="5"/>
  <c r="M22" i="5"/>
  <c r="M25" i="5"/>
  <c r="M40" i="5"/>
  <c r="J47" i="5"/>
  <c r="J50" i="5"/>
  <c r="S81" i="5"/>
  <c r="P10" i="5"/>
  <c r="P22" i="5"/>
  <c r="J28" i="5"/>
  <c r="J44" i="5"/>
  <c r="M47" i="5"/>
  <c r="M50" i="5"/>
  <c r="U81" i="5"/>
  <c r="L82" i="5"/>
  <c r="V81" i="5"/>
  <c r="J32" i="5"/>
  <c r="P41" i="5"/>
  <c r="O82" i="5"/>
  <c r="J14" i="5"/>
  <c r="J26" i="5"/>
  <c r="M32" i="5"/>
  <c r="J54" i="5"/>
  <c r="M70" i="5"/>
  <c r="Q82" i="5"/>
  <c r="J11" i="5"/>
  <c r="J23" i="5"/>
  <c r="J8" i="5"/>
  <c r="M14" i="5"/>
  <c r="J20" i="5"/>
  <c r="P29" i="5"/>
  <c r="J51" i="5"/>
  <c r="M54" i="5"/>
  <c r="J61" i="5"/>
  <c r="P70" i="5"/>
  <c r="S75" i="5"/>
  <c r="W80" i="5"/>
  <c r="M11" i="5"/>
  <c r="M23" i="5"/>
  <c r="M26" i="5"/>
  <c r="M51" i="5"/>
  <c r="M58" i="5"/>
  <c r="U75" i="5"/>
  <c r="W75" i="5" s="1"/>
  <c r="S73" i="5"/>
  <c r="S79" i="5"/>
  <c r="T73" i="5"/>
  <c r="T79" i="5"/>
  <c r="U73" i="5"/>
  <c r="S78" i="5"/>
  <c r="U79" i="5"/>
  <c r="I82" i="5"/>
  <c r="V73" i="5"/>
  <c r="T78" i="5"/>
  <c r="J21" i="5"/>
  <c r="J33" i="5"/>
  <c r="J45" i="5"/>
  <c r="J57" i="5"/>
  <c r="J69" i="5"/>
  <c r="S77" i="5"/>
  <c r="U78" i="5"/>
  <c r="M9" i="5"/>
  <c r="M21" i="5"/>
  <c r="M33" i="5"/>
  <c r="M45" i="5"/>
  <c r="M57" i="5"/>
  <c r="M69" i="5"/>
  <c r="T77" i="5"/>
  <c r="J9" i="5"/>
  <c r="J7" i="5"/>
  <c r="J19" i="5"/>
  <c r="J31" i="5"/>
  <c r="J43" i="5"/>
  <c r="J55" i="5"/>
  <c r="J67" i="5"/>
  <c r="S76" i="5"/>
  <c r="U77" i="5"/>
  <c r="M7" i="5"/>
  <c r="J12" i="5"/>
  <c r="M19" i="5"/>
  <c r="J24" i="5"/>
  <c r="M31" i="5"/>
  <c r="J36" i="5"/>
  <c r="M43" i="5"/>
  <c r="J48" i="5"/>
  <c r="M55" i="5"/>
  <c r="J60" i="5"/>
  <c r="M67" i="5"/>
  <c r="T76" i="5"/>
  <c r="W76" i="5" s="1"/>
  <c r="J5" i="5"/>
  <c r="M12" i="5"/>
  <c r="J17" i="5"/>
  <c r="M36" i="5"/>
  <c r="J41" i="5"/>
  <c r="M48" i="5"/>
  <c r="J53" i="5"/>
  <c r="M60" i="5"/>
  <c r="J65" i="5"/>
  <c r="U76" i="5"/>
  <c r="M24" i="5"/>
  <c r="J29" i="5"/>
  <c r="W78" i="5" l="1"/>
  <c r="W74" i="5"/>
  <c r="W79" i="5"/>
  <c r="W73" i="5"/>
  <c r="W77" i="5"/>
  <c r="AM14" i="1" l="1"/>
  <c r="D17" i="4"/>
  <c r="E17" i="4" s="1"/>
  <c r="Y16" i="4"/>
  <c r="R16" i="4"/>
  <c r="P16" i="4"/>
  <c r="M16" i="4"/>
  <c r="L16" i="4"/>
  <c r="K16" i="4"/>
  <c r="H16" i="4"/>
  <c r="N17" i="4" s="1"/>
  <c r="G16" i="4"/>
  <c r="O17" i="4" s="1"/>
  <c r="F16" i="4"/>
  <c r="E16" i="4"/>
  <c r="D16" i="4"/>
  <c r="Y15" i="4"/>
  <c r="S15" i="4"/>
  <c r="Y14" i="4"/>
  <c r="S14" i="4"/>
  <c r="Y13" i="4"/>
  <c r="S13" i="4"/>
  <c r="Y12" i="4"/>
  <c r="S12" i="4"/>
  <c r="Y11" i="4"/>
  <c r="S11" i="4"/>
  <c r="Y10" i="4"/>
  <c r="S10" i="4"/>
  <c r="Y9" i="4"/>
  <c r="S9" i="4"/>
  <c r="Y8" i="4"/>
  <c r="S8" i="4"/>
  <c r="Y7" i="4"/>
  <c r="S7" i="4"/>
  <c r="O10" i="4" l="1"/>
  <c r="O7" i="4"/>
  <c r="O8" i="4"/>
  <c r="Q8" i="4" s="1"/>
  <c r="O9" i="4"/>
  <c r="Q9" i="4" s="1"/>
  <c r="O15" i="4"/>
  <c r="Q15" i="4" s="1"/>
  <c r="O14" i="4"/>
  <c r="Q14" i="4" s="1"/>
  <c r="O13" i="4"/>
  <c r="Q13" i="4" s="1"/>
  <c r="O12" i="4"/>
  <c r="Q12" i="4" s="1"/>
  <c r="O11" i="4"/>
  <c r="Q11" i="4" s="1"/>
  <c r="N9" i="4"/>
  <c r="N8" i="4"/>
  <c r="N7" i="4"/>
  <c r="N15" i="4"/>
  <c r="N14" i="4"/>
  <c r="N13" i="4"/>
  <c r="N12" i="4"/>
  <c r="N11" i="4"/>
  <c r="N10" i="4"/>
  <c r="I7" i="4"/>
  <c r="I10" i="4"/>
  <c r="W10" i="4" s="1"/>
  <c r="X10" i="4" s="1"/>
  <c r="I8" i="4"/>
  <c r="I9" i="4"/>
  <c r="I11" i="4"/>
  <c r="I12" i="4"/>
  <c r="I15" i="4"/>
  <c r="I14" i="4"/>
  <c r="I13" i="4"/>
  <c r="H17" i="4"/>
  <c r="J17" i="4" s="1"/>
  <c r="S16" i="4"/>
  <c r="S17" i="4" s="1"/>
  <c r="Q7" i="4" l="1"/>
  <c r="Q16" i="4" s="1"/>
  <c r="O16" i="4"/>
  <c r="W8" i="4"/>
  <c r="X8" i="4" s="1"/>
  <c r="N16" i="4"/>
  <c r="N18" i="4" s="1"/>
  <c r="I16" i="4"/>
  <c r="W7" i="4"/>
  <c r="S19" i="4"/>
  <c r="S18" i="4"/>
  <c r="Q10" i="4"/>
  <c r="J9" i="4"/>
  <c r="W9" i="4" s="1"/>
  <c r="X9" i="4" s="1"/>
  <c r="J8" i="4"/>
  <c r="J7" i="4"/>
  <c r="J14" i="4"/>
  <c r="W14" i="4" s="1"/>
  <c r="X14" i="4" s="1"/>
  <c r="J11" i="4"/>
  <c r="W11" i="4" s="1"/>
  <c r="X11" i="4" s="1"/>
  <c r="J15" i="4"/>
  <c r="W15" i="4" s="1"/>
  <c r="X15" i="4" s="1"/>
  <c r="J13" i="4"/>
  <c r="W13" i="4" s="1"/>
  <c r="X13" i="4" s="1"/>
  <c r="J12" i="4"/>
  <c r="W12" i="4" s="1"/>
  <c r="X12" i="4" s="1"/>
  <c r="W16" i="4" l="1"/>
  <c r="X7" i="4"/>
  <c r="X16" i="4" s="1"/>
  <c r="J16" i="4"/>
  <c r="T9" i="4"/>
  <c r="U9" i="4" s="1"/>
  <c r="V9" i="4" s="1"/>
  <c r="T8" i="4"/>
  <c r="U8" i="4" s="1"/>
  <c r="V8" i="4" s="1"/>
  <c r="T7" i="4"/>
  <c r="T15" i="4"/>
  <c r="U15" i="4" s="1"/>
  <c r="V15" i="4" s="1"/>
  <c r="T14" i="4"/>
  <c r="U14" i="4" s="1"/>
  <c r="V14" i="4" s="1"/>
  <c r="T13" i="4"/>
  <c r="U13" i="4" s="1"/>
  <c r="V13" i="4" s="1"/>
  <c r="T12" i="4"/>
  <c r="U12" i="4" s="1"/>
  <c r="V12" i="4" s="1"/>
  <c r="T11" i="4"/>
  <c r="U11" i="4" s="1"/>
  <c r="V11" i="4" s="1"/>
  <c r="T10" i="4"/>
  <c r="U10" i="4" s="1"/>
  <c r="V10" i="4" s="1"/>
  <c r="T16" i="4" l="1"/>
  <c r="U7" i="4"/>
  <c r="U16" i="4" l="1"/>
  <c r="U19" i="4" s="1"/>
  <c r="V7" i="4"/>
  <c r="V16" i="4" s="1"/>
  <c r="AK14" i="1" l="1"/>
  <c r="AG14" i="1" l="1"/>
  <c r="AF14" i="1"/>
  <c r="AD14" i="1"/>
  <c r="Y14" i="1"/>
  <c r="W14" i="1"/>
  <c r="O14" i="1"/>
  <c r="N14" i="1"/>
  <c r="M14" i="1"/>
  <c r="J14" i="1"/>
  <c r="AH13" i="1"/>
  <c r="AA13" i="1"/>
  <c r="U13" i="1"/>
  <c r="T13" i="1"/>
  <c r="S13" i="1"/>
  <c r="R13" i="1"/>
  <c r="Q13" i="1"/>
  <c r="L13" i="1"/>
  <c r="K13" i="1"/>
  <c r="I13" i="1"/>
  <c r="AH12" i="1"/>
  <c r="AA12" i="1"/>
  <c r="U12" i="1"/>
  <c r="T12" i="1"/>
  <c r="S12" i="1"/>
  <c r="R12" i="1"/>
  <c r="Q12" i="1"/>
  <c r="L12" i="1"/>
  <c r="K12" i="1"/>
  <c r="I12" i="1"/>
  <c r="AH11" i="1"/>
  <c r="AA11" i="1"/>
  <c r="U11" i="1"/>
  <c r="T11" i="1"/>
  <c r="S11" i="1"/>
  <c r="R11" i="1"/>
  <c r="Q11" i="1"/>
  <c r="L11" i="1"/>
  <c r="K11" i="1"/>
  <c r="I11" i="1"/>
  <c r="AH10" i="1"/>
  <c r="AA10" i="1"/>
  <c r="U10" i="1"/>
  <c r="T10" i="1"/>
  <c r="S10" i="1"/>
  <c r="R10" i="1"/>
  <c r="Q10" i="1"/>
  <c r="L10" i="1"/>
  <c r="K10" i="1"/>
  <c r="I10" i="1"/>
  <c r="AH9" i="1"/>
  <c r="AA9" i="1"/>
  <c r="U9" i="1"/>
  <c r="T9" i="1"/>
  <c r="S9" i="1"/>
  <c r="R9" i="1"/>
  <c r="Q9" i="1"/>
  <c r="L9" i="1"/>
  <c r="K9" i="1"/>
  <c r="I9" i="1"/>
  <c r="AH8" i="1"/>
  <c r="AA8" i="1"/>
  <c r="U8" i="1"/>
  <c r="T8" i="1"/>
  <c r="S8" i="1"/>
  <c r="R8" i="1"/>
  <c r="Q8" i="1"/>
  <c r="L8" i="1"/>
  <c r="K8" i="1"/>
  <c r="I8" i="1"/>
  <c r="AH7" i="1"/>
  <c r="AA7" i="1"/>
  <c r="U7" i="1"/>
  <c r="T7" i="1"/>
  <c r="S7" i="1"/>
  <c r="R7" i="1"/>
  <c r="Q7" i="1"/>
  <c r="L7" i="1"/>
  <c r="K7" i="1"/>
  <c r="I7" i="1"/>
  <c r="AH6" i="1"/>
  <c r="AA6" i="1"/>
  <c r="U6" i="1"/>
  <c r="T6" i="1"/>
  <c r="S6" i="1"/>
  <c r="R6" i="1"/>
  <c r="Q6" i="1"/>
  <c r="L6" i="1"/>
  <c r="K6" i="1"/>
  <c r="I6" i="1"/>
  <c r="AH5" i="1"/>
  <c r="AH14" i="1" s="1"/>
  <c r="AA5" i="1"/>
  <c r="U5" i="1"/>
  <c r="T5" i="1"/>
  <c r="S5" i="1"/>
  <c r="R5" i="1"/>
  <c r="Q5" i="1"/>
  <c r="L5" i="1"/>
  <c r="K5" i="1"/>
  <c r="I5" i="1"/>
  <c r="V5" i="1" l="1"/>
  <c r="X5" i="1" s="1"/>
  <c r="Z5" i="1" s="1"/>
  <c r="AB5" i="1" s="1"/>
  <c r="S14" i="1"/>
  <c r="V10" i="1"/>
  <c r="X10" i="1" s="1"/>
  <c r="Z10" i="1" s="1"/>
  <c r="AE10" i="1" s="1"/>
  <c r="AJ10" i="1" s="1"/>
  <c r="AL10" i="1" s="1"/>
  <c r="AN10" i="1" s="1"/>
  <c r="U14" i="1"/>
  <c r="V9" i="1"/>
  <c r="X9" i="1" s="1"/>
  <c r="Z9" i="1" s="1"/>
  <c r="AI9" i="1" s="1"/>
  <c r="AA14" i="1"/>
  <c r="T14" i="1"/>
  <c r="R14" i="1"/>
  <c r="V11" i="1"/>
  <c r="X11" i="1" s="1"/>
  <c r="Z11" i="1" s="1"/>
  <c r="AI11" i="1" s="1"/>
  <c r="V6" i="1"/>
  <c r="X6" i="1" s="1"/>
  <c r="Z6" i="1" s="1"/>
  <c r="AI6" i="1" s="1"/>
  <c r="V8" i="1"/>
  <c r="X8" i="1" s="1"/>
  <c r="Z8" i="1" s="1"/>
  <c r="AE8" i="1" s="1"/>
  <c r="AJ8" i="1" s="1"/>
  <c r="AL8" i="1" s="1"/>
  <c r="AN8" i="1" s="1"/>
  <c r="V7" i="1"/>
  <c r="X7" i="1" s="1"/>
  <c r="Z7" i="1" s="1"/>
  <c r="AC7" i="1" s="1"/>
  <c r="Q14" i="1"/>
  <c r="V13" i="1"/>
  <c r="X13" i="1" s="1"/>
  <c r="Z13" i="1" s="1"/>
  <c r="AI13" i="1" s="1"/>
  <c r="V12" i="1"/>
  <c r="X12" i="1" s="1"/>
  <c r="Z12" i="1" s="1"/>
  <c r="AE12" i="1" s="1"/>
  <c r="AJ12" i="1" s="1"/>
  <c r="AL12" i="1" s="1"/>
  <c r="AN12" i="1" s="1"/>
  <c r="AC5" i="1" l="1"/>
  <c r="AI5" i="1"/>
  <c r="AE7" i="1"/>
  <c r="AJ7" i="1" s="1"/>
  <c r="AL7" i="1" s="1"/>
  <c r="AN7" i="1" s="1"/>
  <c r="AI7" i="1"/>
  <c r="AE6" i="1"/>
  <c r="AJ6" i="1" s="1"/>
  <c r="AL6" i="1" s="1"/>
  <c r="AB11" i="1"/>
  <c r="AI8" i="1"/>
  <c r="AC11" i="1"/>
  <c r="AB12" i="1"/>
  <c r="AE11" i="1"/>
  <c r="AJ11" i="1" s="1"/>
  <c r="AL11" i="1" s="1"/>
  <c r="AN11" i="1" s="1"/>
  <c r="AI10" i="1"/>
  <c r="AE5" i="1"/>
  <c r="AJ5" i="1" s="1"/>
  <c r="AB10" i="1"/>
  <c r="AI12" i="1"/>
  <c r="AB9" i="1"/>
  <c r="AE9" i="1"/>
  <c r="AJ9" i="1" s="1"/>
  <c r="AL9" i="1" s="1"/>
  <c r="AN9" i="1" s="1"/>
  <c r="AC9" i="1"/>
  <c r="Z14" i="1"/>
  <c r="AC10" i="1"/>
  <c r="AB7" i="1"/>
  <c r="V14" i="1"/>
  <c r="AE13" i="1"/>
  <c r="AJ13" i="1" s="1"/>
  <c r="AL13" i="1" s="1"/>
  <c r="AN13" i="1" s="1"/>
  <c r="AC13" i="1"/>
  <c r="AB8" i="1"/>
  <c r="AC12" i="1"/>
  <c r="AB6" i="1"/>
  <c r="X14" i="1"/>
  <c r="AB13" i="1"/>
  <c r="AC8" i="1"/>
  <c r="AC6" i="1"/>
  <c r="AI14" i="1" l="1"/>
  <c r="AJ14" i="1"/>
  <c r="AL5" i="1"/>
  <c r="AN5" i="1" s="1"/>
  <c r="AN6" i="1"/>
  <c r="AN14" i="1" s="1"/>
  <c r="AE14" i="1"/>
  <c r="AB14" i="1"/>
  <c r="AL14" i="1" l="1"/>
  <c r="P7" i="1"/>
  <c r="P6" i="1"/>
  <c r="P13" i="1"/>
  <c r="P12" i="1"/>
  <c r="P11" i="1"/>
  <c r="P5" i="1"/>
  <c r="P10" i="1"/>
  <c r="P8" i="1"/>
  <c r="P9" i="1"/>
</calcChain>
</file>

<file path=xl/comments1.xml><?xml version="1.0" encoding="utf-8"?>
<comments xmlns="http://schemas.openxmlformats.org/spreadsheetml/2006/main">
  <authors>
    <author>Tawatchai Ruangrot</author>
  </authors>
  <commentList>
    <comment ref="H4" authorId="0">
      <text>
        <r>
          <rPr>
            <sz val="10"/>
            <color theme="1"/>
            <rFont val="Tahoma"/>
            <family val="2"/>
            <scheme val="minor"/>
          </rPr>
          <t>1. เขตสามารถปรับค่าKในแต่ละรพ.ได้ 
(ถ้าเขตปรับค่าKจะใช้ค่าตามที่เขตปรับ ถ้าเขตไม่ปรับค่าK จะใช้ค่าK ตามเกณฑ์กลาง)</t>
        </r>
      </text>
    </comment>
    <comment ref="Y4" authorId="0">
      <text>
        <r>
          <rPr>
            <sz val="10"/>
            <color indexed="81"/>
            <rFont val="Tahoma"/>
            <family val="2"/>
          </rPr>
          <t xml:space="preserve">2. เขตปรับเกลี่ยเงินเพิ่มเติมตามเกณฑ์หลังจากที่เขตปรับค่าK แล้ว โดยผลการปรับเกลี่ยเงินเติมเมื่อรวมกับเงินOP/PP/IP แล้ว (คอลัมภ์[17]) จะต้องได้ไม่น้อยกว่าหรือเท่ากับ ยอดประกันตามเกณฑ์กลางในคอลัมภ์[18]หากปรับเกลี่ยได้ตรงตามเงื่อนไขคอลัมภ์ [20] จะมีข้อความ "ผ่าน" ***หากเขตไม่ต้องการปรับเกลี่ยให้ copyเงินเติมที่แต่ละCUPได้รับตามเกณฑ์กลางในคอลัมภ์[16]ของsheet2 มาวางได้ </t>
        </r>
        <r>
          <rPr>
            <b/>
            <sz val="10"/>
            <color indexed="81"/>
            <rFont val="Tahoma"/>
            <family val="2"/>
          </rPr>
          <t>(ซึ่งในเบื้องต้นได้วางไว้ให้แล้ว)</t>
        </r>
      </text>
    </comment>
    <comment ref="AD4" authorId="0">
      <text>
        <r>
          <rPr>
            <b/>
            <sz val="9"/>
            <color indexed="81"/>
            <rFont val="Tahoma"/>
            <family val="2"/>
          </rPr>
          <t>3. เขตปรับเกลี่ยเงินระดับเขต
ให้กับ CUP ภายใต้วงเงินของเขต</t>
        </r>
      </text>
    </comment>
  </commentList>
</comments>
</file>

<file path=xl/sharedStrings.xml><?xml version="1.0" encoding="utf-8"?>
<sst xmlns="http://schemas.openxmlformats.org/spreadsheetml/2006/main" count="699" uniqueCount="312">
  <si>
    <t>ปรับค่า K</t>
  </si>
  <si>
    <t>[1]</t>
  </si>
  <si>
    <t>[2]</t>
  </si>
  <si>
    <t>[3]</t>
  </si>
  <si>
    <t>[4]</t>
  </si>
  <si>
    <t>[5]</t>
  </si>
  <si>
    <t>[6]</t>
  </si>
  <si>
    <t>[7]</t>
  </si>
  <si>
    <t>[8]=[1]*[2]</t>
  </si>
  <si>
    <t>[9]=[1]*[3]</t>
  </si>
  <si>
    <t>[10]=[4]*K*[7]</t>
  </si>
  <si>
    <t>[11]=[5]*9,600</t>
  </si>
  <si>
    <t>[12]=[6]*9,000</t>
  </si>
  <si>
    <t>[13]=[8]+…+[12]</t>
  </si>
  <si>
    <t>[14]</t>
  </si>
  <si>
    <t>[15]=[13]-[14]</t>
  </si>
  <si>
    <t>[16]</t>
  </si>
  <si>
    <t>[17]=[15]+[16]</t>
  </si>
  <si>
    <t>[18]</t>
  </si>
  <si>
    <t>[19]=[17]-[18]</t>
  </si>
  <si>
    <t>[20]</t>
  </si>
  <si>
    <t>[21]</t>
  </si>
  <si>
    <t>[22]=[17]+[21]</t>
  </si>
  <si>
    <t>[23]</t>
  </si>
  <si>
    <t>[24]</t>
  </si>
  <si>
    <t>[25]=[23]+[24]</t>
  </si>
  <si>
    <t>[26]=[17]-[25]</t>
  </si>
  <si>
    <t>[27]=[22]-[25]</t>
  </si>
  <si>
    <t>ลำดับ</t>
  </si>
  <si>
    <t>เขต</t>
  </si>
  <si>
    <t>PURCHASEPROVINCE</t>
  </si>
  <si>
    <t>จังหวัด</t>
  </si>
  <si>
    <t>HOSPMAIN</t>
  </si>
  <si>
    <t>ชื่อหน่วยบริการ</t>
  </si>
  <si>
    <t>ค่า K กลาง</t>
  </si>
  <si>
    <t>เขตปรับค่าK (ถ้ามี)</t>
  </si>
  <si>
    <t>ค่า K Final (ใช้ประมวลผลจ่ายปี65)</t>
  </si>
  <si>
    <t>ปชก UC</t>
  </si>
  <si>
    <t>อัตราจ่าย OP Step ladder</t>
  </si>
  <si>
    <t>อัตราจ่าย PP Step ladder</t>
  </si>
  <si>
    <t>ประมาณการ adjrw IP บริการคนในเขต</t>
  </si>
  <si>
    <t>ประมาณการ adjrw IP บริการคนนอกเขต</t>
  </si>
  <si>
    <t>ประมาณการ adjrw IP NBป่วย/นน.&lt;1,500g</t>
  </si>
  <si>
    <t>ประมาณการอัตราจ่ายIPในเขตหลังปรับค่า K</t>
  </si>
  <si>
    <t>OP Step ladder</t>
  </si>
  <si>
    <t>P&amp;P  Step ladder</t>
  </si>
  <si>
    <t>ประมาณการเงิน IPในเขต ปรับค่าk</t>
  </si>
  <si>
    <t>ประมาณการเงิน IP นอกเขต</t>
  </si>
  <si>
    <t>ประมาณการเงิน IP NB</t>
  </si>
  <si>
    <t>รวมประมาณการรายรับก่อนปรับลดค่าแรง</t>
  </si>
  <si>
    <t>ปรับลดค่าแรง</t>
  </si>
  <si>
    <t>รวมประมาณการรายรับหลังปรับลดค่าแรง</t>
  </si>
  <si>
    <t>เขตปรับเกลี่ยเงินเติมตามเกณฑ์ สป.สธ.</t>
  </si>
  <si>
    <r>
      <t>รวมประมาณการรายรับ</t>
    </r>
    <r>
      <rPr>
        <sz val="10"/>
        <color theme="1"/>
        <rFont val="Tahoma"/>
        <family val="2"/>
        <scheme val="minor"/>
      </rPr>
      <t>หลัง</t>
    </r>
    <r>
      <rPr>
        <sz val="10"/>
        <color theme="1"/>
        <rFont val="Tahoma"/>
        <family val="2"/>
        <charset val="222"/>
        <scheme val="minor"/>
      </rPr>
      <t>ปรับลดค่าแรง รวมเงินเติมฯ</t>
    </r>
  </si>
  <si>
    <r>
      <rPr>
        <sz val="10"/>
        <color rgb="FFFF0000"/>
        <rFont val="Tahoma"/>
        <family val="2"/>
        <scheme val="minor"/>
      </rPr>
      <t>ยอดเงินประกันตามเกณฑ์ปี65</t>
    </r>
    <r>
      <rPr>
        <sz val="10"/>
        <color theme="1"/>
        <rFont val="Tahoma"/>
        <family val="2"/>
        <charset val="222"/>
        <scheme val="minor"/>
      </rPr>
      <t xml:space="preserve"> (เขตต้องปรับเกลี่ยให้คอลัมภ์[17]ไม่น้อยกว่ายอดนี้)</t>
    </r>
  </si>
  <si>
    <t>ส่วนต่างของประมาณการรายรับกับยอดประกัน</t>
  </si>
  <si>
    <t>ผลการตรวจสอบปรับเกลี่ย</t>
  </si>
  <si>
    <t>เขตปรับเกลี่ยเงินระดับเขต</t>
  </si>
  <si>
    <t>รวมประมาณการรายรับหลังปรับลดค่าแรง รวมปรับเกลี่ยเงินกันระดับเขต</t>
  </si>
  <si>
    <t>สำหรับ OP Refer ข้ามจังหวัด</t>
  </si>
  <si>
    <t>สำหรับ OP Refer ในจังหวัด/OP AE ในจังหวัด</t>
  </si>
  <si>
    <t>รวมเงินกัน Virtual account</t>
  </si>
  <si>
    <t>ประมาณการรายรับปี65 ไม่รวมเงินเติมระดับเขต หักด้วย Virtual account</t>
  </si>
  <si>
    <t>ประมาณการรายรรับปี65 รวมเงินเติมระดับเขต หักด้วย Virtual account</t>
  </si>
  <si>
    <t>06</t>
  </si>
  <si>
    <t>2700</t>
  </si>
  <si>
    <t>สระแก้ว</t>
  </si>
  <si>
    <t>10699</t>
  </si>
  <si>
    <t>รพร.สระแก้ว</t>
  </si>
  <si>
    <t>10866</t>
  </si>
  <si>
    <t>รพ.คลองหาด</t>
  </si>
  <si>
    <t>10867</t>
  </si>
  <si>
    <t>รพ.ตาพระยา</t>
  </si>
  <si>
    <t>10868</t>
  </si>
  <si>
    <t>รพ.วังน้ำเย็น</t>
  </si>
  <si>
    <t>10869</t>
  </si>
  <si>
    <t>รพ.วัฒนานคร</t>
  </si>
  <si>
    <t>10870</t>
  </si>
  <si>
    <t>รพ.อรัญประเทศ</t>
  </si>
  <si>
    <t>13817</t>
  </si>
  <si>
    <t>รพ.เขาฉกรรจ์</t>
  </si>
  <si>
    <t>28849</t>
  </si>
  <si>
    <t>รพ.วังสมบูรณ์</t>
  </si>
  <si>
    <t>28850</t>
  </si>
  <si>
    <t>รพ.โคกสูง</t>
  </si>
  <si>
    <t>สระแก้ว Total</t>
  </si>
  <si>
    <t>HS</t>
  </si>
  <si>
    <t>ประมาณการรายรรับปี65 รวมเงิน HS</t>
  </si>
  <si>
    <t>[28]</t>
  </si>
  <si>
    <t>ร่างปรับเกลี่ยรายรับเงินกองทุนหลักประกันสุขภาพแห่งชาติ สำหรับหน่วยบริการสังกัด สป.สธ. ปีงบประมาณ 2564 (PP Non UC)</t>
  </si>
  <si>
    <t>จังหวัดสระแก้ว</t>
  </si>
  <si>
    <t xml:space="preserve">จัดสรร NON UC </t>
  </si>
  <si>
    <t>บาท</t>
  </si>
  <si>
    <t>Hmain</t>
  </si>
  <si>
    <t>H-name</t>
  </si>
  <si>
    <t>จัดสรรค่าแรง 
ลจ.สสจ.
ที่ให้ รพ จ้างให้
(บาท)</t>
  </si>
  <si>
    <t>ข้อมูลประชากร 
Non UC (คน)</t>
  </si>
  <si>
    <t>ประชากร UC</t>
  </si>
  <si>
    <t>เกลี่ยตาม 
POP non-uc</t>
  </si>
  <si>
    <t xml:space="preserve">ปรับเกลี่ยระดับจังหวัด ช่วย รพ.ที่ลำบาก </t>
  </si>
  <si>
    <t>รวม</t>
  </si>
  <si>
    <t>เกลี่ยคืนตาม 
POP NON-UC</t>
  </si>
  <si>
    <t>รวมรับสุทธิ</t>
  </si>
  <si>
    <t>โครงการ 
PP non UC 5%</t>
  </si>
  <si>
    <t>ปรับเกลี่ยก่อนเติมค่าจ้างลูกจ้าง สสจ. (MODEL 2 แบบมี นร.ทุน)</t>
  </si>
  <si>
    <t>รวมสุทธิ
(บาท)</t>
  </si>
  <si>
    <t>โครงการ
PP non-uc
5%</t>
  </si>
  <si>
    <t xml:space="preserve">ยาสมุนไพร
(คำนวณจาก POP UC)
</t>
  </si>
  <si>
    <t>นักเรียนทุน</t>
  </si>
  <si>
    <t>เงินกันสำหรับการดำเนินงาน 
ในกรณีจำเป็นหรือฉุกเฉินระดับจังหวัด เพื่อแก้ไขปัญหาสาธารณสุขในพื้นที่</t>
  </si>
  <si>
    <t>หัก</t>
  </si>
  <si>
    <t>เงินเติม</t>
  </si>
  <si>
    <t>เติม</t>
  </si>
  <si>
    <t>คิดจากฐาน 
POP UC</t>
  </si>
  <si>
    <t>หัก
(คำนวณจาก 
POP NON UC)</t>
  </si>
  <si>
    <t>คิดจากจัดสรรหลังปรับ
ลดค่าแรง</t>
  </si>
  <si>
    <t>ส่วนต่าง</t>
  </si>
  <si>
    <t>[4]=[2]x58.317 บ.</t>
  </si>
  <si>
    <t>[5]=[3]x8.26 บ.</t>
  </si>
  <si>
    <t>[8]</t>
  </si>
  <si>
    <t>[9]=[3]x4.87 บ.</t>
  </si>
  <si>
    <t>[9]=[2]x14.80 บ.</t>
  </si>
  <si>
    <t>[11]</t>
  </si>
  <si>
    <t>[10]</t>
  </si>
  <si>
    <t>[11]=[1]+[7]+
[8]+[10]</t>
  </si>
  <si>
    <t>[12]=[4]x16.86 บ.</t>
  </si>
  <si>
    <t>[13]=[11]+[12]</t>
  </si>
  <si>
    <t>[14]=13x5/100</t>
  </si>
  <si>
    <t>[11]=[4]-[5]+[6]-[7]+[8]-[9]+[10]</t>
  </si>
  <si>
    <t>[12]=[1]+[11]</t>
  </si>
  <si>
    <t>[13]=[2]x4.13422</t>
  </si>
  <si>
    <t>ปรับปรุงข้อมูล 28/9/64 เวลา 16.00 น.</t>
  </si>
  <si>
    <t>PP NON UC</t>
  </si>
  <si>
    <t xml:space="preserve">ประมาณการรายรรับปี65 รวมเงิน PP NON </t>
  </si>
  <si>
    <t>[30]</t>
  </si>
  <si>
    <t>[29]=[27]+[28]</t>
  </si>
  <si>
    <t>[31]=[29]+[30]</t>
  </si>
  <si>
    <t>ผลการจัดสรรเงินค่าบริการทางการแพทย์ OP/PP/IP สำหรับหน่วยบริการสังกัดสำนักงานปลัดกระทรวงสาธารณสุข ปีงบประมาณ 2565 (เขตปรับเกลี่ย)</t>
  </si>
  <si>
    <t>ประมาณการคำนวน ค่าแรง OP PP IP ปี 2565</t>
  </si>
  <si>
    <t>[3]=[2]*100/[11]</t>
  </si>
  <si>
    <t>[6]=[5]*100/[11]</t>
  </si>
  <si>
    <t>[9]=[8]*100/[11]</t>
  </si>
  <si>
    <t>[10]=[1]+[4]+[7]</t>
  </si>
  <si>
    <t>[11]=[2]+[5]+[8]</t>
  </si>
  <si>
    <t>รหัสจังหวัด</t>
  </si>
  <si>
    <t>รหัส</t>
  </si>
  <si>
    <t>หน่วยบริการ</t>
  </si>
  <si>
    <t>HOSPTYPE</t>
  </si>
  <si>
    <t xml:space="preserve">รายรับ OP </t>
  </si>
  <si>
    <t>ปรับลดค่าแรง OP</t>
  </si>
  <si>
    <t xml:space="preserve"> น้ำหนัก % ค่าแรง OP</t>
  </si>
  <si>
    <t xml:space="preserve">รายรับ PP </t>
  </si>
  <si>
    <t>ปรับลดค่าแรง PP</t>
  </si>
  <si>
    <t xml:space="preserve"> น้ำหนัก % ค่าแรง PP</t>
  </si>
  <si>
    <t xml:space="preserve">ประมาณการ
รายรับ IP </t>
  </si>
  <si>
    <t>ปรับลดค่าแรง IP</t>
  </si>
  <si>
    <t xml:space="preserve"> น้ำหนัก % ค่าแรง IP</t>
  </si>
  <si>
    <t>รายรับ OP PP IP</t>
  </si>
  <si>
    <t>ค่าแรง OP PP IP</t>
  </si>
  <si>
    <t>%ค่าแรงที่ถูกหัก</t>
  </si>
  <si>
    <t>1100</t>
  </si>
  <si>
    <t>สมุทรปราการ</t>
  </si>
  <si>
    <t>00935</t>
  </si>
  <si>
    <t>รพ.สต.เฉลิมพระเกียรติ บ้านคลองบางปิ้ง หมู่ที่ 05 ตำบลบางเมือง</t>
  </si>
  <si>
    <t>0010</t>
  </si>
  <si>
    <t>10685</t>
  </si>
  <si>
    <t>รพ.สมุทรปราการ</t>
  </si>
  <si>
    <t>10752</t>
  </si>
  <si>
    <t>รพ.บางบ่อ</t>
  </si>
  <si>
    <t>10753</t>
  </si>
  <si>
    <t>รพ.บางพลี</t>
  </si>
  <si>
    <t>10754</t>
  </si>
  <si>
    <t>รพ.บางจาก</t>
  </si>
  <si>
    <t>10755</t>
  </si>
  <si>
    <t>รพ.พระสมุทรเจดีย์</t>
  </si>
  <si>
    <t>28785</t>
  </si>
  <si>
    <t>รพ.บางเสาธง</t>
  </si>
  <si>
    <t>2000</t>
  </si>
  <si>
    <t>ชลบุรี</t>
  </si>
  <si>
    <t>01854</t>
  </si>
  <si>
    <t>รพ.สต.ตะเคียนเตี้ย</t>
  </si>
  <si>
    <t>01894</t>
  </si>
  <si>
    <t>รพ.สต.บ้านตลาดล่างบางพระ</t>
  </si>
  <si>
    <t>10662</t>
  </si>
  <si>
    <t>รพ.ชลบุรี</t>
  </si>
  <si>
    <t>10817</t>
  </si>
  <si>
    <t>รพ.บ้านบึง</t>
  </si>
  <si>
    <t>10818</t>
  </si>
  <si>
    <t>รพ.หนองใหญ่</t>
  </si>
  <si>
    <t>10819</t>
  </si>
  <si>
    <t>รพ.บางละมุง</t>
  </si>
  <si>
    <t>10820</t>
  </si>
  <si>
    <t>รพ.วัดญาณสังวราราม</t>
  </si>
  <si>
    <t>10821</t>
  </si>
  <si>
    <t>รพ.พานทอง</t>
  </si>
  <si>
    <t>10822</t>
  </si>
  <si>
    <t>รพ.พนัสนิคม</t>
  </si>
  <si>
    <t>10823</t>
  </si>
  <si>
    <t>รพ.แหลมฉบัง</t>
  </si>
  <si>
    <t>10824</t>
  </si>
  <si>
    <t>รพ.เกาะสีชัง</t>
  </si>
  <si>
    <t>10825</t>
  </si>
  <si>
    <t>รพ.สัตหีบ</t>
  </si>
  <si>
    <t>10826</t>
  </si>
  <si>
    <t>รพ.บ่อทอง</t>
  </si>
  <si>
    <t>22670</t>
  </si>
  <si>
    <t>คลินิกหมอครอบครัว ศูนย์สุขภาพชุมชนเมืองชลบุรี</t>
  </si>
  <si>
    <t>28006</t>
  </si>
  <si>
    <t>รพ.เกาะจันทร์</t>
  </si>
  <si>
    <t>2100</t>
  </si>
  <si>
    <t>ระยอง</t>
  </si>
  <si>
    <t>10663</t>
  </si>
  <si>
    <t>รพ.ระยอง</t>
  </si>
  <si>
    <t>10827</t>
  </si>
  <si>
    <t>รพ.เฉลิมพระเกียรติ สมเด็จพระเทพรัตนราชสุดาฯ สยามบรมราชกุมารี ระยอง</t>
  </si>
  <si>
    <t>10828</t>
  </si>
  <si>
    <t>รพ.บ้านฉาง</t>
  </si>
  <si>
    <t>10829</t>
  </si>
  <si>
    <t>รพ.แกลง</t>
  </si>
  <si>
    <t>10830</t>
  </si>
  <si>
    <t>รพ.วังจันทร์</t>
  </si>
  <si>
    <t>10831</t>
  </si>
  <si>
    <t>รพ.บ้านค่าย</t>
  </si>
  <si>
    <t>10832</t>
  </si>
  <si>
    <t>รพ.ปลวกแดง</t>
  </si>
  <si>
    <t>22734</t>
  </si>
  <si>
    <t>รพ.เขาชะเมา เฉลิมพระเกียรติ 80 พรรษา</t>
  </si>
  <si>
    <t>23962</t>
  </si>
  <si>
    <t>รพ.นิคมพัฒนา</t>
  </si>
  <si>
    <t>2200</t>
  </si>
  <si>
    <t>จันทบุรี</t>
  </si>
  <si>
    <t>10664</t>
  </si>
  <si>
    <t>รพ.พระปกเกล้า</t>
  </si>
  <si>
    <t>10834</t>
  </si>
  <si>
    <t>รพ.ขลุง</t>
  </si>
  <si>
    <t>10835</t>
  </si>
  <si>
    <t>รพ.ท่าใหม่</t>
  </si>
  <si>
    <t>10836</t>
  </si>
  <si>
    <t>รพ.เขาสุกิม</t>
  </si>
  <si>
    <t>10837</t>
  </si>
  <si>
    <t>รพ.สองพี่น้อง</t>
  </si>
  <si>
    <t>10838</t>
  </si>
  <si>
    <t>รพ.โป่งน้ำร้อน</t>
  </si>
  <si>
    <t>10839</t>
  </si>
  <si>
    <t>รพ.มะขาม</t>
  </si>
  <si>
    <t>10840</t>
  </si>
  <si>
    <t>รพ.แหลมสิงห์</t>
  </si>
  <si>
    <t>10841</t>
  </si>
  <si>
    <t>รพ.สอยดาว</t>
  </si>
  <si>
    <t>10842</t>
  </si>
  <si>
    <t>รพ.แก่งหางแมว</t>
  </si>
  <si>
    <t>10843</t>
  </si>
  <si>
    <t>รพ.นายายอาม</t>
  </si>
  <si>
    <t>10844</t>
  </si>
  <si>
    <t>รพ.เขาคิชฌกูฏ</t>
  </si>
  <si>
    <t>2300</t>
  </si>
  <si>
    <t>ตราด</t>
  </si>
  <si>
    <t>10696</t>
  </si>
  <si>
    <t>รพ.ตราด</t>
  </si>
  <si>
    <t>10845</t>
  </si>
  <si>
    <t>รพ.คลองใหญ่</t>
  </si>
  <si>
    <t>10846</t>
  </si>
  <si>
    <t>รพ.เขาสมิง</t>
  </si>
  <si>
    <t>10847</t>
  </si>
  <si>
    <t>รพ.บ่อไร่</t>
  </si>
  <si>
    <t>10848</t>
  </si>
  <si>
    <t>รพ.แหลมงอบ</t>
  </si>
  <si>
    <t>10849</t>
  </si>
  <si>
    <t>รพ.เกาะกูด</t>
  </si>
  <si>
    <t>13816</t>
  </si>
  <si>
    <t>รพ.เกาะช้าง</t>
  </si>
  <si>
    <t>2400</t>
  </si>
  <si>
    <t>ฉะเชิงเทรา</t>
  </si>
  <si>
    <t>10697</t>
  </si>
  <si>
    <t>รพ.พุทธโสธร</t>
  </si>
  <si>
    <t>10833</t>
  </si>
  <si>
    <t>รพ.ท่าตะเกียบ</t>
  </si>
  <si>
    <t>10850</t>
  </si>
  <si>
    <t>รพ.บางคล้า</t>
  </si>
  <si>
    <t>10851</t>
  </si>
  <si>
    <t>รพ.บางน้ำเปรี้ยว</t>
  </si>
  <si>
    <t>10852</t>
  </si>
  <si>
    <t>รพ.บางปะกง</t>
  </si>
  <si>
    <t>10853</t>
  </si>
  <si>
    <t>รพ.บ้านโพธิ์</t>
  </si>
  <si>
    <t>10854</t>
  </si>
  <si>
    <t>รพ.พนมสารคาม</t>
  </si>
  <si>
    <t>10855</t>
  </si>
  <si>
    <t>รพ.สนามชัยเขต</t>
  </si>
  <si>
    <t>10856</t>
  </si>
  <si>
    <t>รพ.แปลงยาว</t>
  </si>
  <si>
    <t>13747</t>
  </si>
  <si>
    <t>รพ.ราชสาส์น</t>
  </si>
  <si>
    <t>31327</t>
  </si>
  <si>
    <t>รพ.คลองเขื่อน</t>
  </si>
  <si>
    <t>2500</t>
  </si>
  <si>
    <t>ปราจีนบุรี</t>
  </si>
  <si>
    <t>10665</t>
  </si>
  <si>
    <t>รพ.เจ้าพระยาอภัยภูเบศร</t>
  </si>
  <si>
    <t>10857</t>
  </si>
  <si>
    <t>รพ.กบินทร์บุรี</t>
  </si>
  <si>
    <t>10858</t>
  </si>
  <si>
    <t>รพ.นาดี</t>
  </si>
  <si>
    <t>10859</t>
  </si>
  <si>
    <t>รพ.บ้านสร้าง</t>
  </si>
  <si>
    <t>10860</t>
  </si>
  <si>
    <t>รพ.ประจันตคาม</t>
  </si>
  <si>
    <t>10861</t>
  </si>
  <si>
    <t>รพ.ศรีมหาโพธิ</t>
  </si>
  <si>
    <t>10862</t>
  </si>
  <si>
    <t>รพ.ศรีมโหสถ</t>
  </si>
  <si>
    <t>สระแก้วTotal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</si>
</sst>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.00_ ;[Red]\-#,##0.00\ "/>
    <numFmt numFmtId="188" formatCode="#,##0_ ;[Red]\-#,##0\ "/>
    <numFmt numFmtId="189" formatCode="#,##0.0000_ ;[Red]\-#,##0.0000\ "/>
    <numFmt numFmtId="190" formatCode="_-* #,##0_-;\-* #,##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0"/>
      <name val="Tahoma"/>
      <family val="2"/>
      <scheme val="minor"/>
    </font>
    <font>
      <sz val="10"/>
      <color rgb="FFFF0000"/>
      <name val="Tahoma"/>
      <family val="2"/>
      <charset val="222"/>
      <scheme val="minor"/>
    </font>
    <font>
      <sz val="10"/>
      <color theme="1"/>
      <name val="Tahoma"/>
      <family val="2"/>
      <scheme val="minor"/>
    </font>
    <font>
      <sz val="10"/>
      <color rgb="FFFF0000"/>
      <name val="Tahoma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ahoma"/>
      <family val="2"/>
      <scheme val="minor"/>
    </font>
    <font>
      <b/>
      <sz val="10"/>
      <color theme="1"/>
      <name val="Tahoma"/>
      <family val="2"/>
      <charset val="222"/>
      <scheme val="minor"/>
    </font>
    <font>
      <sz val="10"/>
      <color theme="0"/>
      <name val="Tahoma"/>
      <family val="2"/>
      <scheme val="minor"/>
    </font>
    <font>
      <b/>
      <sz val="10"/>
      <color theme="1"/>
      <name val="Tahoma"/>
      <family val="2"/>
      <scheme val="minor"/>
    </font>
    <font>
      <b/>
      <sz val="16"/>
      <color theme="1"/>
      <name val="Tahoma"/>
      <family val="2"/>
      <scheme val="minor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0"/>
      <name val="Tahoma"/>
      <family val="2"/>
      <charset val="222"/>
      <scheme val="minor"/>
    </font>
    <font>
      <sz val="11"/>
      <name val="Tahoma"/>
      <family val="2"/>
      <charset val="22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2" borderId="4" xfId="2" applyFont="1" applyFill="1" applyBorder="1" applyAlignment="1" applyProtection="1">
      <alignment horizontal="center" vertical="center" wrapText="1"/>
    </xf>
    <xf numFmtId="43" fontId="4" fillId="2" borderId="5" xfId="3" applyNumberFormat="1" applyFont="1" applyFill="1" applyBorder="1" applyAlignment="1" applyProtection="1">
      <alignment horizontal="center" vertical="center"/>
    </xf>
    <xf numFmtId="43" fontId="4" fillId="2" borderId="5" xfId="3" applyNumberFormat="1" applyFont="1" applyFill="1" applyBorder="1" applyAlignment="1">
      <alignment horizontal="center" vertical="center"/>
    </xf>
    <xf numFmtId="0" fontId="2" fillId="0" borderId="6" xfId="2" applyFont="1" applyBorder="1" applyAlignment="1" applyProtection="1">
      <alignment horizontal="center" vertical="center" wrapText="1"/>
    </xf>
    <xf numFmtId="0" fontId="2" fillId="0" borderId="7" xfId="2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3" xfId="2" applyFont="1" applyFill="1" applyBorder="1" applyAlignment="1" applyProtection="1">
      <alignment horizontal="center" vertical="center" wrapText="1"/>
    </xf>
    <xf numFmtId="0" fontId="2" fillId="3" borderId="3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2" fillId="2" borderId="5" xfId="2" applyFont="1" applyFill="1" applyBorder="1" applyAlignment="1" applyProtection="1">
      <alignment horizontal="center" vertical="center" wrapText="1"/>
    </xf>
    <xf numFmtId="0" fontId="2" fillId="3" borderId="5" xfId="2" applyFont="1" applyFill="1" applyBorder="1" applyAlignment="1" applyProtection="1">
      <alignment horizontal="center" vertical="center" wrapText="1"/>
    </xf>
    <xf numFmtId="0" fontId="2" fillId="2" borderId="9" xfId="2" applyFont="1" applyFill="1" applyBorder="1" applyAlignment="1" applyProtection="1">
      <alignment horizontal="center" vertical="center" wrapText="1"/>
    </xf>
    <xf numFmtId="0" fontId="6" fillId="2" borderId="5" xfId="2" applyFont="1" applyFill="1" applyBorder="1" applyAlignment="1" applyProtection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/>
    </xf>
    <xf numFmtId="0" fontId="2" fillId="0" borderId="8" xfId="0" applyFont="1" applyFill="1" applyBorder="1" applyProtection="1"/>
    <xf numFmtId="0" fontId="2" fillId="0" borderId="5" xfId="0" applyFont="1" applyFill="1" applyBorder="1" applyProtection="1"/>
    <xf numFmtId="187" fontId="2" fillId="0" borderId="8" xfId="1" applyNumberFormat="1" applyFont="1" applyFill="1" applyBorder="1" applyProtection="1"/>
    <xf numFmtId="187" fontId="2" fillId="2" borderId="8" xfId="1" applyNumberFormat="1" applyFont="1" applyFill="1" applyBorder="1" applyProtection="1">
      <protection locked="0"/>
    </xf>
    <xf numFmtId="187" fontId="2" fillId="0" borderId="8" xfId="4" applyNumberFormat="1" applyFont="1" applyFill="1" applyBorder="1" applyProtection="1"/>
    <xf numFmtId="188" fontId="2" fillId="0" borderId="8" xfId="1" applyNumberFormat="1" applyFont="1" applyFill="1" applyBorder="1" applyProtection="1"/>
    <xf numFmtId="187" fontId="2" fillId="0" borderId="8" xfId="0" applyNumberFormat="1" applyFont="1" applyFill="1" applyBorder="1" applyProtection="1"/>
    <xf numFmtId="189" fontId="2" fillId="0" borderId="8" xfId="1" applyNumberFormat="1" applyFont="1" applyFill="1" applyBorder="1" applyProtection="1"/>
    <xf numFmtId="187" fontId="2" fillId="2" borderId="8" xfId="2" applyNumberFormat="1" applyFont="1" applyFill="1" applyBorder="1" applyProtection="1">
      <protection locked="0"/>
    </xf>
    <xf numFmtId="187" fontId="2" fillId="0" borderId="8" xfId="2" applyNumberFormat="1" applyFont="1" applyBorder="1" applyProtection="1"/>
    <xf numFmtId="187" fontId="2" fillId="0" borderId="8" xfId="0" applyNumberFormat="1" applyFont="1" applyBorder="1"/>
    <xf numFmtId="187" fontId="2" fillId="0" borderId="8" xfId="2" applyNumberFormat="1" applyFont="1" applyBorder="1" applyAlignment="1" applyProtection="1">
      <alignment horizontal="center"/>
    </xf>
    <xf numFmtId="187" fontId="2" fillId="2" borderId="8" xfId="0" applyNumberFormat="1" applyFont="1" applyFill="1" applyBorder="1" applyProtection="1">
      <protection locked="0"/>
    </xf>
    <xf numFmtId="0" fontId="2" fillId="0" borderId="0" xfId="0" applyFont="1" applyFill="1" applyProtection="1"/>
    <xf numFmtId="0" fontId="2" fillId="0" borderId="5" xfId="0" applyFont="1" applyFill="1" applyBorder="1" applyAlignment="1" applyProtection="1">
      <alignment horizontal="center"/>
    </xf>
    <xf numFmtId="187" fontId="2" fillId="0" borderId="5" xfId="1" applyNumberFormat="1" applyFont="1" applyFill="1" applyBorder="1" applyProtection="1"/>
    <xf numFmtId="187" fontId="2" fillId="2" borderId="5" xfId="1" applyNumberFormat="1" applyFont="1" applyFill="1" applyBorder="1" applyProtection="1">
      <protection locked="0"/>
    </xf>
    <xf numFmtId="187" fontId="2" fillId="0" borderId="5" xfId="4" applyNumberFormat="1" applyFont="1" applyFill="1" applyBorder="1" applyProtection="1"/>
    <xf numFmtId="188" fontId="2" fillId="0" borderId="5" xfId="1" applyNumberFormat="1" applyFont="1" applyFill="1" applyBorder="1" applyProtection="1"/>
    <xf numFmtId="187" fontId="2" fillId="0" borderId="5" xfId="0" applyNumberFormat="1" applyFont="1" applyFill="1" applyBorder="1" applyProtection="1"/>
    <xf numFmtId="189" fontId="2" fillId="0" borderId="5" xfId="1" applyNumberFormat="1" applyFont="1" applyFill="1" applyBorder="1" applyProtection="1"/>
    <xf numFmtId="187" fontId="2" fillId="2" borderId="5" xfId="2" applyNumberFormat="1" applyFont="1" applyFill="1" applyBorder="1" applyProtection="1">
      <protection locked="0"/>
    </xf>
    <xf numFmtId="187" fontId="2" fillId="0" borderId="5" xfId="2" applyNumberFormat="1" applyFont="1" applyBorder="1" applyProtection="1"/>
    <xf numFmtId="187" fontId="2" fillId="0" borderId="5" xfId="0" applyNumberFormat="1" applyFont="1" applyBorder="1"/>
    <xf numFmtId="187" fontId="2" fillId="0" borderId="5" xfId="2" applyNumberFormat="1" applyFont="1" applyBorder="1" applyAlignment="1" applyProtection="1">
      <alignment horizontal="center"/>
    </xf>
    <xf numFmtId="187" fontId="2" fillId="2" borderId="5" xfId="0" applyNumberFormat="1" applyFont="1" applyFill="1" applyBorder="1" applyProtection="1">
      <protection locked="0"/>
    </xf>
    <xf numFmtId="0" fontId="2" fillId="4" borderId="5" xfId="0" applyFont="1" applyFill="1" applyBorder="1" applyAlignment="1" applyProtection="1">
      <alignment horizontal="center"/>
    </xf>
    <xf numFmtId="0" fontId="2" fillId="4" borderId="5" xfId="0" applyFont="1" applyFill="1" applyBorder="1" applyProtection="1"/>
    <xf numFmtId="0" fontId="2" fillId="0" borderId="2" xfId="0" applyFont="1" applyFill="1" applyBorder="1" applyProtection="1"/>
    <xf numFmtId="0" fontId="12" fillId="4" borderId="5" xfId="0" applyFont="1" applyFill="1" applyBorder="1" applyProtection="1"/>
    <xf numFmtId="187" fontId="2" fillId="4" borderId="5" xfId="1" applyNumberFormat="1" applyFont="1" applyFill="1" applyBorder="1" applyProtection="1"/>
    <xf numFmtId="187" fontId="2" fillId="4" borderId="5" xfId="1" applyNumberFormat="1" applyFont="1" applyFill="1" applyBorder="1" applyProtection="1">
      <protection locked="0"/>
    </xf>
    <xf numFmtId="187" fontId="2" fillId="4" borderId="5" xfId="4" applyNumberFormat="1" applyFont="1" applyFill="1" applyBorder="1" applyProtection="1"/>
    <xf numFmtId="188" fontId="2" fillId="4" borderId="5" xfId="1" applyNumberFormat="1" applyFont="1" applyFill="1" applyBorder="1" applyProtection="1"/>
    <xf numFmtId="187" fontId="2" fillId="4" borderId="5" xfId="0" applyNumberFormat="1" applyFont="1" applyFill="1" applyBorder="1" applyProtection="1"/>
    <xf numFmtId="189" fontId="2" fillId="4" borderId="5" xfId="1" applyNumberFormat="1" applyFont="1" applyFill="1" applyBorder="1" applyProtection="1"/>
    <xf numFmtId="187" fontId="2" fillId="4" borderId="5" xfId="2" applyNumberFormat="1" applyFont="1" applyFill="1" applyBorder="1" applyProtection="1"/>
    <xf numFmtId="187" fontId="2" fillId="4" borderId="5" xfId="0" applyNumberFormat="1" applyFont="1" applyFill="1" applyBorder="1"/>
    <xf numFmtId="187" fontId="2" fillId="4" borderId="5" xfId="2" applyNumberFormat="1" applyFont="1" applyFill="1" applyBorder="1" applyAlignment="1" applyProtection="1">
      <alignment horizontal="center"/>
    </xf>
    <xf numFmtId="187" fontId="2" fillId="4" borderId="5" xfId="0" applyNumberFormat="1" applyFont="1" applyFill="1" applyBorder="1" applyProtection="1">
      <protection locked="0"/>
    </xf>
    <xf numFmtId="0" fontId="2" fillId="2" borderId="5" xfId="5" applyFont="1" applyFill="1" applyBorder="1" applyAlignment="1" applyProtection="1">
      <alignment horizontal="center" vertical="center" wrapText="1"/>
    </xf>
    <xf numFmtId="43" fontId="2" fillId="0" borderId="5" xfId="0" applyNumberFormat="1" applyFont="1" applyFill="1" applyBorder="1" applyProtection="1"/>
    <xf numFmtId="43" fontId="2" fillId="4" borderId="5" xfId="0" applyNumberFormat="1" applyFont="1" applyFill="1" applyBorder="1" applyProtection="1"/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43" fontId="11" fillId="0" borderId="0" xfId="1" applyFont="1" applyAlignment="1">
      <alignment vertical="top"/>
    </xf>
    <xf numFmtId="43" fontId="13" fillId="0" borderId="0" xfId="1" applyFont="1" applyFill="1" applyAlignment="1">
      <alignment vertical="top"/>
    </xf>
    <xf numFmtId="43" fontId="13" fillId="0" borderId="0" xfId="1" applyFont="1" applyFill="1" applyAlignment="1">
      <alignment horizontal="center" vertical="top"/>
    </xf>
    <xf numFmtId="43" fontId="13" fillId="0" borderId="0" xfId="1" applyFont="1" applyFill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6" fillId="8" borderId="8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2" borderId="8" xfId="5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88" fontId="6" fillId="2" borderId="5" xfId="5" applyNumberFormat="1" applyFont="1" applyFill="1" applyBorder="1" applyAlignment="1">
      <alignment horizontal="center" vertical="center" wrapText="1"/>
    </xf>
    <xf numFmtId="43" fontId="6" fillId="9" borderId="5" xfId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5" applyFont="1" applyBorder="1" applyAlignment="1">
      <alignment vertical="center"/>
    </xf>
    <xf numFmtId="0" fontId="6" fillId="0" borderId="5" xfId="5" applyFont="1" applyBorder="1" applyAlignment="1">
      <alignment horizontal="center" vertical="center"/>
    </xf>
    <xf numFmtId="0" fontId="6" fillId="0" borderId="5" xfId="5" applyFont="1" applyFill="1" applyBorder="1" applyAlignment="1">
      <alignment vertical="center"/>
    </xf>
    <xf numFmtId="0" fontId="6" fillId="6" borderId="5" xfId="1" applyNumberFormat="1" applyFont="1" applyFill="1" applyBorder="1" applyAlignment="1">
      <alignment vertical="center"/>
    </xf>
    <xf numFmtId="190" fontId="6" fillId="7" borderId="5" xfId="1" applyNumberFormat="1" applyFont="1" applyFill="1" applyBorder="1" applyAlignment="1">
      <alignment vertical="center"/>
    </xf>
    <xf numFmtId="43" fontId="6" fillId="7" borderId="5" xfId="1" applyNumberFormat="1" applyFont="1" applyFill="1" applyBorder="1" applyAlignment="1">
      <alignment vertical="center"/>
    </xf>
    <xf numFmtId="190" fontId="6" fillId="8" borderId="5" xfId="1" applyNumberFormat="1" applyFont="1" applyFill="1" applyBorder="1" applyAlignment="1">
      <alignment vertical="center"/>
    </xf>
    <xf numFmtId="190" fontId="6" fillId="11" borderId="5" xfId="1" applyNumberFormat="1" applyFont="1" applyFill="1" applyBorder="1" applyAlignment="1">
      <alignment vertical="center"/>
    </xf>
    <xf numFmtId="190" fontId="6" fillId="12" borderId="5" xfId="1" applyNumberFormat="1" applyFont="1" applyFill="1" applyBorder="1" applyAlignment="1">
      <alignment vertical="center"/>
    </xf>
    <xf numFmtId="43" fontId="6" fillId="12" borderId="5" xfId="1" applyNumberFormat="1" applyFont="1" applyFill="1" applyBorder="1" applyAlignment="1">
      <alignment vertical="center"/>
    </xf>
    <xf numFmtId="188" fontId="6" fillId="12" borderId="5" xfId="1" applyNumberFormat="1" applyFont="1" applyFill="1" applyBorder="1" applyAlignment="1">
      <alignment vertical="center"/>
    </xf>
    <xf numFmtId="190" fontId="6" fillId="0" borderId="5" xfId="1" applyNumberFormat="1" applyFont="1" applyFill="1" applyBorder="1" applyAlignment="1">
      <alignment vertical="center"/>
    </xf>
    <xf numFmtId="43" fontId="6" fillId="0" borderId="5" xfId="1" applyNumberFormat="1" applyFont="1" applyFill="1" applyBorder="1" applyAlignment="1">
      <alignment vertical="center"/>
    </xf>
    <xf numFmtId="43" fontId="6" fillId="0" borderId="5" xfId="0" applyNumberFormat="1" applyFont="1" applyFill="1" applyBorder="1" applyAlignment="1">
      <alignment vertical="center"/>
    </xf>
    <xf numFmtId="187" fontId="6" fillId="9" borderId="5" xfId="1" applyNumberFormat="1" applyFont="1" applyFill="1" applyBorder="1" applyAlignment="1">
      <alignment vertical="center"/>
    </xf>
    <xf numFmtId="187" fontId="6" fillId="5" borderId="5" xfId="0" applyNumberFormat="1" applyFont="1" applyFill="1" applyBorder="1" applyAlignment="1">
      <alignment vertical="center"/>
    </xf>
    <xf numFmtId="43" fontId="6" fillId="10" borderId="5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90" fontId="6" fillId="6" borderId="5" xfId="1" applyNumberFormat="1" applyFont="1" applyFill="1" applyBorder="1" applyAlignment="1">
      <alignment vertical="center"/>
    </xf>
    <xf numFmtId="0" fontId="14" fillId="2" borderId="5" xfId="5" applyFont="1" applyFill="1" applyBorder="1" applyAlignment="1">
      <alignment vertical="center"/>
    </xf>
    <xf numFmtId="0" fontId="14" fillId="0" borderId="5" xfId="5" applyFont="1" applyFill="1" applyBorder="1" applyAlignment="1">
      <alignment vertical="center"/>
    </xf>
    <xf numFmtId="43" fontId="14" fillId="6" borderId="5" xfId="1" applyFont="1" applyFill="1" applyBorder="1" applyAlignment="1">
      <alignment vertical="center"/>
    </xf>
    <xf numFmtId="190" fontId="14" fillId="7" borderId="5" xfId="1" applyNumberFormat="1" applyFont="1" applyFill="1" applyBorder="1" applyAlignment="1">
      <alignment vertical="center"/>
    </xf>
    <xf numFmtId="43" fontId="14" fillId="7" borderId="5" xfId="1" applyNumberFormat="1" applyFont="1" applyFill="1" applyBorder="1" applyAlignment="1">
      <alignment vertical="center"/>
    </xf>
    <xf numFmtId="190" fontId="14" fillId="8" borderId="5" xfId="1" applyNumberFormat="1" applyFont="1" applyFill="1" applyBorder="1" applyAlignment="1">
      <alignment vertical="center"/>
    </xf>
    <xf numFmtId="190" fontId="14" fillId="11" borderId="5" xfId="1" applyNumberFormat="1" applyFont="1" applyFill="1" applyBorder="1" applyAlignment="1">
      <alignment vertical="center"/>
    </xf>
    <xf numFmtId="190" fontId="14" fillId="12" borderId="5" xfId="1" applyNumberFormat="1" applyFont="1" applyFill="1" applyBorder="1" applyAlignment="1">
      <alignment vertical="center"/>
    </xf>
    <xf numFmtId="43" fontId="14" fillId="9" borderId="5" xfId="1" applyFont="1" applyFill="1" applyBorder="1" applyAlignment="1">
      <alignment vertical="center"/>
    </xf>
    <xf numFmtId="43" fontId="14" fillId="5" borderId="5" xfId="1" applyFont="1" applyFill="1" applyBorder="1" applyAlignment="1">
      <alignment vertical="center"/>
    </xf>
    <xf numFmtId="43" fontId="14" fillId="10" borderId="5" xfId="1" applyFont="1" applyFill="1" applyBorder="1" applyAlignment="1">
      <alignment vertical="center"/>
    </xf>
    <xf numFmtId="0" fontId="13" fillId="0" borderId="0" xfId="0" applyFont="1" applyFill="1" applyAlignment="1">
      <alignment vertical="top"/>
    </xf>
    <xf numFmtId="43" fontId="13" fillId="0" borderId="0" xfId="0" applyNumberFormat="1" applyFont="1" applyFill="1" applyAlignment="1">
      <alignment vertical="top"/>
    </xf>
    <xf numFmtId="190" fontId="13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vertical="top"/>
    </xf>
    <xf numFmtId="0" fontId="13" fillId="0" borderId="0" xfId="0" applyNumberFormat="1" applyFont="1" applyFill="1" applyAlignment="1">
      <alignment vertical="top"/>
    </xf>
    <xf numFmtId="0" fontId="6" fillId="0" borderId="0" xfId="0" applyFont="1" applyAlignment="1">
      <alignment vertical="top"/>
    </xf>
    <xf numFmtId="43" fontId="6" fillId="0" borderId="0" xfId="1" applyFont="1" applyAlignment="1">
      <alignment vertical="top"/>
    </xf>
    <xf numFmtId="0" fontId="15" fillId="0" borderId="15" xfId="2" applyFont="1" applyBorder="1" applyAlignment="1"/>
    <xf numFmtId="0" fontId="15" fillId="0" borderId="15" xfId="2" applyFont="1" applyBorder="1" applyAlignment="1">
      <alignment horizontal="left" vertical="center" wrapText="1"/>
    </xf>
    <xf numFmtId="0" fontId="16" fillId="13" borderId="5" xfId="0" applyFont="1" applyFill="1" applyBorder="1" applyAlignment="1">
      <alignment horizontal="center" vertical="top"/>
    </xf>
    <xf numFmtId="0" fontId="15" fillId="13" borderId="5" xfId="2" applyFont="1" applyFill="1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187" fontId="6" fillId="0" borderId="5" xfId="0" applyNumberFormat="1" applyFont="1" applyBorder="1" applyAlignment="1">
      <alignment vertical="top"/>
    </xf>
    <xf numFmtId="187" fontId="6" fillId="14" borderId="5" xfId="0" applyNumberFormat="1" applyFont="1" applyFill="1" applyBorder="1" applyAlignment="1">
      <alignment vertical="top"/>
    </xf>
    <xf numFmtId="187" fontId="0" fillId="0" borderId="5" xfId="0" applyNumberFormat="1" applyBorder="1" applyAlignment="1">
      <alignment vertical="top"/>
    </xf>
    <xf numFmtId="0" fontId="0" fillId="0" borderId="5" xfId="0" applyBorder="1" applyAlignment="1">
      <alignment vertical="center"/>
    </xf>
    <xf numFmtId="43" fontId="6" fillId="14" borderId="5" xfId="0" applyNumberFormat="1" applyFont="1" applyFill="1" applyBorder="1" applyAlignment="1">
      <alignment vertical="top"/>
    </xf>
    <xf numFmtId="43" fontId="0" fillId="0" borderId="5" xfId="1" applyFont="1" applyBorder="1" applyAlignment="1">
      <alignment vertical="top"/>
    </xf>
    <xf numFmtId="43" fontId="0" fillId="0" borderId="5" xfId="1" applyFont="1" applyBorder="1" applyAlignment="1">
      <alignment vertical="center"/>
    </xf>
    <xf numFmtId="190" fontId="0" fillId="0" borderId="0" xfId="1" applyNumberFormat="1" applyFont="1" applyAlignment="1">
      <alignment vertical="top"/>
    </xf>
    <xf numFmtId="0" fontId="17" fillId="0" borderId="0" xfId="0" applyFont="1" applyAlignment="1">
      <alignment vertical="top"/>
    </xf>
    <xf numFmtId="0" fontId="17" fillId="0" borderId="5" xfId="0" applyFont="1" applyBorder="1" applyAlignment="1">
      <alignment vertical="top"/>
    </xf>
    <xf numFmtId="187" fontId="17" fillId="0" borderId="5" xfId="0" applyNumberFormat="1" applyFont="1" applyBorder="1" applyAlignment="1">
      <alignment vertical="top"/>
    </xf>
    <xf numFmtId="0" fontId="17" fillId="0" borderId="5" xfId="0" applyFont="1" applyBorder="1" applyAlignment="1">
      <alignment vertical="center"/>
    </xf>
    <xf numFmtId="0" fontId="4" fillId="14" borderId="5" xfId="0" applyFont="1" applyFill="1" applyBorder="1" applyAlignment="1">
      <alignment horizontal="center" vertical="center" wrapText="1"/>
    </xf>
    <xf numFmtId="0" fontId="18" fillId="13" borderId="5" xfId="0" applyFont="1" applyFill="1" applyBorder="1" applyAlignment="1">
      <alignment horizontal="center" vertical="top"/>
    </xf>
    <xf numFmtId="0" fontId="18" fillId="13" borderId="5" xfId="2" applyFont="1" applyFill="1" applyBorder="1" applyAlignment="1">
      <alignment horizontal="center" vertical="top" shrinkToFit="1"/>
    </xf>
    <xf numFmtId="0" fontId="18" fillId="14" borderId="5" xfId="2" applyFont="1" applyFill="1" applyBorder="1" applyAlignment="1">
      <alignment horizontal="center" vertical="top" shrinkToFit="1"/>
    </xf>
    <xf numFmtId="0" fontId="19" fillId="0" borderId="0" xfId="0" applyFont="1" applyAlignment="1">
      <alignment vertical="top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5" fillId="0" borderId="0" xfId="2" applyFont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0" fontId="6" fillId="2" borderId="12" xfId="5" applyFont="1" applyFill="1" applyBorder="1" applyAlignment="1">
      <alignment horizontal="center" vertical="center" wrapText="1"/>
    </xf>
    <xf numFmtId="0" fontId="6" fillId="2" borderId="8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2" xfId="5" applyFont="1" applyFill="1" applyBorder="1" applyAlignment="1">
      <alignment horizontal="center" vertical="center" wrapText="1"/>
    </xf>
    <xf numFmtId="0" fontId="6" fillId="0" borderId="8" xfId="5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3" fontId="6" fillId="9" borderId="1" xfId="1" applyFont="1" applyFill="1" applyBorder="1" applyAlignment="1">
      <alignment horizontal="center" vertical="center" wrapText="1"/>
    </xf>
    <xf numFmtId="43" fontId="6" fillId="9" borderId="12" xfId="1" applyFont="1" applyFill="1" applyBorder="1" applyAlignment="1">
      <alignment horizontal="center" vertical="center" wrapText="1"/>
    </xf>
    <xf numFmtId="43" fontId="6" fillId="9" borderId="8" xfId="1" applyFont="1" applyFill="1" applyBorder="1" applyAlignment="1">
      <alignment horizontal="center" vertical="center" wrapText="1"/>
    </xf>
    <xf numFmtId="43" fontId="6" fillId="5" borderId="1" xfId="1" applyFont="1" applyFill="1" applyBorder="1" applyAlignment="1">
      <alignment horizontal="center" vertical="center" wrapText="1"/>
    </xf>
    <xf numFmtId="43" fontId="6" fillId="5" borderId="12" xfId="1" applyFont="1" applyFill="1" applyBorder="1" applyAlignment="1">
      <alignment horizontal="center" vertical="center"/>
    </xf>
    <xf numFmtId="43" fontId="6" fillId="5" borderId="8" xfId="1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188" fontId="6" fillId="2" borderId="1" xfId="5" applyNumberFormat="1" applyFont="1" applyFill="1" applyBorder="1" applyAlignment="1">
      <alignment horizontal="center" vertical="center" wrapText="1"/>
    </xf>
    <xf numFmtId="188" fontId="6" fillId="2" borderId="12" xfId="5" applyNumberFormat="1" applyFont="1" applyFill="1" applyBorder="1" applyAlignment="1">
      <alignment horizontal="center" vertical="center" wrapText="1"/>
    </xf>
    <xf numFmtId="188" fontId="6" fillId="2" borderId="8" xfId="5" applyNumberFormat="1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15" fillId="13" borderId="5" xfId="2" applyFont="1" applyFill="1" applyBorder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0" fillId="14" borderId="5" xfId="0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8">
    <cellStyle name="Comma" xfId="1" builtinId="3"/>
    <cellStyle name="Comma 2" xfId="4"/>
    <cellStyle name="Comma 3" xfId="7"/>
    <cellStyle name="Normal" xfId="0" builtinId="0"/>
    <cellStyle name="Normal 2 2" xfId="2"/>
    <cellStyle name="Normal 2 2 10" xfId="5"/>
    <cellStyle name="Normal 3" xfId="3"/>
    <cellStyle name="จุลภาค 2" xfId="6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MAMANAKA_19_04_2562/&#3591;&#3634;&#3609;&#3585;&#3634;&#3619;&#3648;&#3591;&#3636;&#3609;&#3585;&#3634;&#3619;&#3588;&#3621;&#3633;&#3591;/&#3585;&#3634;&#3619;&#3592;&#3633;&#3604;&#3626;&#3619;&#3619;&#3648;&#3591;&#3636;&#3609;/&#3619;&#3656;&#3634;&#3591;&#3592;&#3633;&#3604;&#3626;&#3619;&#3619;%2065/template%20&#3611;&#3619;&#3633;&#3610;&#3648;&#3585;&#3621;&#3637;&#3656;&#3618;%20&#3626;&#3611;.&#3626;&#3608;.65_&#3648;&#3586;&#3605;6%20&#3592;&#3633;&#3591;&#3627;&#3623;&#3633;&#3604;&#3626;&#3619;&#3632;&#3649;&#3585;&#3657;&#3623;%20&#3626;&#3656;&#3591;&#3648;&#3586;&#3605;%20300925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1.จัดสรรก่อนSK"/>
      <sheetName val="2.จัดสรรหลังSK"/>
      <sheetName val="3.สรุปวงเงินเขต"/>
      <sheetName val="4.เขตปรับKและเกลี่ยเงินเพิ่มฯ"/>
      <sheetName val="5.ปรับเกลี่ย PP NonUC"/>
      <sheetName val="6.Printผลการปรับเกลี่ยส่ง"/>
    </sheetNames>
    <sheetDataSet>
      <sheetData sheetId="0"/>
      <sheetData sheetId="1"/>
      <sheetData sheetId="2">
        <row r="4">
          <cell r="E4" t="str">
            <v>00935</v>
          </cell>
          <cell r="F4" t="str">
            <v>รพ.สต.เฉลิมพระเกียรติ บ้านคลองบางปิ้ง หมู่ที่ 05 ตำบลบางเมือง</v>
          </cell>
          <cell r="G4">
            <v>0</v>
          </cell>
          <cell r="H4">
            <v>14236</v>
          </cell>
          <cell r="I4">
            <v>831.0948817458717</v>
          </cell>
          <cell r="J4">
            <v>164.33622518679095</v>
          </cell>
          <cell r="K4">
            <v>0</v>
          </cell>
          <cell r="L4">
            <v>0</v>
          </cell>
          <cell r="M4">
            <v>0</v>
          </cell>
          <cell r="N4">
            <v>7080.8835186086199</v>
          </cell>
          <cell r="O4">
            <v>11831466.74</v>
          </cell>
          <cell r="P4">
            <v>2339490.5</v>
          </cell>
          <cell r="Q4">
            <v>0</v>
          </cell>
          <cell r="R4">
            <v>0</v>
          </cell>
          <cell r="S4">
            <v>0</v>
          </cell>
          <cell r="T4">
            <v>14170957.24</v>
          </cell>
          <cell r="U4">
            <v>3296477</v>
          </cell>
          <cell r="V4">
            <v>10874480.24</v>
          </cell>
          <cell r="W4">
            <v>2566657.7999999998</v>
          </cell>
          <cell r="X4">
            <v>13441138.039999999</v>
          </cell>
          <cell r="Y4">
            <v>13441138.039999999</v>
          </cell>
        </row>
        <row r="5">
          <cell r="E5" t="str">
            <v>10685</v>
          </cell>
          <cell r="F5" t="str">
            <v>รพ.สมุทรปราการ</v>
          </cell>
          <cell r="G5">
            <v>1.05</v>
          </cell>
          <cell r="H5">
            <v>288375</v>
          </cell>
          <cell r="I5">
            <v>831.0948817458717</v>
          </cell>
          <cell r="J5">
            <v>164.33622518679095</v>
          </cell>
          <cell r="K5">
            <v>36713.525199999996</v>
          </cell>
          <cell r="L5">
            <v>4363.5922</v>
          </cell>
          <cell r="M5">
            <v>1002.4823</v>
          </cell>
          <cell r="N5">
            <v>7080.8835186086199</v>
          </cell>
          <cell r="O5">
            <v>239666986.52000001</v>
          </cell>
          <cell r="P5">
            <v>47390458.939999998</v>
          </cell>
          <cell r="Q5">
            <v>272962405.56</v>
          </cell>
          <cell r="R5">
            <v>41890485.119999997</v>
          </cell>
          <cell r="S5">
            <v>9022340.6999999993</v>
          </cell>
          <cell r="T5">
            <v>610932676.84000003</v>
          </cell>
          <cell r="U5">
            <v>268390372</v>
          </cell>
          <cell r="V5">
            <v>342542304.83999997</v>
          </cell>
          <cell r="W5">
            <v>30688158.66</v>
          </cell>
          <cell r="X5">
            <v>373230463.5</v>
          </cell>
          <cell r="Y5">
            <v>373230463.5</v>
          </cell>
        </row>
        <row r="6">
          <cell r="E6" t="str">
            <v>10752</v>
          </cell>
          <cell r="F6" t="str">
            <v>รพ.บางบ่อ</v>
          </cell>
          <cell r="G6">
            <v>1.1000000000000001</v>
          </cell>
          <cell r="H6">
            <v>72739</v>
          </cell>
          <cell r="I6">
            <v>1141.2661096523186</v>
          </cell>
          <cell r="J6">
            <v>225.66781300265333</v>
          </cell>
          <cell r="K6">
            <v>6565.6985000000004</v>
          </cell>
          <cell r="L6">
            <v>632.66250000000002</v>
          </cell>
          <cell r="M6">
            <v>96.542100000000005</v>
          </cell>
          <cell r="N6">
            <v>7080.8835186086199</v>
          </cell>
          <cell r="O6">
            <v>83014555.549999997</v>
          </cell>
          <cell r="P6">
            <v>16414851.050000001</v>
          </cell>
          <cell r="Q6">
            <v>51140041.280000001</v>
          </cell>
          <cell r="R6">
            <v>6073560</v>
          </cell>
          <cell r="S6">
            <v>868878.9</v>
          </cell>
          <cell r="T6">
            <v>157511886.78</v>
          </cell>
          <cell r="U6">
            <v>75245694</v>
          </cell>
          <cell r="V6">
            <v>82266192.780000001</v>
          </cell>
          <cell r="W6">
            <v>0</v>
          </cell>
          <cell r="X6">
            <v>82266192.780000001</v>
          </cell>
          <cell r="Y6">
            <v>70069467.799999997</v>
          </cell>
        </row>
        <row r="7">
          <cell r="E7" t="str">
            <v>10753</v>
          </cell>
          <cell r="F7" t="str">
            <v>รพ.บางพลี</v>
          </cell>
          <cell r="G7">
            <v>1.1499999999999999</v>
          </cell>
          <cell r="H7">
            <v>100055</v>
          </cell>
          <cell r="I7">
            <v>1054.0570813052821</v>
          </cell>
          <cell r="J7">
            <v>208.42356963669982</v>
          </cell>
          <cell r="K7">
            <v>8397.8798999999999</v>
          </cell>
          <cell r="L7">
            <v>1145.67</v>
          </cell>
          <cell r="M7">
            <v>225.03149999999999</v>
          </cell>
          <cell r="N7">
            <v>7080.8835186086199</v>
          </cell>
          <cell r="O7">
            <v>105463681.27</v>
          </cell>
          <cell r="P7">
            <v>20853820.260000002</v>
          </cell>
          <cell r="Q7">
            <v>68384070.890000001</v>
          </cell>
          <cell r="R7">
            <v>10998432</v>
          </cell>
          <cell r="S7">
            <v>2025283.5</v>
          </cell>
          <cell r="T7">
            <v>207725287.91999999</v>
          </cell>
          <cell r="U7">
            <v>81233895</v>
          </cell>
          <cell r="V7">
            <v>126491392.92</v>
          </cell>
          <cell r="W7">
            <v>47878489.409999996</v>
          </cell>
          <cell r="X7">
            <v>174369882.33000001</v>
          </cell>
          <cell r="Y7">
            <v>174369882.33000001</v>
          </cell>
        </row>
        <row r="8">
          <cell r="E8" t="str">
            <v>10754</v>
          </cell>
          <cell r="F8" t="str">
            <v>รพ.บางจาก</v>
          </cell>
          <cell r="G8">
            <v>1.1499999999999999</v>
          </cell>
          <cell r="H8">
            <v>58501</v>
          </cell>
          <cell r="I8">
            <v>1213.9286125023505</v>
          </cell>
          <cell r="J8">
            <v>240.03570503068323</v>
          </cell>
          <cell r="K8">
            <v>3229.3546999999999</v>
          </cell>
          <cell r="L8">
            <v>247.53110000000001</v>
          </cell>
          <cell r="M8">
            <v>14.061199999999999</v>
          </cell>
          <cell r="N8">
            <v>7080.8835186086199</v>
          </cell>
          <cell r="O8">
            <v>71016037.760000005</v>
          </cell>
          <cell r="P8">
            <v>14042328.779999999</v>
          </cell>
          <cell r="Q8">
            <v>26296687.109999999</v>
          </cell>
          <cell r="R8">
            <v>2376298.56</v>
          </cell>
          <cell r="S8">
            <v>126550.8</v>
          </cell>
          <cell r="T8">
            <v>113857903.01000001</v>
          </cell>
          <cell r="U8">
            <v>49637801</v>
          </cell>
          <cell r="V8">
            <v>64220102.009999998</v>
          </cell>
          <cell r="W8">
            <v>0</v>
          </cell>
          <cell r="X8">
            <v>64220102.009999998</v>
          </cell>
          <cell r="Y8">
            <v>56729165.630000003</v>
          </cell>
        </row>
        <row r="9">
          <cell r="E9" t="str">
            <v>10755</v>
          </cell>
          <cell r="F9" t="str">
            <v>รพ.พระสมุทรเจดีย์</v>
          </cell>
          <cell r="G9">
            <v>1.1000000000000001</v>
          </cell>
          <cell r="H9">
            <v>63890</v>
          </cell>
          <cell r="I9">
            <v>1183.2602940992331</v>
          </cell>
          <cell r="J9">
            <v>233.97151698231337</v>
          </cell>
          <cell r="K9">
            <v>2265.9023000000002</v>
          </cell>
          <cell r="L9">
            <v>80.298100000000005</v>
          </cell>
          <cell r="M9">
            <v>0</v>
          </cell>
          <cell r="N9">
            <v>7080.8835186086199</v>
          </cell>
          <cell r="O9">
            <v>75598500.189999998</v>
          </cell>
          <cell r="P9">
            <v>14948440.220000001</v>
          </cell>
          <cell r="Q9">
            <v>17649049.059999999</v>
          </cell>
          <cell r="R9">
            <v>770861.76</v>
          </cell>
          <cell r="S9">
            <v>0</v>
          </cell>
          <cell r="T9">
            <v>108966851.23</v>
          </cell>
          <cell r="U9">
            <v>39785229</v>
          </cell>
          <cell r="V9">
            <v>69181622.230000004</v>
          </cell>
          <cell r="W9">
            <v>0</v>
          </cell>
          <cell r="X9">
            <v>69181622.230000004</v>
          </cell>
          <cell r="Y9">
            <v>59019773.460000001</v>
          </cell>
        </row>
        <row r="10">
          <cell r="E10" t="str">
            <v>28785</v>
          </cell>
          <cell r="F10" t="str">
            <v>รพ.บางเสาธง</v>
          </cell>
          <cell r="G10">
            <v>1.25</v>
          </cell>
          <cell r="H10">
            <v>36283</v>
          </cell>
          <cell r="I10">
            <v>1374.689784472067</v>
          </cell>
          <cell r="J10">
            <v>271.82375299727147</v>
          </cell>
          <cell r="K10">
            <v>376.60399999999998</v>
          </cell>
          <cell r="L10">
            <v>3.6667999999999998</v>
          </cell>
          <cell r="M10">
            <v>0</v>
          </cell>
          <cell r="N10">
            <v>7080.8835186086199</v>
          </cell>
          <cell r="O10">
            <v>49877869.450000003</v>
          </cell>
          <cell r="P10">
            <v>9862581.2300000004</v>
          </cell>
          <cell r="Q10">
            <v>3333361.32</v>
          </cell>
          <cell r="R10">
            <v>35201.279999999999</v>
          </cell>
          <cell r="S10">
            <v>0</v>
          </cell>
          <cell r="T10">
            <v>63109013.280000001</v>
          </cell>
          <cell r="U10">
            <v>22408442</v>
          </cell>
          <cell r="V10">
            <v>40700571.280000001</v>
          </cell>
          <cell r="W10">
            <v>0</v>
          </cell>
          <cell r="X10">
            <v>40700571.280000001</v>
          </cell>
          <cell r="Y10">
            <v>40286874.259999998</v>
          </cell>
        </row>
        <row r="11">
          <cell r="E11"/>
          <cell r="F11"/>
          <cell r="G11"/>
          <cell r="H11">
            <v>634079</v>
          </cell>
          <cell r="I11"/>
          <cell r="J11"/>
          <cell r="K11">
            <v>57548.964599999999</v>
          </cell>
          <cell r="L11">
            <v>6473.4207000000006</v>
          </cell>
          <cell r="M11">
            <v>1338.1171000000002</v>
          </cell>
          <cell r="N11"/>
          <cell r="O11">
            <v>636469097.48000002</v>
          </cell>
          <cell r="P11">
            <v>125851970.98</v>
          </cell>
          <cell r="Q11">
            <v>439765615.22000003</v>
          </cell>
          <cell r="R11">
            <v>62144838.719999999</v>
          </cell>
          <cell r="S11">
            <v>12043053.9</v>
          </cell>
          <cell r="T11">
            <v>1276274576.3</v>
          </cell>
          <cell r="U11">
            <v>539997910</v>
          </cell>
          <cell r="V11">
            <v>736276666.29999995</v>
          </cell>
          <cell r="W11">
            <v>81133305.870000005</v>
          </cell>
          <cell r="X11">
            <v>817409972.17000008</v>
          </cell>
          <cell r="Y11">
            <v>787146765.0200001</v>
          </cell>
        </row>
        <row r="12">
          <cell r="E12" t="str">
            <v>01854</v>
          </cell>
          <cell r="F12" t="str">
            <v>รพ.สต.ตะเคียนเตี้ย</v>
          </cell>
          <cell r="G12">
            <v>0</v>
          </cell>
          <cell r="H12">
            <v>3297</v>
          </cell>
          <cell r="I12">
            <v>896.57779777347844</v>
          </cell>
          <cell r="J12">
            <v>185.70837045259918</v>
          </cell>
          <cell r="K12">
            <v>0</v>
          </cell>
          <cell r="L12">
            <v>0</v>
          </cell>
          <cell r="M12">
            <v>0</v>
          </cell>
          <cell r="N12">
            <v>7080.8835186086199</v>
          </cell>
          <cell r="O12">
            <v>2956017</v>
          </cell>
          <cell r="P12">
            <v>612280.5</v>
          </cell>
          <cell r="Q12">
            <v>0</v>
          </cell>
          <cell r="R12">
            <v>0</v>
          </cell>
          <cell r="S12">
            <v>0</v>
          </cell>
          <cell r="T12">
            <v>3568297.5</v>
          </cell>
          <cell r="U12">
            <v>1128592</v>
          </cell>
          <cell r="V12">
            <v>2439705.5</v>
          </cell>
          <cell r="W12">
            <v>5614354.9800000004</v>
          </cell>
          <cell r="X12">
            <v>8054060.4800000004</v>
          </cell>
          <cell r="Y12">
            <v>8054060.4800000004</v>
          </cell>
        </row>
        <row r="13">
          <cell r="E13" t="str">
            <v>01894</v>
          </cell>
          <cell r="F13" t="str">
            <v>รพ.สต.บ้านตลาดล่างบางพระ</v>
          </cell>
          <cell r="G13">
            <v>0</v>
          </cell>
          <cell r="H13">
            <v>610</v>
          </cell>
          <cell r="I13">
            <v>931.95299374234594</v>
          </cell>
          <cell r="J13">
            <v>193.03564316437169</v>
          </cell>
          <cell r="K13">
            <v>0</v>
          </cell>
          <cell r="L13">
            <v>0</v>
          </cell>
          <cell r="M13">
            <v>0</v>
          </cell>
          <cell r="N13">
            <v>7080.8835186086199</v>
          </cell>
          <cell r="O13">
            <v>568491.32999999996</v>
          </cell>
          <cell r="P13">
            <v>117751.74</v>
          </cell>
          <cell r="Q13">
            <v>0</v>
          </cell>
          <cell r="R13">
            <v>0</v>
          </cell>
          <cell r="S13">
            <v>0</v>
          </cell>
          <cell r="T13">
            <v>686243.07</v>
          </cell>
          <cell r="U13">
            <v>1300930</v>
          </cell>
          <cell r="V13">
            <v>-614686.93000000005</v>
          </cell>
          <cell r="W13">
            <v>6220692.9299999997</v>
          </cell>
          <cell r="X13">
            <v>5606006</v>
          </cell>
          <cell r="Y13">
            <v>5606006</v>
          </cell>
        </row>
        <row r="14">
          <cell r="E14" t="str">
            <v>10662</v>
          </cell>
          <cell r="F14" t="str">
            <v>รพ.ชลบุรี</v>
          </cell>
          <cell r="G14">
            <v>1.05</v>
          </cell>
          <cell r="H14">
            <v>0</v>
          </cell>
          <cell r="I14">
            <v>859.38099297707322</v>
          </cell>
          <cell r="J14">
            <v>178.00378749674866</v>
          </cell>
          <cell r="K14">
            <v>61909.502200000003</v>
          </cell>
          <cell r="L14">
            <v>6222.6478999999999</v>
          </cell>
          <cell r="M14">
            <v>5044.9902000000002</v>
          </cell>
          <cell r="N14">
            <v>7080.8835186086199</v>
          </cell>
          <cell r="O14">
            <v>0</v>
          </cell>
          <cell r="P14">
            <v>0</v>
          </cell>
          <cell r="Q14">
            <v>460292672.38999999</v>
          </cell>
          <cell r="R14">
            <v>59737419.840000004</v>
          </cell>
          <cell r="S14">
            <v>45404911.799999997</v>
          </cell>
          <cell r="T14">
            <v>565435004.02999997</v>
          </cell>
          <cell r="U14">
            <v>410728543</v>
          </cell>
          <cell r="V14">
            <v>154706461.03</v>
          </cell>
          <cell r="W14">
            <v>20548872.890000001</v>
          </cell>
          <cell r="X14">
            <v>175255333.91999999</v>
          </cell>
          <cell r="Y14">
            <v>175255333.91999999</v>
          </cell>
        </row>
        <row r="15">
          <cell r="E15" t="str">
            <v>10817</v>
          </cell>
          <cell r="F15" t="str">
            <v>รพ.บ้านบึง</v>
          </cell>
          <cell r="G15">
            <v>1.1000000000000001</v>
          </cell>
          <cell r="H15">
            <v>78987</v>
          </cell>
          <cell r="I15">
            <v>1058.5011760163065</v>
          </cell>
          <cell r="J15">
            <v>219.24759795915784</v>
          </cell>
          <cell r="K15">
            <v>6477.2275</v>
          </cell>
          <cell r="L15">
            <v>457.45179999999999</v>
          </cell>
          <cell r="M15">
            <v>26.017299999999999</v>
          </cell>
          <cell r="N15">
            <v>7080.8835186086199</v>
          </cell>
          <cell r="O15">
            <v>83607832.390000001</v>
          </cell>
          <cell r="P15">
            <v>17317710.02</v>
          </cell>
          <cell r="Q15">
            <v>50450943.149999999</v>
          </cell>
          <cell r="R15">
            <v>4391537.28</v>
          </cell>
          <cell r="S15">
            <v>234155.7</v>
          </cell>
          <cell r="T15">
            <v>156002178.53999999</v>
          </cell>
          <cell r="U15">
            <v>70510304</v>
          </cell>
          <cell r="V15">
            <v>85491874.540000007</v>
          </cell>
          <cell r="W15">
            <v>0</v>
          </cell>
          <cell r="X15">
            <v>85491874.540000007</v>
          </cell>
          <cell r="Y15">
            <v>73020178.269999996</v>
          </cell>
        </row>
        <row r="16">
          <cell r="E16" t="str">
            <v>10818</v>
          </cell>
          <cell r="F16" t="str">
            <v>รพ.หนองใหญ่</v>
          </cell>
          <cell r="G16">
            <v>1.35</v>
          </cell>
          <cell r="H16">
            <v>17549</v>
          </cell>
          <cell r="I16">
            <v>1480.0955775257848</v>
          </cell>
          <cell r="J16">
            <v>306.57254544418481</v>
          </cell>
          <cell r="K16">
            <v>707.34029999999996</v>
          </cell>
          <cell r="L16">
            <v>63.372</v>
          </cell>
          <cell r="M16">
            <v>0</v>
          </cell>
          <cell r="N16">
            <v>7080.8835186086199</v>
          </cell>
          <cell r="O16">
            <v>25974197.289999999</v>
          </cell>
          <cell r="P16">
            <v>5380041.5999999996</v>
          </cell>
          <cell r="Q16">
            <v>6761602.2300000004</v>
          </cell>
          <cell r="R16">
            <v>608371.19999999995</v>
          </cell>
          <cell r="S16">
            <v>0</v>
          </cell>
          <cell r="T16">
            <v>38724212.32</v>
          </cell>
          <cell r="U16">
            <v>26509088</v>
          </cell>
          <cell r="V16">
            <v>12215124.32</v>
          </cell>
          <cell r="W16">
            <v>8600278.7100000009</v>
          </cell>
          <cell r="X16">
            <v>20815403.030000001</v>
          </cell>
          <cell r="Y16">
            <v>20815403.030000001</v>
          </cell>
        </row>
        <row r="17">
          <cell r="E17" t="str">
            <v>10819</v>
          </cell>
          <cell r="F17" t="str">
            <v>รพ.บางละมุง</v>
          </cell>
          <cell r="G17">
            <v>1.1000000000000001</v>
          </cell>
          <cell r="H17">
            <v>154348</v>
          </cell>
          <cell r="I17">
            <v>896.57779777347844</v>
          </cell>
          <cell r="J17">
            <v>185.70837045259918</v>
          </cell>
          <cell r="K17">
            <v>14922.704400000001</v>
          </cell>
          <cell r="L17">
            <v>2422.7496000000001</v>
          </cell>
          <cell r="M17">
            <v>710.48789999999997</v>
          </cell>
          <cell r="N17">
            <v>7080.8835186086199</v>
          </cell>
          <cell r="O17">
            <v>138384989.93000001</v>
          </cell>
          <cell r="P17">
            <v>28663715.559999999</v>
          </cell>
          <cell r="Q17">
            <v>116232524.52</v>
          </cell>
          <cell r="R17">
            <v>23258396.16</v>
          </cell>
          <cell r="S17">
            <v>6394391.0999999996</v>
          </cell>
          <cell r="T17">
            <v>312934017.26999998</v>
          </cell>
          <cell r="U17">
            <v>135088298</v>
          </cell>
          <cell r="V17">
            <v>177845719.27000001</v>
          </cell>
          <cell r="W17">
            <v>15571119.17</v>
          </cell>
          <cell r="X17">
            <v>193416838.44</v>
          </cell>
          <cell r="Y17">
            <v>193416838.44</v>
          </cell>
        </row>
        <row r="18">
          <cell r="E18" t="str">
            <v>10820</v>
          </cell>
          <cell r="F18" t="str">
            <v>รพ.วัดญาณสังวราราม</v>
          </cell>
          <cell r="G18">
            <v>1.35</v>
          </cell>
          <cell r="H18">
            <v>18703</v>
          </cell>
          <cell r="I18">
            <v>1471.2800791316902</v>
          </cell>
          <cell r="J18">
            <v>304.74658931722183</v>
          </cell>
          <cell r="K18">
            <v>646.68719999999996</v>
          </cell>
          <cell r="L18">
            <v>118.5603</v>
          </cell>
          <cell r="M18">
            <v>0</v>
          </cell>
          <cell r="N18">
            <v>7080.8835186086199</v>
          </cell>
          <cell r="O18">
            <v>27517351.32</v>
          </cell>
          <cell r="P18">
            <v>5699675.46</v>
          </cell>
          <cell r="Q18">
            <v>6181807.4500000002</v>
          </cell>
          <cell r="R18">
            <v>1138178.8799999999</v>
          </cell>
          <cell r="S18">
            <v>0</v>
          </cell>
          <cell r="T18">
            <v>40537013.109999999</v>
          </cell>
          <cell r="U18">
            <v>25440772</v>
          </cell>
          <cell r="V18">
            <v>15096241.109999999</v>
          </cell>
          <cell r="W18">
            <v>5844986.1200000001</v>
          </cell>
          <cell r="X18">
            <v>20941227.23</v>
          </cell>
          <cell r="Y18">
            <v>20941227.23</v>
          </cell>
        </row>
        <row r="19">
          <cell r="E19" t="str">
            <v>10821</v>
          </cell>
          <cell r="F19" t="str">
            <v>รพ.พานทอง</v>
          </cell>
          <cell r="G19">
            <v>1.1499999999999999</v>
          </cell>
          <cell r="H19">
            <v>49399</v>
          </cell>
          <cell r="I19">
            <v>1206.9568226077452</v>
          </cell>
          <cell r="J19">
            <v>249.99725095649708</v>
          </cell>
          <cell r="K19">
            <v>2577.9162000000001</v>
          </cell>
          <cell r="L19">
            <v>368.26069999999999</v>
          </cell>
          <cell r="M19">
            <v>0</v>
          </cell>
          <cell r="N19">
            <v>7080.8835186086199</v>
          </cell>
          <cell r="O19">
            <v>59622460.079999998</v>
          </cell>
          <cell r="P19">
            <v>12349614.199999999</v>
          </cell>
          <cell r="Q19">
            <v>20992012.77</v>
          </cell>
          <cell r="R19">
            <v>3535302.72</v>
          </cell>
          <cell r="S19">
            <v>0</v>
          </cell>
          <cell r="T19">
            <v>96499389.769999996</v>
          </cell>
          <cell r="U19">
            <v>51000123</v>
          </cell>
          <cell r="V19">
            <v>45499266.770000003</v>
          </cell>
          <cell r="W19">
            <v>26172.44</v>
          </cell>
          <cell r="X19">
            <v>45525439.210000001</v>
          </cell>
          <cell r="Y19">
            <v>45525439.210000001</v>
          </cell>
        </row>
        <row r="20">
          <cell r="E20" t="str">
            <v>10822</v>
          </cell>
          <cell r="F20" t="str">
            <v>รพ.พนัสนิคม</v>
          </cell>
          <cell r="G20">
            <v>1.1499999999999999</v>
          </cell>
          <cell r="H20">
            <v>84627</v>
          </cell>
          <cell r="I20">
            <v>1040.871755704444</v>
          </cell>
          <cell r="J20">
            <v>215.59601202925782</v>
          </cell>
          <cell r="K20">
            <v>9475.8407000000007</v>
          </cell>
          <cell r="L20">
            <v>458.72410000000002</v>
          </cell>
          <cell r="M20">
            <v>168.2801</v>
          </cell>
          <cell r="N20">
            <v>7080.8835186086199</v>
          </cell>
          <cell r="O20">
            <v>88085854.069999993</v>
          </cell>
          <cell r="P20">
            <v>18245243.710000001</v>
          </cell>
          <cell r="Q20">
            <v>77161922.840000004</v>
          </cell>
          <cell r="R20">
            <v>4403751.3600000003</v>
          </cell>
          <cell r="S20">
            <v>1514520.9</v>
          </cell>
          <cell r="T20">
            <v>189411292.88</v>
          </cell>
          <cell r="U20">
            <v>98930569</v>
          </cell>
          <cell r="V20">
            <v>90480723.879999995</v>
          </cell>
          <cell r="W20">
            <v>0</v>
          </cell>
          <cell r="X20">
            <v>90480723.879999995</v>
          </cell>
          <cell r="Y20">
            <v>72892356.069999993</v>
          </cell>
        </row>
        <row r="21">
          <cell r="E21" t="str">
            <v>10823</v>
          </cell>
          <cell r="F21" t="str">
            <v>รพ.แหลมฉบัง</v>
          </cell>
          <cell r="G21">
            <v>1.1000000000000001</v>
          </cell>
          <cell r="H21">
            <v>133306</v>
          </cell>
          <cell r="I21">
            <v>931.95299374234594</v>
          </cell>
          <cell r="J21">
            <v>193.03564316437169</v>
          </cell>
          <cell r="K21">
            <v>6567.3136000000004</v>
          </cell>
          <cell r="L21">
            <v>849.31150000000002</v>
          </cell>
          <cell r="M21">
            <v>57.900199999999998</v>
          </cell>
          <cell r="N21">
            <v>7080.8835186086199</v>
          </cell>
          <cell r="O21">
            <v>124234925.78</v>
          </cell>
          <cell r="P21">
            <v>25732809.449999999</v>
          </cell>
          <cell r="Q21">
            <v>51152621.18</v>
          </cell>
          <cell r="R21">
            <v>8153390.4000000004</v>
          </cell>
          <cell r="S21">
            <v>521101.8</v>
          </cell>
          <cell r="T21">
            <v>209794848.61000001</v>
          </cell>
          <cell r="U21">
            <v>88982357</v>
          </cell>
          <cell r="V21">
            <v>120812491.61</v>
          </cell>
          <cell r="W21">
            <v>0</v>
          </cell>
          <cell r="X21">
            <v>120812491.61</v>
          </cell>
          <cell r="Y21">
            <v>120698755.95999999</v>
          </cell>
        </row>
        <row r="22">
          <cell r="E22" t="str">
            <v>10824</v>
          </cell>
          <cell r="F22" t="str">
            <v>รพ.เกาะสีชัง</v>
          </cell>
          <cell r="G22">
            <v>1.45</v>
          </cell>
          <cell r="H22">
            <v>3521</v>
          </cell>
          <cell r="I22">
            <v>1671.527318943482</v>
          </cell>
          <cell r="J22">
            <v>346.22384833854017</v>
          </cell>
          <cell r="K22">
            <v>143.40479999999999</v>
          </cell>
          <cell r="L22">
            <v>6.9236000000000004</v>
          </cell>
          <cell r="M22">
            <v>0</v>
          </cell>
          <cell r="N22">
            <v>7080.8835186086199</v>
          </cell>
          <cell r="O22">
            <v>5885447.6900000004</v>
          </cell>
          <cell r="P22">
            <v>1219054.17</v>
          </cell>
          <cell r="Q22">
            <v>1472377.68</v>
          </cell>
          <cell r="R22">
            <v>66466.559999999998</v>
          </cell>
          <cell r="S22">
            <v>0</v>
          </cell>
          <cell r="T22">
            <v>8643346.0999999996</v>
          </cell>
          <cell r="U22">
            <v>8694125</v>
          </cell>
          <cell r="V22">
            <v>-50778.9</v>
          </cell>
          <cell r="W22">
            <v>14516536.93</v>
          </cell>
          <cell r="X22">
            <v>14465758.029999999</v>
          </cell>
          <cell r="Y22">
            <v>14465758.029999999</v>
          </cell>
        </row>
        <row r="23">
          <cell r="E23" t="str">
            <v>10825</v>
          </cell>
          <cell r="F23" t="str">
            <v>รพ.สัตหีบ</v>
          </cell>
          <cell r="G23">
            <v>1.1000000000000001</v>
          </cell>
          <cell r="H23">
            <v>70978</v>
          </cell>
          <cell r="I23">
            <v>1088.3496689114936</v>
          </cell>
          <cell r="J23">
            <v>225.43012341852406</v>
          </cell>
          <cell r="K23">
            <v>1685.9034999999999</v>
          </cell>
          <cell r="L23">
            <v>105.0046</v>
          </cell>
          <cell r="M23">
            <v>0</v>
          </cell>
          <cell r="N23">
            <v>7080.8835186086199</v>
          </cell>
          <cell r="O23">
            <v>77248882.799999997</v>
          </cell>
          <cell r="P23">
            <v>16000579.300000001</v>
          </cell>
          <cell r="Q23">
            <v>13131455.289999999</v>
          </cell>
          <cell r="R23">
            <v>1008044.16</v>
          </cell>
          <cell r="S23">
            <v>0</v>
          </cell>
          <cell r="T23">
            <v>107388961.55</v>
          </cell>
          <cell r="U23">
            <v>49717901</v>
          </cell>
          <cell r="V23">
            <v>57671060.549999997</v>
          </cell>
          <cell r="W23">
            <v>0</v>
          </cell>
          <cell r="X23">
            <v>57671060.549999997</v>
          </cell>
          <cell r="Y23">
            <v>48403900.909999996</v>
          </cell>
        </row>
        <row r="24">
          <cell r="E24" t="str">
            <v>10826</v>
          </cell>
          <cell r="F24" t="str">
            <v>รพ.บ่อทอง</v>
          </cell>
          <cell r="G24">
            <v>1.25</v>
          </cell>
          <cell r="H24">
            <v>38171</v>
          </cell>
          <cell r="I24">
            <v>1287.5546647978831</v>
          </cell>
          <cell r="J24">
            <v>266.69150087762961</v>
          </cell>
          <cell r="K24">
            <v>1561.7855</v>
          </cell>
          <cell r="L24">
            <v>75.136899999999997</v>
          </cell>
          <cell r="M24">
            <v>0</v>
          </cell>
          <cell r="N24">
            <v>7080.8835186086199</v>
          </cell>
          <cell r="O24">
            <v>49147249.109999999</v>
          </cell>
          <cell r="P24">
            <v>10179881.279999999</v>
          </cell>
          <cell r="Q24">
            <v>13823526.689999999</v>
          </cell>
          <cell r="R24">
            <v>721314.24</v>
          </cell>
          <cell r="S24">
            <v>0</v>
          </cell>
          <cell r="T24">
            <v>73871971.319999993</v>
          </cell>
          <cell r="U24">
            <v>38043090</v>
          </cell>
          <cell r="V24">
            <v>35828881.32</v>
          </cell>
          <cell r="W24">
            <v>574207</v>
          </cell>
          <cell r="X24">
            <v>36403088.32</v>
          </cell>
          <cell r="Y24">
            <v>36403088.32</v>
          </cell>
        </row>
        <row r="25">
          <cell r="E25" t="str">
            <v>22670</v>
          </cell>
          <cell r="F25" t="str">
            <v>คลินิกหมอครอบครัว ศูนย์สุขภาพชุมชนเมืองชลบุรี</v>
          </cell>
          <cell r="G25">
            <v>0</v>
          </cell>
          <cell r="H25">
            <v>188383</v>
          </cell>
          <cell r="I25">
            <v>859.38099297707322</v>
          </cell>
          <cell r="J25">
            <v>178.00378749674866</v>
          </cell>
          <cell r="K25">
            <v>0</v>
          </cell>
          <cell r="L25">
            <v>0</v>
          </cell>
          <cell r="M25">
            <v>0</v>
          </cell>
          <cell r="N25">
            <v>7080.8835186086199</v>
          </cell>
          <cell r="O25">
            <v>161892769.59999999</v>
          </cell>
          <cell r="P25">
            <v>33532887.5</v>
          </cell>
          <cell r="Q25">
            <v>0</v>
          </cell>
          <cell r="R25">
            <v>0</v>
          </cell>
          <cell r="S25">
            <v>0</v>
          </cell>
          <cell r="T25">
            <v>195425657.09999999</v>
          </cell>
          <cell r="U25">
            <v>28694691</v>
          </cell>
          <cell r="V25">
            <v>166730966.09999999</v>
          </cell>
          <cell r="W25">
            <v>7346471.46</v>
          </cell>
          <cell r="X25">
            <v>174077437.56</v>
          </cell>
          <cell r="Y25">
            <v>174077437.56</v>
          </cell>
        </row>
        <row r="26">
          <cell r="E26" t="str">
            <v>28006</v>
          </cell>
          <cell r="F26" t="str">
            <v>รพ.เกาะจันทร์</v>
          </cell>
          <cell r="G26">
            <v>1.3</v>
          </cell>
          <cell r="H26">
            <v>26444</v>
          </cell>
          <cell r="I26">
            <v>1391.3043975949176</v>
          </cell>
          <cell r="J26">
            <v>288.18120783542582</v>
          </cell>
          <cell r="K26">
            <v>942.32069999999999</v>
          </cell>
          <cell r="L26">
            <v>49.085299999999997</v>
          </cell>
          <cell r="M26">
            <v>0</v>
          </cell>
          <cell r="N26">
            <v>7080.8835186086199</v>
          </cell>
          <cell r="O26">
            <v>36791653.490000002</v>
          </cell>
          <cell r="P26">
            <v>7620663.8600000003</v>
          </cell>
          <cell r="Q26">
            <v>8674201.9800000004</v>
          </cell>
          <cell r="R26">
            <v>471218.88</v>
          </cell>
          <cell r="S26">
            <v>0</v>
          </cell>
          <cell r="T26">
            <v>53557738.210000001</v>
          </cell>
          <cell r="U26">
            <v>16529478</v>
          </cell>
          <cell r="V26">
            <v>37028260.210000001</v>
          </cell>
          <cell r="W26">
            <v>0</v>
          </cell>
          <cell r="X26">
            <v>37028260.210000001</v>
          </cell>
          <cell r="Y26">
            <v>34016388</v>
          </cell>
        </row>
        <row r="27">
          <cell r="E27"/>
          <cell r="F27"/>
          <cell r="G27"/>
          <cell r="H27">
            <v>868323</v>
          </cell>
          <cell r="I27"/>
          <cell r="J27"/>
          <cell r="K27">
            <v>107617.9466</v>
          </cell>
          <cell r="L27">
            <v>11197.228300000001</v>
          </cell>
          <cell r="M27">
            <v>6007.6757000000007</v>
          </cell>
          <cell r="N27"/>
          <cell r="O27">
            <v>881918121.88</v>
          </cell>
          <cell r="P27">
            <v>182671908.34999999</v>
          </cell>
          <cell r="Q27">
            <v>826327668.16999996</v>
          </cell>
          <cell r="R27">
            <v>107493391.67999999</v>
          </cell>
          <cell r="S27">
            <v>54069081.299999997</v>
          </cell>
          <cell r="T27">
            <v>2052480171.3799996</v>
          </cell>
          <cell r="U27">
            <v>1051298861</v>
          </cell>
          <cell r="V27">
            <v>1001181310.3800001</v>
          </cell>
          <cell r="W27">
            <v>84863692.629999995</v>
          </cell>
          <cell r="X27">
            <v>1086045003.01</v>
          </cell>
          <cell r="Y27">
            <v>1043592171.4299998</v>
          </cell>
        </row>
        <row r="28">
          <cell r="E28" t="str">
            <v>10663</v>
          </cell>
          <cell r="F28" t="str">
            <v>รพ.ระยอง</v>
          </cell>
          <cell r="G28">
            <v>1.05</v>
          </cell>
          <cell r="H28">
            <v>157333</v>
          </cell>
          <cell r="I28">
            <v>886.95104415475453</v>
          </cell>
          <cell r="J28">
            <v>182.83239714490921</v>
          </cell>
          <cell r="K28">
            <v>32940.3511</v>
          </cell>
          <cell r="L28">
            <v>3696.5187999999998</v>
          </cell>
          <cell r="M28">
            <v>2260.8341</v>
          </cell>
          <cell r="N28">
            <v>7080.8835186086199</v>
          </cell>
          <cell r="O28">
            <v>139546668.63</v>
          </cell>
          <cell r="P28">
            <v>28765569.539999999</v>
          </cell>
          <cell r="Q28">
            <v>244909128.97999999</v>
          </cell>
          <cell r="R28">
            <v>35486580.479999997</v>
          </cell>
          <cell r="S28">
            <v>20347506.899999999</v>
          </cell>
          <cell r="T28">
            <v>469055454.52999997</v>
          </cell>
          <cell r="U28">
            <v>287676775</v>
          </cell>
          <cell r="V28">
            <v>181378679.53</v>
          </cell>
          <cell r="W28">
            <v>30486538.210000001</v>
          </cell>
          <cell r="X28">
            <v>211865217.74000001</v>
          </cell>
          <cell r="Y28">
            <v>211865217.74000001</v>
          </cell>
        </row>
        <row r="29">
          <cell r="E29" t="str">
            <v>10827</v>
          </cell>
          <cell r="F29" t="str">
            <v>รพ.เฉลิมพระเกียรติ สมเด็จพระเทพรัตนราชสุดาฯ สยามบรมราชกุมารี ระยอง</v>
          </cell>
          <cell r="G29">
            <v>1.1499999999999999</v>
          </cell>
          <cell r="H29">
            <v>50216</v>
          </cell>
          <cell r="I29">
            <v>1188.4134052891509</v>
          </cell>
          <cell r="J29">
            <v>244.97459375497849</v>
          </cell>
          <cell r="K29">
            <v>4583.4726000000001</v>
          </cell>
          <cell r="L29">
            <v>564.72119999999995</v>
          </cell>
          <cell r="M29">
            <v>476.3639</v>
          </cell>
          <cell r="N29">
            <v>7080.8835186086199</v>
          </cell>
          <cell r="O29">
            <v>59677367.560000002</v>
          </cell>
          <cell r="P29">
            <v>12301644.199999999</v>
          </cell>
          <cell r="Q29">
            <v>37323291</v>
          </cell>
          <cell r="R29">
            <v>5421323.5199999996</v>
          </cell>
          <cell r="S29">
            <v>4287275.0999999996</v>
          </cell>
          <cell r="T29">
            <v>119010901.38</v>
          </cell>
          <cell r="U29">
            <v>83006425</v>
          </cell>
          <cell r="V29">
            <v>36004476.380000003</v>
          </cell>
          <cell r="W29">
            <v>0</v>
          </cell>
          <cell r="X29">
            <v>36004476.380000003</v>
          </cell>
          <cell r="Y29">
            <v>32101947.539999999</v>
          </cell>
        </row>
        <row r="30">
          <cell r="E30" t="str">
            <v>10828</v>
          </cell>
          <cell r="F30" t="str">
            <v>รพ.บ้านฉาง</v>
          </cell>
          <cell r="G30">
            <v>1.1499999999999999</v>
          </cell>
          <cell r="H30">
            <v>47704</v>
          </cell>
          <cell r="I30">
            <v>1203.5003936776791</v>
          </cell>
          <cell r="J30">
            <v>248.08456272010733</v>
          </cell>
          <cell r="K30">
            <v>2313.2487999999998</v>
          </cell>
          <cell r="L30">
            <v>163.29640000000001</v>
          </cell>
          <cell r="M30">
            <v>0</v>
          </cell>
          <cell r="N30">
            <v>7080.8835186086199</v>
          </cell>
          <cell r="O30">
            <v>57411782.780000001</v>
          </cell>
          <cell r="P30">
            <v>11834625.98</v>
          </cell>
          <cell r="Q30">
            <v>18836821.960000001</v>
          </cell>
          <cell r="R30">
            <v>1567645.44</v>
          </cell>
          <cell r="S30">
            <v>0</v>
          </cell>
          <cell r="T30">
            <v>89650876.159999996</v>
          </cell>
          <cell r="U30">
            <v>49532369</v>
          </cell>
          <cell r="V30">
            <v>40118507.159999996</v>
          </cell>
          <cell r="W30">
            <v>0</v>
          </cell>
          <cell r="X30">
            <v>40118507.159999996</v>
          </cell>
          <cell r="Y30">
            <v>36668017.189999998</v>
          </cell>
        </row>
        <row r="31">
          <cell r="E31" t="str">
            <v>10829</v>
          </cell>
          <cell r="F31" t="str">
            <v>รพ.แกลง</v>
          </cell>
          <cell r="G31">
            <v>1.1499999999999999</v>
          </cell>
          <cell r="H31">
            <v>96586</v>
          </cell>
          <cell r="I31">
            <v>996.1328141759675</v>
          </cell>
          <cell r="J31">
            <v>205.3386728925517</v>
          </cell>
          <cell r="K31">
            <v>8197.3201000000008</v>
          </cell>
          <cell r="L31">
            <v>285.80610000000001</v>
          </cell>
          <cell r="M31">
            <v>73.101699999999994</v>
          </cell>
          <cell r="N31">
            <v>7080.8835186086199</v>
          </cell>
          <cell r="O31">
            <v>96212483.989999995</v>
          </cell>
          <cell r="P31">
            <v>19832841.059999999</v>
          </cell>
          <cell r="Q31">
            <v>66750909.009999998</v>
          </cell>
          <cell r="R31">
            <v>2743738.56</v>
          </cell>
          <cell r="S31">
            <v>657915.30000000005</v>
          </cell>
          <cell r="T31">
            <v>186197887.91999999</v>
          </cell>
          <cell r="U31">
            <v>106185972</v>
          </cell>
          <cell r="V31">
            <v>80011915.920000002</v>
          </cell>
          <cell r="W31">
            <v>27566336.190000001</v>
          </cell>
          <cell r="X31">
            <v>107578252.11</v>
          </cell>
          <cell r="Y31">
            <v>107578252.11</v>
          </cell>
        </row>
        <row r="32">
          <cell r="E32" t="str">
            <v>10830</v>
          </cell>
          <cell r="F32" t="str">
            <v>รพ.วังจันทร์</v>
          </cell>
          <cell r="G32">
            <v>1.3</v>
          </cell>
          <cell r="H32">
            <v>23931</v>
          </cell>
          <cell r="I32">
            <v>1398.6429559984956</v>
          </cell>
          <cell r="J32">
            <v>288.31043834357109</v>
          </cell>
          <cell r="K32">
            <v>839.26279999999997</v>
          </cell>
          <cell r="L32">
            <v>26.182600000000001</v>
          </cell>
          <cell r="M32">
            <v>0</v>
          </cell>
          <cell r="N32">
            <v>7080.8835186086199</v>
          </cell>
          <cell r="O32">
            <v>33470924.579999998</v>
          </cell>
          <cell r="P32">
            <v>6899557.0999999996</v>
          </cell>
          <cell r="Q32">
            <v>7725538.4800000004</v>
          </cell>
          <cell r="R32">
            <v>251352.95999999999</v>
          </cell>
          <cell r="S32">
            <v>0</v>
          </cell>
          <cell r="T32">
            <v>48347373.119999997</v>
          </cell>
          <cell r="U32">
            <v>30861521</v>
          </cell>
          <cell r="V32">
            <v>17485852.120000001</v>
          </cell>
          <cell r="W32">
            <v>11962265.01</v>
          </cell>
          <cell r="X32">
            <v>29448117.129999999</v>
          </cell>
          <cell r="Y32">
            <v>29448117.129999999</v>
          </cell>
        </row>
        <row r="33">
          <cell r="E33" t="str">
            <v>10831</v>
          </cell>
          <cell r="F33" t="str">
            <v>รพ.บ้านค่าย</v>
          </cell>
          <cell r="G33">
            <v>1.1499999999999999</v>
          </cell>
          <cell r="H33">
            <v>54959</v>
          </cell>
          <cell r="I33">
            <v>1157.1690840444694</v>
          </cell>
          <cell r="J33">
            <v>238.53401935988646</v>
          </cell>
          <cell r="K33">
            <v>1435.2511999999999</v>
          </cell>
          <cell r="L33">
            <v>59.707099999999997</v>
          </cell>
          <cell r="M33">
            <v>0</v>
          </cell>
          <cell r="N33">
            <v>7080.8835186086199</v>
          </cell>
          <cell r="O33">
            <v>63596855.689999998</v>
          </cell>
          <cell r="P33">
            <v>13109591.17</v>
          </cell>
          <cell r="Q33">
            <v>11687273.689999999</v>
          </cell>
          <cell r="R33">
            <v>573188.16</v>
          </cell>
          <cell r="S33">
            <v>0</v>
          </cell>
          <cell r="T33">
            <v>88966908.709999993</v>
          </cell>
          <cell r="U33">
            <v>50581160</v>
          </cell>
          <cell r="V33">
            <v>38385748.710000001</v>
          </cell>
          <cell r="W33">
            <v>0</v>
          </cell>
          <cell r="X33">
            <v>38385748.710000001</v>
          </cell>
          <cell r="Y33">
            <v>33617320.68</v>
          </cell>
        </row>
        <row r="34">
          <cell r="E34" t="str">
            <v>10832</v>
          </cell>
          <cell r="F34" t="str">
            <v>รพ.ปลวกแดง</v>
          </cell>
          <cell r="G34">
            <v>1.1499999999999999</v>
          </cell>
          <cell r="H34">
            <v>47582</v>
          </cell>
          <cell r="I34">
            <v>1204.255464041024</v>
          </cell>
          <cell r="J34">
            <v>248.2402097431802</v>
          </cell>
          <cell r="K34">
            <v>1561.0990999999999</v>
          </cell>
          <cell r="L34">
            <v>399.2124</v>
          </cell>
          <cell r="M34">
            <v>4.7199</v>
          </cell>
          <cell r="N34">
            <v>7080.8835186086199</v>
          </cell>
          <cell r="O34">
            <v>57300883.490000002</v>
          </cell>
          <cell r="P34">
            <v>11811765.66</v>
          </cell>
          <cell r="Q34">
            <v>12712055.27</v>
          </cell>
          <cell r="R34">
            <v>3832439.04</v>
          </cell>
          <cell r="S34">
            <v>42479.1</v>
          </cell>
          <cell r="T34">
            <v>85699622.560000002</v>
          </cell>
          <cell r="U34">
            <v>35359776</v>
          </cell>
          <cell r="V34">
            <v>50339846.560000002</v>
          </cell>
          <cell r="W34">
            <v>0</v>
          </cell>
          <cell r="X34">
            <v>50339846.560000002</v>
          </cell>
          <cell r="Y34">
            <v>41901055.689999998</v>
          </cell>
        </row>
        <row r="35">
          <cell r="E35" t="str">
            <v>22734</v>
          </cell>
          <cell r="F35" t="str">
            <v>รพ.เขาชะเมา เฉลิมพระเกียรติ 80 พรรษา</v>
          </cell>
          <cell r="G35">
            <v>1.35</v>
          </cell>
          <cell r="H35">
            <v>18158</v>
          </cell>
          <cell r="I35">
            <v>1458.7275663619341</v>
          </cell>
          <cell r="J35">
            <v>300.69602984910233</v>
          </cell>
          <cell r="K35">
            <v>860.65150000000006</v>
          </cell>
          <cell r="L35">
            <v>23.3598</v>
          </cell>
          <cell r="M35">
            <v>0</v>
          </cell>
          <cell r="N35">
            <v>7080.8835186086199</v>
          </cell>
          <cell r="O35">
            <v>26487575.149999999</v>
          </cell>
          <cell r="P35">
            <v>5460038.5099999998</v>
          </cell>
          <cell r="Q35">
            <v>8227133.4000000004</v>
          </cell>
          <cell r="R35">
            <v>224254.07999999999</v>
          </cell>
          <cell r="S35">
            <v>0</v>
          </cell>
          <cell r="T35">
            <v>40399001.140000001</v>
          </cell>
          <cell r="U35">
            <v>19679247</v>
          </cell>
          <cell r="V35">
            <v>20719754.140000001</v>
          </cell>
          <cell r="W35">
            <v>1887932.08</v>
          </cell>
          <cell r="X35">
            <v>22607686.219999999</v>
          </cell>
          <cell r="Y35">
            <v>22607686.219999999</v>
          </cell>
        </row>
        <row r="36">
          <cell r="E36" t="str">
            <v>23962</v>
          </cell>
          <cell r="F36" t="str">
            <v>รพ.นิคมพัฒนา</v>
          </cell>
          <cell r="G36">
            <v>1.3</v>
          </cell>
          <cell r="H36">
            <v>29336</v>
          </cell>
          <cell r="I36">
            <v>1354.1072620670848</v>
          </cell>
          <cell r="J36">
            <v>279.13003579220072</v>
          </cell>
          <cell r="K36">
            <v>501.12470000000002</v>
          </cell>
          <cell r="L36">
            <v>31.5413</v>
          </cell>
          <cell r="M36">
            <v>0</v>
          </cell>
          <cell r="N36">
            <v>7080.8835186086199</v>
          </cell>
          <cell r="O36">
            <v>39724090.640000001</v>
          </cell>
          <cell r="P36">
            <v>8188558.7300000004</v>
          </cell>
          <cell r="Q36">
            <v>4612927.25</v>
          </cell>
          <cell r="R36">
            <v>302796.48</v>
          </cell>
          <cell r="S36">
            <v>0</v>
          </cell>
          <cell r="T36">
            <v>52828373.100000001</v>
          </cell>
          <cell r="U36">
            <v>18019496</v>
          </cell>
          <cell r="V36">
            <v>34808877.100000001</v>
          </cell>
          <cell r="W36">
            <v>0</v>
          </cell>
          <cell r="X36">
            <v>34808877.100000001</v>
          </cell>
          <cell r="Y36">
            <v>30594067.079999998</v>
          </cell>
        </row>
        <row r="37">
          <cell r="E37"/>
          <cell r="F37"/>
          <cell r="G37"/>
          <cell r="H37">
            <v>525805</v>
          </cell>
          <cell r="I37"/>
          <cell r="J37"/>
          <cell r="K37">
            <v>53231.781900000002</v>
          </cell>
          <cell r="L37">
            <v>5250.3456999999999</v>
          </cell>
          <cell r="M37">
            <v>2815.0196000000001</v>
          </cell>
          <cell r="N37"/>
          <cell r="O37">
            <v>573428632.50999999</v>
          </cell>
          <cell r="P37">
            <v>118204191.95</v>
          </cell>
          <cell r="Q37">
            <v>412785079.03999996</v>
          </cell>
          <cell r="R37">
            <v>50403318.719999991</v>
          </cell>
          <cell r="S37">
            <v>25335176.400000002</v>
          </cell>
          <cell r="T37">
            <v>1180156398.6199999</v>
          </cell>
          <cell r="U37">
            <v>680902741</v>
          </cell>
          <cell r="V37">
            <v>499253657.62</v>
          </cell>
          <cell r="W37">
            <v>71903071.49000001</v>
          </cell>
          <cell r="X37">
            <v>571156729.11000001</v>
          </cell>
          <cell r="Y37">
            <v>546381681.38000011</v>
          </cell>
        </row>
        <row r="38">
          <cell r="E38" t="str">
            <v>10664</v>
          </cell>
          <cell r="F38" t="str">
            <v>รพ.พระปกเกล้า</v>
          </cell>
          <cell r="G38">
            <v>1.05</v>
          </cell>
          <cell r="H38">
            <v>108507</v>
          </cell>
          <cell r="I38">
            <v>1028.4728480190217</v>
          </cell>
          <cell r="J38">
            <v>202.97490115845062</v>
          </cell>
          <cell r="K38">
            <v>60693.405299999999</v>
          </cell>
          <cell r="L38">
            <v>2271.1275999999998</v>
          </cell>
          <cell r="M38">
            <v>1918.6063999999999</v>
          </cell>
          <cell r="N38">
            <v>7080.8835186086199</v>
          </cell>
          <cell r="O38">
            <v>111596503.31999999</v>
          </cell>
          <cell r="P38">
            <v>22024197.600000001</v>
          </cell>
          <cell r="Q38">
            <v>451251080.19</v>
          </cell>
          <cell r="R38">
            <v>21802824.960000001</v>
          </cell>
          <cell r="S38">
            <v>17267457.600000001</v>
          </cell>
          <cell r="T38">
            <v>623942063.66999996</v>
          </cell>
          <cell r="U38">
            <v>377401506</v>
          </cell>
          <cell r="V38">
            <v>246540557.66999999</v>
          </cell>
          <cell r="W38">
            <v>0</v>
          </cell>
          <cell r="X38">
            <v>246540557.66999999</v>
          </cell>
          <cell r="Y38">
            <v>236623553.61000001</v>
          </cell>
        </row>
        <row r="39">
          <cell r="E39" t="str">
            <v>10834</v>
          </cell>
          <cell r="F39" t="str">
            <v>รพ.ขลุง</v>
          </cell>
          <cell r="G39">
            <v>1.2</v>
          </cell>
          <cell r="H39">
            <v>43703</v>
          </cell>
          <cell r="I39">
            <v>1306.7854360112576</v>
          </cell>
          <cell r="J39">
            <v>257.90145573530424</v>
          </cell>
          <cell r="K39">
            <v>1140.366</v>
          </cell>
          <cell r="L39">
            <v>45.2318</v>
          </cell>
          <cell r="M39">
            <v>0</v>
          </cell>
          <cell r="N39">
            <v>7080.8835186086199</v>
          </cell>
          <cell r="O39">
            <v>57110443.909999996</v>
          </cell>
          <cell r="P39">
            <v>11271067.32</v>
          </cell>
          <cell r="Q39">
            <v>9689758.5800000001</v>
          </cell>
          <cell r="R39">
            <v>434225.28</v>
          </cell>
          <cell r="S39">
            <v>0</v>
          </cell>
          <cell r="T39">
            <v>78505495.090000004</v>
          </cell>
          <cell r="U39">
            <v>37267102</v>
          </cell>
          <cell r="V39">
            <v>41238393.090000004</v>
          </cell>
          <cell r="W39">
            <v>1543793.66</v>
          </cell>
          <cell r="X39">
            <v>42782186.75</v>
          </cell>
          <cell r="Y39">
            <v>42782186.75</v>
          </cell>
        </row>
        <row r="40">
          <cell r="E40" t="str">
            <v>10835</v>
          </cell>
          <cell r="F40" t="str">
            <v>รพ.ท่าใหม่</v>
          </cell>
          <cell r="G40">
            <v>1.3</v>
          </cell>
          <cell r="H40">
            <v>22110</v>
          </cell>
          <cell r="I40">
            <v>1506.5429425599277</v>
          </cell>
          <cell r="J40">
            <v>297.32472320217096</v>
          </cell>
          <cell r="K40">
            <v>486.714</v>
          </cell>
          <cell r="L40">
            <v>28.551500000000001</v>
          </cell>
          <cell r="M40">
            <v>0</v>
          </cell>
          <cell r="N40">
            <v>7080.8835186086199</v>
          </cell>
          <cell r="O40">
            <v>33309664.460000001</v>
          </cell>
          <cell r="P40">
            <v>6573849.6299999999</v>
          </cell>
          <cell r="Q40">
            <v>4480274.68</v>
          </cell>
          <cell r="R40">
            <v>274094.40000000002</v>
          </cell>
          <cell r="S40">
            <v>0</v>
          </cell>
          <cell r="T40">
            <v>44637883.170000002</v>
          </cell>
          <cell r="U40">
            <v>23383711</v>
          </cell>
          <cell r="V40">
            <v>21254172.170000002</v>
          </cell>
          <cell r="W40">
            <v>898961.71</v>
          </cell>
          <cell r="X40">
            <v>22153133.879999999</v>
          </cell>
          <cell r="Y40">
            <v>22153133.879999999</v>
          </cell>
        </row>
        <row r="41">
          <cell r="E41" t="str">
            <v>10836</v>
          </cell>
          <cell r="F41" t="str">
            <v>รพ.เขาสุกิม</v>
          </cell>
          <cell r="G41">
            <v>1.35</v>
          </cell>
          <cell r="H41">
            <v>17420</v>
          </cell>
          <cell r="I41">
            <v>1555.3542474167623</v>
          </cell>
          <cell r="J41">
            <v>306.95790872560275</v>
          </cell>
          <cell r="K41">
            <v>1009.1804</v>
          </cell>
          <cell r="L41">
            <v>33.807600000000001</v>
          </cell>
          <cell r="M41">
            <v>6.1119000000000003</v>
          </cell>
          <cell r="N41">
            <v>7080.8835186086199</v>
          </cell>
          <cell r="O41">
            <v>27094270.989999998</v>
          </cell>
          <cell r="P41">
            <v>5347206.7699999996</v>
          </cell>
          <cell r="Q41">
            <v>9646949.6799999997</v>
          </cell>
          <cell r="R41">
            <v>324552.96000000002</v>
          </cell>
          <cell r="S41">
            <v>55007.1</v>
          </cell>
          <cell r="T41">
            <v>42467987.5</v>
          </cell>
          <cell r="U41">
            <v>22212646</v>
          </cell>
          <cell r="V41">
            <v>20255341.5</v>
          </cell>
          <cell r="W41">
            <v>7068259.9500000002</v>
          </cell>
          <cell r="X41">
            <v>27323601.449999999</v>
          </cell>
          <cell r="Y41">
            <v>27323601.449999999</v>
          </cell>
        </row>
        <row r="42">
          <cell r="E42" t="str">
            <v>10837</v>
          </cell>
          <cell r="F42" t="str">
            <v>รพ.สองพี่น้อง</v>
          </cell>
          <cell r="G42">
            <v>1.35</v>
          </cell>
          <cell r="H42">
            <v>18767</v>
          </cell>
          <cell r="I42">
            <v>1544.5060260030905</v>
          </cell>
          <cell r="J42">
            <v>304.81695156391538</v>
          </cell>
          <cell r="K42">
            <v>819.15920000000006</v>
          </cell>
          <cell r="L42">
            <v>33.290500000000002</v>
          </cell>
          <cell r="M42">
            <v>0</v>
          </cell>
          <cell r="N42">
            <v>7080.8835186086199</v>
          </cell>
          <cell r="O42">
            <v>28985744.59</v>
          </cell>
          <cell r="P42">
            <v>5720499.7300000004</v>
          </cell>
          <cell r="Q42">
            <v>7830500.54</v>
          </cell>
          <cell r="R42">
            <v>319588.8</v>
          </cell>
          <cell r="S42">
            <v>0</v>
          </cell>
          <cell r="T42">
            <v>42856333.659999996</v>
          </cell>
          <cell r="U42">
            <v>21520490</v>
          </cell>
          <cell r="V42">
            <v>21335843.66</v>
          </cell>
          <cell r="W42">
            <v>153130.43</v>
          </cell>
          <cell r="X42">
            <v>21488974.09</v>
          </cell>
          <cell r="Y42">
            <v>21488974.09</v>
          </cell>
        </row>
        <row r="43">
          <cell r="E43" t="str">
            <v>10838</v>
          </cell>
          <cell r="F43" t="str">
            <v>รพ.โป่งน้ำร้อน</v>
          </cell>
          <cell r="G43">
            <v>1.1499999999999999</v>
          </cell>
          <cell r="H43">
            <v>37655</v>
          </cell>
          <cell r="I43">
            <v>1356.1525823927766</v>
          </cell>
          <cell r="J43">
            <v>267.64433992829635</v>
          </cell>
          <cell r="K43">
            <v>1782.5286000000001</v>
          </cell>
          <cell r="L43">
            <v>49.407200000000003</v>
          </cell>
          <cell r="M43">
            <v>0</v>
          </cell>
          <cell r="N43">
            <v>7080.8835186086199</v>
          </cell>
          <cell r="O43">
            <v>51065925.490000002</v>
          </cell>
          <cell r="P43">
            <v>10078147.619999999</v>
          </cell>
          <cell r="Q43">
            <v>14515159.060000001</v>
          </cell>
          <cell r="R43">
            <v>474309.12</v>
          </cell>
          <cell r="S43">
            <v>0</v>
          </cell>
          <cell r="T43">
            <v>76133541.290000007</v>
          </cell>
          <cell r="U43">
            <v>33491378</v>
          </cell>
          <cell r="V43">
            <v>42642163.289999999</v>
          </cell>
          <cell r="W43">
            <v>0</v>
          </cell>
          <cell r="X43">
            <v>42642163.289999999</v>
          </cell>
          <cell r="Y43">
            <v>39269974.969999999</v>
          </cell>
        </row>
        <row r="44">
          <cell r="E44" t="str">
            <v>10839</v>
          </cell>
          <cell r="F44" t="str">
            <v>รพ.มะขาม</v>
          </cell>
          <cell r="G44">
            <v>1.3</v>
          </cell>
          <cell r="H44">
            <v>26188</v>
          </cell>
          <cell r="I44">
            <v>1463.2749354666259</v>
          </cell>
          <cell r="J44">
            <v>288.78553879639531</v>
          </cell>
          <cell r="K44">
            <v>1116.8629000000001</v>
          </cell>
          <cell r="L44">
            <v>47.642200000000003</v>
          </cell>
          <cell r="M44">
            <v>0</v>
          </cell>
          <cell r="N44">
            <v>7080.8835186086199</v>
          </cell>
          <cell r="O44">
            <v>38320244.009999998</v>
          </cell>
          <cell r="P44">
            <v>7562715.6900000004</v>
          </cell>
          <cell r="Q44">
            <v>10280889.140000001</v>
          </cell>
          <cell r="R44">
            <v>457365.12</v>
          </cell>
          <cell r="S44">
            <v>0</v>
          </cell>
          <cell r="T44">
            <v>56621213.960000001</v>
          </cell>
          <cell r="U44">
            <v>28306395</v>
          </cell>
          <cell r="V44">
            <v>28314818.960000001</v>
          </cell>
          <cell r="W44">
            <v>0</v>
          </cell>
          <cell r="X44">
            <v>28314818.960000001</v>
          </cell>
          <cell r="Y44">
            <v>25869996.949999999</v>
          </cell>
        </row>
        <row r="45">
          <cell r="E45" t="str">
            <v>10840</v>
          </cell>
          <cell r="F45" t="str">
            <v>รพ.แหลมสิงห์</v>
          </cell>
          <cell r="G45">
            <v>1.3</v>
          </cell>
          <cell r="H45">
            <v>21350</v>
          </cell>
          <cell r="I45">
            <v>1516.4338857142857</v>
          </cell>
          <cell r="J45">
            <v>299.27675644028102</v>
          </cell>
          <cell r="K45">
            <v>1015.2501</v>
          </cell>
          <cell r="L45">
            <v>27.1144</v>
          </cell>
          <cell r="M45">
            <v>0</v>
          </cell>
          <cell r="N45">
            <v>7080.8835186086199</v>
          </cell>
          <cell r="O45">
            <v>32375863.460000001</v>
          </cell>
          <cell r="P45">
            <v>6389558.75</v>
          </cell>
          <cell r="Q45">
            <v>9345527.8000000007</v>
          </cell>
          <cell r="R45">
            <v>260298.23999999999</v>
          </cell>
          <cell r="S45">
            <v>0</v>
          </cell>
          <cell r="T45">
            <v>48371248.25</v>
          </cell>
          <cell r="U45">
            <v>26252962</v>
          </cell>
          <cell r="V45">
            <v>22118286.25</v>
          </cell>
          <cell r="W45">
            <v>5060722.3499999996</v>
          </cell>
          <cell r="X45">
            <v>27179008.600000001</v>
          </cell>
          <cell r="Y45">
            <v>27179008.600000001</v>
          </cell>
        </row>
        <row r="46">
          <cell r="E46" t="str">
            <v>10841</v>
          </cell>
          <cell r="F46" t="str">
            <v>รพ.สอยดาว</v>
          </cell>
          <cell r="G46">
            <v>1.1499999999999999</v>
          </cell>
          <cell r="H46">
            <v>53331</v>
          </cell>
          <cell r="I46">
            <v>1239.6717661397686</v>
          </cell>
          <cell r="J46">
            <v>244.65619564605953</v>
          </cell>
          <cell r="K46">
            <v>1970.2922000000001</v>
          </cell>
          <cell r="L46">
            <v>67.688299999999998</v>
          </cell>
          <cell r="M46">
            <v>0</v>
          </cell>
          <cell r="N46">
            <v>7080.8835186086199</v>
          </cell>
          <cell r="O46">
            <v>66112934.960000001</v>
          </cell>
          <cell r="P46">
            <v>13047759.57</v>
          </cell>
          <cell r="Q46">
            <v>16044120.789999999</v>
          </cell>
          <cell r="R46">
            <v>649807.68000000005</v>
          </cell>
          <cell r="S46">
            <v>0</v>
          </cell>
          <cell r="T46">
            <v>95854623</v>
          </cell>
          <cell r="U46">
            <v>41017536</v>
          </cell>
          <cell r="V46">
            <v>54837087</v>
          </cell>
          <cell r="W46">
            <v>0</v>
          </cell>
          <cell r="X46">
            <v>54837087</v>
          </cell>
          <cell r="Y46">
            <v>51708961.479999997</v>
          </cell>
        </row>
        <row r="47">
          <cell r="E47" t="str">
            <v>10842</v>
          </cell>
          <cell r="F47" t="str">
            <v>รพ.แก่งหางแมว</v>
          </cell>
          <cell r="G47">
            <v>1.25</v>
          </cell>
          <cell r="H47">
            <v>35104</v>
          </cell>
          <cell r="I47">
            <v>1378.1710585688243</v>
          </cell>
          <cell r="J47">
            <v>271.98980999316314</v>
          </cell>
          <cell r="K47">
            <v>1066.9426000000001</v>
          </cell>
          <cell r="L47">
            <v>14.3262</v>
          </cell>
          <cell r="M47">
            <v>0</v>
          </cell>
          <cell r="N47">
            <v>7080.8835186086199</v>
          </cell>
          <cell r="O47">
            <v>48379316.840000004</v>
          </cell>
          <cell r="P47">
            <v>9547930.2899999991</v>
          </cell>
          <cell r="Q47">
            <v>9443620.6899999995</v>
          </cell>
          <cell r="R47">
            <v>137531.51999999999</v>
          </cell>
          <cell r="S47">
            <v>0</v>
          </cell>
          <cell r="T47">
            <v>67508399.340000004</v>
          </cell>
          <cell r="U47">
            <v>24816427</v>
          </cell>
          <cell r="V47">
            <v>42691972.340000004</v>
          </cell>
          <cell r="W47">
            <v>0</v>
          </cell>
          <cell r="X47">
            <v>42691972.340000004</v>
          </cell>
          <cell r="Y47">
            <v>41708156.390000001</v>
          </cell>
        </row>
        <row r="48">
          <cell r="E48" t="str">
            <v>10843</v>
          </cell>
          <cell r="F48" t="str">
            <v>รพ.นายายอาม</v>
          </cell>
          <cell r="G48">
            <v>1.3</v>
          </cell>
          <cell r="H48">
            <v>28288</v>
          </cell>
          <cell r="I48">
            <v>1445.8598561227375</v>
          </cell>
          <cell r="J48">
            <v>285.34857501414029</v>
          </cell>
          <cell r="K48">
            <v>1227.8371</v>
          </cell>
          <cell r="L48">
            <v>40.104500000000002</v>
          </cell>
          <cell r="M48">
            <v>0</v>
          </cell>
          <cell r="N48">
            <v>7080.8835186086199</v>
          </cell>
          <cell r="O48">
            <v>40900483.609999999</v>
          </cell>
          <cell r="P48">
            <v>8071940.4900000002</v>
          </cell>
          <cell r="Q48">
            <v>11302422.720000001</v>
          </cell>
          <cell r="R48">
            <v>385003.2</v>
          </cell>
          <cell r="S48">
            <v>0</v>
          </cell>
          <cell r="T48">
            <v>60659850.020000003</v>
          </cell>
          <cell r="U48">
            <v>25885567</v>
          </cell>
          <cell r="V48">
            <v>34774283.020000003</v>
          </cell>
          <cell r="W48">
            <v>0</v>
          </cell>
          <cell r="X48">
            <v>34774283.020000003</v>
          </cell>
          <cell r="Y48">
            <v>34327021.780000001</v>
          </cell>
        </row>
        <row r="49">
          <cell r="E49" t="str">
            <v>10844</v>
          </cell>
          <cell r="F49" t="str">
            <v>รพ.เขาคิชฌกูฏ</v>
          </cell>
          <cell r="G49">
            <v>1.3</v>
          </cell>
          <cell r="H49">
            <v>24602</v>
          </cell>
          <cell r="I49">
            <v>1478.3980477196976</v>
          </cell>
          <cell r="J49">
            <v>291.77016990488579</v>
          </cell>
          <cell r="K49">
            <v>647.92610000000002</v>
          </cell>
          <cell r="L49">
            <v>33.7301</v>
          </cell>
          <cell r="M49">
            <v>0</v>
          </cell>
          <cell r="N49">
            <v>7080.8835186086199</v>
          </cell>
          <cell r="O49">
            <v>36371548.770000003</v>
          </cell>
          <cell r="P49">
            <v>7178129.7199999997</v>
          </cell>
          <cell r="Q49">
            <v>5964255.7999999998</v>
          </cell>
          <cell r="R49">
            <v>323808.96000000002</v>
          </cell>
          <cell r="S49">
            <v>0</v>
          </cell>
          <cell r="T49">
            <v>49837743.25</v>
          </cell>
          <cell r="U49">
            <v>23234301</v>
          </cell>
          <cell r="V49">
            <v>26603442.25</v>
          </cell>
          <cell r="W49">
            <v>0</v>
          </cell>
          <cell r="X49">
            <v>26603442.25</v>
          </cell>
          <cell r="Y49">
            <v>25119937.98</v>
          </cell>
        </row>
        <row r="50">
          <cell r="E50"/>
          <cell r="F50"/>
          <cell r="G50"/>
          <cell r="H50">
            <v>437025</v>
          </cell>
          <cell r="I50"/>
          <cell r="J50"/>
          <cell r="K50">
            <v>72976.464500000002</v>
          </cell>
          <cell r="L50">
            <v>2692.0218999999997</v>
          </cell>
          <cell r="M50">
            <v>1924.7183</v>
          </cell>
          <cell r="N50"/>
          <cell r="O50">
            <v>571622944.40999997</v>
          </cell>
          <cell r="P50">
            <v>112813003.17999999</v>
          </cell>
          <cell r="Q50">
            <v>559794559.67000008</v>
          </cell>
          <cell r="R50">
            <v>25843410.240000002</v>
          </cell>
          <cell r="S50">
            <v>17322464.700000003</v>
          </cell>
          <cell r="T50">
            <v>1287396382.1999998</v>
          </cell>
          <cell r="U50">
            <v>684790021</v>
          </cell>
          <cell r="V50">
            <v>602606361.20000005</v>
          </cell>
          <cell r="W50">
            <v>14724868.1</v>
          </cell>
          <cell r="X50">
            <v>617331229.29999995</v>
          </cell>
          <cell r="Y50">
            <v>595554507.93000007</v>
          </cell>
        </row>
        <row r="51">
          <cell r="E51" t="str">
            <v>10696</v>
          </cell>
          <cell r="F51" t="str">
            <v>รพ.ตราด</v>
          </cell>
          <cell r="G51">
            <v>1.1000000000000001</v>
          </cell>
          <cell r="H51">
            <v>67418</v>
          </cell>
          <cell r="I51">
            <v>1162.5123286066037</v>
          </cell>
          <cell r="J51">
            <v>228.23174597288556</v>
          </cell>
          <cell r="K51">
            <v>16863.581300000002</v>
          </cell>
          <cell r="L51">
            <v>546.60109999999997</v>
          </cell>
          <cell r="M51">
            <v>176.16309999999999</v>
          </cell>
          <cell r="N51">
            <v>7080.8835186086199</v>
          </cell>
          <cell r="O51">
            <v>78374256.170000002</v>
          </cell>
          <cell r="P51">
            <v>15386927.85</v>
          </cell>
          <cell r="Q51">
            <v>131349960.17</v>
          </cell>
          <cell r="R51">
            <v>5247370.5599999996</v>
          </cell>
          <cell r="S51">
            <v>1585467.9</v>
          </cell>
          <cell r="T51">
            <v>231943982.65000001</v>
          </cell>
          <cell r="U51">
            <v>185572737</v>
          </cell>
          <cell r="V51">
            <v>46371245.649999999</v>
          </cell>
          <cell r="W51">
            <v>0</v>
          </cell>
          <cell r="X51">
            <v>46371245.649999999</v>
          </cell>
          <cell r="Y51">
            <v>44966975.960000001</v>
          </cell>
        </row>
        <row r="52">
          <cell r="E52" t="str">
            <v>10845</v>
          </cell>
          <cell r="F52" t="str">
            <v>รพ.คลองใหญ่</v>
          </cell>
          <cell r="G52">
            <v>1.35</v>
          </cell>
          <cell r="H52">
            <v>16912</v>
          </cell>
          <cell r="I52">
            <v>1564.3578281693472</v>
          </cell>
          <cell r="J52">
            <v>307.12458668401132</v>
          </cell>
          <cell r="K52">
            <v>483.45850000000002</v>
          </cell>
          <cell r="L52">
            <v>17.403700000000001</v>
          </cell>
          <cell r="M52">
            <v>0</v>
          </cell>
          <cell r="N52">
            <v>7080.8835186086199</v>
          </cell>
          <cell r="O52">
            <v>26456419.59</v>
          </cell>
          <cell r="P52">
            <v>5194091.01</v>
          </cell>
          <cell r="Q52">
            <v>4621473.17</v>
          </cell>
          <cell r="R52">
            <v>167075.51999999999</v>
          </cell>
          <cell r="S52">
            <v>0</v>
          </cell>
          <cell r="T52">
            <v>36439059.289999999</v>
          </cell>
          <cell r="U52">
            <v>26832365</v>
          </cell>
          <cell r="V52">
            <v>9606694.2899999991</v>
          </cell>
          <cell r="W52">
            <v>7533203.8499999996</v>
          </cell>
          <cell r="X52">
            <v>17139898.140000001</v>
          </cell>
          <cell r="Y52">
            <v>17139898.140000001</v>
          </cell>
        </row>
        <row r="53">
          <cell r="E53" t="str">
            <v>10846</v>
          </cell>
          <cell r="F53" t="str">
            <v>รพ.เขาสมิง</v>
          </cell>
          <cell r="G53">
            <v>1.25</v>
          </cell>
          <cell r="H53">
            <v>35039</v>
          </cell>
          <cell r="I53">
            <v>1382.7193042038871</v>
          </cell>
          <cell r="J53">
            <v>271.46416707097802</v>
          </cell>
          <cell r="K53">
            <v>731.70569999999998</v>
          </cell>
          <cell r="L53">
            <v>26.223400000000002</v>
          </cell>
          <cell r="M53">
            <v>0</v>
          </cell>
          <cell r="N53">
            <v>7080.8835186086199</v>
          </cell>
          <cell r="O53">
            <v>48449101.700000003</v>
          </cell>
          <cell r="P53">
            <v>9511832.9499999993</v>
          </cell>
          <cell r="Q53">
            <v>6476403.3600000003</v>
          </cell>
          <cell r="R53">
            <v>251744.64000000001</v>
          </cell>
          <cell r="S53">
            <v>0</v>
          </cell>
          <cell r="T53">
            <v>64689082.649999999</v>
          </cell>
          <cell r="U53">
            <v>34184023</v>
          </cell>
          <cell r="V53">
            <v>30505059.649999999</v>
          </cell>
          <cell r="W53">
            <v>0</v>
          </cell>
          <cell r="X53">
            <v>30505059.649999999</v>
          </cell>
          <cell r="Y53">
            <v>25006756.469999999</v>
          </cell>
        </row>
        <row r="54">
          <cell r="E54" t="str">
            <v>10847</v>
          </cell>
          <cell r="F54" t="str">
            <v>รพ.บ่อไร่</v>
          </cell>
          <cell r="G54">
            <v>1.3</v>
          </cell>
          <cell r="H54">
            <v>27200</v>
          </cell>
          <cell r="I54">
            <v>1458.708975</v>
          </cell>
          <cell r="J54">
            <v>286.38293786764706</v>
          </cell>
          <cell r="K54">
            <v>1268.2455</v>
          </cell>
          <cell r="L54">
            <v>34.784100000000002</v>
          </cell>
          <cell r="M54">
            <v>0</v>
          </cell>
          <cell r="N54">
            <v>7080.8835186086199</v>
          </cell>
          <cell r="O54">
            <v>39676884.119999997</v>
          </cell>
          <cell r="P54">
            <v>7789615.9100000001</v>
          </cell>
          <cell r="Q54">
            <v>11674388.609999999</v>
          </cell>
          <cell r="R54">
            <v>333927.36</v>
          </cell>
          <cell r="S54">
            <v>0</v>
          </cell>
          <cell r="T54">
            <v>59474816</v>
          </cell>
          <cell r="U54">
            <v>31314622</v>
          </cell>
          <cell r="V54">
            <v>28160194</v>
          </cell>
          <cell r="W54">
            <v>0</v>
          </cell>
          <cell r="X54">
            <v>28160194</v>
          </cell>
          <cell r="Y54">
            <v>25644531.469999999</v>
          </cell>
        </row>
        <row r="55">
          <cell r="E55" t="str">
            <v>10848</v>
          </cell>
          <cell r="F55" t="str">
            <v>รพ.แหลมงอบ</v>
          </cell>
          <cell r="G55">
            <v>1.35</v>
          </cell>
          <cell r="H55">
            <v>15339</v>
          </cell>
          <cell r="I55">
            <v>1580.3685755264357</v>
          </cell>
          <cell r="J55">
            <v>310.26791772605776</v>
          </cell>
          <cell r="K55">
            <v>572.67359999999996</v>
          </cell>
          <cell r="L55">
            <v>8.6915999999999993</v>
          </cell>
          <cell r="M55">
            <v>0</v>
          </cell>
          <cell r="N55">
            <v>7080.8835186086199</v>
          </cell>
          <cell r="O55">
            <v>24241273.579999998</v>
          </cell>
          <cell r="P55">
            <v>4759199.59</v>
          </cell>
          <cell r="Q55">
            <v>5474297.6100000003</v>
          </cell>
          <cell r="R55">
            <v>83439.360000000001</v>
          </cell>
          <cell r="S55">
            <v>0</v>
          </cell>
          <cell r="T55">
            <v>34558210.140000001</v>
          </cell>
          <cell r="U55">
            <v>28711631</v>
          </cell>
          <cell r="V55">
            <v>5846579.1399999997</v>
          </cell>
          <cell r="W55">
            <v>7050153.0700000003</v>
          </cell>
          <cell r="X55">
            <v>12896732.210000001</v>
          </cell>
          <cell r="Y55">
            <v>12896732.210000001</v>
          </cell>
        </row>
        <row r="56">
          <cell r="E56" t="str">
            <v>10849</v>
          </cell>
          <cell r="F56" t="str">
            <v>รพ.เกาะกูด</v>
          </cell>
          <cell r="G56">
            <v>1.5</v>
          </cell>
          <cell r="H56">
            <v>2061</v>
          </cell>
          <cell r="I56">
            <v>1760.287671033479</v>
          </cell>
          <cell r="J56">
            <v>345.59076661814652</v>
          </cell>
          <cell r="K56">
            <v>44.637500000000003</v>
          </cell>
          <cell r="L56">
            <v>3.8483000000000001</v>
          </cell>
          <cell r="M56">
            <v>0</v>
          </cell>
          <cell r="N56">
            <v>7080.8835186086199</v>
          </cell>
          <cell r="O56">
            <v>3627952.89</v>
          </cell>
          <cell r="P56">
            <v>712262.57</v>
          </cell>
          <cell r="Q56">
            <v>474109.76</v>
          </cell>
          <cell r="R56">
            <v>36943.68</v>
          </cell>
          <cell r="S56">
            <v>0</v>
          </cell>
          <cell r="T56">
            <v>4851268.9000000004</v>
          </cell>
          <cell r="U56">
            <v>6254933</v>
          </cell>
          <cell r="V56">
            <v>-1403664.1</v>
          </cell>
          <cell r="W56">
            <v>12465605.41</v>
          </cell>
          <cell r="X56">
            <v>11061941.310000001</v>
          </cell>
          <cell r="Y56">
            <v>11061941.310000001</v>
          </cell>
        </row>
        <row r="57">
          <cell r="E57" t="str">
            <v>13816</v>
          </cell>
          <cell r="F57" t="str">
            <v>รพ.เกาะช้าง</v>
          </cell>
          <cell r="G57">
            <v>1.4</v>
          </cell>
          <cell r="H57">
            <v>7423</v>
          </cell>
          <cell r="I57">
            <v>1702.8287323184695</v>
          </cell>
          <cell r="J57">
            <v>334.31006735821097</v>
          </cell>
          <cell r="K57">
            <v>370.24930000000001</v>
          </cell>
          <cell r="L57">
            <v>43.200499999999998</v>
          </cell>
          <cell r="M57">
            <v>0</v>
          </cell>
          <cell r="N57">
            <v>7080.8835186086199</v>
          </cell>
          <cell r="O57">
            <v>12640097.68</v>
          </cell>
          <cell r="P57">
            <v>2481583.63</v>
          </cell>
          <cell r="Q57">
            <v>3670368.89</v>
          </cell>
          <cell r="R57">
            <v>414724.8</v>
          </cell>
          <cell r="S57">
            <v>0</v>
          </cell>
          <cell r="T57">
            <v>19206775</v>
          </cell>
          <cell r="U57">
            <v>14647801</v>
          </cell>
          <cell r="V57">
            <v>4558974</v>
          </cell>
          <cell r="W57">
            <v>8530995.1400000006</v>
          </cell>
          <cell r="X57">
            <v>13089969.140000001</v>
          </cell>
          <cell r="Y57">
            <v>13089969.140000001</v>
          </cell>
        </row>
        <row r="58">
          <cell r="E58"/>
          <cell r="F58"/>
          <cell r="G58"/>
          <cell r="H58">
            <v>171392</v>
          </cell>
          <cell r="I58"/>
          <cell r="J58"/>
          <cell r="K58">
            <v>20334.5514</v>
          </cell>
          <cell r="L58">
            <v>680.75269999999989</v>
          </cell>
          <cell r="M58">
            <v>176.16309999999999</v>
          </cell>
          <cell r="N58"/>
          <cell r="O58">
            <v>233465985.73000002</v>
          </cell>
          <cell r="P58">
            <v>45835513.510000005</v>
          </cell>
          <cell r="Q58">
            <v>163741001.56999999</v>
          </cell>
          <cell r="R58">
            <v>6535225.919999999</v>
          </cell>
          <cell r="S58">
            <v>1585467.9</v>
          </cell>
          <cell r="T58">
            <v>451163194.62999994</v>
          </cell>
          <cell r="U58">
            <v>327518112</v>
          </cell>
          <cell r="V58">
            <v>123645082.63000001</v>
          </cell>
          <cell r="W58">
            <v>35579957.469999999</v>
          </cell>
          <cell r="X58">
            <v>159225040.10000002</v>
          </cell>
          <cell r="Y58">
            <v>149806804.69999999</v>
          </cell>
        </row>
        <row r="59">
          <cell r="E59" t="str">
            <v>10697</v>
          </cell>
          <cell r="F59" t="str">
            <v>รพ.พุทธโสธร</v>
          </cell>
          <cell r="G59">
            <v>1.05</v>
          </cell>
          <cell r="H59">
            <v>103509</v>
          </cell>
          <cell r="I59">
            <v>1063.0573128906665</v>
          </cell>
          <cell r="J59">
            <v>204.49846303220011</v>
          </cell>
          <cell r="K59">
            <v>34062.672100000003</v>
          </cell>
          <cell r="L59">
            <v>2094.7802000000001</v>
          </cell>
          <cell r="M59">
            <v>1712.2492</v>
          </cell>
          <cell r="N59">
            <v>7080.8835186086199</v>
          </cell>
          <cell r="O59">
            <v>110035999.40000001</v>
          </cell>
          <cell r="P59">
            <v>21167431.41</v>
          </cell>
          <cell r="Q59">
            <v>253253504.11000001</v>
          </cell>
          <cell r="R59">
            <v>20109889.920000002</v>
          </cell>
          <cell r="S59">
            <v>15410242.800000001</v>
          </cell>
          <cell r="T59">
            <v>419977067.63999999</v>
          </cell>
          <cell r="U59">
            <v>292077687</v>
          </cell>
          <cell r="V59">
            <v>127899380.64</v>
          </cell>
          <cell r="W59">
            <v>37570838.060000002</v>
          </cell>
          <cell r="X59">
            <v>165470218.69999999</v>
          </cell>
          <cell r="Y59">
            <v>165470218.69999999</v>
          </cell>
        </row>
        <row r="60">
          <cell r="E60" t="str">
            <v>10833</v>
          </cell>
          <cell r="F60" t="str">
            <v>รพ.ท่าตะเกียบ</v>
          </cell>
          <cell r="G60">
            <v>1.25</v>
          </cell>
          <cell r="H60">
            <v>34809</v>
          </cell>
          <cell r="I60">
            <v>1411.5494484185124</v>
          </cell>
          <cell r="J60">
            <v>271.53728145019966</v>
          </cell>
          <cell r="K60">
            <v>1430.2572</v>
          </cell>
          <cell r="L60">
            <v>43.270800000000001</v>
          </cell>
          <cell r="M60">
            <v>0</v>
          </cell>
          <cell r="N60">
            <v>7080.8835186086199</v>
          </cell>
          <cell r="O60">
            <v>49134624.75</v>
          </cell>
          <cell r="P60">
            <v>9451941.2300000004</v>
          </cell>
          <cell r="Q60">
            <v>12659355.789999999</v>
          </cell>
          <cell r="R60">
            <v>415399.67999999999</v>
          </cell>
          <cell r="S60">
            <v>0</v>
          </cell>
          <cell r="T60">
            <v>71661321.450000003</v>
          </cell>
          <cell r="U60">
            <v>26827819</v>
          </cell>
          <cell r="V60">
            <v>44833502.450000003</v>
          </cell>
          <cell r="W60">
            <v>0</v>
          </cell>
          <cell r="X60">
            <v>44833502.450000003</v>
          </cell>
          <cell r="Y60">
            <v>42950344.670000002</v>
          </cell>
        </row>
        <row r="61">
          <cell r="E61" t="str">
            <v>10850</v>
          </cell>
          <cell r="F61" t="str">
            <v>รพ.บางคล้า</v>
          </cell>
          <cell r="G61">
            <v>1.3</v>
          </cell>
          <cell r="H61">
            <v>29566</v>
          </cell>
          <cell r="I61">
            <v>1468.3282276939728</v>
          </cell>
          <cell r="J61">
            <v>282.45971521342085</v>
          </cell>
          <cell r="K61">
            <v>1382.3290999999999</v>
          </cell>
          <cell r="L61">
            <v>59.6783</v>
          </cell>
          <cell r="M61">
            <v>0</v>
          </cell>
          <cell r="N61">
            <v>7080.8835186086199</v>
          </cell>
          <cell r="O61">
            <v>43412592.380000003</v>
          </cell>
          <cell r="P61">
            <v>8351203.9400000004</v>
          </cell>
          <cell r="Q61">
            <v>12724544.529999999</v>
          </cell>
          <cell r="R61">
            <v>572911.68000000005</v>
          </cell>
          <cell r="S61">
            <v>0</v>
          </cell>
          <cell r="T61">
            <v>65061252.530000001</v>
          </cell>
          <cell r="U61">
            <v>36319869</v>
          </cell>
          <cell r="V61">
            <v>28741383.530000001</v>
          </cell>
          <cell r="W61">
            <v>0</v>
          </cell>
          <cell r="X61">
            <v>28741383.530000001</v>
          </cell>
          <cell r="Y61">
            <v>26714224.559999999</v>
          </cell>
        </row>
        <row r="62">
          <cell r="E62" t="str">
            <v>10851</v>
          </cell>
          <cell r="F62" t="str">
            <v>รพ.บางน้ำเปรี้ยว</v>
          </cell>
          <cell r="G62">
            <v>1.1000000000000001</v>
          </cell>
          <cell r="H62">
            <v>61430</v>
          </cell>
          <cell r="I62">
            <v>1217.3289068858865</v>
          </cell>
          <cell r="J62">
            <v>234.17541787400293</v>
          </cell>
          <cell r="K62">
            <v>2435.9063000000001</v>
          </cell>
          <cell r="L62">
            <v>44.83</v>
          </cell>
          <cell r="M62">
            <v>0</v>
          </cell>
          <cell r="N62">
            <v>7080.8835186086199</v>
          </cell>
          <cell r="O62">
            <v>74780514.75</v>
          </cell>
          <cell r="P62">
            <v>14385395.92</v>
          </cell>
          <cell r="Q62">
            <v>18973205.440000001</v>
          </cell>
          <cell r="R62">
            <v>430368</v>
          </cell>
          <cell r="S62">
            <v>0</v>
          </cell>
          <cell r="T62">
            <v>108569484.11</v>
          </cell>
          <cell r="U62">
            <v>55794965</v>
          </cell>
          <cell r="V62">
            <v>52774519.109999999</v>
          </cell>
          <cell r="W62">
            <v>6332493.1699999999</v>
          </cell>
          <cell r="X62">
            <v>59107012.280000001</v>
          </cell>
          <cell r="Y62">
            <v>59107012.280000001</v>
          </cell>
        </row>
        <row r="63">
          <cell r="E63" t="str">
            <v>10852</v>
          </cell>
          <cell r="F63" t="str">
            <v>รพ.บางปะกง</v>
          </cell>
          <cell r="G63">
            <v>1.1499999999999999</v>
          </cell>
          <cell r="H63">
            <v>55689</v>
          </cell>
          <cell r="I63">
            <v>1251.4937097092784</v>
          </cell>
          <cell r="J63">
            <v>240.74764082673417</v>
          </cell>
          <cell r="K63">
            <v>2562.4809</v>
          </cell>
          <cell r="L63">
            <v>260.65339999999998</v>
          </cell>
          <cell r="M63">
            <v>7.33</v>
          </cell>
          <cell r="N63">
            <v>7080.8835186086199</v>
          </cell>
          <cell r="O63">
            <v>69694433.200000003</v>
          </cell>
          <cell r="P63">
            <v>13406995.369999999</v>
          </cell>
          <cell r="Q63">
            <v>20866322.84</v>
          </cell>
          <cell r="R63">
            <v>2502272.64</v>
          </cell>
          <cell r="S63">
            <v>65970</v>
          </cell>
          <cell r="T63">
            <v>106535994.05</v>
          </cell>
          <cell r="U63">
            <v>54005129</v>
          </cell>
          <cell r="V63">
            <v>52530865.049999997</v>
          </cell>
          <cell r="W63">
            <v>0</v>
          </cell>
          <cell r="X63">
            <v>52530865.049999997</v>
          </cell>
          <cell r="Y63">
            <v>50404696.719999999</v>
          </cell>
        </row>
        <row r="64">
          <cell r="E64" t="str">
            <v>10853</v>
          </cell>
          <cell r="F64" t="str">
            <v>รพ.บ้านโพธิ์</v>
          </cell>
          <cell r="G64">
            <v>1.25</v>
          </cell>
          <cell r="H64">
            <v>31317</v>
          </cell>
          <cell r="I64">
            <v>1448.9075195580674</v>
          </cell>
          <cell r="J64">
            <v>278.72378771913014</v>
          </cell>
          <cell r="K64">
            <v>1246.7304999999999</v>
          </cell>
          <cell r="L64">
            <v>100.9383</v>
          </cell>
          <cell r="M64">
            <v>0</v>
          </cell>
          <cell r="N64">
            <v>7080.8835186086199</v>
          </cell>
          <cell r="O64">
            <v>45375436.789999999</v>
          </cell>
          <cell r="P64">
            <v>8728792.8599999994</v>
          </cell>
          <cell r="Q64">
            <v>11034941.630000001</v>
          </cell>
          <cell r="R64">
            <v>969007.68</v>
          </cell>
          <cell r="S64">
            <v>0</v>
          </cell>
          <cell r="T64">
            <v>66108178.960000001</v>
          </cell>
          <cell r="U64">
            <v>39863044</v>
          </cell>
          <cell r="V64">
            <v>26245134.960000001</v>
          </cell>
          <cell r="W64">
            <v>1213343.46</v>
          </cell>
          <cell r="X64">
            <v>27458478.420000002</v>
          </cell>
          <cell r="Y64">
            <v>27458478.420000002</v>
          </cell>
        </row>
        <row r="65">
          <cell r="E65" t="str">
            <v>10854</v>
          </cell>
          <cell r="F65" t="str">
            <v>รพ.พนมสารคาม</v>
          </cell>
          <cell r="G65">
            <v>1.1499999999999999</v>
          </cell>
          <cell r="H65">
            <v>58475</v>
          </cell>
          <cell r="I65">
            <v>1234.6086460880717</v>
          </cell>
          <cell r="J65">
            <v>237.49949089354425</v>
          </cell>
          <cell r="K65">
            <v>5775.2975999999999</v>
          </cell>
          <cell r="L65">
            <v>211.47380000000001</v>
          </cell>
          <cell r="M65">
            <v>4.7199</v>
          </cell>
          <cell r="N65">
            <v>7080.8835186086199</v>
          </cell>
          <cell r="O65">
            <v>72193740.579999998</v>
          </cell>
          <cell r="P65">
            <v>13887782.73</v>
          </cell>
          <cell r="Q65">
            <v>47028340.75</v>
          </cell>
          <cell r="R65">
            <v>2030148.48</v>
          </cell>
          <cell r="S65">
            <v>42479.1</v>
          </cell>
          <cell r="T65">
            <v>135182491.63999999</v>
          </cell>
          <cell r="U65">
            <v>66771394</v>
          </cell>
          <cell r="V65">
            <v>68411097.640000001</v>
          </cell>
          <cell r="W65">
            <v>0</v>
          </cell>
          <cell r="X65">
            <v>68411097.640000001</v>
          </cell>
          <cell r="Y65">
            <v>62074929.020000003</v>
          </cell>
        </row>
        <row r="66">
          <cell r="E66" t="str">
            <v>10855</v>
          </cell>
          <cell r="F66" t="str">
            <v>รพ.สนามชัยเขต</v>
          </cell>
          <cell r="G66">
            <v>1.1499999999999999</v>
          </cell>
          <cell r="H66">
            <v>55563</v>
          </cell>
          <cell r="I66">
            <v>1252.2973777513814</v>
          </cell>
          <cell r="J66">
            <v>240.90224105969801</v>
          </cell>
          <cell r="K66">
            <v>4783.1085999999996</v>
          </cell>
          <cell r="L66">
            <v>173.1653</v>
          </cell>
          <cell r="M66">
            <v>3.6461000000000001</v>
          </cell>
          <cell r="N66">
            <v>7080.8835186086199</v>
          </cell>
          <cell r="O66">
            <v>69581399.200000003</v>
          </cell>
          <cell r="P66">
            <v>13385251.220000001</v>
          </cell>
          <cell r="Q66">
            <v>38948930.149999999</v>
          </cell>
          <cell r="R66">
            <v>1662386.88</v>
          </cell>
          <cell r="S66">
            <v>32814.9</v>
          </cell>
          <cell r="T66">
            <v>123610782.34999999</v>
          </cell>
          <cell r="U66">
            <v>60907365</v>
          </cell>
          <cell r="V66">
            <v>62703417.350000001</v>
          </cell>
          <cell r="W66">
            <v>0</v>
          </cell>
          <cell r="X66">
            <v>62703417.350000001</v>
          </cell>
          <cell r="Y66">
            <v>62290991.710000001</v>
          </cell>
        </row>
        <row r="67">
          <cell r="E67" t="str">
            <v>10856</v>
          </cell>
          <cell r="F67" t="str">
            <v>รพ.แปลงยาว</v>
          </cell>
          <cell r="G67">
            <v>1.1499999999999999</v>
          </cell>
          <cell r="H67">
            <v>29803</v>
          </cell>
          <cell r="I67">
            <v>1466.6392168573632</v>
          </cell>
          <cell r="J67">
            <v>282.13480320773073</v>
          </cell>
          <cell r="K67">
            <v>1584.8972000000001</v>
          </cell>
          <cell r="L67">
            <v>126.9049</v>
          </cell>
          <cell r="M67">
            <v>0</v>
          </cell>
          <cell r="N67">
            <v>7080.8835186086199</v>
          </cell>
          <cell r="O67">
            <v>43710248.579999998</v>
          </cell>
          <cell r="P67">
            <v>8408463.5399999991</v>
          </cell>
          <cell r="Q67">
            <v>12905843.470000001</v>
          </cell>
          <cell r="R67">
            <v>1218287.04</v>
          </cell>
          <cell r="S67">
            <v>0</v>
          </cell>
          <cell r="T67">
            <v>66242842.630000003</v>
          </cell>
          <cell r="U67">
            <v>34960277</v>
          </cell>
          <cell r="V67">
            <v>31282565.629999999</v>
          </cell>
          <cell r="W67">
            <v>801884.49</v>
          </cell>
          <cell r="X67">
            <v>32084450.120000001</v>
          </cell>
          <cell r="Y67">
            <v>32084450.120000001</v>
          </cell>
        </row>
        <row r="68">
          <cell r="E68" t="str">
            <v>13747</v>
          </cell>
          <cell r="F68" t="str">
            <v>รพ.ราชสาส์น</v>
          </cell>
          <cell r="G68">
            <v>1.4</v>
          </cell>
          <cell r="H68">
            <v>8224</v>
          </cell>
          <cell r="I68">
            <v>1723.8540515564202</v>
          </cell>
          <cell r="J68">
            <v>331.61476775291828</v>
          </cell>
          <cell r="K68">
            <v>327.65499999999997</v>
          </cell>
          <cell r="L68">
            <v>8.6750000000000007</v>
          </cell>
          <cell r="M68">
            <v>0</v>
          </cell>
          <cell r="N68">
            <v>7080.8835186086199</v>
          </cell>
          <cell r="O68">
            <v>14176975.720000001</v>
          </cell>
          <cell r="P68">
            <v>2727199.85</v>
          </cell>
          <cell r="Q68">
            <v>3248121.65</v>
          </cell>
          <cell r="R68">
            <v>83280</v>
          </cell>
          <cell r="S68">
            <v>0</v>
          </cell>
          <cell r="T68">
            <v>20235577.219999999</v>
          </cell>
          <cell r="U68">
            <v>16815739</v>
          </cell>
          <cell r="V68">
            <v>3419838.22</v>
          </cell>
          <cell r="W68">
            <v>10364087.050000001</v>
          </cell>
          <cell r="X68">
            <v>13783925.27</v>
          </cell>
          <cell r="Y68">
            <v>13783925.27</v>
          </cell>
        </row>
        <row r="69">
          <cell r="E69" t="str">
            <v>31327</v>
          </cell>
          <cell r="F69" t="str">
            <v>รพ.คลองเขื่อน</v>
          </cell>
          <cell r="G69">
            <v>1.5</v>
          </cell>
          <cell r="H69">
            <v>8286</v>
          </cell>
          <cell r="I69">
            <v>1723.0378409365196</v>
          </cell>
          <cell r="J69">
            <v>331.45775524981894</v>
          </cell>
          <cell r="K69">
            <v>360.31639999999999</v>
          </cell>
          <cell r="L69">
            <v>9.0504999999999995</v>
          </cell>
          <cell r="M69">
            <v>0</v>
          </cell>
          <cell r="N69">
            <v>7080.8835186086199</v>
          </cell>
          <cell r="O69">
            <v>14277091.550000001</v>
          </cell>
          <cell r="P69">
            <v>2746458.96</v>
          </cell>
          <cell r="Q69">
            <v>3827037.69</v>
          </cell>
          <cell r="R69">
            <v>86884.800000000003</v>
          </cell>
          <cell r="S69">
            <v>0</v>
          </cell>
          <cell r="T69">
            <v>20937473</v>
          </cell>
          <cell r="U69">
            <v>13334083</v>
          </cell>
          <cell r="V69">
            <v>7603390</v>
          </cell>
          <cell r="W69">
            <v>2745496.47</v>
          </cell>
          <cell r="X69">
            <v>10348886.470000001</v>
          </cell>
          <cell r="Y69">
            <v>10348886.470000001</v>
          </cell>
        </row>
        <row r="70">
          <cell r="E70"/>
          <cell r="F70"/>
          <cell r="G70"/>
          <cell r="H70">
            <v>476671</v>
          </cell>
          <cell r="I70"/>
          <cell r="J70"/>
          <cell r="K70">
            <v>55951.650900000008</v>
          </cell>
          <cell r="L70">
            <v>3133.4205000000002</v>
          </cell>
          <cell r="M70">
            <v>1727.9451999999999</v>
          </cell>
          <cell r="N70"/>
          <cell r="O70">
            <v>606373056.89999998</v>
          </cell>
          <cell r="P70">
            <v>116646917.02999999</v>
          </cell>
          <cell r="Q70">
            <v>435470148.04999995</v>
          </cell>
          <cell r="R70">
            <v>30080836.800000001</v>
          </cell>
          <cell r="S70">
            <v>15551506.800000001</v>
          </cell>
          <cell r="T70">
            <v>1204122465.5800002</v>
          </cell>
          <cell r="U70">
            <v>697677371</v>
          </cell>
          <cell r="V70">
            <v>506445094.58000004</v>
          </cell>
          <cell r="W70">
            <v>59028142.700000003</v>
          </cell>
          <cell r="X70">
            <v>565473237.27999997</v>
          </cell>
          <cell r="Y70">
            <v>552688157.94000006</v>
          </cell>
        </row>
        <row r="71">
          <cell r="E71" t="str">
            <v>10665</v>
          </cell>
          <cell r="F71" t="str">
            <v>รพ.เจ้าพระยาอภัยภูเบศร</v>
          </cell>
          <cell r="G71">
            <v>1.1000000000000001</v>
          </cell>
          <cell r="H71">
            <v>73701</v>
          </cell>
          <cell r="I71">
            <v>1136.899477483345</v>
          </cell>
          <cell r="J71">
            <v>221.06135181340824</v>
          </cell>
          <cell r="K71">
            <v>27247.207900000001</v>
          </cell>
          <cell r="L71">
            <v>1174.0572999999999</v>
          </cell>
          <cell r="M71">
            <v>1152.3559</v>
          </cell>
          <cell r="N71">
            <v>7080.8835186086199</v>
          </cell>
          <cell r="O71">
            <v>83790628.390000001</v>
          </cell>
          <cell r="P71">
            <v>16292442.689999999</v>
          </cell>
          <cell r="Q71">
            <v>212227735.94999999</v>
          </cell>
          <cell r="R71">
            <v>11270950.08</v>
          </cell>
          <cell r="S71">
            <v>10371203.1</v>
          </cell>
          <cell r="T71">
            <v>333952960.20999998</v>
          </cell>
          <cell r="U71">
            <v>265152318</v>
          </cell>
          <cell r="V71">
            <v>68800642.209999993</v>
          </cell>
          <cell r="W71">
            <v>0</v>
          </cell>
          <cell r="X71">
            <v>68800642.209999993</v>
          </cell>
          <cell r="Y71">
            <v>63907577.159999996</v>
          </cell>
        </row>
        <row r="72">
          <cell r="E72" t="str">
            <v>10857</v>
          </cell>
          <cell r="F72" t="str">
            <v>รพ.กบินทร์บุรี</v>
          </cell>
          <cell r="G72">
            <v>1.1499999999999999</v>
          </cell>
          <cell r="H72">
            <v>103312</v>
          </cell>
          <cell r="I72">
            <v>1045.4810798358369</v>
          </cell>
          <cell r="J72">
            <v>203.28574812219298</v>
          </cell>
          <cell r="K72">
            <v>9904.0080999999991</v>
          </cell>
          <cell r="L72">
            <v>484.9982</v>
          </cell>
          <cell r="M72">
            <v>281.52379999999999</v>
          </cell>
          <cell r="N72">
            <v>7080.8835186086199</v>
          </cell>
          <cell r="O72">
            <v>108010741.31999999</v>
          </cell>
          <cell r="P72">
            <v>21001857.210000001</v>
          </cell>
          <cell r="Q72">
            <v>80648496.780000001</v>
          </cell>
          <cell r="R72">
            <v>4655982.72</v>
          </cell>
          <cell r="S72">
            <v>2533714.2000000002</v>
          </cell>
          <cell r="T72">
            <v>216850792.22999999</v>
          </cell>
          <cell r="U72">
            <v>111537389</v>
          </cell>
          <cell r="V72">
            <v>105313403.23</v>
          </cell>
          <cell r="W72">
            <v>21959921.09</v>
          </cell>
          <cell r="X72">
            <v>127273324.31999999</v>
          </cell>
          <cell r="Y72">
            <v>127273324.31999999</v>
          </cell>
        </row>
        <row r="73">
          <cell r="E73" t="str">
            <v>10858</v>
          </cell>
          <cell r="F73" t="str">
            <v>รพ.นาดี</v>
          </cell>
          <cell r="G73">
            <v>1.25</v>
          </cell>
          <cell r="H73">
            <v>35360</v>
          </cell>
          <cell r="I73">
            <v>1382.4429703054298</v>
          </cell>
          <cell r="J73">
            <v>268.80539394796381</v>
          </cell>
          <cell r="K73">
            <v>1230.1828</v>
          </cell>
          <cell r="L73">
            <v>58.432499999999997</v>
          </cell>
          <cell r="M73">
            <v>0</v>
          </cell>
          <cell r="N73">
            <v>7080.8835186086199</v>
          </cell>
          <cell r="O73">
            <v>48883183.43</v>
          </cell>
          <cell r="P73">
            <v>9504958.7300000004</v>
          </cell>
          <cell r="Q73">
            <v>10888476.390000001</v>
          </cell>
          <cell r="R73">
            <v>560952</v>
          </cell>
          <cell r="S73">
            <v>0</v>
          </cell>
          <cell r="T73">
            <v>69837570.549999997</v>
          </cell>
          <cell r="U73">
            <v>34044662</v>
          </cell>
          <cell r="V73">
            <v>35792908.549999997</v>
          </cell>
          <cell r="W73">
            <v>0</v>
          </cell>
          <cell r="X73">
            <v>35792908.549999997</v>
          </cell>
          <cell r="Y73">
            <v>33803403.43</v>
          </cell>
        </row>
        <row r="74">
          <cell r="E74" t="str">
            <v>10859</v>
          </cell>
          <cell r="F74" t="str">
            <v>รพ.บ้านสร้าง</v>
          </cell>
          <cell r="G74">
            <v>1.3</v>
          </cell>
          <cell r="H74">
            <v>20002</v>
          </cell>
          <cell r="I74">
            <v>1543.2216093390659</v>
          </cell>
          <cell r="J74">
            <v>300.0675627437256</v>
          </cell>
          <cell r="K74">
            <v>841.91470000000004</v>
          </cell>
          <cell r="L74">
            <v>25.989599999999999</v>
          </cell>
          <cell r="M74">
            <v>0</v>
          </cell>
          <cell r="N74">
            <v>7080.8835186086199</v>
          </cell>
          <cell r="O74">
            <v>30867518.629999999</v>
          </cell>
          <cell r="P74">
            <v>6001951.3899999997</v>
          </cell>
          <cell r="Q74">
            <v>7749949.8300000001</v>
          </cell>
          <cell r="R74">
            <v>249500.16</v>
          </cell>
          <cell r="S74">
            <v>0</v>
          </cell>
          <cell r="T74">
            <v>44868920.009999998</v>
          </cell>
          <cell r="U74">
            <v>27937014</v>
          </cell>
          <cell r="V74">
            <v>16931906.010000002</v>
          </cell>
          <cell r="W74">
            <v>5291999.51</v>
          </cell>
          <cell r="X74">
            <v>22223905.52</v>
          </cell>
          <cell r="Y74">
            <v>22223905.52</v>
          </cell>
        </row>
        <row r="75">
          <cell r="E75" t="str">
            <v>10860</v>
          </cell>
          <cell r="F75" t="str">
            <v>รพ.ประจันตคาม</v>
          </cell>
          <cell r="G75">
            <v>1.25</v>
          </cell>
          <cell r="H75">
            <v>34262</v>
          </cell>
          <cell r="I75">
            <v>1392.8330687058549</v>
          </cell>
          <cell r="J75">
            <v>270.82566837896212</v>
          </cell>
          <cell r="K75">
            <v>741.35810000000004</v>
          </cell>
          <cell r="L75">
            <v>17.907299999999999</v>
          </cell>
          <cell r="M75">
            <v>0</v>
          </cell>
          <cell r="N75">
            <v>7080.8835186086199</v>
          </cell>
          <cell r="O75">
            <v>47721246.600000001</v>
          </cell>
          <cell r="P75">
            <v>9279029.0500000007</v>
          </cell>
          <cell r="Q75">
            <v>6561837.7599999998</v>
          </cell>
          <cell r="R75">
            <v>171910.08</v>
          </cell>
          <cell r="S75">
            <v>0</v>
          </cell>
          <cell r="T75">
            <v>63734023.490000002</v>
          </cell>
          <cell r="U75">
            <v>40095922</v>
          </cell>
          <cell r="V75">
            <v>23638101.489999998</v>
          </cell>
          <cell r="W75">
            <v>1033966.95</v>
          </cell>
          <cell r="X75">
            <v>24672068.440000001</v>
          </cell>
          <cell r="Y75">
            <v>24672068.440000001</v>
          </cell>
        </row>
        <row r="76">
          <cell r="E76" t="str">
            <v>10861</v>
          </cell>
          <cell r="F76" t="str">
            <v>รพ.ศรีมหาโพธิ</v>
          </cell>
          <cell r="G76">
            <v>1.1499999999999999</v>
          </cell>
          <cell r="H76">
            <v>44749</v>
          </cell>
          <cell r="I76">
            <v>1305.0596163042751</v>
          </cell>
          <cell r="J76">
            <v>253.75879617421617</v>
          </cell>
          <cell r="K76">
            <v>1497.1043</v>
          </cell>
          <cell r="L76">
            <v>105.6377</v>
          </cell>
          <cell r="M76">
            <v>0</v>
          </cell>
          <cell r="N76">
            <v>7080.8835186086199</v>
          </cell>
          <cell r="O76">
            <v>58400112.770000003</v>
          </cell>
          <cell r="P76">
            <v>11355452.369999999</v>
          </cell>
          <cell r="Q76">
            <v>12190944.02</v>
          </cell>
          <cell r="R76">
            <v>1014121.92</v>
          </cell>
          <cell r="S76">
            <v>0</v>
          </cell>
          <cell r="T76">
            <v>82960631.079999998</v>
          </cell>
          <cell r="U76">
            <v>48265593</v>
          </cell>
          <cell r="V76">
            <v>34695038.079999998</v>
          </cell>
          <cell r="W76">
            <v>0</v>
          </cell>
          <cell r="X76">
            <v>34695038.079999998</v>
          </cell>
          <cell r="Y76">
            <v>32179150.329999998</v>
          </cell>
        </row>
        <row r="77">
          <cell r="E77" t="str">
            <v>10862</v>
          </cell>
          <cell r="F77" t="str">
            <v>รพ.ศรีมโหสถ</v>
          </cell>
          <cell r="G77">
            <v>1.35</v>
          </cell>
          <cell r="H77">
            <v>14064</v>
          </cell>
          <cell r="I77">
            <v>1599.0834485210466</v>
          </cell>
          <cell r="J77">
            <v>310.92946672354947</v>
          </cell>
          <cell r="K77">
            <v>680.81859999999995</v>
          </cell>
          <cell r="L77">
            <v>13.438599999999999</v>
          </cell>
          <cell r="M77">
            <v>0</v>
          </cell>
          <cell r="N77">
            <v>7080.8835186086199</v>
          </cell>
          <cell r="O77">
            <v>22489509.620000001</v>
          </cell>
          <cell r="P77">
            <v>4372912.0199999996</v>
          </cell>
          <cell r="Q77">
            <v>6508076.1500000004</v>
          </cell>
          <cell r="R77">
            <v>129010.56</v>
          </cell>
          <cell r="S77">
            <v>0</v>
          </cell>
          <cell r="T77">
            <v>33499508.350000001</v>
          </cell>
          <cell r="U77">
            <v>23409353</v>
          </cell>
          <cell r="V77">
            <v>10090155.35</v>
          </cell>
          <cell r="W77">
            <v>5814936.3300000001</v>
          </cell>
          <cell r="X77">
            <v>15905091.68</v>
          </cell>
          <cell r="Y77">
            <v>15905091.68</v>
          </cell>
        </row>
        <row r="78">
          <cell r="E78"/>
          <cell r="F78"/>
          <cell r="G78"/>
          <cell r="H78">
            <v>325450</v>
          </cell>
          <cell r="I78"/>
          <cell r="J78"/>
          <cell r="K78">
            <v>42142.594499999999</v>
          </cell>
          <cell r="L78">
            <v>1880.4612</v>
          </cell>
          <cell r="M78">
            <v>1433.8797</v>
          </cell>
          <cell r="N78"/>
          <cell r="O78">
            <v>400162940.75999999</v>
          </cell>
          <cell r="P78">
            <v>77808603.459999993</v>
          </cell>
          <cell r="Q78">
            <v>336775516.87999994</v>
          </cell>
          <cell r="R78">
            <v>18052427.52</v>
          </cell>
          <cell r="S78">
            <v>12904917.300000001</v>
          </cell>
          <cell r="T78">
            <v>845704405.91999996</v>
          </cell>
          <cell r="U78">
            <v>550442251</v>
          </cell>
          <cell r="V78">
            <v>295262154.92000002</v>
          </cell>
          <cell r="W78">
            <v>34100823.880000003</v>
          </cell>
          <cell r="X78">
            <v>329362978.80000001</v>
          </cell>
          <cell r="Y78">
            <v>319964520.88</v>
          </cell>
        </row>
        <row r="79">
          <cell r="E79" t="str">
            <v>10699</v>
          </cell>
          <cell r="F79" t="str">
            <v>รพร.สระแก้ว</v>
          </cell>
          <cell r="G79">
            <v>1.1000000000000001</v>
          </cell>
          <cell r="H79">
            <v>84332</v>
          </cell>
          <cell r="I79">
            <v>1087.9483804487027</v>
          </cell>
          <cell r="J79">
            <v>212.7500208698952</v>
          </cell>
          <cell r="K79">
            <v>29291.684300000001</v>
          </cell>
          <cell r="L79">
            <v>1180.4842000000001</v>
          </cell>
          <cell r="M79">
            <v>1760.4881</v>
          </cell>
          <cell r="N79">
            <v>7080.8835186086199</v>
          </cell>
          <cell r="O79">
            <v>91748862.819999993</v>
          </cell>
          <cell r="P79">
            <v>17941634.760000002</v>
          </cell>
          <cell r="Q79">
            <v>228152104.84</v>
          </cell>
          <cell r="R79">
            <v>11332648.32</v>
          </cell>
          <cell r="S79">
            <v>15844392.9</v>
          </cell>
          <cell r="T79">
            <v>365019643.63999999</v>
          </cell>
          <cell r="U79">
            <v>158043401</v>
          </cell>
          <cell r="V79">
            <v>206976242.63999999</v>
          </cell>
          <cell r="W79">
            <v>0</v>
          </cell>
          <cell r="X79">
            <v>206976242.63999999</v>
          </cell>
          <cell r="Y79">
            <v>183715348.16999999</v>
          </cell>
        </row>
        <row r="80">
          <cell r="E80" t="str">
            <v>10866</v>
          </cell>
          <cell r="F80" t="str">
            <v>รพ.คลองหาด</v>
          </cell>
          <cell r="G80">
            <v>1.3</v>
          </cell>
          <cell r="H80">
            <v>28822</v>
          </cell>
          <cell r="I80">
            <v>1433.9616934980224</v>
          </cell>
          <cell r="J80">
            <v>280.41346957185482</v>
          </cell>
          <cell r="K80">
            <v>1368.9422999999999</v>
          </cell>
          <cell r="L80">
            <v>30.076599999999999</v>
          </cell>
          <cell r="M80">
            <v>0</v>
          </cell>
          <cell r="N80">
            <v>7080.8835186086199</v>
          </cell>
          <cell r="O80">
            <v>41329643.93</v>
          </cell>
          <cell r="P80">
            <v>8082077.0199999996</v>
          </cell>
          <cell r="Q80">
            <v>12601317.33</v>
          </cell>
          <cell r="R80">
            <v>288735.35999999999</v>
          </cell>
          <cell r="S80">
            <v>0</v>
          </cell>
          <cell r="T80">
            <v>62301773.640000001</v>
          </cell>
          <cell r="U80">
            <v>24784868</v>
          </cell>
          <cell r="V80">
            <v>37516905.640000001</v>
          </cell>
          <cell r="W80">
            <v>0</v>
          </cell>
          <cell r="X80">
            <v>37516905.640000001</v>
          </cell>
          <cell r="Y80">
            <v>28854716.18</v>
          </cell>
        </row>
        <row r="81">
          <cell r="E81" t="str">
            <v>10867</v>
          </cell>
          <cell r="F81" t="str">
            <v>รพ.ตาพระยา</v>
          </cell>
          <cell r="G81">
            <v>1.2</v>
          </cell>
          <cell r="H81">
            <v>40417</v>
          </cell>
          <cell r="I81">
            <v>1327.252762946285</v>
          </cell>
          <cell r="J81">
            <v>259.54636984437246</v>
          </cell>
          <cell r="K81">
            <v>1485.826</v>
          </cell>
          <cell r="L81">
            <v>41.715400000000002</v>
          </cell>
          <cell r="M81">
            <v>0</v>
          </cell>
          <cell r="N81">
            <v>7080.8835186086199</v>
          </cell>
          <cell r="O81">
            <v>53643574.920000002</v>
          </cell>
          <cell r="P81">
            <v>10490085.630000001</v>
          </cell>
          <cell r="Q81">
            <v>12625153</v>
          </cell>
          <cell r="R81">
            <v>400467.84</v>
          </cell>
          <cell r="S81">
            <v>0</v>
          </cell>
          <cell r="T81">
            <v>77159281.390000001</v>
          </cell>
          <cell r="U81">
            <v>28615153</v>
          </cell>
          <cell r="V81">
            <v>48544128.390000001</v>
          </cell>
          <cell r="W81">
            <v>0</v>
          </cell>
          <cell r="X81">
            <v>48544128.390000001</v>
          </cell>
          <cell r="Y81">
            <v>43887848.170000002</v>
          </cell>
        </row>
        <row r="82">
          <cell r="E82" t="str">
            <v>10868</v>
          </cell>
          <cell r="F82" t="str">
            <v>รพ.วังน้ำเย็น</v>
          </cell>
          <cell r="G82">
            <v>1.1499999999999999</v>
          </cell>
          <cell r="H82">
            <v>47510</v>
          </cell>
          <cell r="I82">
            <v>1272.4422182698379</v>
          </cell>
          <cell r="J82">
            <v>248.82808166701747</v>
          </cell>
          <cell r="K82">
            <v>2001.2989</v>
          </cell>
          <cell r="L82">
            <v>46.841500000000003</v>
          </cell>
          <cell r="M82">
            <v>0</v>
          </cell>
          <cell r="N82">
            <v>7080.8835186086199</v>
          </cell>
          <cell r="O82">
            <v>60453729.789999999</v>
          </cell>
          <cell r="P82">
            <v>11821822.16</v>
          </cell>
          <cell r="Q82">
            <v>16296608.810000001</v>
          </cell>
          <cell r="R82">
            <v>449678.4</v>
          </cell>
          <cell r="S82">
            <v>0</v>
          </cell>
          <cell r="T82">
            <v>89021839.159999996</v>
          </cell>
          <cell r="U82">
            <v>33883038</v>
          </cell>
          <cell r="V82">
            <v>55138801.159999996</v>
          </cell>
          <cell r="W82">
            <v>0</v>
          </cell>
          <cell r="X82">
            <v>55138801.159999996</v>
          </cell>
          <cell r="Y82">
            <v>51807181.619999997</v>
          </cell>
        </row>
        <row r="83">
          <cell r="E83" t="str">
            <v>10869</v>
          </cell>
          <cell r="F83" t="str">
            <v>รพ.วัฒนานคร</v>
          </cell>
          <cell r="G83">
            <v>1.1499999999999999</v>
          </cell>
          <cell r="H83">
            <v>56259</v>
          </cell>
          <cell r="I83">
            <v>1214.161977994632</v>
          </cell>
          <cell r="J83">
            <v>237.43128868269963</v>
          </cell>
          <cell r="K83">
            <v>2634.0147000000002</v>
          </cell>
          <cell r="L83">
            <v>58.634799999999998</v>
          </cell>
          <cell r="M83">
            <v>1.9117999999999999</v>
          </cell>
          <cell r="N83">
            <v>7080.8835186086199</v>
          </cell>
          <cell r="O83">
            <v>68307538.719999999</v>
          </cell>
          <cell r="P83">
            <v>13357646.869999999</v>
          </cell>
          <cell r="Q83">
            <v>21448823.93</v>
          </cell>
          <cell r="R83">
            <v>562894.07999999996</v>
          </cell>
          <cell r="S83">
            <v>17206.2</v>
          </cell>
          <cell r="T83">
            <v>103694109.8</v>
          </cell>
          <cell r="U83">
            <v>48407826</v>
          </cell>
          <cell r="V83">
            <v>55286283.799999997</v>
          </cell>
          <cell r="W83">
            <v>0</v>
          </cell>
          <cell r="X83">
            <v>55286283.799999997</v>
          </cell>
          <cell r="Y83">
            <v>44767806.799999997</v>
          </cell>
        </row>
        <row r="84">
          <cell r="E84" t="str">
            <v>10870</v>
          </cell>
          <cell r="F84" t="str">
            <v>รพ.อรัญประเทศ</v>
          </cell>
          <cell r="G84">
            <v>1.1499999999999999</v>
          </cell>
          <cell r="H84">
            <v>62835</v>
          </cell>
          <cell r="I84">
            <v>1176.4718013845786</v>
          </cell>
          <cell r="J84">
            <v>230.06091541338424</v>
          </cell>
          <cell r="K84">
            <v>6547.3597</v>
          </cell>
          <cell r="L84">
            <v>269.33260000000001</v>
          </cell>
          <cell r="M84">
            <v>0</v>
          </cell>
          <cell r="N84">
            <v>7080.8835186086199</v>
          </cell>
          <cell r="O84">
            <v>73923605.640000001</v>
          </cell>
          <cell r="P84">
            <v>14455877.619999999</v>
          </cell>
          <cell r="Q84">
            <v>53315255.420000002</v>
          </cell>
          <cell r="R84">
            <v>2585592.96</v>
          </cell>
          <cell r="S84">
            <v>0</v>
          </cell>
          <cell r="T84">
            <v>144280331.63999999</v>
          </cell>
          <cell r="U84">
            <v>75949353</v>
          </cell>
          <cell r="V84">
            <v>68330978.640000001</v>
          </cell>
          <cell r="W84">
            <v>0</v>
          </cell>
          <cell r="X84">
            <v>68330978.640000001</v>
          </cell>
          <cell r="Y84">
            <v>64163890.82</v>
          </cell>
        </row>
        <row r="85">
          <cell r="E85" t="str">
            <v>13817</v>
          </cell>
          <cell r="F85" t="str">
            <v>รพ.เขาฉกรรจ์</v>
          </cell>
          <cell r="G85">
            <v>1.2</v>
          </cell>
          <cell r="H85">
            <v>43656</v>
          </cell>
          <cell r="I85">
            <v>1300.0140743540408</v>
          </cell>
          <cell r="J85">
            <v>254.21980140186918</v>
          </cell>
          <cell r="K85">
            <v>1389.4428</v>
          </cell>
          <cell r="L85">
            <v>39.358499999999999</v>
          </cell>
          <cell r="M85">
            <v>0</v>
          </cell>
          <cell r="N85">
            <v>7080.8835186086199</v>
          </cell>
          <cell r="O85">
            <v>56753414.43</v>
          </cell>
          <cell r="P85">
            <v>11098219.65</v>
          </cell>
          <cell r="Q85">
            <v>11806179.43</v>
          </cell>
          <cell r="R85">
            <v>377841.6</v>
          </cell>
          <cell r="S85">
            <v>0</v>
          </cell>
          <cell r="T85">
            <v>80035655.109999999</v>
          </cell>
          <cell r="U85">
            <v>29409203</v>
          </cell>
          <cell r="V85">
            <v>50626452.109999999</v>
          </cell>
          <cell r="W85">
            <v>0</v>
          </cell>
          <cell r="X85">
            <v>50626452.109999999</v>
          </cell>
          <cell r="Y85">
            <v>46907775.759999998</v>
          </cell>
        </row>
        <row r="86">
          <cell r="E86" t="str">
            <v>28849</v>
          </cell>
          <cell r="F86" t="str">
            <v>รพ.วังสมบูรณ์</v>
          </cell>
          <cell r="G86">
            <v>1.3</v>
          </cell>
          <cell r="H86">
            <v>27103</v>
          </cell>
          <cell r="I86">
            <v>1447.4068785743277</v>
          </cell>
          <cell r="J86">
            <v>283.04269674943731</v>
          </cell>
          <cell r="K86">
            <v>880.36189999999999</v>
          </cell>
          <cell r="L86">
            <v>18.2394</v>
          </cell>
          <cell r="M86">
            <v>0</v>
          </cell>
          <cell r="N86">
            <v>7080.8835186086199</v>
          </cell>
          <cell r="O86">
            <v>39229068.630000003</v>
          </cell>
          <cell r="P86">
            <v>7671306.21</v>
          </cell>
          <cell r="Q86">
            <v>8103862.2999999998</v>
          </cell>
          <cell r="R86">
            <v>175098.23999999999</v>
          </cell>
          <cell r="S86">
            <v>0</v>
          </cell>
          <cell r="T86">
            <v>55179335.380000003</v>
          </cell>
          <cell r="U86">
            <v>16739321</v>
          </cell>
          <cell r="V86">
            <v>38440014.380000003</v>
          </cell>
          <cell r="W86">
            <v>0</v>
          </cell>
          <cell r="X86">
            <v>38440014.380000003</v>
          </cell>
          <cell r="Y86">
            <v>31873471.690000001</v>
          </cell>
        </row>
        <row r="87">
          <cell r="E87" t="str">
            <v>28850</v>
          </cell>
          <cell r="F87" t="str">
            <v>รพ.โคกสูง</v>
          </cell>
          <cell r="G87">
            <v>1.35</v>
          </cell>
          <cell r="H87">
            <v>19654</v>
          </cell>
          <cell r="I87">
            <v>1529.7738455276281</v>
          </cell>
          <cell r="J87">
            <v>299.14968708659814</v>
          </cell>
          <cell r="K87">
            <v>748.18169999999998</v>
          </cell>
          <cell r="L87">
            <v>22.9206</v>
          </cell>
          <cell r="M87">
            <v>0</v>
          </cell>
          <cell r="N87">
            <v>7080.8835186086199</v>
          </cell>
          <cell r="O87">
            <v>30066175.16</v>
          </cell>
          <cell r="P87">
            <v>5879487.9500000002</v>
          </cell>
          <cell r="Q87">
            <v>7152013.1200000001</v>
          </cell>
          <cell r="R87">
            <v>220037.76000000001</v>
          </cell>
          <cell r="S87">
            <v>0</v>
          </cell>
          <cell r="T87">
            <v>43317713.990000002</v>
          </cell>
          <cell r="U87">
            <v>14721964</v>
          </cell>
          <cell r="V87">
            <v>28595749.989999998</v>
          </cell>
          <cell r="W87">
            <v>0</v>
          </cell>
          <cell r="X87">
            <v>28595749.989999998</v>
          </cell>
          <cell r="Y87">
            <v>21015614.649999999</v>
          </cell>
        </row>
        <row r="88">
          <cell r="E88"/>
          <cell r="F88"/>
          <cell r="G88"/>
          <cell r="H88">
            <v>410588</v>
          </cell>
          <cell r="I88"/>
          <cell r="J88"/>
          <cell r="K88">
            <v>46347.112300000001</v>
          </cell>
          <cell r="L88">
            <v>1707.6036000000001</v>
          </cell>
          <cell r="M88">
            <v>1762.3999000000001</v>
          </cell>
          <cell r="N88"/>
          <cell r="O88">
            <v>515455614.04000002</v>
          </cell>
          <cell r="P88">
            <v>100798157.87</v>
          </cell>
          <cell r="Q88">
            <v>371501318.18000007</v>
          </cell>
          <cell r="R88">
            <v>16392994.560000001</v>
          </cell>
          <cell r="S88">
            <v>15861599.1</v>
          </cell>
          <cell r="T88">
            <v>1020009683.7499999</v>
          </cell>
          <cell r="U88">
            <v>430554127</v>
          </cell>
          <cell r="V88">
            <v>589455556.75</v>
          </cell>
          <cell r="W88">
            <v>0</v>
          </cell>
          <cell r="X88">
            <v>589455556.75</v>
          </cell>
          <cell r="Y88">
            <v>516993653.85999995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AN14"/>
  <sheetViews>
    <sheetView topLeftCell="F1" workbookViewId="0">
      <pane xSplit="1" ySplit="4" topLeftCell="G5" activePane="bottomRight" state="frozen"/>
      <selection activeCell="F1" sqref="F1"/>
      <selection pane="topRight" activeCell="G1" sqref="G1"/>
      <selection pane="bottomLeft" activeCell="F3" sqref="F3"/>
      <selection pane="bottomRight" activeCell="F1" sqref="F1:W1"/>
    </sheetView>
  </sheetViews>
  <sheetFormatPr defaultRowHeight="14.25" outlineLevelRow="2" x14ac:dyDescent="0.2"/>
  <cols>
    <col min="6" max="6" width="12.375" customWidth="1"/>
    <col min="13" max="13" width="10.25" bestFit="1" customWidth="1"/>
    <col min="14" max="15" width="9.375" bestFit="1" customWidth="1"/>
    <col min="17" max="18" width="12.5" bestFit="1" customWidth="1"/>
    <col min="19" max="21" width="14" bestFit="1" customWidth="1"/>
    <col min="22" max="22" width="16.125" bestFit="1" customWidth="1"/>
    <col min="23" max="23" width="12.5" bestFit="1" customWidth="1"/>
    <col min="24" max="24" width="13.5" bestFit="1" customWidth="1"/>
    <col min="25" max="25" width="9.625" bestFit="1" customWidth="1"/>
    <col min="26" max="26" width="14.25" bestFit="1" customWidth="1"/>
    <col min="27" max="27" width="16" bestFit="1" customWidth="1"/>
    <col min="28" max="28" width="13" bestFit="1" customWidth="1"/>
    <col min="29" max="29" width="7.25" bestFit="1" customWidth="1"/>
    <col min="30" max="30" width="11.625" bestFit="1" customWidth="1"/>
    <col min="31" max="31" width="14.75" bestFit="1" customWidth="1"/>
    <col min="32" max="32" width="11.625" bestFit="1" customWidth="1"/>
    <col min="33" max="33" width="9.375" bestFit="1" customWidth="1"/>
    <col min="34" max="34" width="12" bestFit="1" customWidth="1"/>
    <col min="35" max="35" width="13.375" bestFit="1" customWidth="1"/>
    <col min="36" max="36" width="13.25" bestFit="1" customWidth="1"/>
    <col min="37" max="37" width="12.375" bestFit="1" customWidth="1"/>
    <col min="38" max="38" width="13.375" bestFit="1" customWidth="1"/>
    <col min="39" max="39" width="13" customWidth="1"/>
    <col min="40" max="40" width="13.375" bestFit="1" customWidth="1"/>
  </cols>
  <sheetData>
    <row r="1" spans="1:40" ht="19.5" x14ac:dyDescent="0.25">
      <c r="F1" s="156" t="s">
        <v>137</v>
      </c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</row>
    <row r="2" spans="1:40" ht="19.5" x14ac:dyDescent="0.25">
      <c r="A2" s="128"/>
      <c r="B2" s="128"/>
      <c r="C2" s="128"/>
      <c r="D2" s="128"/>
      <c r="E2" s="128"/>
      <c r="F2" s="129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40" s="11" customFormat="1" ht="21" customHeight="1" x14ac:dyDescent="0.2">
      <c r="A3" s="1"/>
      <c r="B3" s="1"/>
      <c r="C3" s="1"/>
      <c r="D3" s="1"/>
      <c r="E3" s="1"/>
      <c r="F3" s="1"/>
      <c r="G3" s="154" t="s">
        <v>0</v>
      </c>
      <c r="H3" s="154"/>
      <c r="I3" s="155"/>
      <c r="J3" s="2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 t="s">
        <v>7</v>
      </c>
      <c r="Q3" s="3" t="s">
        <v>8</v>
      </c>
      <c r="R3" s="3" t="s">
        <v>9</v>
      </c>
      <c r="S3" s="3" t="s">
        <v>10</v>
      </c>
      <c r="T3" s="3" t="s">
        <v>11</v>
      </c>
      <c r="U3" s="3" t="s">
        <v>12</v>
      </c>
      <c r="V3" s="3" t="s">
        <v>13</v>
      </c>
      <c r="W3" s="3" t="s">
        <v>14</v>
      </c>
      <c r="X3" s="3" t="s">
        <v>15</v>
      </c>
      <c r="Y3" s="4" t="s">
        <v>16</v>
      </c>
      <c r="Z3" s="5" t="s">
        <v>17</v>
      </c>
      <c r="AA3" s="6" t="s">
        <v>18</v>
      </c>
      <c r="AB3" s="7" t="s">
        <v>19</v>
      </c>
      <c r="AC3" s="6" t="s">
        <v>20</v>
      </c>
      <c r="AD3" s="8" t="s">
        <v>21</v>
      </c>
      <c r="AE3" s="9" t="s">
        <v>22</v>
      </c>
      <c r="AF3" s="10" t="s">
        <v>23</v>
      </c>
      <c r="AG3" s="10" t="s">
        <v>24</v>
      </c>
      <c r="AH3" s="10" t="s">
        <v>25</v>
      </c>
      <c r="AI3" s="10" t="s">
        <v>26</v>
      </c>
      <c r="AJ3" s="10" t="s">
        <v>27</v>
      </c>
      <c r="AK3" s="10" t="s">
        <v>88</v>
      </c>
      <c r="AL3" s="10" t="s">
        <v>135</v>
      </c>
      <c r="AM3" s="10" t="s">
        <v>134</v>
      </c>
      <c r="AN3" s="10" t="s">
        <v>136</v>
      </c>
    </row>
    <row r="4" spans="1:40" s="25" customFormat="1" ht="75.75" customHeight="1" x14ac:dyDescent="0.2">
      <c r="A4" s="12" t="s">
        <v>28</v>
      </c>
      <c r="B4" s="12" t="s">
        <v>29</v>
      </c>
      <c r="C4" s="12" t="s">
        <v>30</v>
      </c>
      <c r="D4" s="12" t="s">
        <v>31</v>
      </c>
      <c r="E4" s="12" t="s">
        <v>32</v>
      </c>
      <c r="F4" s="12" t="s">
        <v>33</v>
      </c>
      <c r="G4" s="13" t="s">
        <v>34</v>
      </c>
      <c r="H4" s="14" t="s">
        <v>35</v>
      </c>
      <c r="I4" s="15" t="s">
        <v>36</v>
      </c>
      <c r="J4" s="16" t="s">
        <v>37</v>
      </c>
      <c r="K4" s="16" t="s">
        <v>38</v>
      </c>
      <c r="L4" s="16" t="s">
        <v>39</v>
      </c>
      <c r="M4" s="16" t="s">
        <v>40</v>
      </c>
      <c r="N4" s="16" t="s">
        <v>41</v>
      </c>
      <c r="O4" s="17" t="s">
        <v>42</v>
      </c>
      <c r="P4" s="16" t="s">
        <v>43</v>
      </c>
      <c r="Q4" s="16" t="s">
        <v>44</v>
      </c>
      <c r="R4" s="16" t="s">
        <v>45</v>
      </c>
      <c r="S4" s="16" t="s">
        <v>46</v>
      </c>
      <c r="T4" s="16" t="s">
        <v>47</v>
      </c>
      <c r="U4" s="18" t="s">
        <v>48</v>
      </c>
      <c r="V4" s="16" t="s">
        <v>49</v>
      </c>
      <c r="W4" s="16" t="s">
        <v>50</v>
      </c>
      <c r="X4" s="16" t="s">
        <v>51</v>
      </c>
      <c r="Y4" s="19" t="s">
        <v>52</v>
      </c>
      <c r="Z4" s="20" t="s">
        <v>53</v>
      </c>
      <c r="AA4" s="21" t="s">
        <v>54</v>
      </c>
      <c r="AB4" s="22" t="s">
        <v>55</v>
      </c>
      <c r="AC4" s="18" t="s">
        <v>56</v>
      </c>
      <c r="AD4" s="14" t="s">
        <v>57</v>
      </c>
      <c r="AE4" s="23" t="s">
        <v>58</v>
      </c>
      <c r="AF4" s="24" t="s">
        <v>59</v>
      </c>
      <c r="AG4" s="24" t="s">
        <v>60</v>
      </c>
      <c r="AH4" s="16" t="s">
        <v>61</v>
      </c>
      <c r="AI4" s="18" t="s">
        <v>62</v>
      </c>
      <c r="AJ4" s="18" t="s">
        <v>63</v>
      </c>
      <c r="AK4" s="67" t="s">
        <v>86</v>
      </c>
      <c r="AL4" s="16" t="s">
        <v>87</v>
      </c>
      <c r="AM4" s="16" t="s">
        <v>132</v>
      </c>
      <c r="AN4" s="16" t="s">
        <v>133</v>
      </c>
    </row>
    <row r="5" spans="1:40" s="40" customFormat="1" ht="14.25" customHeight="1" outlineLevel="2" x14ac:dyDescent="0.2">
      <c r="A5" s="26">
        <v>412</v>
      </c>
      <c r="B5" s="27" t="s">
        <v>64</v>
      </c>
      <c r="C5" s="28" t="s">
        <v>65</v>
      </c>
      <c r="D5" s="27" t="s">
        <v>66</v>
      </c>
      <c r="E5" s="27" t="s">
        <v>67</v>
      </c>
      <c r="F5" s="27" t="s">
        <v>68</v>
      </c>
      <c r="G5" s="29">
        <v>1.1000000000000001</v>
      </c>
      <c r="H5" s="30"/>
      <c r="I5" s="31">
        <f t="shared" ref="I5:I13" si="0">IF(H5&lt;&gt;"",ROUND(H5,2),G5)</f>
        <v>1.1000000000000001</v>
      </c>
      <c r="J5" s="32">
        <v>84332</v>
      </c>
      <c r="K5" s="33">
        <f>VLOOKUP($E5,'[1]2.จัดสรรหลังSK'!$E$4:$Y$88,5,FALSE)</f>
        <v>1087.9483804487027</v>
      </c>
      <c r="L5" s="33">
        <f>VLOOKUP($E5,'[1]2.จัดสรรหลังSK'!$E$4:$Y$88,6,FALSE)</f>
        <v>212.7500208698952</v>
      </c>
      <c r="M5" s="34">
        <v>29291.684300000001</v>
      </c>
      <c r="N5" s="34">
        <v>1180.4842000000001</v>
      </c>
      <c r="O5" s="34">
        <v>1760.4881</v>
      </c>
      <c r="P5" s="29">
        <f t="shared" ref="P5:P13" ca="1" si="1">$P$9</f>
        <v>7080.8835188833291</v>
      </c>
      <c r="Q5" s="29">
        <f>VLOOKUP($E5,'[1]2.จัดสรรหลังSK'!$E$4:$Y$88,11,FALSE)</f>
        <v>91748862.819999993</v>
      </c>
      <c r="R5" s="29">
        <f>VLOOKUP($E5,'[1]2.จัดสรรหลังSK'!$E$4:$Y$88,12,FALSE)</f>
        <v>17941634.760000002</v>
      </c>
      <c r="S5" s="31">
        <f>IF($H$97&lt;&gt;0,ROUND(ROUND(M5*I5,4)*P5,2),VLOOKUP($E5,'[1]2.จัดสรรหลังSK'!$E$4:$Q$88,13,FALSE))</f>
        <v>228152104.84</v>
      </c>
      <c r="T5" s="29">
        <f>VLOOKUP($E5,'[1]2.จัดสรรหลังSK'!$E$4:$Y$88,14,FALSE)</f>
        <v>11332648.32</v>
      </c>
      <c r="U5" s="29">
        <f>VLOOKUP($E5,'[1]2.จัดสรรหลังSK'!$E$4:$Y$88,15,FALSE)</f>
        <v>15844392.9</v>
      </c>
      <c r="V5" s="33">
        <f t="shared" ref="V5:V13" si="2">SUM(Q5:U5)</f>
        <v>365019643.63999999</v>
      </c>
      <c r="W5" s="33">
        <v>158043401</v>
      </c>
      <c r="X5" s="29">
        <f t="shared" ref="X5:X13" si="3">ROUND(V5-W5,2)</f>
        <v>206976242.63999999</v>
      </c>
      <c r="Y5" s="35">
        <v>0</v>
      </c>
      <c r="Z5" s="36">
        <f t="shared" ref="Z5:Z13" si="4">ROUND(X5+Y5,2)</f>
        <v>206976242.63999999</v>
      </c>
      <c r="AA5" s="33">
        <f>VLOOKUP($E5,'[1]2.จัดสรรหลังSK'!$E$4:$Y$88,21,FALSE)</f>
        <v>183715348.16999999</v>
      </c>
      <c r="AB5" s="37">
        <f t="shared" ref="AB5:AB13" si="5">ROUND(Z5-AA5,2)</f>
        <v>23260894.469999999</v>
      </c>
      <c r="AC5" s="38" t="str">
        <f t="shared" ref="AC5:AC13" si="6">IF(Z5&gt;=AA5,"ผ่าน","ไม่ผ่าน")</f>
        <v>ผ่าน</v>
      </c>
      <c r="AD5" s="39">
        <v>0</v>
      </c>
      <c r="AE5" s="33">
        <f t="shared" ref="AE5:AE13" si="7">ROUND(Z5+AD5,2)</f>
        <v>206976242.63999999</v>
      </c>
      <c r="AF5" s="39">
        <v>3216628.2371999999</v>
      </c>
      <c r="AG5" s="39">
        <v>0</v>
      </c>
      <c r="AH5" s="33">
        <f t="shared" ref="AH5:AH13" si="8">ROUND(AF5+AG5,2)</f>
        <v>3216628.24</v>
      </c>
      <c r="AI5" s="33">
        <f t="shared" ref="AI5:AI13" si="9">ROUND(Z5-AH5,2)</f>
        <v>203759614.40000001</v>
      </c>
      <c r="AJ5" s="33">
        <f t="shared" ref="AJ5:AJ13" si="10">ROUND(AE5-AH5,2)</f>
        <v>203759614.40000001</v>
      </c>
      <c r="AK5" s="68">
        <v>0</v>
      </c>
      <c r="AL5" s="68">
        <f>AJ5+AK5</f>
        <v>203759614.40000001</v>
      </c>
      <c r="AM5" s="46">
        <v>678779.26393057033</v>
      </c>
      <c r="AN5" s="68">
        <f>AL5+AM5</f>
        <v>204438393.66393057</v>
      </c>
    </row>
    <row r="6" spans="1:40" s="40" customFormat="1" ht="14.25" customHeight="1" outlineLevel="2" x14ac:dyDescent="0.2">
      <c r="A6" s="41">
        <v>413</v>
      </c>
      <c r="B6" s="28" t="s">
        <v>64</v>
      </c>
      <c r="C6" s="28" t="s">
        <v>65</v>
      </c>
      <c r="D6" s="28" t="s">
        <v>66</v>
      </c>
      <c r="E6" s="28" t="s">
        <v>69</v>
      </c>
      <c r="F6" s="28" t="s">
        <v>70</v>
      </c>
      <c r="G6" s="42">
        <v>1.3</v>
      </c>
      <c r="H6" s="43"/>
      <c r="I6" s="44">
        <f t="shared" si="0"/>
        <v>1.3</v>
      </c>
      <c r="J6" s="45">
        <v>28822</v>
      </c>
      <c r="K6" s="46">
        <f>VLOOKUP($E6,'[1]2.จัดสรรหลังSK'!$E$4:$Y$88,5,FALSE)</f>
        <v>1433.9616934980224</v>
      </c>
      <c r="L6" s="46">
        <f>VLOOKUP($E6,'[1]2.จัดสรรหลังSK'!$E$4:$Y$88,6,FALSE)</f>
        <v>280.41346957185482</v>
      </c>
      <c r="M6" s="47">
        <v>1368.9422999999999</v>
      </c>
      <c r="N6" s="47">
        <v>30.076599999999999</v>
      </c>
      <c r="O6" s="47">
        <v>0</v>
      </c>
      <c r="P6" s="42">
        <f t="shared" ca="1" si="1"/>
        <v>7080.8835188833291</v>
      </c>
      <c r="Q6" s="42">
        <f>VLOOKUP($E6,'[1]2.จัดสรรหลังSK'!$E$4:$Y$88,11,FALSE)</f>
        <v>41329643.93</v>
      </c>
      <c r="R6" s="42">
        <f>VLOOKUP($E6,'[1]2.จัดสรรหลังSK'!$E$4:$Y$88,12,FALSE)</f>
        <v>8082077.0199999996</v>
      </c>
      <c r="S6" s="44">
        <f>IF($H$97&lt;&gt;0,ROUND(ROUND(M6*I6,4)*P6,2),VLOOKUP($E6,'[1]2.จัดสรรหลังSK'!$E$4:$Q$88,13,FALSE))</f>
        <v>12601317.33</v>
      </c>
      <c r="T6" s="42">
        <f>VLOOKUP($E6,'[1]2.จัดสรรหลังSK'!$E$4:$Y$88,14,FALSE)</f>
        <v>288735.35999999999</v>
      </c>
      <c r="U6" s="42">
        <f>VLOOKUP($E6,'[1]2.จัดสรรหลังSK'!$E$4:$Y$88,15,FALSE)</f>
        <v>0</v>
      </c>
      <c r="V6" s="46">
        <f t="shared" si="2"/>
        <v>62301773.640000001</v>
      </c>
      <c r="W6" s="46">
        <v>24784868</v>
      </c>
      <c r="X6" s="42">
        <f t="shared" si="3"/>
        <v>37516905.640000001</v>
      </c>
      <c r="Y6" s="48">
        <v>0</v>
      </c>
      <c r="Z6" s="49">
        <f t="shared" si="4"/>
        <v>37516905.640000001</v>
      </c>
      <c r="AA6" s="46">
        <f>VLOOKUP($E6,'[1]2.จัดสรรหลังSK'!$E$4:$Y$88,21,FALSE)</f>
        <v>28854716.18</v>
      </c>
      <c r="AB6" s="50">
        <f t="shared" si="5"/>
        <v>8662189.4600000009</v>
      </c>
      <c r="AC6" s="51" t="str">
        <f t="shared" si="6"/>
        <v>ผ่าน</v>
      </c>
      <c r="AD6" s="52">
        <v>0</v>
      </c>
      <c r="AE6" s="46">
        <f t="shared" si="7"/>
        <v>37516905.640000001</v>
      </c>
      <c r="AF6" s="52">
        <v>921537.25300000003</v>
      </c>
      <c r="AG6" s="39">
        <v>0</v>
      </c>
      <c r="AH6" s="46">
        <f t="shared" si="8"/>
        <v>921537.25</v>
      </c>
      <c r="AI6" s="46">
        <f t="shared" si="9"/>
        <v>36595368.390000001</v>
      </c>
      <c r="AJ6" s="46">
        <f t="shared" si="10"/>
        <v>36595368.390000001</v>
      </c>
      <c r="AK6" s="68">
        <v>0</v>
      </c>
      <c r="AL6" s="68">
        <f t="shared" ref="AL6:AL13" si="11">AJ6+AK6</f>
        <v>36595368.390000001</v>
      </c>
      <c r="AM6" s="46">
        <v>374160.12244556169</v>
      </c>
      <c r="AN6" s="68">
        <f t="shared" ref="AN6:AN13" si="12">AL6+AM6</f>
        <v>36969528.512445562</v>
      </c>
    </row>
    <row r="7" spans="1:40" s="40" customFormat="1" ht="14.25" customHeight="1" outlineLevel="2" x14ac:dyDescent="0.2">
      <c r="A7" s="41">
        <v>414</v>
      </c>
      <c r="B7" s="28" t="s">
        <v>64</v>
      </c>
      <c r="C7" s="28" t="s">
        <v>65</v>
      </c>
      <c r="D7" s="28" t="s">
        <v>66</v>
      </c>
      <c r="E7" s="28" t="s">
        <v>71</v>
      </c>
      <c r="F7" s="28" t="s">
        <v>72</v>
      </c>
      <c r="G7" s="42">
        <v>1.2</v>
      </c>
      <c r="H7" s="43"/>
      <c r="I7" s="44">
        <f t="shared" si="0"/>
        <v>1.2</v>
      </c>
      <c r="J7" s="45">
        <v>40417</v>
      </c>
      <c r="K7" s="46">
        <f>VLOOKUP($E7,'[1]2.จัดสรรหลังSK'!$E$4:$Y$88,5,FALSE)</f>
        <v>1327.252762946285</v>
      </c>
      <c r="L7" s="46">
        <f>VLOOKUP($E7,'[1]2.จัดสรรหลังSK'!$E$4:$Y$88,6,FALSE)</f>
        <v>259.54636984437246</v>
      </c>
      <c r="M7" s="47">
        <v>1485.826</v>
      </c>
      <c r="N7" s="47">
        <v>41.715400000000002</v>
      </c>
      <c r="O7" s="47">
        <v>0</v>
      </c>
      <c r="P7" s="42">
        <f t="shared" ca="1" si="1"/>
        <v>7080.8835188833291</v>
      </c>
      <c r="Q7" s="42">
        <f>VLOOKUP($E7,'[1]2.จัดสรรหลังSK'!$E$4:$Y$88,11,FALSE)</f>
        <v>53643574.920000002</v>
      </c>
      <c r="R7" s="42">
        <f>VLOOKUP($E7,'[1]2.จัดสรรหลังSK'!$E$4:$Y$88,12,FALSE)</f>
        <v>10490085.630000001</v>
      </c>
      <c r="S7" s="44">
        <f>IF($H$97&lt;&gt;0,ROUND(ROUND(M7*I7,4)*P7,2),VLOOKUP($E7,'[1]2.จัดสรรหลังSK'!$E$4:$Q$88,13,FALSE))</f>
        <v>12625153</v>
      </c>
      <c r="T7" s="42">
        <f>VLOOKUP($E7,'[1]2.จัดสรรหลังSK'!$E$4:$Y$88,14,FALSE)</f>
        <v>400467.84</v>
      </c>
      <c r="U7" s="42">
        <f>VLOOKUP($E7,'[1]2.จัดสรรหลังSK'!$E$4:$Y$88,15,FALSE)</f>
        <v>0</v>
      </c>
      <c r="V7" s="46">
        <f t="shared" si="2"/>
        <v>77159281.390000015</v>
      </c>
      <c r="W7" s="46">
        <v>28615153</v>
      </c>
      <c r="X7" s="42">
        <f t="shared" si="3"/>
        <v>48544128.390000001</v>
      </c>
      <c r="Y7" s="48">
        <v>0</v>
      </c>
      <c r="Z7" s="49">
        <f t="shared" si="4"/>
        <v>48544128.390000001</v>
      </c>
      <c r="AA7" s="46">
        <f>VLOOKUP($E7,'[1]2.จัดสรรหลังSK'!$E$4:$Y$88,21,FALSE)</f>
        <v>43887848.170000002</v>
      </c>
      <c r="AB7" s="50">
        <f t="shared" si="5"/>
        <v>4656280.22</v>
      </c>
      <c r="AC7" s="51" t="str">
        <f t="shared" si="6"/>
        <v>ผ่าน</v>
      </c>
      <c r="AD7" s="52">
        <v>1128201.9007533351</v>
      </c>
      <c r="AE7" s="46">
        <f t="shared" si="7"/>
        <v>49672330.289999999</v>
      </c>
      <c r="AF7" s="52">
        <v>800583.24150000012</v>
      </c>
      <c r="AG7" s="39">
        <v>0</v>
      </c>
      <c r="AH7" s="46">
        <f t="shared" si="8"/>
        <v>800583.24</v>
      </c>
      <c r="AI7" s="46">
        <f t="shared" si="9"/>
        <v>47743545.149999999</v>
      </c>
      <c r="AJ7" s="46">
        <f t="shared" si="10"/>
        <v>48871747.049999997</v>
      </c>
      <c r="AK7" s="68">
        <v>5458306.1900000004</v>
      </c>
      <c r="AL7" s="68">
        <f t="shared" si="11"/>
        <v>54330053.239999995</v>
      </c>
      <c r="AM7" s="46">
        <v>2917792.4625873622</v>
      </c>
      <c r="AN7" s="68">
        <f t="shared" si="12"/>
        <v>57247845.702587359</v>
      </c>
    </row>
    <row r="8" spans="1:40" s="40" customFormat="1" ht="14.25" customHeight="1" outlineLevel="2" x14ac:dyDescent="0.2">
      <c r="A8" s="41">
        <v>415</v>
      </c>
      <c r="B8" s="28" t="s">
        <v>64</v>
      </c>
      <c r="C8" s="28" t="s">
        <v>65</v>
      </c>
      <c r="D8" s="28" t="s">
        <v>66</v>
      </c>
      <c r="E8" s="28" t="s">
        <v>73</v>
      </c>
      <c r="F8" s="28" t="s">
        <v>74</v>
      </c>
      <c r="G8" s="42">
        <v>1.1499999999999999</v>
      </c>
      <c r="H8" s="43"/>
      <c r="I8" s="44">
        <f t="shared" si="0"/>
        <v>1.1499999999999999</v>
      </c>
      <c r="J8" s="45">
        <v>47510</v>
      </c>
      <c r="K8" s="46">
        <f>VLOOKUP($E8,'[1]2.จัดสรรหลังSK'!$E$4:$Y$88,5,FALSE)</f>
        <v>1272.4422182698379</v>
      </c>
      <c r="L8" s="46">
        <f>VLOOKUP($E8,'[1]2.จัดสรรหลังSK'!$E$4:$Y$88,6,FALSE)</f>
        <v>248.82808166701747</v>
      </c>
      <c r="M8" s="47">
        <v>2001.2989</v>
      </c>
      <c r="N8" s="47">
        <v>46.841500000000003</v>
      </c>
      <c r="O8" s="47">
        <v>0</v>
      </c>
      <c r="P8" s="42">
        <f t="shared" ca="1" si="1"/>
        <v>7080.8835188833291</v>
      </c>
      <c r="Q8" s="42">
        <f>VLOOKUP($E8,'[1]2.จัดสรรหลังSK'!$E$4:$Y$88,11,FALSE)</f>
        <v>60453729.789999999</v>
      </c>
      <c r="R8" s="42">
        <f>VLOOKUP($E8,'[1]2.จัดสรรหลังSK'!$E$4:$Y$88,12,FALSE)</f>
        <v>11821822.16</v>
      </c>
      <c r="S8" s="44">
        <f>IF($H$97&lt;&gt;0,ROUND(ROUND(M8*I8,4)*P8,2),VLOOKUP($E8,'[1]2.จัดสรรหลังSK'!$E$4:$Q$88,13,FALSE))</f>
        <v>16296608.810000001</v>
      </c>
      <c r="T8" s="42">
        <f>VLOOKUP($E8,'[1]2.จัดสรรหลังSK'!$E$4:$Y$88,14,FALSE)</f>
        <v>449678.4</v>
      </c>
      <c r="U8" s="42">
        <f>VLOOKUP($E8,'[1]2.จัดสรรหลังSK'!$E$4:$Y$88,15,FALSE)</f>
        <v>0</v>
      </c>
      <c r="V8" s="46">
        <f t="shared" si="2"/>
        <v>89021839.160000011</v>
      </c>
      <c r="W8" s="46">
        <v>33883038</v>
      </c>
      <c r="X8" s="42">
        <f t="shared" si="3"/>
        <v>55138801.159999996</v>
      </c>
      <c r="Y8" s="48">
        <v>0</v>
      </c>
      <c r="Z8" s="49">
        <f t="shared" si="4"/>
        <v>55138801.159999996</v>
      </c>
      <c r="AA8" s="46">
        <f>VLOOKUP($E8,'[1]2.จัดสรรหลังSK'!$E$4:$Y$88,21,FALSE)</f>
        <v>51807181.619999997</v>
      </c>
      <c r="AB8" s="50">
        <f t="shared" si="5"/>
        <v>3331619.54</v>
      </c>
      <c r="AC8" s="51" t="str">
        <f t="shared" si="6"/>
        <v>ผ่าน</v>
      </c>
      <c r="AD8" s="52">
        <v>8193244.037188041</v>
      </c>
      <c r="AE8" s="46">
        <f t="shared" si="7"/>
        <v>63332045.200000003</v>
      </c>
      <c r="AF8" s="52">
        <v>1517478.5584</v>
      </c>
      <c r="AG8" s="39">
        <v>0</v>
      </c>
      <c r="AH8" s="46">
        <f t="shared" si="8"/>
        <v>1517478.56</v>
      </c>
      <c r="AI8" s="46">
        <f t="shared" si="9"/>
        <v>53621322.600000001</v>
      </c>
      <c r="AJ8" s="46">
        <f t="shared" si="10"/>
        <v>61814566.640000001</v>
      </c>
      <c r="AK8" s="68">
        <v>0</v>
      </c>
      <c r="AL8" s="68">
        <f t="shared" si="11"/>
        <v>61814566.640000001</v>
      </c>
      <c r="AM8" s="46">
        <v>3590128.344645083</v>
      </c>
      <c r="AN8" s="68">
        <f t="shared" si="12"/>
        <v>65404694.984645084</v>
      </c>
    </row>
    <row r="9" spans="1:40" s="40" customFormat="1" ht="14.25" customHeight="1" outlineLevel="2" x14ac:dyDescent="0.2">
      <c r="A9" s="41">
        <v>416</v>
      </c>
      <c r="B9" s="28" t="s">
        <v>64</v>
      </c>
      <c r="C9" s="28" t="s">
        <v>65</v>
      </c>
      <c r="D9" s="28" t="s">
        <v>66</v>
      </c>
      <c r="E9" s="28" t="s">
        <v>75</v>
      </c>
      <c r="F9" s="28" t="s">
        <v>76</v>
      </c>
      <c r="G9" s="42">
        <v>1.1499999999999999</v>
      </c>
      <c r="H9" s="43"/>
      <c r="I9" s="44">
        <f t="shared" si="0"/>
        <v>1.1499999999999999</v>
      </c>
      <c r="J9" s="45">
        <v>56259</v>
      </c>
      <c r="K9" s="46">
        <f>VLOOKUP($E9,'[1]2.จัดสรรหลังSK'!$E$4:$Y$88,5,FALSE)</f>
        <v>1214.161977994632</v>
      </c>
      <c r="L9" s="46">
        <f>VLOOKUP($E9,'[1]2.จัดสรรหลังSK'!$E$4:$Y$88,6,FALSE)</f>
        <v>237.43128868269963</v>
      </c>
      <c r="M9" s="47">
        <v>2634.0147000000002</v>
      </c>
      <c r="N9" s="47">
        <v>58.634799999999998</v>
      </c>
      <c r="O9" s="47">
        <v>1.9117999999999999</v>
      </c>
      <c r="P9" s="42">
        <f t="shared" ca="1" si="1"/>
        <v>7080.8835188833291</v>
      </c>
      <c r="Q9" s="42">
        <f>VLOOKUP($E9,'[1]2.จัดสรรหลังSK'!$E$4:$Y$88,11,FALSE)</f>
        <v>68307538.719999999</v>
      </c>
      <c r="R9" s="42">
        <f>VLOOKUP($E9,'[1]2.จัดสรรหลังSK'!$E$4:$Y$88,12,FALSE)</f>
        <v>13357646.869999999</v>
      </c>
      <c r="S9" s="44">
        <f>IF($H$97&lt;&gt;0,ROUND(ROUND(M9*I9,4)*P9,2),VLOOKUP($E9,'[1]2.จัดสรรหลังSK'!$E$4:$Q$88,13,FALSE))</f>
        <v>21448823.93</v>
      </c>
      <c r="T9" s="42">
        <f>VLOOKUP($E9,'[1]2.จัดสรรหลังSK'!$E$4:$Y$88,14,FALSE)</f>
        <v>562894.07999999996</v>
      </c>
      <c r="U9" s="42">
        <f>VLOOKUP($E9,'[1]2.จัดสรรหลังSK'!$E$4:$Y$88,15,FALSE)</f>
        <v>17206.2</v>
      </c>
      <c r="V9" s="46">
        <f t="shared" si="2"/>
        <v>103694109.80000001</v>
      </c>
      <c r="W9" s="46">
        <v>48407826</v>
      </c>
      <c r="X9" s="42">
        <f t="shared" si="3"/>
        <v>55286283.799999997</v>
      </c>
      <c r="Y9" s="48">
        <v>0</v>
      </c>
      <c r="Z9" s="49">
        <f t="shared" si="4"/>
        <v>55286283.799999997</v>
      </c>
      <c r="AA9" s="46">
        <f>VLOOKUP($E9,'[1]2.จัดสรรหลังSK'!$E$4:$Y$88,21,FALSE)</f>
        <v>44767806.799999997</v>
      </c>
      <c r="AB9" s="50">
        <f t="shared" si="5"/>
        <v>10518477</v>
      </c>
      <c r="AC9" s="51" t="str">
        <f t="shared" si="6"/>
        <v>ผ่าน</v>
      </c>
      <c r="AD9" s="52">
        <v>3545084.9337224104</v>
      </c>
      <c r="AE9" s="46">
        <f t="shared" si="7"/>
        <v>58831368.729999997</v>
      </c>
      <c r="AF9" s="52">
        <v>2026594.892</v>
      </c>
      <c r="AG9" s="39">
        <v>0</v>
      </c>
      <c r="AH9" s="46">
        <f t="shared" si="8"/>
        <v>2026594.89</v>
      </c>
      <c r="AI9" s="46">
        <f t="shared" si="9"/>
        <v>53259688.909999996</v>
      </c>
      <c r="AJ9" s="46">
        <f t="shared" si="10"/>
        <v>56804773.840000004</v>
      </c>
      <c r="AK9" s="68">
        <v>0</v>
      </c>
      <c r="AL9" s="68">
        <f t="shared" si="11"/>
        <v>56804773.840000004</v>
      </c>
      <c r="AM9" s="46">
        <v>914810.48371684318</v>
      </c>
      <c r="AN9" s="68">
        <f t="shared" si="12"/>
        <v>57719584.323716849</v>
      </c>
    </row>
    <row r="10" spans="1:40" s="40" customFormat="1" ht="14.25" customHeight="1" outlineLevel="2" x14ac:dyDescent="0.2">
      <c r="A10" s="41">
        <v>417</v>
      </c>
      <c r="B10" s="28" t="s">
        <v>64</v>
      </c>
      <c r="C10" s="28" t="s">
        <v>65</v>
      </c>
      <c r="D10" s="28" t="s">
        <v>66</v>
      </c>
      <c r="E10" s="28" t="s">
        <v>77</v>
      </c>
      <c r="F10" s="28" t="s">
        <v>78</v>
      </c>
      <c r="G10" s="42">
        <v>1.1499999999999999</v>
      </c>
      <c r="H10" s="43"/>
      <c r="I10" s="44">
        <f t="shared" si="0"/>
        <v>1.1499999999999999</v>
      </c>
      <c r="J10" s="45">
        <v>62835</v>
      </c>
      <c r="K10" s="46">
        <f>VLOOKUP($E10,'[1]2.จัดสรรหลังSK'!$E$4:$Y$88,5,FALSE)</f>
        <v>1176.4718013845786</v>
      </c>
      <c r="L10" s="46">
        <f>VLOOKUP($E10,'[1]2.จัดสรรหลังSK'!$E$4:$Y$88,6,FALSE)</f>
        <v>230.06091541338424</v>
      </c>
      <c r="M10" s="47">
        <v>6547.3597</v>
      </c>
      <c r="N10" s="47">
        <v>269.33260000000001</v>
      </c>
      <c r="O10" s="47">
        <v>0</v>
      </c>
      <c r="P10" s="42">
        <f t="shared" ca="1" si="1"/>
        <v>7080.8835188833291</v>
      </c>
      <c r="Q10" s="42">
        <f>VLOOKUP($E10,'[1]2.จัดสรรหลังSK'!$E$4:$Y$88,11,FALSE)</f>
        <v>73923605.640000001</v>
      </c>
      <c r="R10" s="42">
        <f>VLOOKUP($E10,'[1]2.จัดสรรหลังSK'!$E$4:$Y$88,12,FALSE)</f>
        <v>14455877.619999999</v>
      </c>
      <c r="S10" s="44">
        <f>IF($H$97&lt;&gt;0,ROUND(ROUND(M10*I10,4)*P10,2),VLOOKUP($E10,'[1]2.จัดสรรหลังSK'!$E$4:$Q$88,13,FALSE))</f>
        <v>53315255.420000002</v>
      </c>
      <c r="T10" s="42">
        <f>VLOOKUP($E10,'[1]2.จัดสรรหลังSK'!$E$4:$Y$88,14,FALSE)</f>
        <v>2585592.96</v>
      </c>
      <c r="U10" s="42">
        <f>VLOOKUP($E10,'[1]2.จัดสรรหลังSK'!$E$4:$Y$88,15,FALSE)</f>
        <v>0</v>
      </c>
      <c r="V10" s="46">
        <f t="shared" si="2"/>
        <v>144280331.64000002</v>
      </c>
      <c r="W10" s="46">
        <v>75949353</v>
      </c>
      <c r="X10" s="42">
        <f t="shared" si="3"/>
        <v>68330978.640000001</v>
      </c>
      <c r="Y10" s="48">
        <v>0</v>
      </c>
      <c r="Z10" s="49">
        <f t="shared" si="4"/>
        <v>68330978.640000001</v>
      </c>
      <c r="AA10" s="46">
        <f>VLOOKUP($E10,'[1]2.จัดสรรหลังSK'!$E$4:$Y$88,21,FALSE)</f>
        <v>64163890.82</v>
      </c>
      <c r="AB10" s="50">
        <f t="shared" si="5"/>
        <v>4167087.82</v>
      </c>
      <c r="AC10" s="51" t="str">
        <f t="shared" si="6"/>
        <v>ผ่าน</v>
      </c>
      <c r="AD10" s="52">
        <v>14281333.58164339</v>
      </c>
      <c r="AE10" s="46">
        <f t="shared" si="7"/>
        <v>82612312.219999999</v>
      </c>
      <c r="AF10" s="52">
        <v>2759357.7774</v>
      </c>
      <c r="AG10" s="39">
        <v>0</v>
      </c>
      <c r="AH10" s="46">
        <f t="shared" si="8"/>
        <v>2759357.78</v>
      </c>
      <c r="AI10" s="46">
        <f t="shared" si="9"/>
        <v>65571620.859999999</v>
      </c>
      <c r="AJ10" s="46">
        <f t="shared" si="10"/>
        <v>79852954.439999998</v>
      </c>
      <c r="AK10" s="68">
        <v>5041360.0240000002</v>
      </c>
      <c r="AL10" s="68">
        <f t="shared" si="11"/>
        <v>84894314.464000002</v>
      </c>
      <c r="AM10" s="46">
        <v>844868.04162938986</v>
      </c>
      <c r="AN10" s="68">
        <f t="shared" si="12"/>
        <v>85739182.50562939</v>
      </c>
    </row>
    <row r="11" spans="1:40" s="40" customFormat="1" ht="14.25" customHeight="1" outlineLevel="2" x14ac:dyDescent="0.2">
      <c r="A11" s="41">
        <v>418</v>
      </c>
      <c r="B11" s="28" t="s">
        <v>64</v>
      </c>
      <c r="C11" s="28" t="s">
        <v>65</v>
      </c>
      <c r="D11" s="28" t="s">
        <v>66</v>
      </c>
      <c r="E11" s="28" t="s">
        <v>79</v>
      </c>
      <c r="F11" s="28" t="s">
        <v>80</v>
      </c>
      <c r="G11" s="42">
        <v>1.2</v>
      </c>
      <c r="H11" s="43"/>
      <c r="I11" s="44">
        <f t="shared" si="0"/>
        <v>1.2</v>
      </c>
      <c r="J11" s="45">
        <v>43656</v>
      </c>
      <c r="K11" s="46">
        <f>VLOOKUP($E11,'[1]2.จัดสรรหลังSK'!$E$4:$Y$88,5,FALSE)</f>
        <v>1300.0140743540408</v>
      </c>
      <c r="L11" s="46">
        <f>VLOOKUP($E11,'[1]2.จัดสรรหลังSK'!$E$4:$Y$88,6,FALSE)</f>
        <v>254.21980140186918</v>
      </c>
      <c r="M11" s="47">
        <v>1389.4428</v>
      </c>
      <c r="N11" s="47">
        <v>39.358499999999999</v>
      </c>
      <c r="O11" s="47">
        <v>0</v>
      </c>
      <c r="P11" s="42">
        <f t="shared" ca="1" si="1"/>
        <v>7080.8835188833291</v>
      </c>
      <c r="Q11" s="42">
        <f>VLOOKUP($E11,'[1]2.จัดสรรหลังSK'!$E$4:$Y$88,11,FALSE)</f>
        <v>56753414.43</v>
      </c>
      <c r="R11" s="42">
        <f>VLOOKUP($E11,'[1]2.จัดสรรหลังSK'!$E$4:$Y$88,12,FALSE)</f>
        <v>11098219.65</v>
      </c>
      <c r="S11" s="44">
        <f>IF($H$97&lt;&gt;0,ROUND(ROUND(M11*I11,4)*P11,2),VLOOKUP($E11,'[1]2.จัดสรรหลังSK'!$E$4:$Q$88,13,FALSE))</f>
        <v>11806179.43</v>
      </c>
      <c r="T11" s="42">
        <f>VLOOKUP($E11,'[1]2.จัดสรรหลังSK'!$E$4:$Y$88,14,FALSE)</f>
        <v>377841.6</v>
      </c>
      <c r="U11" s="42">
        <f>VLOOKUP($E11,'[1]2.จัดสรรหลังSK'!$E$4:$Y$88,15,FALSE)</f>
        <v>0</v>
      </c>
      <c r="V11" s="46">
        <f t="shared" si="2"/>
        <v>80035655.109999985</v>
      </c>
      <c r="W11" s="46">
        <v>29409203</v>
      </c>
      <c r="X11" s="42">
        <f t="shared" si="3"/>
        <v>50626452.109999999</v>
      </c>
      <c r="Y11" s="48">
        <v>0</v>
      </c>
      <c r="Z11" s="49">
        <f t="shared" si="4"/>
        <v>50626452.109999999</v>
      </c>
      <c r="AA11" s="46">
        <f>VLOOKUP($E11,'[1]2.จัดสรรหลังSK'!$E$4:$Y$88,21,FALSE)</f>
        <v>46907775.759999998</v>
      </c>
      <c r="AB11" s="50">
        <f t="shared" si="5"/>
        <v>3718676.35</v>
      </c>
      <c r="AC11" s="51" t="str">
        <f t="shared" si="6"/>
        <v>ผ่าน</v>
      </c>
      <c r="AD11" s="52">
        <v>0</v>
      </c>
      <c r="AE11" s="46">
        <f t="shared" si="7"/>
        <v>50626452.109999999</v>
      </c>
      <c r="AF11" s="52">
        <v>1167361.0228000002</v>
      </c>
      <c r="AG11" s="39">
        <v>0</v>
      </c>
      <c r="AH11" s="46">
        <f t="shared" si="8"/>
        <v>1167361.02</v>
      </c>
      <c r="AI11" s="46">
        <f t="shared" si="9"/>
        <v>49459091.090000004</v>
      </c>
      <c r="AJ11" s="46">
        <f t="shared" si="10"/>
        <v>49459091.090000004</v>
      </c>
      <c r="AK11" s="68">
        <v>0</v>
      </c>
      <c r="AL11" s="68">
        <f t="shared" si="11"/>
        <v>49459091.090000004</v>
      </c>
      <c r="AM11" s="46">
        <v>1074412.8536738351</v>
      </c>
      <c r="AN11" s="68">
        <f t="shared" si="12"/>
        <v>50533503.943673842</v>
      </c>
    </row>
    <row r="12" spans="1:40" s="40" customFormat="1" ht="14.25" customHeight="1" outlineLevel="2" x14ac:dyDescent="0.2">
      <c r="A12" s="41">
        <v>419</v>
      </c>
      <c r="B12" s="28" t="s">
        <v>64</v>
      </c>
      <c r="C12" s="28" t="s">
        <v>65</v>
      </c>
      <c r="D12" s="28" t="s">
        <v>66</v>
      </c>
      <c r="E12" s="28" t="s">
        <v>81</v>
      </c>
      <c r="F12" s="28" t="s">
        <v>82</v>
      </c>
      <c r="G12" s="42">
        <v>1.3</v>
      </c>
      <c r="H12" s="43"/>
      <c r="I12" s="44">
        <f t="shared" si="0"/>
        <v>1.3</v>
      </c>
      <c r="J12" s="45">
        <v>27103</v>
      </c>
      <c r="K12" s="46">
        <f>VLOOKUP($E12,'[1]2.จัดสรรหลังSK'!$E$4:$Y$88,5,FALSE)</f>
        <v>1447.4068785743277</v>
      </c>
      <c r="L12" s="46">
        <f>VLOOKUP($E12,'[1]2.จัดสรรหลังSK'!$E$4:$Y$88,6,FALSE)</f>
        <v>283.04269674943731</v>
      </c>
      <c r="M12" s="47">
        <v>880.36189999999999</v>
      </c>
      <c r="N12" s="47">
        <v>18.2394</v>
      </c>
      <c r="O12" s="47">
        <v>0</v>
      </c>
      <c r="P12" s="42">
        <f t="shared" ca="1" si="1"/>
        <v>7080.8835188833291</v>
      </c>
      <c r="Q12" s="42">
        <f>VLOOKUP($E12,'[1]2.จัดสรรหลังSK'!$E$4:$Y$88,11,FALSE)</f>
        <v>39229068.630000003</v>
      </c>
      <c r="R12" s="42">
        <f>VLOOKUP($E12,'[1]2.จัดสรรหลังSK'!$E$4:$Y$88,12,FALSE)</f>
        <v>7671306.21</v>
      </c>
      <c r="S12" s="44">
        <f>IF($H$97&lt;&gt;0,ROUND(ROUND(M12*I12,4)*P12,2),VLOOKUP($E12,'[1]2.จัดสรรหลังSK'!$E$4:$Q$88,13,FALSE))</f>
        <v>8103862.2999999998</v>
      </c>
      <c r="T12" s="42">
        <f>VLOOKUP($E12,'[1]2.จัดสรรหลังSK'!$E$4:$Y$88,14,FALSE)</f>
        <v>175098.23999999999</v>
      </c>
      <c r="U12" s="42">
        <f>VLOOKUP($E12,'[1]2.จัดสรรหลังSK'!$E$4:$Y$88,15,FALSE)</f>
        <v>0</v>
      </c>
      <c r="V12" s="46">
        <f t="shared" si="2"/>
        <v>55179335.380000003</v>
      </c>
      <c r="W12" s="46">
        <v>16739321</v>
      </c>
      <c r="X12" s="42">
        <f t="shared" si="3"/>
        <v>38440014.380000003</v>
      </c>
      <c r="Y12" s="48">
        <v>0</v>
      </c>
      <c r="Z12" s="49">
        <f t="shared" si="4"/>
        <v>38440014.380000003</v>
      </c>
      <c r="AA12" s="46">
        <f>VLOOKUP($E12,'[1]2.จัดสรรหลังSK'!$E$4:$Y$88,21,FALSE)</f>
        <v>31873471.690000001</v>
      </c>
      <c r="AB12" s="50">
        <f t="shared" si="5"/>
        <v>6566542.6900000004</v>
      </c>
      <c r="AC12" s="51" t="str">
        <f t="shared" si="6"/>
        <v>ผ่าน</v>
      </c>
      <c r="AD12" s="52">
        <v>293850.42279047088</v>
      </c>
      <c r="AE12" s="46">
        <f t="shared" si="7"/>
        <v>38733864.799999997</v>
      </c>
      <c r="AF12" s="52">
        <v>901805.81819999998</v>
      </c>
      <c r="AG12" s="39">
        <v>0</v>
      </c>
      <c r="AH12" s="46">
        <f t="shared" si="8"/>
        <v>901805.82</v>
      </c>
      <c r="AI12" s="46">
        <f t="shared" si="9"/>
        <v>37538208.560000002</v>
      </c>
      <c r="AJ12" s="46">
        <f t="shared" si="10"/>
        <v>37832058.979999997</v>
      </c>
      <c r="AK12" s="68">
        <v>0</v>
      </c>
      <c r="AL12" s="68">
        <f t="shared" si="11"/>
        <v>37832058.979999997</v>
      </c>
      <c r="AM12" s="46">
        <v>712843.39882020431</v>
      </c>
      <c r="AN12" s="68">
        <f t="shared" si="12"/>
        <v>38544902.378820203</v>
      </c>
    </row>
    <row r="13" spans="1:40" s="40" customFormat="1" ht="14.25" customHeight="1" outlineLevel="2" x14ac:dyDescent="0.2">
      <c r="A13" s="41">
        <v>420</v>
      </c>
      <c r="B13" s="28" t="s">
        <v>64</v>
      </c>
      <c r="C13" s="28" t="s">
        <v>65</v>
      </c>
      <c r="D13" s="28" t="s">
        <v>66</v>
      </c>
      <c r="E13" s="28" t="s">
        <v>83</v>
      </c>
      <c r="F13" s="28" t="s">
        <v>84</v>
      </c>
      <c r="G13" s="42">
        <v>1.35</v>
      </c>
      <c r="H13" s="43"/>
      <c r="I13" s="44">
        <f t="shared" si="0"/>
        <v>1.35</v>
      </c>
      <c r="J13" s="45">
        <v>19654</v>
      </c>
      <c r="K13" s="46">
        <f>VLOOKUP($E13,'[1]2.จัดสรรหลังSK'!$E$4:$Y$88,5,FALSE)</f>
        <v>1529.7738455276281</v>
      </c>
      <c r="L13" s="46">
        <f>VLOOKUP($E13,'[1]2.จัดสรรหลังSK'!$E$4:$Y$88,6,FALSE)</f>
        <v>299.14968708659814</v>
      </c>
      <c r="M13" s="47">
        <v>748.18169999999998</v>
      </c>
      <c r="N13" s="47">
        <v>22.9206</v>
      </c>
      <c r="O13" s="47">
        <v>0</v>
      </c>
      <c r="P13" s="42">
        <f t="shared" ca="1" si="1"/>
        <v>7080.8835188833291</v>
      </c>
      <c r="Q13" s="42">
        <f>VLOOKUP($E13,'[1]2.จัดสรรหลังSK'!$E$4:$Y$88,11,FALSE)</f>
        <v>30066175.16</v>
      </c>
      <c r="R13" s="42">
        <f>VLOOKUP($E13,'[1]2.จัดสรรหลังSK'!$E$4:$Y$88,12,FALSE)</f>
        <v>5879487.9500000002</v>
      </c>
      <c r="S13" s="44">
        <f>IF($H$97&lt;&gt;0,ROUND(ROUND(M13*I13,4)*P13,2),VLOOKUP($E13,'[1]2.จัดสรรหลังSK'!$E$4:$Q$88,13,FALSE))</f>
        <v>7152013.1200000001</v>
      </c>
      <c r="T13" s="42">
        <f>VLOOKUP($E13,'[1]2.จัดสรรหลังSK'!$E$4:$Y$88,14,FALSE)</f>
        <v>220037.76000000001</v>
      </c>
      <c r="U13" s="42">
        <f>VLOOKUP($E13,'[1]2.จัดสรรหลังSK'!$E$4:$Y$88,15,FALSE)</f>
        <v>0</v>
      </c>
      <c r="V13" s="46">
        <f t="shared" si="2"/>
        <v>43317713.989999995</v>
      </c>
      <c r="W13" s="46">
        <v>14721964</v>
      </c>
      <c r="X13" s="42">
        <f t="shared" si="3"/>
        <v>28595749.989999998</v>
      </c>
      <c r="Y13" s="48">
        <v>0</v>
      </c>
      <c r="Z13" s="49">
        <f t="shared" si="4"/>
        <v>28595749.989999998</v>
      </c>
      <c r="AA13" s="46">
        <f>VLOOKUP($E13,'[1]2.จัดสรรหลังSK'!$E$4:$Y$88,21,FALSE)</f>
        <v>21015614.649999999</v>
      </c>
      <c r="AB13" s="50">
        <f t="shared" si="5"/>
        <v>7580135.3399999999</v>
      </c>
      <c r="AC13" s="51" t="str">
        <f t="shared" si="6"/>
        <v>ผ่าน</v>
      </c>
      <c r="AD13" s="52">
        <v>3690776.0862590694</v>
      </c>
      <c r="AE13" s="46">
        <f t="shared" si="7"/>
        <v>32286526.079999998</v>
      </c>
      <c r="AF13" s="52">
        <v>601312.98849999998</v>
      </c>
      <c r="AG13" s="39">
        <v>0</v>
      </c>
      <c r="AH13" s="46">
        <f t="shared" si="8"/>
        <v>601312.99</v>
      </c>
      <c r="AI13" s="46">
        <f t="shared" si="9"/>
        <v>27994437</v>
      </c>
      <c r="AJ13" s="46">
        <f t="shared" si="10"/>
        <v>31685213.09</v>
      </c>
      <c r="AK13" s="68">
        <v>0</v>
      </c>
      <c r="AL13" s="68">
        <f t="shared" si="11"/>
        <v>31685213.09</v>
      </c>
      <c r="AM13" s="46">
        <v>63034.548551150132</v>
      </c>
      <c r="AN13" s="68">
        <f t="shared" si="12"/>
        <v>31748247.63855115</v>
      </c>
    </row>
    <row r="14" spans="1:40" s="40" customFormat="1" ht="14.25" customHeight="1" outlineLevel="1" x14ac:dyDescent="0.2">
      <c r="A14" s="53"/>
      <c r="B14" s="54"/>
      <c r="C14" s="55"/>
      <c r="D14" s="56" t="s">
        <v>85</v>
      </c>
      <c r="E14" s="54"/>
      <c r="F14" s="54"/>
      <c r="G14" s="57"/>
      <c r="H14" s="58"/>
      <c r="I14" s="59"/>
      <c r="J14" s="60">
        <f>SUBTOTAL(9,J5:J13)</f>
        <v>410588</v>
      </c>
      <c r="K14" s="61"/>
      <c r="L14" s="61"/>
      <c r="M14" s="62">
        <f t="shared" ref="M14:AB14" si="13">SUBTOTAL(9,M5:M13)</f>
        <v>46347.112300000001</v>
      </c>
      <c r="N14" s="62">
        <f t="shared" si="13"/>
        <v>1707.6036000000001</v>
      </c>
      <c r="O14" s="62">
        <f t="shared" si="13"/>
        <v>1762.3999000000001</v>
      </c>
      <c r="P14" s="57"/>
      <c r="Q14" s="57">
        <f t="shared" si="13"/>
        <v>515455614.04000002</v>
      </c>
      <c r="R14" s="57">
        <f t="shared" si="13"/>
        <v>100798157.87</v>
      </c>
      <c r="S14" s="59">
        <f t="shared" si="13"/>
        <v>371501318.18000007</v>
      </c>
      <c r="T14" s="57">
        <f t="shared" si="13"/>
        <v>16392994.560000001</v>
      </c>
      <c r="U14" s="57">
        <f t="shared" si="13"/>
        <v>15861599.1</v>
      </c>
      <c r="V14" s="61">
        <f t="shared" si="13"/>
        <v>1020009683.7499999</v>
      </c>
      <c r="W14" s="61">
        <f t="shared" si="13"/>
        <v>430554127</v>
      </c>
      <c r="X14" s="57">
        <f t="shared" si="13"/>
        <v>589455556.75</v>
      </c>
      <c r="Y14" s="57">
        <f t="shared" si="13"/>
        <v>0</v>
      </c>
      <c r="Z14" s="63">
        <f t="shared" si="13"/>
        <v>589455556.75</v>
      </c>
      <c r="AA14" s="61">
        <f t="shared" si="13"/>
        <v>516993653.85999995</v>
      </c>
      <c r="AB14" s="64">
        <f t="shared" si="13"/>
        <v>72461902.890000001</v>
      </c>
      <c r="AC14" s="65"/>
      <c r="AD14" s="66">
        <f>SUBTOTAL(9,AD5:AD13)</f>
        <v>31132490.962356716</v>
      </c>
      <c r="AE14" s="61">
        <f t="shared" ref="AE14:AJ14" si="14">SUBTOTAL(9,AE5:AE13)</f>
        <v>620588047.71000004</v>
      </c>
      <c r="AF14" s="66">
        <f t="shared" si="14"/>
        <v>13912659.789000001</v>
      </c>
      <c r="AG14" s="66">
        <f t="shared" si="14"/>
        <v>0</v>
      </c>
      <c r="AH14" s="61">
        <f t="shared" si="14"/>
        <v>13912659.790000001</v>
      </c>
      <c r="AI14" s="61">
        <f t="shared" si="14"/>
        <v>575542896.96000004</v>
      </c>
      <c r="AJ14" s="61">
        <f t="shared" si="14"/>
        <v>606675387.92000008</v>
      </c>
      <c r="AK14" s="69">
        <f>SUM(AK5:AK13)</f>
        <v>10499666.214000002</v>
      </c>
      <c r="AL14" s="69">
        <f>SUM(AL5:AL13)</f>
        <v>617175054.13400006</v>
      </c>
      <c r="AM14" s="69">
        <f t="shared" ref="AM14:AN14" si="15">SUM(AM5:AM13)</f>
        <v>11170829.519999998</v>
      </c>
      <c r="AN14" s="69">
        <f t="shared" si="15"/>
        <v>628345883.65399992</v>
      </c>
    </row>
  </sheetData>
  <mergeCells count="2">
    <mergeCell ref="G3:I3"/>
    <mergeCell ref="F1:W1"/>
  </mergeCells>
  <conditionalFormatting sqref="AC5:AC13">
    <cfRule type="cellIs" dxfId="9" priority="10" operator="equal">
      <formula>"ผ่าน"</formula>
    </cfRule>
  </conditionalFormatting>
  <conditionalFormatting sqref="AC5:AC13">
    <cfRule type="containsText" dxfId="8" priority="6" operator="containsText" text="ไม่ผ่าน">
      <formula>NOT(ISERROR(SEARCH("ไม่ผ่าน",AC5)))</formula>
    </cfRule>
    <cfRule type="containsText" dxfId="7" priority="7" operator="containsText" text="ผ่าน">
      <formula>NOT(ISERROR(SEARCH("ผ่าน",AC5)))</formula>
    </cfRule>
    <cfRule type="containsText" dxfId="6" priority="8" operator="containsText" text="ไม่ผ่าน">
      <formula>NOT(ISERROR(SEARCH("ไม่ผ่าน",AC5)))</formula>
    </cfRule>
    <cfRule type="containsText" dxfId="5" priority="9" operator="containsText" text="ผ่าน">
      <formula>NOT(ISERROR(SEARCH("ผ่าน",AC5)))</formula>
    </cfRule>
  </conditionalFormatting>
  <conditionalFormatting sqref="AC14">
    <cfRule type="cellIs" dxfId="4" priority="5" operator="equal">
      <formula>"ผ่าน"</formula>
    </cfRule>
  </conditionalFormatting>
  <conditionalFormatting sqref="AC14">
    <cfRule type="containsText" dxfId="3" priority="1" operator="containsText" text="ไม่ผ่าน">
      <formula>NOT(ISERROR(SEARCH("ไม่ผ่าน",AC14)))</formula>
    </cfRule>
    <cfRule type="containsText" dxfId="2" priority="2" operator="containsText" text="ผ่าน">
      <formula>NOT(ISERROR(SEARCH("ผ่าน",AC14)))</formula>
    </cfRule>
    <cfRule type="containsText" dxfId="1" priority="3" operator="containsText" text="ไม่ผ่าน">
      <formula>NOT(ISERROR(SEARCH("ไม่ผ่าน",AC14)))</formula>
    </cfRule>
    <cfRule type="containsText" dxfId="0" priority="4" operator="containsText" text="ผ่าน">
      <formula>NOT(ISERROR(SEARCH("ผ่าน",AC14)))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Y35"/>
  <sheetViews>
    <sheetView topLeftCell="C1" zoomScale="80" zoomScaleNormal="80" workbookViewId="0">
      <selection activeCell="H47" sqref="H47"/>
    </sheetView>
  </sheetViews>
  <sheetFormatPr defaultColWidth="8.75" defaultRowHeight="12.75" x14ac:dyDescent="0.2"/>
  <cols>
    <col min="1" max="2" width="7.25" style="126" hidden="1" customWidth="1"/>
    <col min="3" max="3" width="13.25" style="126" customWidth="1"/>
    <col min="4" max="4" width="14" style="126" customWidth="1"/>
    <col min="5" max="5" width="12.5" style="126" hidden="1" customWidth="1"/>
    <col min="6" max="6" width="11.625" style="126" hidden="1" customWidth="1"/>
    <col min="7" max="7" width="10.875" style="126" customWidth="1"/>
    <col min="8" max="8" width="10.75" style="126" customWidth="1"/>
    <col min="9" max="9" width="15" style="126" customWidth="1"/>
    <col min="10" max="11" width="13.625" style="126" customWidth="1"/>
    <col min="12" max="13" width="12.125" style="126" customWidth="1"/>
    <col min="14" max="14" width="15.125" style="126" hidden="1" customWidth="1"/>
    <col min="15" max="15" width="15.125" style="126" customWidth="1"/>
    <col min="16" max="17" width="12.875" style="126" hidden="1" customWidth="1"/>
    <col min="18" max="18" width="14.625" style="126" customWidth="1"/>
    <col min="19" max="19" width="13.75" style="126" hidden="1" customWidth="1"/>
    <col min="20" max="20" width="14.875" style="126" hidden="1" customWidth="1"/>
    <col min="21" max="21" width="15.25" style="126" hidden="1" customWidth="1"/>
    <col min="22" max="22" width="1.625" style="126" hidden="1" customWidth="1"/>
    <col min="23" max="23" width="15.125" style="127" customWidth="1"/>
    <col min="24" max="25" width="14.875" style="126" customWidth="1"/>
    <col min="26" max="26" width="8.75" style="126"/>
    <col min="27" max="27" width="8.75" style="126" customWidth="1"/>
    <col min="28" max="16384" width="8.75" style="126"/>
  </cols>
  <sheetData>
    <row r="1" spans="1:25" s="71" customFormat="1" ht="13.15" customHeight="1" x14ac:dyDescent="0.2">
      <c r="A1" s="70" t="s">
        <v>89</v>
      </c>
      <c r="B1" s="70"/>
      <c r="C1" s="70" t="s">
        <v>89</v>
      </c>
      <c r="W1" s="72"/>
    </row>
    <row r="2" spans="1:25" s="73" customFormat="1" x14ac:dyDescent="0.2">
      <c r="A2" s="73" t="s">
        <v>90</v>
      </c>
      <c r="B2" s="73" t="s">
        <v>90</v>
      </c>
      <c r="C2" s="73" t="s">
        <v>90</v>
      </c>
      <c r="D2" s="74" t="s">
        <v>91</v>
      </c>
      <c r="E2" s="75">
        <v>11170829.52</v>
      </c>
      <c r="F2" s="73" t="s">
        <v>92</v>
      </c>
      <c r="J2" s="73">
        <v>3000000</v>
      </c>
      <c r="N2" s="73">
        <v>2000000</v>
      </c>
    </row>
    <row r="3" spans="1:25" s="76" customFormat="1" ht="32.450000000000003" customHeight="1" x14ac:dyDescent="0.2">
      <c r="A3" s="160" t="s">
        <v>31</v>
      </c>
      <c r="B3" s="160" t="s">
        <v>93</v>
      </c>
      <c r="C3" s="163" t="s">
        <v>94</v>
      </c>
      <c r="D3" s="166" t="s">
        <v>95</v>
      </c>
      <c r="E3" s="169" t="s">
        <v>96</v>
      </c>
      <c r="F3" s="170"/>
      <c r="G3" s="171"/>
      <c r="H3" s="157" t="s">
        <v>97</v>
      </c>
      <c r="I3" s="157" t="s">
        <v>98</v>
      </c>
      <c r="J3" s="178" t="s">
        <v>99</v>
      </c>
      <c r="K3" s="178"/>
      <c r="L3" s="178"/>
      <c r="M3" s="178"/>
      <c r="N3" s="178"/>
      <c r="O3" s="178"/>
      <c r="P3" s="178"/>
      <c r="Q3" s="178"/>
      <c r="R3" s="178"/>
      <c r="S3" s="179" t="s">
        <v>100</v>
      </c>
      <c r="T3" s="179" t="s">
        <v>101</v>
      </c>
      <c r="U3" s="179" t="s">
        <v>102</v>
      </c>
      <c r="V3" s="193" t="s">
        <v>103</v>
      </c>
      <c r="W3" s="182" t="s">
        <v>104</v>
      </c>
      <c r="X3" s="185" t="s">
        <v>105</v>
      </c>
      <c r="Y3" s="188" t="s">
        <v>106</v>
      </c>
    </row>
    <row r="4" spans="1:25" s="76" customFormat="1" ht="57" customHeight="1" x14ac:dyDescent="0.2">
      <c r="A4" s="161"/>
      <c r="B4" s="161"/>
      <c r="C4" s="164"/>
      <c r="D4" s="167"/>
      <c r="E4" s="172"/>
      <c r="F4" s="173"/>
      <c r="G4" s="174"/>
      <c r="H4" s="158"/>
      <c r="I4" s="158"/>
      <c r="J4" s="178" t="s">
        <v>107</v>
      </c>
      <c r="K4" s="178"/>
      <c r="L4" s="190" t="s">
        <v>108</v>
      </c>
      <c r="M4" s="191"/>
      <c r="N4" s="192" t="s">
        <v>109</v>
      </c>
      <c r="O4" s="192"/>
      <c r="P4" s="192"/>
      <c r="Q4" s="192"/>
      <c r="R4" s="192"/>
      <c r="S4" s="180"/>
      <c r="T4" s="180"/>
      <c r="U4" s="180"/>
      <c r="V4" s="194"/>
      <c r="W4" s="183"/>
      <c r="X4" s="186"/>
      <c r="Y4" s="189"/>
    </row>
    <row r="5" spans="1:25" s="76" customFormat="1" ht="46.9" customHeight="1" x14ac:dyDescent="0.2">
      <c r="A5" s="162"/>
      <c r="B5" s="162"/>
      <c r="C5" s="164"/>
      <c r="D5" s="168"/>
      <c r="E5" s="175"/>
      <c r="F5" s="176"/>
      <c r="G5" s="177"/>
      <c r="H5" s="159"/>
      <c r="I5" s="159"/>
      <c r="J5" s="77" t="s">
        <v>110</v>
      </c>
      <c r="K5" s="77" t="s">
        <v>111</v>
      </c>
      <c r="L5" s="78" t="s">
        <v>110</v>
      </c>
      <c r="M5" s="78" t="s">
        <v>112</v>
      </c>
      <c r="N5" s="79" t="s">
        <v>113</v>
      </c>
      <c r="O5" s="79" t="s">
        <v>114</v>
      </c>
      <c r="P5" s="79" t="s">
        <v>115</v>
      </c>
      <c r="Q5" s="79" t="s">
        <v>116</v>
      </c>
      <c r="R5" s="79" t="s">
        <v>111</v>
      </c>
      <c r="S5" s="181"/>
      <c r="T5" s="181"/>
      <c r="U5" s="181"/>
      <c r="V5" s="195"/>
      <c r="W5" s="184"/>
      <c r="X5" s="187"/>
      <c r="Y5" s="189"/>
    </row>
    <row r="6" spans="1:25" s="90" customFormat="1" ht="37.9" customHeight="1" x14ac:dyDescent="0.2">
      <c r="A6" s="80"/>
      <c r="B6" s="80"/>
      <c r="C6" s="165"/>
      <c r="D6" s="81" t="s">
        <v>1</v>
      </c>
      <c r="E6" s="82"/>
      <c r="F6" s="82"/>
      <c r="G6" s="82" t="s">
        <v>2</v>
      </c>
      <c r="H6" s="83" t="s">
        <v>3</v>
      </c>
      <c r="I6" s="83" t="s">
        <v>117</v>
      </c>
      <c r="J6" s="77" t="s">
        <v>118</v>
      </c>
      <c r="K6" s="77" t="s">
        <v>6</v>
      </c>
      <c r="L6" s="84" t="s">
        <v>7</v>
      </c>
      <c r="M6" s="84" t="s">
        <v>119</v>
      </c>
      <c r="N6" s="79" t="s">
        <v>120</v>
      </c>
      <c r="O6" s="79" t="s">
        <v>121</v>
      </c>
      <c r="P6" s="79" t="s">
        <v>122</v>
      </c>
      <c r="Q6" s="79"/>
      <c r="R6" s="79" t="s">
        <v>123</v>
      </c>
      <c r="S6" s="85" t="s">
        <v>124</v>
      </c>
      <c r="T6" s="85" t="s">
        <v>125</v>
      </c>
      <c r="U6" s="85" t="s">
        <v>126</v>
      </c>
      <c r="V6" s="86" t="s">
        <v>127</v>
      </c>
      <c r="W6" s="87" t="s">
        <v>128</v>
      </c>
      <c r="X6" s="88" t="s">
        <v>129</v>
      </c>
      <c r="Y6" s="89" t="s">
        <v>130</v>
      </c>
    </row>
    <row r="7" spans="1:25" s="108" customFormat="1" ht="17.45" customHeight="1" x14ac:dyDescent="0.2">
      <c r="A7" s="91" t="s">
        <v>66</v>
      </c>
      <c r="B7" s="92" t="s">
        <v>67</v>
      </c>
      <c r="C7" s="93" t="s">
        <v>68</v>
      </c>
      <c r="D7" s="94">
        <v>0</v>
      </c>
      <c r="E7" s="95">
        <v>8078</v>
      </c>
      <c r="F7" s="95">
        <v>23535</v>
      </c>
      <c r="G7" s="95">
        <v>31613</v>
      </c>
      <c r="H7" s="95">
        <v>84332</v>
      </c>
      <c r="I7" s="96">
        <f>G7*E17</f>
        <v>1843575.364522805</v>
      </c>
      <c r="J7" s="97">
        <f>H7*J17</f>
        <v>696808.95014294446</v>
      </c>
      <c r="K7" s="97"/>
      <c r="L7" s="98"/>
      <c r="M7" s="98"/>
      <c r="N7" s="99">
        <f t="shared" ref="N7:N15" si="0">H7*$N$17</f>
        <v>410786.48182606406</v>
      </c>
      <c r="O7" s="100">
        <f t="shared" ref="O7:O15" si="1">G7*$O$17</f>
        <v>467987.15044929017</v>
      </c>
      <c r="P7" s="99">
        <v>655934.94556337572</v>
      </c>
      <c r="Q7" s="101">
        <f t="shared" ref="Q7:Q15" si="2">O7-N7</f>
        <v>57200.668623226113</v>
      </c>
      <c r="R7" s="99"/>
      <c r="S7" s="102">
        <f t="shared" ref="S7:S15" si="3">D7+K7+M7+R7</f>
        <v>0</v>
      </c>
      <c r="T7" s="102">
        <f>G7*S19</f>
        <v>533211.34326479246</v>
      </c>
      <c r="U7" s="103">
        <f>S7+T7</f>
        <v>533211.34326479246</v>
      </c>
      <c r="V7" s="104">
        <f>U7*5/100</f>
        <v>26660.567163239626</v>
      </c>
      <c r="W7" s="105">
        <f>I7-J7+K7-L7+M7-O7+R7</f>
        <v>678779.26393057033</v>
      </c>
      <c r="X7" s="106">
        <f t="shared" ref="X7:X15" si="4">D7+W7</f>
        <v>678779.26393057033</v>
      </c>
      <c r="Y7" s="107">
        <f t="shared" ref="Y7:Y15" si="5">G7*4.13422</f>
        <v>130695.09686000001</v>
      </c>
    </row>
    <row r="8" spans="1:25" s="108" customFormat="1" ht="17.45" customHeight="1" x14ac:dyDescent="0.2">
      <c r="A8" s="91" t="s">
        <v>66</v>
      </c>
      <c r="B8" s="92" t="s">
        <v>69</v>
      </c>
      <c r="C8" s="93" t="s">
        <v>70</v>
      </c>
      <c r="D8" s="109">
        <v>401040</v>
      </c>
      <c r="E8" s="95">
        <v>1442</v>
      </c>
      <c r="F8" s="95">
        <v>6171</v>
      </c>
      <c r="G8" s="95">
        <v>7613</v>
      </c>
      <c r="H8" s="95">
        <v>28822</v>
      </c>
      <c r="I8" s="96">
        <f>G8*E17</f>
        <v>443967.33148110315</v>
      </c>
      <c r="J8" s="97">
        <f>H8*J17</f>
        <v>238147.17498719282</v>
      </c>
      <c r="K8" s="97"/>
      <c r="L8" s="98">
        <v>120000</v>
      </c>
      <c r="M8" s="98"/>
      <c r="N8" s="99">
        <f t="shared" si="0"/>
        <v>140393.77672995802</v>
      </c>
      <c r="O8" s="99">
        <f t="shared" si="1"/>
        <v>112700.03404834865</v>
      </c>
      <c r="P8" s="99">
        <v>118896.01021254534</v>
      </c>
      <c r="Q8" s="101">
        <f t="shared" si="2"/>
        <v>-27693.742681609365</v>
      </c>
      <c r="R8" s="99"/>
      <c r="S8" s="102">
        <f t="shared" si="3"/>
        <v>401040</v>
      </c>
      <c r="T8" s="102">
        <f>G8*S19</f>
        <v>128407.23614572691</v>
      </c>
      <c r="U8" s="103">
        <f t="shared" ref="U8:U15" si="6">S8+T8</f>
        <v>529447.23614572687</v>
      </c>
      <c r="V8" s="104">
        <f t="shared" ref="V8:V15" si="7">U8*5/100</f>
        <v>26472.361807286343</v>
      </c>
      <c r="W8" s="105">
        <f t="shared" ref="W8:W15" si="8">I8-J8+K8-L8+M8-O8+R8</f>
        <v>-26879.877554438324</v>
      </c>
      <c r="X8" s="106">
        <f t="shared" si="4"/>
        <v>374160.12244556169</v>
      </c>
      <c r="Y8" s="107">
        <f t="shared" si="5"/>
        <v>31473.816859999999</v>
      </c>
    </row>
    <row r="9" spans="1:25" s="108" customFormat="1" ht="17.45" customHeight="1" x14ac:dyDescent="0.2">
      <c r="A9" s="91" t="s">
        <v>66</v>
      </c>
      <c r="B9" s="92" t="s">
        <v>71</v>
      </c>
      <c r="C9" s="93" t="s">
        <v>72</v>
      </c>
      <c r="D9" s="109">
        <v>100170</v>
      </c>
      <c r="E9" s="95">
        <v>2333</v>
      </c>
      <c r="F9" s="95">
        <v>10343</v>
      </c>
      <c r="G9" s="95">
        <v>12676</v>
      </c>
      <c r="H9" s="95">
        <v>40417</v>
      </c>
      <c r="I9" s="96">
        <f>G9*E17</f>
        <v>739226.30945152545</v>
      </c>
      <c r="J9" s="97">
        <f>H9*J17</f>
        <v>333953.03488506598</v>
      </c>
      <c r="K9" s="97"/>
      <c r="L9" s="98"/>
      <c r="M9" s="98">
        <v>600000</v>
      </c>
      <c r="N9" s="99">
        <f t="shared" si="0"/>
        <v>196873.75179011564</v>
      </c>
      <c r="O9" s="99">
        <f t="shared" si="1"/>
        <v>187650.81197909726</v>
      </c>
      <c r="P9" s="99">
        <v>174716.24075123947</v>
      </c>
      <c r="Q9" s="101">
        <f t="shared" si="2"/>
        <v>-9222.9398110183829</v>
      </c>
      <c r="R9" s="99">
        <v>2000000</v>
      </c>
      <c r="S9" s="102">
        <f t="shared" si="3"/>
        <v>2700170</v>
      </c>
      <c r="T9" s="102">
        <f>G9*S19</f>
        <v>213804.03591005312</v>
      </c>
      <c r="U9" s="103">
        <f t="shared" si="6"/>
        <v>2913974.0359100532</v>
      </c>
      <c r="V9" s="104">
        <f t="shared" si="7"/>
        <v>145698.70179550265</v>
      </c>
      <c r="W9" s="105">
        <f t="shared" si="8"/>
        <v>2817622.4625873622</v>
      </c>
      <c r="X9" s="106">
        <f t="shared" si="4"/>
        <v>2917792.4625873622</v>
      </c>
      <c r="Y9" s="107">
        <f t="shared" si="5"/>
        <v>52405.372719999999</v>
      </c>
    </row>
    <row r="10" spans="1:25" s="108" customFormat="1" ht="17.45" customHeight="1" x14ac:dyDescent="0.2">
      <c r="A10" s="91" t="s">
        <v>66</v>
      </c>
      <c r="B10" s="92" t="s">
        <v>73</v>
      </c>
      <c r="C10" s="93" t="s">
        <v>74</v>
      </c>
      <c r="D10" s="94">
        <v>0</v>
      </c>
      <c r="E10" s="95">
        <v>2653</v>
      </c>
      <c r="F10" s="95">
        <v>10909</v>
      </c>
      <c r="G10" s="95">
        <v>13562</v>
      </c>
      <c r="H10" s="95">
        <v>47510</v>
      </c>
      <c r="I10" s="96">
        <f>G10*E17</f>
        <v>790895.17267131491</v>
      </c>
      <c r="J10" s="97"/>
      <c r="K10" s="97">
        <v>3000000</v>
      </c>
      <c r="L10" s="98"/>
      <c r="M10" s="98"/>
      <c r="N10" s="99">
        <f t="shared" si="0"/>
        <v>231424.20138922715</v>
      </c>
      <c r="O10" s="99">
        <f t="shared" si="1"/>
        <v>200766.82802623202</v>
      </c>
      <c r="P10" s="99">
        <v>200707.58406359475</v>
      </c>
      <c r="Q10" s="101">
        <f t="shared" si="2"/>
        <v>-30657.373362995131</v>
      </c>
      <c r="R10" s="99"/>
      <c r="S10" s="102">
        <f t="shared" si="3"/>
        <v>3000000</v>
      </c>
      <c r="T10" s="102">
        <f>G10*S19</f>
        <v>228748.05419786528</v>
      </c>
      <c r="U10" s="103">
        <f t="shared" si="6"/>
        <v>3228748.0541978651</v>
      </c>
      <c r="V10" s="104">
        <f t="shared" si="7"/>
        <v>161437.40270989324</v>
      </c>
      <c r="W10" s="105">
        <f t="shared" si="8"/>
        <v>3590128.344645083</v>
      </c>
      <c r="X10" s="106">
        <f t="shared" si="4"/>
        <v>3590128.344645083</v>
      </c>
      <c r="Y10" s="107">
        <f t="shared" si="5"/>
        <v>56068.291640000003</v>
      </c>
    </row>
    <row r="11" spans="1:25" s="108" customFormat="1" ht="17.45" customHeight="1" x14ac:dyDescent="0.2">
      <c r="A11" s="91" t="s">
        <v>66</v>
      </c>
      <c r="B11" s="92" t="s">
        <v>75</v>
      </c>
      <c r="C11" s="93" t="s">
        <v>76</v>
      </c>
      <c r="D11" s="109">
        <v>567300</v>
      </c>
      <c r="E11" s="95">
        <v>4638</v>
      </c>
      <c r="F11" s="95">
        <v>16789</v>
      </c>
      <c r="G11" s="95">
        <v>21427</v>
      </c>
      <c r="H11" s="95">
        <v>56259</v>
      </c>
      <c r="I11" s="96">
        <f>G11*E17</f>
        <v>1249558.3884993559</v>
      </c>
      <c r="J11" s="97">
        <f>H11*J17</f>
        <v>464850.52798572206</v>
      </c>
      <c r="K11" s="97"/>
      <c r="L11" s="98">
        <v>120000</v>
      </c>
      <c r="M11" s="98"/>
      <c r="N11" s="99">
        <f t="shared" si="0"/>
        <v>274041.13125566259</v>
      </c>
      <c r="O11" s="99">
        <f t="shared" si="1"/>
        <v>317197.37679679057</v>
      </c>
      <c r="P11" s="99">
        <v>186444.34818006173</v>
      </c>
      <c r="Q11" s="101">
        <f t="shared" si="2"/>
        <v>43156.245541127981</v>
      </c>
      <c r="R11" s="99"/>
      <c r="S11" s="102">
        <f t="shared" si="3"/>
        <v>567300</v>
      </c>
      <c r="T11" s="102">
        <f>G11*S19</f>
        <v>361405.7334683424</v>
      </c>
      <c r="U11" s="103">
        <f t="shared" si="6"/>
        <v>928705.73346834234</v>
      </c>
      <c r="V11" s="104">
        <f t="shared" si="7"/>
        <v>46435.286673417118</v>
      </c>
      <c r="W11" s="105">
        <f t="shared" si="8"/>
        <v>347510.48371684324</v>
      </c>
      <c r="X11" s="106">
        <f t="shared" si="4"/>
        <v>914810.48371684318</v>
      </c>
      <c r="Y11" s="107">
        <f t="shared" si="5"/>
        <v>88583.931939999995</v>
      </c>
    </row>
    <row r="12" spans="1:25" s="108" customFormat="1" ht="17.45" customHeight="1" x14ac:dyDescent="0.2">
      <c r="A12" s="91" t="s">
        <v>66</v>
      </c>
      <c r="B12" s="92" t="s">
        <v>77</v>
      </c>
      <c r="C12" s="93" t="s">
        <v>78</v>
      </c>
      <c r="D12" s="109">
        <v>420336</v>
      </c>
      <c r="E12" s="95">
        <v>7629</v>
      </c>
      <c r="F12" s="95">
        <v>14059</v>
      </c>
      <c r="G12" s="95">
        <v>21688</v>
      </c>
      <c r="H12" s="95">
        <v>62835</v>
      </c>
      <c r="I12" s="96">
        <f>G12*E17</f>
        <v>1264779.1258586845</v>
      </c>
      <c r="J12" s="97">
        <f>H12*J17</f>
        <v>519185.96004164394</v>
      </c>
      <c r="K12" s="97"/>
      <c r="L12" s="98"/>
      <c r="M12" s="98"/>
      <c r="N12" s="99">
        <f t="shared" si="0"/>
        <v>306073.24130271707</v>
      </c>
      <c r="O12" s="99">
        <f t="shared" si="1"/>
        <v>321061.1241876508</v>
      </c>
      <c r="P12" s="99">
        <v>277786.02026745188</v>
      </c>
      <c r="Q12" s="101">
        <f t="shared" si="2"/>
        <v>14987.88288493373</v>
      </c>
      <c r="R12" s="99"/>
      <c r="S12" s="102">
        <f t="shared" si="3"/>
        <v>420336</v>
      </c>
      <c r="T12" s="102">
        <f>G12*S19</f>
        <v>365807.97813326225</v>
      </c>
      <c r="U12" s="103">
        <f t="shared" si="6"/>
        <v>786143.97813326225</v>
      </c>
      <c r="V12" s="104">
        <f t="shared" si="7"/>
        <v>39307.198906663114</v>
      </c>
      <c r="W12" s="105">
        <f t="shared" si="8"/>
        <v>424532.0416293898</v>
      </c>
      <c r="X12" s="106">
        <f t="shared" si="4"/>
        <v>844868.04162938986</v>
      </c>
      <c r="Y12" s="107">
        <f t="shared" si="5"/>
        <v>89662.963359999994</v>
      </c>
    </row>
    <row r="13" spans="1:25" s="108" customFormat="1" ht="17.45" customHeight="1" x14ac:dyDescent="0.2">
      <c r="A13" s="91" t="s">
        <v>66</v>
      </c>
      <c r="B13" s="92" t="s">
        <v>79</v>
      </c>
      <c r="C13" s="93" t="s">
        <v>80</v>
      </c>
      <c r="D13" s="109">
        <v>1001160</v>
      </c>
      <c r="E13" s="95">
        <v>1713</v>
      </c>
      <c r="F13" s="95">
        <v>11018</v>
      </c>
      <c r="G13" s="95">
        <v>12731</v>
      </c>
      <c r="H13" s="95">
        <v>43656</v>
      </c>
      <c r="I13" s="96">
        <f>G13*E17</f>
        <v>742433.74452724599</v>
      </c>
      <c r="J13" s="97">
        <f>H13*J17</f>
        <v>360715.87923256157</v>
      </c>
      <c r="K13" s="97"/>
      <c r="L13" s="98">
        <v>120000</v>
      </c>
      <c r="M13" s="98"/>
      <c r="N13" s="99">
        <f t="shared" si="0"/>
        <v>212651.12472843824</v>
      </c>
      <c r="O13" s="99">
        <f t="shared" si="1"/>
        <v>188465.01162084943</v>
      </c>
      <c r="P13" s="99">
        <v>160441.8878479632</v>
      </c>
      <c r="Q13" s="101">
        <f t="shared" si="2"/>
        <v>-24186.113107588812</v>
      </c>
      <c r="R13" s="99"/>
      <c r="S13" s="102">
        <f t="shared" si="3"/>
        <v>1001160</v>
      </c>
      <c r="T13" s="102">
        <f>G13*S19</f>
        <v>214731.71198886764</v>
      </c>
      <c r="U13" s="103">
        <f t="shared" si="6"/>
        <v>1215891.7119888677</v>
      </c>
      <c r="V13" s="104">
        <f t="shared" si="7"/>
        <v>60794.585599443388</v>
      </c>
      <c r="W13" s="105">
        <f t="shared" si="8"/>
        <v>73252.853673834994</v>
      </c>
      <c r="X13" s="106">
        <f t="shared" si="4"/>
        <v>1074412.8536738351</v>
      </c>
      <c r="Y13" s="107">
        <f t="shared" si="5"/>
        <v>52632.754820000002</v>
      </c>
    </row>
    <row r="14" spans="1:25" s="108" customFormat="1" ht="17.45" customHeight="1" x14ac:dyDescent="0.2">
      <c r="A14" s="91" t="s">
        <v>66</v>
      </c>
      <c r="B14" s="92" t="s">
        <v>81</v>
      </c>
      <c r="C14" s="93" t="s">
        <v>82</v>
      </c>
      <c r="D14" s="109">
        <v>601560</v>
      </c>
      <c r="E14" s="95">
        <v>1166</v>
      </c>
      <c r="F14" s="95">
        <v>6538</v>
      </c>
      <c r="G14" s="95">
        <v>7704</v>
      </c>
      <c r="H14" s="95">
        <v>27103</v>
      </c>
      <c r="I14" s="96">
        <f>G14*E17</f>
        <v>449274.17860638624</v>
      </c>
      <c r="J14" s="97">
        <f>H14*J17</f>
        <v>223943.61542147968</v>
      </c>
      <c r="K14" s="97"/>
      <c r="L14" s="98"/>
      <c r="M14" s="98"/>
      <c r="N14" s="99">
        <f t="shared" si="0"/>
        <v>132020.41949594239</v>
      </c>
      <c r="O14" s="99">
        <f t="shared" si="1"/>
        <v>114047.16436470223</v>
      </c>
      <c r="P14" s="99">
        <v>122752.71391929025</v>
      </c>
      <c r="Q14" s="101">
        <f t="shared" si="2"/>
        <v>-17973.255131240163</v>
      </c>
      <c r="R14" s="99"/>
      <c r="S14" s="102">
        <f t="shared" si="3"/>
        <v>601560</v>
      </c>
      <c r="T14" s="102">
        <f>G14*S19</f>
        <v>129942.11838522005</v>
      </c>
      <c r="U14" s="103">
        <f t="shared" si="6"/>
        <v>731502.11838522006</v>
      </c>
      <c r="V14" s="104">
        <f t="shared" si="7"/>
        <v>36575.105919261005</v>
      </c>
      <c r="W14" s="105">
        <f t="shared" si="8"/>
        <v>111283.39882020433</v>
      </c>
      <c r="X14" s="106">
        <f t="shared" si="4"/>
        <v>712843.39882020431</v>
      </c>
      <c r="Y14" s="107">
        <f t="shared" si="5"/>
        <v>31850.030879999998</v>
      </c>
    </row>
    <row r="15" spans="1:25" s="108" customFormat="1" ht="17.45" customHeight="1" x14ac:dyDescent="0.2">
      <c r="A15" s="91" t="s">
        <v>66</v>
      </c>
      <c r="B15" s="92" t="s">
        <v>83</v>
      </c>
      <c r="C15" s="93" t="s">
        <v>84</v>
      </c>
      <c r="D15" s="109">
        <v>200520</v>
      </c>
      <c r="E15" s="95">
        <v>1338</v>
      </c>
      <c r="F15" s="95">
        <v>4750</v>
      </c>
      <c r="G15" s="95">
        <v>6088</v>
      </c>
      <c r="H15" s="95">
        <v>19654</v>
      </c>
      <c r="I15" s="96">
        <f>G15*E17</f>
        <v>355033.90438157832</v>
      </c>
      <c r="J15" s="97">
        <f>H15*J17</f>
        <v>162394.85730338935</v>
      </c>
      <c r="K15" s="97"/>
      <c r="L15" s="98">
        <v>240000</v>
      </c>
      <c r="M15" s="98"/>
      <c r="N15" s="99">
        <f t="shared" si="0"/>
        <v>95735.871481874769</v>
      </c>
      <c r="O15" s="99">
        <f t="shared" si="1"/>
        <v>90124.498527038828</v>
      </c>
      <c r="P15" s="99">
        <v>102320.24919447782</v>
      </c>
      <c r="Q15" s="101">
        <f t="shared" si="2"/>
        <v>-5611.3729548359406</v>
      </c>
      <c r="R15" s="99"/>
      <c r="S15" s="102">
        <f t="shared" si="3"/>
        <v>200520</v>
      </c>
      <c r="T15" s="102">
        <f>G15*S19</f>
        <v>102685.30850586963</v>
      </c>
      <c r="U15" s="103">
        <f t="shared" si="6"/>
        <v>303205.30850586965</v>
      </c>
      <c r="V15" s="104">
        <f t="shared" si="7"/>
        <v>15160.265425293483</v>
      </c>
      <c r="W15" s="105">
        <f t="shared" si="8"/>
        <v>-137485.45144884987</v>
      </c>
      <c r="X15" s="106">
        <f t="shared" si="4"/>
        <v>63034.548551150132</v>
      </c>
      <c r="Y15" s="107">
        <f t="shared" si="5"/>
        <v>25169.131359999999</v>
      </c>
    </row>
    <row r="16" spans="1:25" s="108" customFormat="1" ht="18" customHeight="1" x14ac:dyDescent="0.2">
      <c r="A16" s="110" t="s">
        <v>85</v>
      </c>
      <c r="B16" s="110"/>
      <c r="C16" s="111" t="s">
        <v>85</v>
      </c>
      <c r="D16" s="112">
        <f>SUM(D7:D15)</f>
        <v>3292086</v>
      </c>
      <c r="E16" s="113">
        <f t="shared" ref="E16:X16" si="9">SUM(E7:E15)</f>
        <v>30990</v>
      </c>
      <c r="F16" s="113">
        <f t="shared" si="9"/>
        <v>104112</v>
      </c>
      <c r="G16" s="113">
        <f t="shared" si="9"/>
        <v>135102</v>
      </c>
      <c r="H16" s="113">
        <f t="shared" si="9"/>
        <v>410588</v>
      </c>
      <c r="I16" s="114">
        <f t="shared" si="9"/>
        <v>7878743.5199999996</v>
      </c>
      <c r="J16" s="115">
        <f t="shared" si="9"/>
        <v>3000000</v>
      </c>
      <c r="K16" s="115">
        <f t="shared" si="9"/>
        <v>3000000</v>
      </c>
      <c r="L16" s="116">
        <f t="shared" si="9"/>
        <v>600000</v>
      </c>
      <c r="M16" s="116">
        <f t="shared" si="9"/>
        <v>600000</v>
      </c>
      <c r="N16" s="117">
        <f t="shared" si="9"/>
        <v>1999999.9999999998</v>
      </c>
      <c r="O16" s="117">
        <f t="shared" si="9"/>
        <v>2000000.0000000002</v>
      </c>
      <c r="P16" s="117">
        <f t="shared" si="9"/>
        <v>2000000.0000000002</v>
      </c>
      <c r="Q16" s="117">
        <f t="shared" si="9"/>
        <v>2.9103830456733704E-11</v>
      </c>
      <c r="R16" s="117">
        <f t="shared" si="9"/>
        <v>2000000</v>
      </c>
      <c r="S16" s="115">
        <f t="shared" si="9"/>
        <v>8892086</v>
      </c>
      <c r="T16" s="115">
        <f t="shared" si="9"/>
        <v>2278743.5199999996</v>
      </c>
      <c r="U16" s="115">
        <f t="shared" si="9"/>
        <v>11170829.520000001</v>
      </c>
      <c r="V16" s="115">
        <f t="shared" si="9"/>
        <v>558541.47600000002</v>
      </c>
      <c r="W16" s="118">
        <f t="shared" si="9"/>
        <v>7878743.5200000014</v>
      </c>
      <c r="X16" s="119">
        <f t="shared" si="9"/>
        <v>11170829.519999998</v>
      </c>
      <c r="Y16" s="120">
        <f>SUM(Y7:Y15)</f>
        <v>558541.39043999999</v>
      </c>
    </row>
    <row r="17" spans="1:23" s="121" customFormat="1" x14ac:dyDescent="0.2">
      <c r="D17" s="122">
        <f>E2-D16</f>
        <v>7878743.5199999996</v>
      </c>
      <c r="E17" s="121">
        <f>D17/G16</f>
        <v>58.317001376737572</v>
      </c>
      <c r="H17" s="123">
        <f>H16-H10</f>
        <v>363078</v>
      </c>
      <c r="I17" s="123"/>
      <c r="J17" s="124">
        <f>J2/H17</f>
        <v>8.2626873564358068</v>
      </c>
      <c r="N17" s="125">
        <f>N2/H16</f>
        <v>4.8710629633598641</v>
      </c>
      <c r="O17" s="125">
        <f>N2/G16</f>
        <v>14.803629850039229</v>
      </c>
      <c r="P17" s="125"/>
      <c r="Q17" s="125"/>
      <c r="S17" s="122">
        <f>E2-S16</f>
        <v>2278743.5199999996</v>
      </c>
      <c r="W17" s="73"/>
    </row>
    <row r="18" spans="1:23" s="121" customFormat="1" x14ac:dyDescent="0.2">
      <c r="A18" s="121" t="s">
        <v>131</v>
      </c>
      <c r="D18" s="122"/>
      <c r="N18" s="121">
        <f>N16/G16</f>
        <v>14.803629850039227</v>
      </c>
      <c r="S18" s="121">
        <f>S17/H16</f>
        <v>5.5499515816341427</v>
      </c>
    </row>
    <row r="19" spans="1:23" s="121" customFormat="1" x14ac:dyDescent="0.2">
      <c r="D19" s="124"/>
      <c r="S19" s="121">
        <f>S17/G16</f>
        <v>16.866837796627731</v>
      </c>
      <c r="U19" s="122">
        <f>U16*5/100</f>
        <v>558541.47600000014</v>
      </c>
    </row>
    <row r="20" spans="1:23" s="121" customFormat="1" x14ac:dyDescent="0.2">
      <c r="V20" s="73"/>
    </row>
    <row r="21" spans="1:23" s="121" customFormat="1" x14ac:dyDescent="0.2">
      <c r="V21" s="73"/>
    </row>
    <row r="22" spans="1:23" s="121" customFormat="1" x14ac:dyDescent="0.2">
      <c r="V22" s="73"/>
    </row>
    <row r="23" spans="1:23" s="121" customFormat="1" x14ac:dyDescent="0.2">
      <c r="V23" s="73"/>
    </row>
    <row r="24" spans="1:23" s="121" customFormat="1" x14ac:dyDescent="0.2">
      <c r="V24" s="73"/>
    </row>
    <row r="25" spans="1:23" s="121" customFormat="1" x14ac:dyDescent="0.2">
      <c r="V25" s="73"/>
    </row>
    <row r="26" spans="1:23" x14ac:dyDescent="0.2">
      <c r="V26" s="127"/>
      <c r="W26" s="126"/>
    </row>
    <row r="27" spans="1:23" x14ac:dyDescent="0.2">
      <c r="V27" s="127"/>
      <c r="W27" s="126"/>
    </row>
    <row r="28" spans="1:23" x14ac:dyDescent="0.2">
      <c r="W28" s="126"/>
    </row>
    <row r="29" spans="1:23" x14ac:dyDescent="0.2">
      <c r="W29" s="126"/>
    </row>
    <row r="30" spans="1:23" x14ac:dyDescent="0.2">
      <c r="W30" s="126"/>
    </row>
    <row r="31" spans="1:23" x14ac:dyDescent="0.2">
      <c r="V31" s="127"/>
      <c r="W31" s="126"/>
    </row>
    <row r="32" spans="1:23" x14ac:dyDescent="0.2">
      <c r="V32" s="127"/>
      <c r="W32" s="126"/>
    </row>
    <row r="33" spans="22:23" x14ac:dyDescent="0.2">
      <c r="V33" s="127"/>
      <c r="W33" s="126"/>
    </row>
    <row r="34" spans="22:23" x14ac:dyDescent="0.2">
      <c r="V34" s="127"/>
      <c r="W34" s="126"/>
    </row>
    <row r="35" spans="22:23" x14ac:dyDescent="0.2">
      <c r="V35" s="127"/>
      <c r="W35" s="126"/>
    </row>
  </sheetData>
  <mergeCells count="18">
    <mergeCell ref="W3:W5"/>
    <mergeCell ref="X3:X5"/>
    <mergeCell ref="Y3:Y5"/>
    <mergeCell ref="J4:K4"/>
    <mergeCell ref="L4:M4"/>
    <mergeCell ref="N4:R4"/>
    <mergeCell ref="V3:V5"/>
    <mergeCell ref="I3:I5"/>
    <mergeCell ref="J3:R3"/>
    <mergeCell ref="S3:S5"/>
    <mergeCell ref="T3:T5"/>
    <mergeCell ref="U3:U5"/>
    <mergeCell ref="H3:H5"/>
    <mergeCell ref="A3:A5"/>
    <mergeCell ref="B3:B5"/>
    <mergeCell ref="C3:C6"/>
    <mergeCell ref="D3:D5"/>
    <mergeCell ref="E3:G5"/>
  </mergeCells>
  <pageMargins left="0.17" right="0.17" top="0.6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W82"/>
  <sheetViews>
    <sheetView tabSelected="1" topLeftCell="D1" zoomScale="80" zoomScaleNormal="80" workbookViewId="0">
      <pane xSplit="4" ySplit="72" topLeftCell="H73" activePane="bottomRight" state="frozen"/>
      <selection activeCell="D1" sqref="D1"/>
      <selection pane="topRight" activeCell="H1" sqref="H1"/>
      <selection pane="bottomLeft" activeCell="D73" sqref="D73"/>
      <selection pane="bottomRight" activeCell="N98" sqref="N96:N98"/>
    </sheetView>
  </sheetViews>
  <sheetFormatPr defaultColWidth="8.75" defaultRowHeight="14.25" x14ac:dyDescent="0.2"/>
  <cols>
    <col min="1" max="1" width="4.5" style="133" bestFit="1" customWidth="1"/>
    <col min="2" max="2" width="3.375" style="133" bestFit="1" customWidth="1"/>
    <col min="3" max="3" width="8" style="133" hidden="1" customWidth="1"/>
    <col min="4" max="4" width="8" style="133" customWidth="1"/>
    <col min="5" max="5" width="5.125" style="133" bestFit="1" customWidth="1"/>
    <col min="6" max="6" width="14.625" style="133" customWidth="1"/>
    <col min="7" max="7" width="8.5" style="133" hidden="1" customWidth="1"/>
    <col min="8" max="8" width="17.5" style="133" bestFit="1" customWidth="1"/>
    <col min="9" max="9" width="19.25" style="133" customWidth="1"/>
    <col min="10" max="10" width="14.5" style="133" bestFit="1" customWidth="1"/>
    <col min="11" max="11" width="17.5" style="133" bestFit="1" customWidth="1"/>
    <col min="12" max="12" width="16.125" style="133" bestFit="1" customWidth="1"/>
    <col min="13" max="13" width="16.375" style="133" bestFit="1" customWidth="1"/>
    <col min="14" max="15" width="17.5" style="133" bestFit="1" customWidth="1"/>
    <col min="16" max="16" width="14.5" style="133" bestFit="1" customWidth="1"/>
    <col min="17" max="17" width="19.375" style="133" bestFit="1" customWidth="1"/>
    <col min="18" max="18" width="17.5" style="133" bestFit="1" customWidth="1"/>
    <col min="19" max="19" width="13.75" style="133" bestFit="1" customWidth="1"/>
    <col min="20" max="20" width="16.75" style="134" bestFit="1" customWidth="1"/>
    <col min="21" max="21" width="16.375" style="134" bestFit="1" customWidth="1"/>
    <col min="22" max="22" width="16.125" style="134" bestFit="1" customWidth="1"/>
    <col min="23" max="23" width="0" style="133" hidden="1" customWidth="1"/>
    <col min="24" max="16384" width="8.75" style="133"/>
  </cols>
  <sheetData>
    <row r="1" spans="1:22" ht="19.5" x14ac:dyDescent="0.2">
      <c r="A1" s="130"/>
      <c r="B1" s="130"/>
      <c r="C1" s="130"/>
      <c r="D1" s="130"/>
      <c r="E1" s="130"/>
      <c r="F1" s="130"/>
      <c r="G1" s="130"/>
      <c r="H1" s="197" t="s">
        <v>138</v>
      </c>
      <c r="I1" s="197"/>
      <c r="J1" s="197"/>
      <c r="K1" s="197"/>
      <c r="L1" s="197"/>
      <c r="M1" s="197"/>
      <c r="N1" s="197"/>
      <c r="O1" s="197"/>
      <c r="P1" s="131"/>
      <c r="Q1" s="131"/>
      <c r="R1" s="132"/>
    </row>
    <row r="2" spans="1:22" s="153" customFormat="1" x14ac:dyDescent="0.2">
      <c r="A2" s="150"/>
      <c r="B2" s="150"/>
      <c r="C2" s="150"/>
      <c r="D2" s="150"/>
      <c r="E2" s="150"/>
      <c r="F2" s="150"/>
      <c r="G2" s="150"/>
      <c r="H2" s="151" t="s">
        <v>1</v>
      </c>
      <c r="I2" s="151" t="s">
        <v>2</v>
      </c>
      <c r="J2" s="152" t="s">
        <v>139</v>
      </c>
      <c r="K2" s="151" t="s">
        <v>4</v>
      </c>
      <c r="L2" s="151" t="s">
        <v>5</v>
      </c>
      <c r="M2" s="152" t="s">
        <v>140</v>
      </c>
      <c r="N2" s="151" t="s">
        <v>7</v>
      </c>
      <c r="O2" s="151" t="s">
        <v>119</v>
      </c>
      <c r="P2" s="152" t="s">
        <v>141</v>
      </c>
      <c r="Q2" s="151" t="s">
        <v>142</v>
      </c>
      <c r="R2" s="151" t="s">
        <v>143</v>
      </c>
      <c r="S2" s="199" t="s">
        <v>159</v>
      </c>
      <c r="T2" s="196" t="s">
        <v>150</v>
      </c>
      <c r="U2" s="196" t="s">
        <v>153</v>
      </c>
      <c r="V2" s="196" t="s">
        <v>156</v>
      </c>
    </row>
    <row r="3" spans="1:22" s="202" customFormat="1" ht="25.5" x14ac:dyDescent="0.2">
      <c r="A3" s="200" t="s">
        <v>28</v>
      </c>
      <c r="B3" s="200" t="s">
        <v>29</v>
      </c>
      <c r="C3" s="200" t="s">
        <v>144</v>
      </c>
      <c r="D3" s="200" t="s">
        <v>31</v>
      </c>
      <c r="E3" s="200" t="s">
        <v>145</v>
      </c>
      <c r="F3" s="200" t="s">
        <v>146</v>
      </c>
      <c r="G3" s="200" t="s">
        <v>147</v>
      </c>
      <c r="H3" s="201" t="s">
        <v>148</v>
      </c>
      <c r="I3" s="201" t="s">
        <v>149</v>
      </c>
      <c r="J3" s="149" t="s">
        <v>150</v>
      </c>
      <c r="K3" s="201" t="s">
        <v>151</v>
      </c>
      <c r="L3" s="201" t="s">
        <v>152</v>
      </c>
      <c r="M3" s="149" t="s">
        <v>153</v>
      </c>
      <c r="N3" s="201" t="s">
        <v>154</v>
      </c>
      <c r="O3" s="201" t="s">
        <v>155</v>
      </c>
      <c r="P3" s="149" t="s">
        <v>156</v>
      </c>
      <c r="Q3" s="201" t="s">
        <v>157</v>
      </c>
      <c r="R3" s="201" t="s">
        <v>158</v>
      </c>
      <c r="S3" s="199"/>
      <c r="T3" s="196"/>
      <c r="U3" s="196"/>
      <c r="V3" s="196"/>
    </row>
    <row r="4" spans="1:22" hidden="1" x14ac:dyDescent="0.2">
      <c r="A4" s="135">
        <v>341</v>
      </c>
      <c r="B4" s="135" t="s">
        <v>64</v>
      </c>
      <c r="C4" s="136" t="s">
        <v>160</v>
      </c>
      <c r="D4" s="136" t="s">
        <v>161</v>
      </c>
      <c r="E4" s="136" t="s">
        <v>162</v>
      </c>
      <c r="F4" s="136" t="s">
        <v>163</v>
      </c>
      <c r="G4" s="136" t="s">
        <v>164</v>
      </c>
      <c r="H4" s="137">
        <v>13765505.220000001</v>
      </c>
      <c r="I4" s="137">
        <v>1423598.51</v>
      </c>
      <c r="J4" s="138">
        <f>I4*100/R4</f>
        <v>84.480000101594484</v>
      </c>
      <c r="K4" s="137">
        <v>2529558.2400000002</v>
      </c>
      <c r="L4" s="137">
        <v>261532.3</v>
      </c>
      <c r="M4" s="138">
        <f>L4*100/R4</f>
        <v>15.519999898405512</v>
      </c>
      <c r="N4" s="137">
        <v>0</v>
      </c>
      <c r="O4" s="137">
        <v>0</v>
      </c>
      <c r="P4" s="138">
        <f>O4*100/R4</f>
        <v>0</v>
      </c>
      <c r="Q4" s="137">
        <f>H4+K4+N4</f>
        <v>16295063.460000001</v>
      </c>
      <c r="R4" s="139">
        <f>I4+L4+O4</f>
        <v>1685130.81</v>
      </c>
      <c r="S4" s="132"/>
      <c r="T4" s="140"/>
      <c r="U4" s="140"/>
      <c r="V4" s="140"/>
    </row>
    <row r="5" spans="1:22" hidden="1" x14ac:dyDescent="0.2">
      <c r="A5" s="135">
        <v>342</v>
      </c>
      <c r="B5" s="135" t="s">
        <v>64</v>
      </c>
      <c r="C5" s="136" t="s">
        <v>160</v>
      </c>
      <c r="D5" s="136" t="s">
        <v>161</v>
      </c>
      <c r="E5" s="136" t="s">
        <v>165</v>
      </c>
      <c r="F5" s="136" t="s">
        <v>166</v>
      </c>
      <c r="G5" s="136" t="s">
        <v>164</v>
      </c>
      <c r="H5" s="137">
        <v>241042609.44</v>
      </c>
      <c r="I5" s="137">
        <v>95297482.709999993</v>
      </c>
      <c r="J5" s="138">
        <f t="shared" ref="J5:J68" si="0">I5*100/R5</f>
        <v>42.319999997939455</v>
      </c>
      <c r="K5" s="137">
        <v>44375317.740000002</v>
      </c>
      <c r="L5" s="137">
        <v>17541762.530000001</v>
      </c>
      <c r="M5" s="138">
        <f t="shared" ref="M5:M68" si="1">L5*100/R5</f>
        <v>7.7899999991873283</v>
      </c>
      <c r="N5" s="137">
        <v>345450446.93000001</v>
      </c>
      <c r="O5" s="137">
        <v>112343842.45999999</v>
      </c>
      <c r="P5" s="138">
        <f t="shared" ref="P5:P68" si="2">O5*100/R5</f>
        <v>49.890000002873222</v>
      </c>
      <c r="Q5" s="137">
        <f t="shared" ref="Q5:R68" si="3">H5+K5+N5</f>
        <v>630868374.11000001</v>
      </c>
      <c r="R5" s="139">
        <f t="shared" si="3"/>
        <v>225183087.69999999</v>
      </c>
      <c r="S5" s="132"/>
      <c r="T5" s="140"/>
      <c r="U5" s="140"/>
      <c r="V5" s="140"/>
    </row>
    <row r="6" spans="1:22" hidden="1" x14ac:dyDescent="0.2">
      <c r="A6" s="135">
        <v>343</v>
      </c>
      <c r="B6" s="135" t="s">
        <v>64</v>
      </c>
      <c r="C6" s="136" t="s">
        <v>160</v>
      </c>
      <c r="D6" s="136" t="s">
        <v>161</v>
      </c>
      <c r="E6" s="136" t="s">
        <v>167</v>
      </c>
      <c r="F6" s="136" t="s">
        <v>168</v>
      </c>
      <c r="G6" s="136" t="s">
        <v>164</v>
      </c>
      <c r="H6" s="137">
        <v>76142694.629999995</v>
      </c>
      <c r="I6" s="137">
        <v>34097603.579999998</v>
      </c>
      <c r="J6" s="138">
        <f t="shared" si="0"/>
        <v>55.530000002564989</v>
      </c>
      <c r="K6" s="137">
        <v>14027341.779999999</v>
      </c>
      <c r="L6" s="137">
        <v>6281622.2699999996</v>
      </c>
      <c r="M6" s="138">
        <f t="shared" si="1"/>
        <v>10.230000001343564</v>
      </c>
      <c r="N6" s="137">
        <v>53190874.450000003</v>
      </c>
      <c r="O6" s="137">
        <v>21024706.399999999</v>
      </c>
      <c r="P6" s="138">
        <f t="shared" si="2"/>
        <v>34.239999996091456</v>
      </c>
      <c r="Q6" s="137">
        <f t="shared" si="3"/>
        <v>143360910.86000001</v>
      </c>
      <c r="R6" s="139">
        <f t="shared" si="3"/>
        <v>61403932.249999993</v>
      </c>
      <c r="S6" s="132"/>
      <c r="T6" s="140"/>
      <c r="U6" s="140"/>
      <c r="V6" s="140"/>
    </row>
    <row r="7" spans="1:22" hidden="1" x14ac:dyDescent="0.2">
      <c r="A7" s="135">
        <v>344</v>
      </c>
      <c r="B7" s="135" t="s">
        <v>64</v>
      </c>
      <c r="C7" s="136" t="s">
        <v>160</v>
      </c>
      <c r="D7" s="136" t="s">
        <v>161</v>
      </c>
      <c r="E7" s="136" t="s">
        <v>169</v>
      </c>
      <c r="F7" s="136" t="s">
        <v>170</v>
      </c>
      <c r="G7" s="136" t="s">
        <v>164</v>
      </c>
      <c r="H7" s="137">
        <v>97691869.739999995</v>
      </c>
      <c r="I7" s="137">
        <v>26984491.239999998</v>
      </c>
      <c r="J7" s="138">
        <f t="shared" si="0"/>
        <v>42.409999996620968</v>
      </c>
      <c r="K7" s="137">
        <v>17997225.489999998</v>
      </c>
      <c r="L7" s="137">
        <v>4969320.3600000003</v>
      </c>
      <c r="M7" s="138">
        <f t="shared" si="1"/>
        <v>7.8099999950493242</v>
      </c>
      <c r="N7" s="137">
        <v>139255737.52000001</v>
      </c>
      <c r="O7" s="137">
        <v>31673849.899999999</v>
      </c>
      <c r="P7" s="138">
        <f t="shared" si="2"/>
        <v>49.780000008329708</v>
      </c>
      <c r="Q7" s="137">
        <f t="shared" si="3"/>
        <v>254944832.75</v>
      </c>
      <c r="R7" s="139">
        <f t="shared" si="3"/>
        <v>63627661.5</v>
      </c>
      <c r="S7" s="132"/>
      <c r="T7" s="140"/>
      <c r="U7" s="140"/>
      <c r="V7" s="140"/>
    </row>
    <row r="8" spans="1:22" hidden="1" x14ac:dyDescent="0.2">
      <c r="A8" s="135">
        <v>345</v>
      </c>
      <c r="B8" s="135" t="s">
        <v>64</v>
      </c>
      <c r="C8" s="136" t="s">
        <v>160</v>
      </c>
      <c r="D8" s="136" t="s">
        <v>161</v>
      </c>
      <c r="E8" s="136" t="s">
        <v>171</v>
      </c>
      <c r="F8" s="136" t="s">
        <v>172</v>
      </c>
      <c r="G8" s="136" t="s">
        <v>164</v>
      </c>
      <c r="H8" s="137">
        <v>66707965.960000001</v>
      </c>
      <c r="I8" s="137">
        <v>25847568.359999999</v>
      </c>
      <c r="J8" s="138">
        <f t="shared" si="0"/>
        <v>64.479999997365681</v>
      </c>
      <c r="K8" s="137">
        <v>12289234.6</v>
      </c>
      <c r="L8" s="137">
        <v>4762238.09</v>
      </c>
      <c r="M8" s="138">
        <f t="shared" si="1"/>
        <v>11.879999996667181</v>
      </c>
      <c r="N8" s="137">
        <v>26831310.41</v>
      </c>
      <c r="O8" s="137">
        <v>9476372.7699999996</v>
      </c>
      <c r="P8" s="138">
        <f t="shared" si="2"/>
        <v>23.640000005967146</v>
      </c>
      <c r="Q8" s="137">
        <f t="shared" si="3"/>
        <v>105828510.97</v>
      </c>
      <c r="R8" s="139">
        <f t="shared" si="3"/>
        <v>40086179.219999999</v>
      </c>
      <c r="S8" s="132"/>
      <c r="T8" s="140"/>
      <c r="U8" s="140"/>
      <c r="V8" s="140"/>
    </row>
    <row r="9" spans="1:22" hidden="1" x14ac:dyDescent="0.2">
      <c r="A9" s="135">
        <v>346</v>
      </c>
      <c r="B9" s="135" t="s">
        <v>64</v>
      </c>
      <c r="C9" s="136" t="s">
        <v>160</v>
      </c>
      <c r="D9" s="136" t="s">
        <v>161</v>
      </c>
      <c r="E9" s="136" t="s">
        <v>173</v>
      </c>
      <c r="F9" s="136" t="s">
        <v>174</v>
      </c>
      <c r="G9" s="136" t="s">
        <v>164</v>
      </c>
      <c r="H9" s="137">
        <v>71017364.810000002</v>
      </c>
      <c r="I9" s="137">
        <v>23075653.460000001</v>
      </c>
      <c r="J9" s="138">
        <f t="shared" si="0"/>
        <v>70.230000002379995</v>
      </c>
      <c r="K9" s="137">
        <v>13083131</v>
      </c>
      <c r="L9" s="137">
        <v>4251729.4000000004</v>
      </c>
      <c r="M9" s="138">
        <f t="shared" si="1"/>
        <v>12.939999999987828</v>
      </c>
      <c r="N9" s="137">
        <v>17806350.890000001</v>
      </c>
      <c r="O9" s="137">
        <v>5529876.7999999998</v>
      </c>
      <c r="P9" s="138">
        <f t="shared" si="2"/>
        <v>16.829999997632182</v>
      </c>
      <c r="Q9" s="137">
        <f t="shared" si="3"/>
        <v>101906846.7</v>
      </c>
      <c r="R9" s="139">
        <f t="shared" si="3"/>
        <v>32857259.66</v>
      </c>
      <c r="S9" s="132"/>
      <c r="T9" s="140"/>
      <c r="U9" s="140"/>
      <c r="V9" s="140"/>
    </row>
    <row r="10" spans="1:22" hidden="1" x14ac:dyDescent="0.2">
      <c r="A10" s="135">
        <v>347</v>
      </c>
      <c r="B10" s="135" t="s">
        <v>64</v>
      </c>
      <c r="C10" s="136" t="s">
        <v>160</v>
      </c>
      <c r="D10" s="136" t="s">
        <v>161</v>
      </c>
      <c r="E10" s="136" t="s">
        <v>175</v>
      </c>
      <c r="F10" s="136" t="s">
        <v>176</v>
      </c>
      <c r="G10" s="136" t="s">
        <v>164</v>
      </c>
      <c r="H10" s="137">
        <v>47915928.740000002</v>
      </c>
      <c r="I10" s="137">
        <v>11878604.67</v>
      </c>
      <c r="J10" s="138">
        <f t="shared" si="0"/>
        <v>81.680000024424359</v>
      </c>
      <c r="K10" s="137">
        <v>8827282.9299999997</v>
      </c>
      <c r="L10" s="137">
        <v>2188699.81</v>
      </c>
      <c r="M10" s="138">
        <f t="shared" si="1"/>
        <v>15.050000021110019</v>
      </c>
      <c r="N10" s="137">
        <v>1962439.84</v>
      </c>
      <c r="O10" s="137">
        <v>475551.38</v>
      </c>
      <c r="P10" s="138">
        <f t="shared" si="2"/>
        <v>3.2699999544656144</v>
      </c>
      <c r="Q10" s="137">
        <f t="shared" si="3"/>
        <v>58705651.510000005</v>
      </c>
      <c r="R10" s="139">
        <f t="shared" si="3"/>
        <v>14542855.860000001</v>
      </c>
      <c r="S10" s="132"/>
      <c r="T10" s="140"/>
      <c r="U10" s="140"/>
      <c r="V10" s="140"/>
    </row>
    <row r="11" spans="1:22" hidden="1" x14ac:dyDescent="0.2">
      <c r="A11" s="135">
        <v>348</v>
      </c>
      <c r="B11" s="135" t="s">
        <v>64</v>
      </c>
      <c r="C11" s="136" t="s">
        <v>177</v>
      </c>
      <c r="D11" s="136" t="s">
        <v>178</v>
      </c>
      <c r="E11" s="136" t="s">
        <v>179</v>
      </c>
      <c r="F11" s="136" t="s">
        <v>180</v>
      </c>
      <c r="G11" s="136" t="s">
        <v>164</v>
      </c>
      <c r="H11" s="137">
        <v>8223510.9199999999</v>
      </c>
      <c r="I11" s="137">
        <v>878140.24</v>
      </c>
      <c r="J11" s="138">
        <f t="shared" si="0"/>
        <v>83.910000467068997</v>
      </c>
      <c r="K11" s="137">
        <v>1577428.97</v>
      </c>
      <c r="L11" s="137">
        <v>168386.08</v>
      </c>
      <c r="M11" s="138">
        <f t="shared" si="1"/>
        <v>16.089999532931003</v>
      </c>
      <c r="N11" s="137">
        <v>0</v>
      </c>
      <c r="O11" s="137">
        <v>0</v>
      </c>
      <c r="P11" s="138">
        <f t="shared" si="2"/>
        <v>0</v>
      </c>
      <c r="Q11" s="137">
        <f t="shared" si="3"/>
        <v>9800939.8900000006</v>
      </c>
      <c r="R11" s="139">
        <f t="shared" si="3"/>
        <v>1046526.32</v>
      </c>
      <c r="S11" s="132"/>
      <c r="T11" s="140"/>
      <c r="U11" s="140"/>
      <c r="V11" s="140"/>
    </row>
    <row r="12" spans="1:22" hidden="1" x14ac:dyDescent="0.2">
      <c r="A12" s="135">
        <v>349</v>
      </c>
      <c r="B12" s="135" t="s">
        <v>64</v>
      </c>
      <c r="C12" s="136" t="s">
        <v>177</v>
      </c>
      <c r="D12" s="136" t="s">
        <v>178</v>
      </c>
      <c r="E12" s="136" t="s">
        <v>181</v>
      </c>
      <c r="F12" s="136" t="s">
        <v>182</v>
      </c>
      <c r="G12" s="136" t="s">
        <v>164</v>
      </c>
      <c r="H12" s="137">
        <v>5703561.3200000003</v>
      </c>
      <c r="I12" s="137">
        <v>590835.72</v>
      </c>
      <c r="J12" s="138">
        <f t="shared" si="0"/>
        <v>83.910000291423344</v>
      </c>
      <c r="K12" s="137">
        <v>1094053.74</v>
      </c>
      <c r="L12" s="137">
        <v>113294.56</v>
      </c>
      <c r="M12" s="138">
        <f t="shared" si="1"/>
        <v>16.089999708576656</v>
      </c>
      <c r="N12" s="137">
        <v>0</v>
      </c>
      <c r="O12" s="137">
        <v>0</v>
      </c>
      <c r="P12" s="138">
        <f t="shared" si="2"/>
        <v>0</v>
      </c>
      <c r="Q12" s="137">
        <f t="shared" si="3"/>
        <v>6797615.0600000005</v>
      </c>
      <c r="R12" s="139">
        <f t="shared" si="3"/>
        <v>704130.28</v>
      </c>
      <c r="S12" s="132"/>
      <c r="T12" s="140"/>
      <c r="U12" s="140"/>
      <c r="V12" s="140"/>
    </row>
    <row r="13" spans="1:22" hidden="1" x14ac:dyDescent="0.2">
      <c r="A13" s="135">
        <v>350</v>
      </c>
      <c r="B13" s="135" t="s">
        <v>64</v>
      </c>
      <c r="C13" s="136" t="s">
        <v>177</v>
      </c>
      <c r="D13" s="136" t="s">
        <v>178</v>
      </c>
      <c r="E13" s="136" t="s">
        <v>183</v>
      </c>
      <c r="F13" s="136" t="s">
        <v>184</v>
      </c>
      <c r="G13" s="136" t="s">
        <v>164</v>
      </c>
      <c r="H13" s="137">
        <v>0</v>
      </c>
      <c r="I13" s="137">
        <v>0</v>
      </c>
      <c r="J13" s="138">
        <f t="shared" si="0"/>
        <v>0</v>
      </c>
      <c r="K13" s="137">
        <v>0</v>
      </c>
      <c r="L13" s="137">
        <v>0</v>
      </c>
      <c r="M13" s="138">
        <f t="shared" si="1"/>
        <v>0</v>
      </c>
      <c r="N13" s="137">
        <v>536786362.67000002</v>
      </c>
      <c r="O13" s="137">
        <v>353115767.5</v>
      </c>
      <c r="P13" s="138">
        <f t="shared" si="2"/>
        <v>100</v>
      </c>
      <c r="Q13" s="137">
        <f t="shared" si="3"/>
        <v>536786362.67000002</v>
      </c>
      <c r="R13" s="139">
        <f t="shared" si="3"/>
        <v>353115767.5</v>
      </c>
      <c r="S13" s="132"/>
      <c r="T13" s="140"/>
      <c r="U13" s="140"/>
      <c r="V13" s="140"/>
    </row>
    <row r="14" spans="1:22" hidden="1" x14ac:dyDescent="0.2">
      <c r="A14" s="135">
        <v>351</v>
      </c>
      <c r="B14" s="135" t="s">
        <v>64</v>
      </c>
      <c r="C14" s="136" t="s">
        <v>177</v>
      </c>
      <c r="D14" s="136" t="s">
        <v>178</v>
      </c>
      <c r="E14" s="136" t="s">
        <v>185</v>
      </c>
      <c r="F14" s="136" t="s">
        <v>186</v>
      </c>
      <c r="G14" s="136" t="s">
        <v>164</v>
      </c>
      <c r="H14" s="137">
        <v>81000480.370000005</v>
      </c>
      <c r="I14" s="137">
        <v>32031644.25</v>
      </c>
      <c r="J14" s="138">
        <f t="shared" si="0"/>
        <v>56.149999992681416</v>
      </c>
      <c r="K14" s="137">
        <v>15537463.939999999</v>
      </c>
      <c r="L14" s="137">
        <v>6143914.6699999999</v>
      </c>
      <c r="M14" s="138">
        <f t="shared" si="1"/>
        <v>10.770000003216671</v>
      </c>
      <c r="N14" s="137">
        <v>52865917.439999998</v>
      </c>
      <c r="O14" s="137">
        <v>18871002.530000001</v>
      </c>
      <c r="P14" s="138">
        <f t="shared" si="2"/>
        <v>33.080000004101912</v>
      </c>
      <c r="Q14" s="137">
        <f t="shared" si="3"/>
        <v>149403861.75</v>
      </c>
      <c r="R14" s="139">
        <f t="shared" si="3"/>
        <v>57046561.450000003</v>
      </c>
      <c r="S14" s="132"/>
      <c r="T14" s="140"/>
      <c r="U14" s="140"/>
      <c r="V14" s="140"/>
    </row>
    <row r="15" spans="1:22" hidden="1" x14ac:dyDescent="0.2">
      <c r="A15" s="135">
        <v>352</v>
      </c>
      <c r="B15" s="135" t="s">
        <v>64</v>
      </c>
      <c r="C15" s="136" t="s">
        <v>177</v>
      </c>
      <c r="D15" s="136" t="s">
        <v>178</v>
      </c>
      <c r="E15" s="136" t="s">
        <v>187</v>
      </c>
      <c r="F15" s="136" t="s">
        <v>188</v>
      </c>
      <c r="G15" s="136" t="s">
        <v>164</v>
      </c>
      <c r="H15" s="137">
        <v>28805884.84</v>
      </c>
      <c r="I15" s="137">
        <v>14061014.59</v>
      </c>
      <c r="J15" s="138">
        <f t="shared" si="0"/>
        <v>66.829999996269009</v>
      </c>
      <c r="K15" s="137">
        <v>5487802.6699999999</v>
      </c>
      <c r="L15" s="137">
        <v>2678388.6800000002</v>
      </c>
      <c r="M15" s="138">
        <f t="shared" si="1"/>
        <v>12.729999981772792</v>
      </c>
      <c r="N15" s="137">
        <v>9371724.5199999996</v>
      </c>
      <c r="O15" s="137">
        <v>4300570.68</v>
      </c>
      <c r="P15" s="138">
        <f t="shared" si="2"/>
        <v>20.440000021958202</v>
      </c>
      <c r="Q15" s="137">
        <f t="shared" si="3"/>
        <v>43665412.030000001</v>
      </c>
      <c r="R15" s="139">
        <f t="shared" si="3"/>
        <v>21039973.949999999</v>
      </c>
      <c r="S15" s="132"/>
      <c r="T15" s="140"/>
      <c r="U15" s="140"/>
      <c r="V15" s="140"/>
    </row>
    <row r="16" spans="1:22" hidden="1" x14ac:dyDescent="0.2">
      <c r="A16" s="135">
        <v>353</v>
      </c>
      <c r="B16" s="135" t="s">
        <v>64</v>
      </c>
      <c r="C16" s="136" t="s">
        <v>177</v>
      </c>
      <c r="D16" s="136" t="s">
        <v>178</v>
      </c>
      <c r="E16" s="136" t="s">
        <v>189</v>
      </c>
      <c r="F16" s="136" t="s">
        <v>190</v>
      </c>
      <c r="G16" s="136" t="s">
        <v>164</v>
      </c>
      <c r="H16" s="137">
        <v>139341931.71000001</v>
      </c>
      <c r="I16" s="137">
        <v>49588860.259999998</v>
      </c>
      <c r="J16" s="138">
        <f t="shared" si="0"/>
        <v>49.539999998341642</v>
      </c>
      <c r="K16" s="137">
        <v>26616227.260000002</v>
      </c>
      <c r="L16" s="137">
        <v>9469330.1999999993</v>
      </c>
      <c r="M16" s="138">
        <f t="shared" si="1"/>
        <v>9.460000000659349</v>
      </c>
      <c r="N16" s="137">
        <v>144376162.88999999</v>
      </c>
      <c r="O16" s="137">
        <v>41040437.439999998</v>
      </c>
      <c r="P16" s="138">
        <f t="shared" si="2"/>
        <v>41.000000000999016</v>
      </c>
      <c r="Q16" s="137">
        <f t="shared" si="3"/>
        <v>310334321.86000001</v>
      </c>
      <c r="R16" s="139">
        <f t="shared" si="3"/>
        <v>100098627.89999999</v>
      </c>
      <c r="S16" s="132"/>
      <c r="T16" s="140"/>
      <c r="U16" s="140"/>
      <c r="V16" s="140"/>
    </row>
    <row r="17" spans="1:22" hidden="1" x14ac:dyDescent="0.2">
      <c r="A17" s="135">
        <v>354</v>
      </c>
      <c r="B17" s="135" t="s">
        <v>64</v>
      </c>
      <c r="C17" s="136" t="s">
        <v>177</v>
      </c>
      <c r="D17" s="136" t="s">
        <v>178</v>
      </c>
      <c r="E17" s="136" t="s">
        <v>191</v>
      </c>
      <c r="F17" s="136" t="s">
        <v>192</v>
      </c>
      <c r="G17" s="136" t="s">
        <v>164</v>
      </c>
      <c r="H17" s="137">
        <v>28235217.379999999</v>
      </c>
      <c r="I17" s="137">
        <v>13760063.76</v>
      </c>
      <c r="J17" s="138">
        <f t="shared" si="0"/>
        <v>67.770000002940293</v>
      </c>
      <c r="K17" s="137">
        <v>5413499.6600000001</v>
      </c>
      <c r="L17" s="137">
        <v>2637497.83</v>
      </c>
      <c r="M17" s="138">
        <f t="shared" si="1"/>
        <v>12.98999997852154</v>
      </c>
      <c r="N17" s="137">
        <v>9399102.8599999994</v>
      </c>
      <c r="O17" s="137">
        <v>3906501.8</v>
      </c>
      <c r="P17" s="138">
        <f t="shared" si="2"/>
        <v>19.240000018538161</v>
      </c>
      <c r="Q17" s="137">
        <f t="shared" si="3"/>
        <v>43047819.899999999</v>
      </c>
      <c r="R17" s="139">
        <f t="shared" si="3"/>
        <v>20304063.390000001</v>
      </c>
      <c r="S17" s="132"/>
      <c r="T17" s="140"/>
      <c r="U17" s="140"/>
      <c r="V17" s="140"/>
    </row>
    <row r="18" spans="1:22" hidden="1" x14ac:dyDescent="0.2">
      <c r="A18" s="135">
        <v>355</v>
      </c>
      <c r="B18" s="135" t="s">
        <v>64</v>
      </c>
      <c r="C18" s="136" t="s">
        <v>177</v>
      </c>
      <c r="D18" s="136" t="s">
        <v>178</v>
      </c>
      <c r="E18" s="136" t="s">
        <v>193</v>
      </c>
      <c r="F18" s="136" t="s">
        <v>194</v>
      </c>
      <c r="G18" s="136" t="s">
        <v>164</v>
      </c>
      <c r="H18" s="137">
        <v>56672402.270000003</v>
      </c>
      <c r="I18" s="137">
        <v>27322470.82</v>
      </c>
      <c r="J18" s="138">
        <f t="shared" si="0"/>
        <v>62.359999998621447</v>
      </c>
      <c r="K18" s="137">
        <v>10870866.48</v>
      </c>
      <c r="L18" s="137">
        <v>5240165.99</v>
      </c>
      <c r="M18" s="138">
        <f t="shared" si="1"/>
        <v>11.960000004464316</v>
      </c>
      <c r="N18" s="137">
        <v>27198393.670000002</v>
      </c>
      <c r="O18" s="137">
        <v>11251460.08</v>
      </c>
      <c r="P18" s="138">
        <f t="shared" si="2"/>
        <v>25.679999996914233</v>
      </c>
      <c r="Q18" s="137">
        <f t="shared" si="3"/>
        <v>94741662.420000002</v>
      </c>
      <c r="R18" s="139">
        <f t="shared" si="3"/>
        <v>43814096.890000001</v>
      </c>
      <c r="S18" s="132"/>
      <c r="T18" s="140"/>
      <c r="U18" s="140"/>
      <c r="V18" s="140"/>
    </row>
    <row r="19" spans="1:22" hidden="1" x14ac:dyDescent="0.2">
      <c r="A19" s="135">
        <v>356</v>
      </c>
      <c r="B19" s="135" t="s">
        <v>64</v>
      </c>
      <c r="C19" s="136" t="s">
        <v>177</v>
      </c>
      <c r="D19" s="136" t="s">
        <v>178</v>
      </c>
      <c r="E19" s="136" t="s">
        <v>195</v>
      </c>
      <c r="F19" s="136" t="s">
        <v>196</v>
      </c>
      <c r="G19" s="136" t="s">
        <v>164</v>
      </c>
      <c r="H19" s="137">
        <v>83740817.920000002</v>
      </c>
      <c r="I19" s="137">
        <v>40315316.609999999</v>
      </c>
      <c r="J19" s="138">
        <f t="shared" si="0"/>
        <v>49.519999997789029</v>
      </c>
      <c r="K19" s="137">
        <v>16063113.859999999</v>
      </c>
      <c r="L19" s="137">
        <v>7734158.0700000003</v>
      </c>
      <c r="M19" s="138">
        <f t="shared" si="1"/>
        <v>9.4999999953938108</v>
      </c>
      <c r="N19" s="137">
        <v>73958765.280000001</v>
      </c>
      <c r="O19" s="137">
        <v>33362715.57</v>
      </c>
      <c r="P19" s="138">
        <f t="shared" si="2"/>
        <v>40.980000006817164</v>
      </c>
      <c r="Q19" s="137">
        <f t="shared" si="3"/>
        <v>173762697.06</v>
      </c>
      <c r="R19" s="139">
        <f t="shared" si="3"/>
        <v>81412190.25</v>
      </c>
      <c r="S19" s="132"/>
      <c r="T19" s="140"/>
      <c r="U19" s="140"/>
      <c r="V19" s="140"/>
    </row>
    <row r="20" spans="1:22" hidden="1" x14ac:dyDescent="0.2">
      <c r="A20" s="135">
        <v>357</v>
      </c>
      <c r="B20" s="135" t="s">
        <v>64</v>
      </c>
      <c r="C20" s="136" t="s">
        <v>177</v>
      </c>
      <c r="D20" s="136" t="s">
        <v>178</v>
      </c>
      <c r="E20" s="136" t="s">
        <v>197</v>
      </c>
      <c r="F20" s="136" t="s">
        <v>198</v>
      </c>
      <c r="G20" s="136" t="s">
        <v>164</v>
      </c>
      <c r="H20" s="137">
        <v>120314965.84</v>
      </c>
      <c r="I20" s="137">
        <v>44859648.670000002</v>
      </c>
      <c r="J20" s="138">
        <f t="shared" si="0"/>
        <v>61.710000004190157</v>
      </c>
      <c r="K20" s="137">
        <v>23003778.57</v>
      </c>
      <c r="L20" s="137">
        <v>8577926.6600000001</v>
      </c>
      <c r="M20" s="138">
        <f t="shared" si="1"/>
        <v>11.799999998184177</v>
      </c>
      <c r="N20" s="137">
        <v>60569849.289999999</v>
      </c>
      <c r="O20" s="137">
        <v>19256718.41</v>
      </c>
      <c r="P20" s="138">
        <f t="shared" si="2"/>
        <v>26.489999997625674</v>
      </c>
      <c r="Q20" s="137">
        <f t="shared" si="3"/>
        <v>203888593.69999999</v>
      </c>
      <c r="R20" s="139">
        <f t="shared" si="3"/>
        <v>72694293.739999995</v>
      </c>
      <c r="S20" s="132"/>
      <c r="T20" s="140"/>
      <c r="U20" s="140"/>
      <c r="V20" s="140"/>
    </row>
    <row r="21" spans="1:22" hidden="1" x14ac:dyDescent="0.2">
      <c r="A21" s="135">
        <v>358</v>
      </c>
      <c r="B21" s="135" t="s">
        <v>64</v>
      </c>
      <c r="C21" s="136" t="s">
        <v>177</v>
      </c>
      <c r="D21" s="136" t="s">
        <v>178</v>
      </c>
      <c r="E21" s="136" t="s">
        <v>199</v>
      </c>
      <c r="F21" s="136" t="s">
        <v>200</v>
      </c>
      <c r="G21" s="136" t="s">
        <v>164</v>
      </c>
      <c r="H21" s="137">
        <v>15703173.050000001</v>
      </c>
      <c r="I21" s="137">
        <v>5448261.0700000003</v>
      </c>
      <c r="J21" s="138">
        <f t="shared" si="0"/>
        <v>65.520000027611374</v>
      </c>
      <c r="K21" s="137">
        <v>2913435.99</v>
      </c>
      <c r="L21" s="137">
        <v>1011154.68</v>
      </c>
      <c r="M21" s="138">
        <f t="shared" si="1"/>
        <v>12.160000009235858</v>
      </c>
      <c r="N21" s="137">
        <v>5422457.7599999998</v>
      </c>
      <c r="O21" s="137">
        <v>1856001.02</v>
      </c>
      <c r="P21" s="138">
        <f t="shared" si="2"/>
        <v>22.319999963152782</v>
      </c>
      <c r="Q21" s="137">
        <f t="shared" si="3"/>
        <v>24039066.799999997</v>
      </c>
      <c r="R21" s="139">
        <f t="shared" si="3"/>
        <v>8315416.7699999996</v>
      </c>
      <c r="S21" s="132"/>
      <c r="T21" s="140"/>
      <c r="U21" s="140"/>
      <c r="V21" s="140"/>
    </row>
    <row r="22" spans="1:22" hidden="1" x14ac:dyDescent="0.2">
      <c r="A22" s="135">
        <v>359</v>
      </c>
      <c r="B22" s="135" t="s">
        <v>64</v>
      </c>
      <c r="C22" s="136" t="s">
        <v>177</v>
      </c>
      <c r="D22" s="136" t="s">
        <v>178</v>
      </c>
      <c r="E22" s="136" t="s">
        <v>201</v>
      </c>
      <c r="F22" s="136" t="s">
        <v>202</v>
      </c>
      <c r="G22" s="136" t="s">
        <v>164</v>
      </c>
      <c r="H22" s="137">
        <v>73080319.840000004</v>
      </c>
      <c r="I22" s="137">
        <v>33151510.739999998</v>
      </c>
      <c r="J22" s="138">
        <f t="shared" si="0"/>
        <v>71.949999989994737</v>
      </c>
      <c r="K22" s="137">
        <v>14018223.449999999</v>
      </c>
      <c r="L22" s="137">
        <v>6358455.1500000004</v>
      </c>
      <c r="M22" s="138">
        <f t="shared" si="1"/>
        <v>13.799999992968102</v>
      </c>
      <c r="N22" s="137">
        <v>15674734.960000001</v>
      </c>
      <c r="O22" s="137">
        <v>6565796.0899999999</v>
      </c>
      <c r="P22" s="138">
        <f t="shared" si="2"/>
        <v>14.250000017037156</v>
      </c>
      <c r="Q22" s="137">
        <f t="shared" si="3"/>
        <v>102773278.25</v>
      </c>
      <c r="R22" s="139">
        <f t="shared" si="3"/>
        <v>46075761.980000004</v>
      </c>
      <c r="S22" s="132"/>
      <c r="T22" s="140"/>
      <c r="U22" s="140"/>
      <c r="V22" s="140"/>
    </row>
    <row r="23" spans="1:22" hidden="1" x14ac:dyDescent="0.2">
      <c r="A23" s="135">
        <v>360</v>
      </c>
      <c r="B23" s="135" t="s">
        <v>64</v>
      </c>
      <c r="C23" s="136" t="s">
        <v>177</v>
      </c>
      <c r="D23" s="136" t="s">
        <v>178</v>
      </c>
      <c r="E23" s="136" t="s">
        <v>203</v>
      </c>
      <c r="F23" s="136" t="s">
        <v>204</v>
      </c>
      <c r="G23" s="136" t="s">
        <v>164</v>
      </c>
      <c r="H23" s="137">
        <v>47038816.030000001</v>
      </c>
      <c r="I23" s="137">
        <v>20931879.329999998</v>
      </c>
      <c r="J23" s="138">
        <f t="shared" si="0"/>
        <v>65.350000011770064</v>
      </c>
      <c r="K23" s="137">
        <v>9022957.6899999995</v>
      </c>
      <c r="L23" s="137">
        <v>4016614.64</v>
      </c>
      <c r="M23" s="138">
        <f t="shared" si="1"/>
        <v>12.539999998713723</v>
      </c>
      <c r="N23" s="137">
        <v>16361340.289999999</v>
      </c>
      <c r="O23" s="137">
        <v>7081925.8099999996</v>
      </c>
      <c r="P23" s="138">
        <f t="shared" si="2"/>
        <v>22.109999989516218</v>
      </c>
      <c r="Q23" s="137">
        <f t="shared" si="3"/>
        <v>72423114.00999999</v>
      </c>
      <c r="R23" s="139">
        <f t="shared" si="3"/>
        <v>32030419.779999997</v>
      </c>
      <c r="S23" s="132"/>
      <c r="T23" s="140"/>
      <c r="U23" s="140"/>
      <c r="V23" s="140"/>
    </row>
    <row r="24" spans="1:22" hidden="1" x14ac:dyDescent="0.2">
      <c r="A24" s="135">
        <v>361</v>
      </c>
      <c r="B24" s="135" t="s">
        <v>64</v>
      </c>
      <c r="C24" s="136" t="s">
        <v>177</v>
      </c>
      <c r="D24" s="136" t="s">
        <v>178</v>
      </c>
      <c r="E24" s="136" t="s">
        <v>205</v>
      </c>
      <c r="F24" s="136" t="s">
        <v>206</v>
      </c>
      <c r="G24" s="136" t="s">
        <v>164</v>
      </c>
      <c r="H24" s="137">
        <v>179072402.74000001</v>
      </c>
      <c r="I24" s="137">
        <v>20126541.57</v>
      </c>
      <c r="J24" s="138">
        <f t="shared" si="0"/>
        <v>83.999999984975062</v>
      </c>
      <c r="K24" s="137">
        <v>34102371.840000004</v>
      </c>
      <c r="L24" s="137">
        <v>3833626.97</v>
      </c>
      <c r="M24" s="138">
        <f t="shared" si="1"/>
        <v>16.000000015024938</v>
      </c>
      <c r="N24" s="137">
        <v>0</v>
      </c>
      <c r="O24" s="137">
        <v>0</v>
      </c>
      <c r="P24" s="138">
        <f t="shared" si="2"/>
        <v>0</v>
      </c>
      <c r="Q24" s="137">
        <f t="shared" si="3"/>
        <v>213174774.58000001</v>
      </c>
      <c r="R24" s="139">
        <f t="shared" si="3"/>
        <v>23960168.539999999</v>
      </c>
      <c r="S24" s="132"/>
      <c r="T24" s="140"/>
      <c r="U24" s="140"/>
      <c r="V24" s="140"/>
    </row>
    <row r="25" spans="1:22" hidden="1" x14ac:dyDescent="0.2">
      <c r="A25" s="135">
        <v>362</v>
      </c>
      <c r="B25" s="135" t="s">
        <v>64</v>
      </c>
      <c r="C25" s="136" t="s">
        <v>177</v>
      </c>
      <c r="D25" s="136" t="s">
        <v>178</v>
      </c>
      <c r="E25" s="136" t="s">
        <v>207</v>
      </c>
      <c r="F25" s="136" t="s">
        <v>208</v>
      </c>
      <c r="G25" s="136" t="s">
        <v>164</v>
      </c>
      <c r="H25" s="137">
        <v>34768015.259999998</v>
      </c>
      <c r="I25" s="137">
        <v>8553013.0299999993</v>
      </c>
      <c r="J25" s="138">
        <f t="shared" si="0"/>
        <v>70.560000034978827</v>
      </c>
      <c r="K25" s="137">
        <v>6669179.9900000002</v>
      </c>
      <c r="L25" s="137">
        <v>1640054.79</v>
      </c>
      <c r="M25" s="138">
        <f t="shared" si="1"/>
        <v>13.529999970053501</v>
      </c>
      <c r="N25" s="137">
        <v>8314478.8799999999</v>
      </c>
      <c r="O25" s="137">
        <v>1928549.28</v>
      </c>
      <c r="P25" s="138">
        <f t="shared" si="2"/>
        <v>15.909999994967668</v>
      </c>
      <c r="Q25" s="137">
        <f t="shared" si="3"/>
        <v>49751674.130000003</v>
      </c>
      <c r="R25" s="139">
        <f t="shared" si="3"/>
        <v>12121617.1</v>
      </c>
      <c r="S25" s="132"/>
      <c r="T25" s="140"/>
      <c r="U25" s="140"/>
      <c r="V25" s="140"/>
    </row>
    <row r="26" spans="1:22" hidden="1" x14ac:dyDescent="0.2">
      <c r="A26" s="135">
        <v>363</v>
      </c>
      <c r="B26" s="135" t="s">
        <v>64</v>
      </c>
      <c r="C26" s="136" t="s">
        <v>209</v>
      </c>
      <c r="D26" s="136" t="s">
        <v>210</v>
      </c>
      <c r="E26" s="136" t="s">
        <v>211</v>
      </c>
      <c r="F26" s="136" t="s">
        <v>212</v>
      </c>
      <c r="G26" s="136" t="s">
        <v>164</v>
      </c>
      <c r="H26" s="137">
        <v>155122073.03999999</v>
      </c>
      <c r="I26" s="137">
        <v>91758206.280000001</v>
      </c>
      <c r="J26" s="138">
        <f t="shared" si="0"/>
        <v>35.659999998394184</v>
      </c>
      <c r="K26" s="137">
        <v>29522257.449999999</v>
      </c>
      <c r="L26" s="137">
        <v>17471627.050000001</v>
      </c>
      <c r="M26" s="138">
        <f t="shared" si="1"/>
        <v>6.7899999992779261</v>
      </c>
      <c r="N26" s="137">
        <v>302958044.68000001</v>
      </c>
      <c r="O26" s="137">
        <v>148084261.69</v>
      </c>
      <c r="P26" s="138">
        <f t="shared" si="2"/>
        <v>57.550000002327899</v>
      </c>
      <c r="Q26" s="137">
        <f t="shared" si="3"/>
        <v>487602375.16999996</v>
      </c>
      <c r="R26" s="139">
        <f t="shared" si="3"/>
        <v>257314095.01999998</v>
      </c>
      <c r="S26" s="132"/>
      <c r="T26" s="140"/>
      <c r="U26" s="140"/>
      <c r="V26" s="140"/>
    </row>
    <row r="27" spans="1:22" hidden="1" x14ac:dyDescent="0.2">
      <c r="A27" s="135">
        <v>364</v>
      </c>
      <c r="B27" s="135" t="s">
        <v>64</v>
      </c>
      <c r="C27" s="136" t="s">
        <v>209</v>
      </c>
      <c r="D27" s="136" t="s">
        <v>210</v>
      </c>
      <c r="E27" s="136" t="s">
        <v>213</v>
      </c>
      <c r="F27" s="136" t="s">
        <v>214</v>
      </c>
      <c r="G27" s="136" t="s">
        <v>164</v>
      </c>
      <c r="H27" s="137">
        <v>55848668.600000001</v>
      </c>
      <c r="I27" s="137">
        <v>38325530.259999998</v>
      </c>
      <c r="J27" s="138">
        <f t="shared" si="0"/>
        <v>55.890000000224575</v>
      </c>
      <c r="K27" s="137">
        <v>10704970.66</v>
      </c>
      <c r="L27" s="137">
        <v>7344183.7400000002</v>
      </c>
      <c r="M27" s="138">
        <f t="shared" si="1"/>
        <v>10.710000003800321</v>
      </c>
      <c r="N27" s="137">
        <v>40374275.18</v>
      </c>
      <c r="O27" s="137">
        <v>22903430.140000001</v>
      </c>
      <c r="P27" s="138">
        <f t="shared" si="2"/>
        <v>33.399999995975101</v>
      </c>
      <c r="Q27" s="137">
        <f t="shared" si="3"/>
        <v>106927914.44</v>
      </c>
      <c r="R27" s="139">
        <f t="shared" si="3"/>
        <v>68573144.140000001</v>
      </c>
      <c r="S27" s="132"/>
      <c r="T27" s="140"/>
      <c r="U27" s="140"/>
      <c r="V27" s="140"/>
    </row>
    <row r="28" spans="1:22" hidden="1" x14ac:dyDescent="0.2">
      <c r="A28" s="135">
        <v>365</v>
      </c>
      <c r="B28" s="135" t="s">
        <v>64</v>
      </c>
      <c r="C28" s="136" t="s">
        <v>209</v>
      </c>
      <c r="D28" s="136" t="s">
        <v>210</v>
      </c>
      <c r="E28" s="136" t="s">
        <v>215</v>
      </c>
      <c r="F28" s="136" t="s">
        <v>216</v>
      </c>
      <c r="G28" s="136" t="s">
        <v>164</v>
      </c>
      <c r="H28" s="137">
        <v>54174758.68</v>
      </c>
      <c r="I28" s="137">
        <v>28995685.59</v>
      </c>
      <c r="J28" s="138">
        <f t="shared" si="0"/>
        <v>64.1199999953473</v>
      </c>
      <c r="K28" s="137">
        <v>10384118.66</v>
      </c>
      <c r="L28" s="137">
        <v>5557657.1399999997</v>
      </c>
      <c r="M28" s="138">
        <f t="shared" si="1"/>
        <v>12.28999999620088</v>
      </c>
      <c r="N28" s="137">
        <v>21844340.449999999</v>
      </c>
      <c r="O28" s="137">
        <v>10667626.689999999</v>
      </c>
      <c r="P28" s="138">
        <f t="shared" si="2"/>
        <v>23.590000008451835</v>
      </c>
      <c r="Q28" s="137">
        <f t="shared" si="3"/>
        <v>86403217.790000007</v>
      </c>
      <c r="R28" s="139">
        <f t="shared" si="3"/>
        <v>45220969.419999994</v>
      </c>
      <c r="S28" s="132"/>
      <c r="T28" s="140"/>
      <c r="U28" s="140"/>
      <c r="V28" s="140"/>
    </row>
    <row r="29" spans="1:22" hidden="1" x14ac:dyDescent="0.2">
      <c r="A29" s="135">
        <v>366</v>
      </c>
      <c r="B29" s="135" t="s">
        <v>64</v>
      </c>
      <c r="C29" s="136" t="s">
        <v>209</v>
      </c>
      <c r="D29" s="136" t="s">
        <v>210</v>
      </c>
      <c r="E29" s="136" t="s">
        <v>217</v>
      </c>
      <c r="F29" s="136" t="s">
        <v>218</v>
      </c>
      <c r="G29" s="136" t="s">
        <v>164</v>
      </c>
      <c r="H29" s="137">
        <v>108877695.18000001</v>
      </c>
      <c r="I29" s="137">
        <v>47271166.229999997</v>
      </c>
      <c r="J29" s="138">
        <f t="shared" si="0"/>
        <v>54.340000003285382</v>
      </c>
      <c r="K29" s="137">
        <v>20706378.41</v>
      </c>
      <c r="L29" s="137">
        <v>8994918.2699999996</v>
      </c>
      <c r="M29" s="138">
        <f t="shared" si="1"/>
        <v>10.340000000066674</v>
      </c>
      <c r="N29" s="137">
        <v>74340281.769999996</v>
      </c>
      <c r="O29" s="137">
        <v>30725388.129999999</v>
      </c>
      <c r="P29" s="138">
        <f t="shared" si="2"/>
        <v>35.319999996647951</v>
      </c>
      <c r="Q29" s="137">
        <f t="shared" si="3"/>
        <v>203924355.36000001</v>
      </c>
      <c r="R29" s="139">
        <f t="shared" si="3"/>
        <v>86991472.629999995</v>
      </c>
      <c r="S29" s="132"/>
      <c r="T29" s="140"/>
      <c r="U29" s="140"/>
      <c r="V29" s="140"/>
    </row>
    <row r="30" spans="1:22" hidden="1" x14ac:dyDescent="0.2">
      <c r="A30" s="135">
        <v>367</v>
      </c>
      <c r="B30" s="135" t="s">
        <v>64</v>
      </c>
      <c r="C30" s="136" t="s">
        <v>209</v>
      </c>
      <c r="D30" s="136" t="s">
        <v>210</v>
      </c>
      <c r="E30" s="136" t="s">
        <v>219</v>
      </c>
      <c r="F30" s="136" t="s">
        <v>220</v>
      </c>
      <c r="G30" s="136" t="s">
        <v>164</v>
      </c>
      <c r="H30" s="137">
        <v>40240106.219999999</v>
      </c>
      <c r="I30" s="137">
        <v>19967644.48</v>
      </c>
      <c r="J30" s="138">
        <f t="shared" si="0"/>
        <v>69.420000011465902</v>
      </c>
      <c r="K30" s="137">
        <v>7644586.6299999999</v>
      </c>
      <c r="L30" s="137">
        <v>3793909.98</v>
      </c>
      <c r="M30" s="138">
        <f t="shared" si="1"/>
        <v>13.19000000820831</v>
      </c>
      <c r="N30" s="137">
        <v>10307817.880000001</v>
      </c>
      <c r="O30" s="137">
        <v>5001978.3499999996</v>
      </c>
      <c r="P30" s="138">
        <f t="shared" si="2"/>
        <v>17.389999980325779</v>
      </c>
      <c r="Q30" s="137">
        <f t="shared" si="3"/>
        <v>58192510.730000004</v>
      </c>
      <c r="R30" s="139">
        <f t="shared" si="3"/>
        <v>28763532.810000002</v>
      </c>
      <c r="S30" s="132"/>
      <c r="T30" s="140"/>
      <c r="U30" s="140"/>
      <c r="V30" s="140"/>
    </row>
    <row r="31" spans="1:22" hidden="1" x14ac:dyDescent="0.2">
      <c r="A31" s="135">
        <v>368</v>
      </c>
      <c r="B31" s="135" t="s">
        <v>64</v>
      </c>
      <c r="C31" s="136" t="s">
        <v>209</v>
      </c>
      <c r="D31" s="136" t="s">
        <v>210</v>
      </c>
      <c r="E31" s="136" t="s">
        <v>221</v>
      </c>
      <c r="F31" s="136" t="s">
        <v>222</v>
      </c>
      <c r="G31" s="136" t="s">
        <v>164</v>
      </c>
      <c r="H31" s="137">
        <v>61193678.579999998</v>
      </c>
      <c r="I31" s="137">
        <v>29841929.98</v>
      </c>
      <c r="J31" s="138">
        <f t="shared" si="0"/>
        <v>70.3000000033216</v>
      </c>
      <c r="K31" s="137">
        <v>11729492.390000001</v>
      </c>
      <c r="L31" s="137">
        <v>5717934.5199999996</v>
      </c>
      <c r="M31" s="138">
        <f t="shared" si="1"/>
        <v>13.469999998136604</v>
      </c>
      <c r="N31" s="137">
        <v>14834636.789999999</v>
      </c>
      <c r="O31" s="137">
        <v>6889538.0300000003</v>
      </c>
      <c r="P31" s="138">
        <f t="shared" si="2"/>
        <v>16.229999998541793</v>
      </c>
      <c r="Q31" s="137">
        <f t="shared" si="3"/>
        <v>87757807.75999999</v>
      </c>
      <c r="R31" s="139">
        <f t="shared" si="3"/>
        <v>42449402.530000001</v>
      </c>
      <c r="S31" s="132"/>
      <c r="T31" s="140"/>
      <c r="U31" s="140"/>
      <c r="V31" s="140"/>
    </row>
    <row r="32" spans="1:22" hidden="1" x14ac:dyDescent="0.2">
      <c r="A32" s="135">
        <v>369</v>
      </c>
      <c r="B32" s="135" t="s">
        <v>64</v>
      </c>
      <c r="C32" s="136" t="s">
        <v>209</v>
      </c>
      <c r="D32" s="136" t="s">
        <v>210</v>
      </c>
      <c r="E32" s="136" t="s">
        <v>223</v>
      </c>
      <c r="F32" s="136" t="s">
        <v>224</v>
      </c>
      <c r="G32" s="136" t="s">
        <v>164</v>
      </c>
      <c r="H32" s="137">
        <v>52868779.189999998</v>
      </c>
      <c r="I32" s="137">
        <v>19310049.420000002</v>
      </c>
      <c r="J32" s="138">
        <f t="shared" si="0"/>
        <v>71.619999981648135</v>
      </c>
      <c r="K32" s="137">
        <v>10133790.9</v>
      </c>
      <c r="L32" s="137">
        <v>3701856.72</v>
      </c>
      <c r="M32" s="138">
        <f t="shared" si="1"/>
        <v>13.729999983524847</v>
      </c>
      <c r="N32" s="137">
        <v>13804642.32</v>
      </c>
      <c r="O32" s="137">
        <v>3949905.4</v>
      </c>
      <c r="P32" s="138">
        <f t="shared" si="2"/>
        <v>14.650000034827038</v>
      </c>
      <c r="Q32" s="137">
        <f t="shared" si="3"/>
        <v>76807212.409999996</v>
      </c>
      <c r="R32" s="139">
        <f t="shared" si="3"/>
        <v>26961811.539999999</v>
      </c>
      <c r="S32" s="132"/>
      <c r="T32" s="140"/>
      <c r="U32" s="140"/>
      <c r="V32" s="140"/>
    </row>
    <row r="33" spans="1:22" hidden="1" x14ac:dyDescent="0.2">
      <c r="A33" s="135">
        <v>370</v>
      </c>
      <c r="B33" s="135" t="s">
        <v>64</v>
      </c>
      <c r="C33" s="136" t="s">
        <v>209</v>
      </c>
      <c r="D33" s="136" t="s">
        <v>210</v>
      </c>
      <c r="E33" s="136" t="s">
        <v>225</v>
      </c>
      <c r="F33" s="136" t="s">
        <v>226</v>
      </c>
      <c r="G33" s="136" t="s">
        <v>164</v>
      </c>
      <c r="H33" s="137">
        <v>27443251.420000002</v>
      </c>
      <c r="I33" s="137">
        <v>10898801.25</v>
      </c>
      <c r="J33" s="138">
        <f t="shared" si="0"/>
        <v>67.87000000550492</v>
      </c>
      <c r="K33" s="137">
        <v>5240520.3099999996</v>
      </c>
      <c r="L33" s="137">
        <v>2081161.99</v>
      </c>
      <c r="M33" s="138">
        <f t="shared" si="1"/>
        <v>12.960000006675655</v>
      </c>
      <c r="N33" s="137">
        <v>7948148.9299999997</v>
      </c>
      <c r="O33" s="137">
        <v>3078385.44</v>
      </c>
      <c r="P33" s="138">
        <f t="shared" si="2"/>
        <v>19.16999998781942</v>
      </c>
      <c r="Q33" s="137">
        <f t="shared" si="3"/>
        <v>40631920.659999996</v>
      </c>
      <c r="R33" s="139">
        <f t="shared" si="3"/>
        <v>16058348.68</v>
      </c>
      <c r="S33" s="132"/>
      <c r="T33" s="140"/>
      <c r="U33" s="140"/>
      <c r="V33" s="140"/>
    </row>
    <row r="34" spans="1:22" hidden="1" x14ac:dyDescent="0.2">
      <c r="A34" s="135">
        <v>371</v>
      </c>
      <c r="B34" s="135" t="s">
        <v>64</v>
      </c>
      <c r="C34" s="136" t="s">
        <v>209</v>
      </c>
      <c r="D34" s="136" t="s">
        <v>210</v>
      </c>
      <c r="E34" s="136" t="s">
        <v>227</v>
      </c>
      <c r="F34" s="136" t="s">
        <v>228</v>
      </c>
      <c r="G34" s="136" t="s">
        <v>164</v>
      </c>
      <c r="H34" s="137">
        <v>37191424.329999998</v>
      </c>
      <c r="I34" s="137">
        <v>10681314.060000001</v>
      </c>
      <c r="J34" s="138">
        <f t="shared" si="0"/>
        <v>76.559999997247616</v>
      </c>
      <c r="K34" s="137">
        <v>7128784.1900000004</v>
      </c>
      <c r="L34" s="137">
        <v>2048088.96</v>
      </c>
      <c r="M34" s="138">
        <f t="shared" si="1"/>
        <v>14.680000034748803</v>
      </c>
      <c r="N34" s="137">
        <v>4454433.53</v>
      </c>
      <c r="O34" s="137">
        <v>1222156.6200000001</v>
      </c>
      <c r="P34" s="138">
        <f t="shared" si="2"/>
        <v>8.7599999680035783</v>
      </c>
      <c r="Q34" s="137">
        <f t="shared" si="3"/>
        <v>48774642.049999997</v>
      </c>
      <c r="R34" s="139">
        <f t="shared" si="3"/>
        <v>13951559.640000001</v>
      </c>
      <c r="S34" s="132"/>
      <c r="T34" s="140"/>
      <c r="U34" s="140"/>
      <c r="V34" s="140"/>
    </row>
    <row r="35" spans="1:22" hidden="1" x14ac:dyDescent="0.2">
      <c r="A35" s="135">
        <v>372</v>
      </c>
      <c r="B35" s="135" t="s">
        <v>64</v>
      </c>
      <c r="C35" s="136" t="s">
        <v>229</v>
      </c>
      <c r="D35" s="136" t="s">
        <v>230</v>
      </c>
      <c r="E35" s="136" t="s">
        <v>231</v>
      </c>
      <c r="F35" s="136" t="s">
        <v>232</v>
      </c>
      <c r="G35" s="136" t="s">
        <v>164</v>
      </c>
      <c r="H35" s="137">
        <v>105798015.02</v>
      </c>
      <c r="I35" s="137">
        <v>61206867.009999998</v>
      </c>
      <c r="J35" s="138">
        <f t="shared" si="0"/>
        <v>18.600000000176255</v>
      </c>
      <c r="K35" s="137">
        <v>19376086.41</v>
      </c>
      <c r="L35" s="137">
        <v>11221258.949999999</v>
      </c>
      <c r="M35" s="138">
        <f t="shared" si="1"/>
        <v>3.4099999994751866</v>
      </c>
      <c r="N35" s="137">
        <v>484746157.49000001</v>
      </c>
      <c r="O35" s="137">
        <v>256641051.50999999</v>
      </c>
      <c r="P35" s="138">
        <f t="shared" si="2"/>
        <v>77.990000000348573</v>
      </c>
      <c r="Q35" s="137">
        <f t="shared" si="3"/>
        <v>609920258.91999996</v>
      </c>
      <c r="R35" s="139">
        <f t="shared" si="3"/>
        <v>329069177.46999997</v>
      </c>
      <c r="S35" s="132"/>
      <c r="T35" s="140"/>
      <c r="U35" s="140"/>
      <c r="V35" s="140"/>
    </row>
    <row r="36" spans="1:22" hidden="1" x14ac:dyDescent="0.2">
      <c r="A36" s="135">
        <v>373</v>
      </c>
      <c r="B36" s="135" t="s">
        <v>64</v>
      </c>
      <c r="C36" s="136" t="s">
        <v>229</v>
      </c>
      <c r="D36" s="136" t="s">
        <v>230</v>
      </c>
      <c r="E36" s="136" t="s">
        <v>233</v>
      </c>
      <c r="F36" s="136" t="s">
        <v>234</v>
      </c>
      <c r="G36" s="136" t="s">
        <v>164</v>
      </c>
      <c r="H36" s="137">
        <v>56189431.159999996</v>
      </c>
      <c r="I36" s="137">
        <v>23315136.27</v>
      </c>
      <c r="J36" s="138">
        <f t="shared" si="0"/>
        <v>71.22000000428875</v>
      </c>
      <c r="K36" s="137">
        <v>10289086.68</v>
      </c>
      <c r="L36" s="137">
        <v>4268876.4000000004</v>
      </c>
      <c r="M36" s="138">
        <f t="shared" si="1"/>
        <v>13.040000011387804</v>
      </c>
      <c r="N36" s="137">
        <v>12760641.24</v>
      </c>
      <c r="O36" s="137">
        <v>5152769.51</v>
      </c>
      <c r="P36" s="138">
        <f t="shared" si="2"/>
        <v>15.739999984323443</v>
      </c>
      <c r="Q36" s="137">
        <f t="shared" si="3"/>
        <v>79239159.079999998</v>
      </c>
      <c r="R36" s="139">
        <f t="shared" si="3"/>
        <v>32736782.18</v>
      </c>
      <c r="S36" s="132"/>
      <c r="T36" s="140"/>
      <c r="U36" s="140"/>
      <c r="V36" s="140"/>
    </row>
    <row r="37" spans="1:22" hidden="1" x14ac:dyDescent="0.2">
      <c r="A37" s="135">
        <v>374</v>
      </c>
      <c r="B37" s="135" t="s">
        <v>64</v>
      </c>
      <c r="C37" s="136" t="s">
        <v>229</v>
      </c>
      <c r="D37" s="136" t="s">
        <v>230</v>
      </c>
      <c r="E37" s="136" t="s">
        <v>235</v>
      </c>
      <c r="F37" s="136" t="s">
        <v>236</v>
      </c>
      <c r="G37" s="136" t="s">
        <v>164</v>
      </c>
      <c r="H37" s="137">
        <v>31725645.789999999</v>
      </c>
      <c r="I37" s="137">
        <v>13605614.439999999</v>
      </c>
      <c r="J37" s="138">
        <f t="shared" si="0"/>
        <v>71.529999992991904</v>
      </c>
      <c r="K37" s="137">
        <v>5810306.1200000001</v>
      </c>
      <c r="L37" s="137">
        <v>2491731.4300000002</v>
      </c>
      <c r="M37" s="138">
        <f t="shared" si="1"/>
        <v>13.100000000473168</v>
      </c>
      <c r="N37" s="137">
        <v>7162662.8200000003</v>
      </c>
      <c r="O37" s="137">
        <v>2923504.74</v>
      </c>
      <c r="P37" s="138">
        <f t="shared" si="2"/>
        <v>15.370000006534934</v>
      </c>
      <c r="Q37" s="137">
        <f t="shared" si="3"/>
        <v>44698614.729999997</v>
      </c>
      <c r="R37" s="139">
        <f t="shared" si="3"/>
        <v>19020850.609999999</v>
      </c>
      <c r="S37" s="132"/>
      <c r="T37" s="140"/>
      <c r="U37" s="140"/>
      <c r="V37" s="140"/>
    </row>
    <row r="38" spans="1:22" hidden="1" x14ac:dyDescent="0.2">
      <c r="A38" s="135">
        <v>375</v>
      </c>
      <c r="B38" s="135" t="s">
        <v>64</v>
      </c>
      <c r="C38" s="136" t="s">
        <v>229</v>
      </c>
      <c r="D38" s="136" t="s">
        <v>230</v>
      </c>
      <c r="E38" s="136" t="s">
        <v>237</v>
      </c>
      <c r="F38" s="136" t="s">
        <v>238</v>
      </c>
      <c r="G38" s="136" t="s">
        <v>164</v>
      </c>
      <c r="H38" s="137">
        <v>30532453.289999999</v>
      </c>
      <c r="I38" s="137">
        <v>12217087.5</v>
      </c>
      <c r="J38" s="138">
        <f t="shared" si="0"/>
        <v>62.339999982946814</v>
      </c>
      <c r="K38" s="137">
        <v>5586225.8099999996</v>
      </c>
      <c r="L38" s="137">
        <v>2236075.85</v>
      </c>
      <c r="M38" s="138">
        <f t="shared" si="1"/>
        <v>11.410000006209973</v>
      </c>
      <c r="N38" s="137">
        <v>13178397.32</v>
      </c>
      <c r="O38" s="137">
        <v>5144346.28</v>
      </c>
      <c r="P38" s="138">
        <f t="shared" si="2"/>
        <v>26.250000010843216</v>
      </c>
      <c r="Q38" s="137">
        <f t="shared" si="3"/>
        <v>49297076.420000002</v>
      </c>
      <c r="R38" s="139">
        <f t="shared" si="3"/>
        <v>19597509.629999999</v>
      </c>
      <c r="S38" s="132"/>
      <c r="T38" s="140"/>
      <c r="U38" s="140"/>
      <c r="V38" s="140"/>
    </row>
    <row r="39" spans="1:22" hidden="1" x14ac:dyDescent="0.2">
      <c r="A39" s="135">
        <v>376</v>
      </c>
      <c r="B39" s="135" t="s">
        <v>64</v>
      </c>
      <c r="C39" s="136" t="s">
        <v>229</v>
      </c>
      <c r="D39" s="136" t="s">
        <v>230</v>
      </c>
      <c r="E39" s="136" t="s">
        <v>239</v>
      </c>
      <c r="F39" s="136" t="s">
        <v>240</v>
      </c>
      <c r="G39" s="136" t="s">
        <v>164</v>
      </c>
      <c r="H39" s="137">
        <v>27476212.289999999</v>
      </c>
      <c r="I39" s="137">
        <v>11630131.890000001</v>
      </c>
      <c r="J39" s="138">
        <f t="shared" si="0"/>
        <v>68.629999972872866</v>
      </c>
      <c r="K39" s="137">
        <v>5031940.88</v>
      </c>
      <c r="L39" s="137">
        <v>2130129.0699999998</v>
      </c>
      <c r="M39" s="138">
        <f t="shared" si="1"/>
        <v>12.570000013672733</v>
      </c>
      <c r="N39" s="137">
        <v>7795561.5499999998</v>
      </c>
      <c r="O39" s="137">
        <v>3185873.23</v>
      </c>
      <c r="P39" s="138">
        <f t="shared" si="2"/>
        <v>18.800000013454394</v>
      </c>
      <c r="Q39" s="137">
        <f t="shared" si="3"/>
        <v>40303714.719999999</v>
      </c>
      <c r="R39" s="139">
        <f t="shared" si="3"/>
        <v>16946134.190000001</v>
      </c>
      <c r="S39" s="132"/>
      <c r="T39" s="140"/>
      <c r="U39" s="140"/>
      <c r="V39" s="140"/>
    </row>
    <row r="40" spans="1:22" hidden="1" x14ac:dyDescent="0.2">
      <c r="A40" s="135">
        <v>377</v>
      </c>
      <c r="B40" s="135" t="s">
        <v>64</v>
      </c>
      <c r="C40" s="136" t="s">
        <v>229</v>
      </c>
      <c r="D40" s="136" t="s">
        <v>230</v>
      </c>
      <c r="E40" s="136" t="s">
        <v>241</v>
      </c>
      <c r="F40" s="136" t="s">
        <v>242</v>
      </c>
      <c r="G40" s="136" t="s">
        <v>164</v>
      </c>
      <c r="H40" s="137">
        <v>48527402.740000002</v>
      </c>
      <c r="I40" s="137">
        <v>19527332.239999998</v>
      </c>
      <c r="J40" s="138">
        <f t="shared" si="0"/>
        <v>67.629999998943674</v>
      </c>
      <c r="K40" s="137">
        <v>8887417.6699999999</v>
      </c>
      <c r="L40" s="137">
        <v>3577460.39</v>
      </c>
      <c r="M40" s="138">
        <f t="shared" si="1"/>
        <v>12.389999985575145</v>
      </c>
      <c r="N40" s="137">
        <v>14948763.34</v>
      </c>
      <c r="O40" s="137">
        <v>5768979.7199999997</v>
      </c>
      <c r="P40" s="138">
        <f t="shared" si="2"/>
        <v>19.980000015481178</v>
      </c>
      <c r="Q40" s="137">
        <f t="shared" si="3"/>
        <v>72363583.75</v>
      </c>
      <c r="R40" s="139">
        <f t="shared" si="3"/>
        <v>28873772.349999998</v>
      </c>
      <c r="S40" s="132"/>
      <c r="T40" s="140"/>
      <c r="U40" s="140"/>
      <c r="V40" s="140"/>
    </row>
    <row r="41" spans="1:22" hidden="1" x14ac:dyDescent="0.2">
      <c r="A41" s="135">
        <v>378</v>
      </c>
      <c r="B41" s="135" t="s">
        <v>64</v>
      </c>
      <c r="C41" s="136" t="s">
        <v>229</v>
      </c>
      <c r="D41" s="136" t="s">
        <v>230</v>
      </c>
      <c r="E41" s="136" t="s">
        <v>243</v>
      </c>
      <c r="F41" s="136" t="s">
        <v>244</v>
      </c>
      <c r="G41" s="136" t="s">
        <v>164</v>
      </c>
      <c r="H41" s="137">
        <v>37183978.170000002</v>
      </c>
      <c r="I41" s="137">
        <v>18020407.780000001</v>
      </c>
      <c r="J41" s="138">
        <f t="shared" si="0"/>
        <v>69.080000007544186</v>
      </c>
      <c r="K41" s="137">
        <v>6808977.7599999998</v>
      </c>
      <c r="L41" s="137">
        <v>3299915.44</v>
      </c>
      <c r="M41" s="138">
        <f t="shared" si="1"/>
        <v>12.650000011270288</v>
      </c>
      <c r="N41" s="137">
        <v>10212894.01</v>
      </c>
      <c r="O41" s="137">
        <v>4765964.82</v>
      </c>
      <c r="P41" s="138">
        <f t="shared" si="2"/>
        <v>18.269999981185517</v>
      </c>
      <c r="Q41" s="137">
        <f t="shared" si="3"/>
        <v>54205849.939999998</v>
      </c>
      <c r="R41" s="139">
        <f t="shared" si="3"/>
        <v>26086288.040000003</v>
      </c>
      <c r="S41" s="132"/>
      <c r="T41" s="140"/>
      <c r="U41" s="140"/>
      <c r="V41" s="140"/>
    </row>
    <row r="42" spans="1:22" hidden="1" x14ac:dyDescent="0.2">
      <c r="A42" s="135">
        <v>379</v>
      </c>
      <c r="B42" s="135" t="s">
        <v>64</v>
      </c>
      <c r="C42" s="136" t="s">
        <v>229</v>
      </c>
      <c r="D42" s="136" t="s">
        <v>230</v>
      </c>
      <c r="E42" s="136" t="s">
        <v>245</v>
      </c>
      <c r="F42" s="136" t="s">
        <v>246</v>
      </c>
      <c r="G42" s="136" t="s">
        <v>164</v>
      </c>
      <c r="H42" s="137">
        <v>35046998.899999999</v>
      </c>
      <c r="I42" s="137">
        <v>16106972.25</v>
      </c>
      <c r="J42" s="138">
        <f t="shared" si="0"/>
        <v>64.489999989686055</v>
      </c>
      <c r="K42" s="137">
        <v>6414613.7199999997</v>
      </c>
      <c r="L42" s="137">
        <v>2947158.82</v>
      </c>
      <c r="M42" s="138">
        <f t="shared" si="1"/>
        <v>11.799999982703341</v>
      </c>
      <c r="N42" s="137">
        <v>13056710.27</v>
      </c>
      <c r="O42" s="137">
        <v>5921791.1699999999</v>
      </c>
      <c r="P42" s="138">
        <f t="shared" si="2"/>
        <v>23.71000002761059</v>
      </c>
      <c r="Q42" s="137">
        <f t="shared" si="3"/>
        <v>54518322.890000001</v>
      </c>
      <c r="R42" s="139">
        <f t="shared" si="3"/>
        <v>24975922.240000002</v>
      </c>
      <c r="S42" s="132"/>
      <c r="T42" s="140"/>
      <c r="U42" s="140"/>
      <c r="V42" s="140"/>
    </row>
    <row r="43" spans="1:22" hidden="1" x14ac:dyDescent="0.2">
      <c r="A43" s="135">
        <v>380</v>
      </c>
      <c r="B43" s="135" t="s">
        <v>64</v>
      </c>
      <c r="C43" s="136" t="s">
        <v>229</v>
      </c>
      <c r="D43" s="136" t="s">
        <v>230</v>
      </c>
      <c r="E43" s="136" t="s">
        <v>247</v>
      </c>
      <c r="F43" s="136" t="s">
        <v>248</v>
      </c>
      <c r="G43" s="136" t="s">
        <v>164</v>
      </c>
      <c r="H43" s="137">
        <v>63351396.039999999</v>
      </c>
      <c r="I43" s="137">
        <v>23342880.359999999</v>
      </c>
      <c r="J43" s="138">
        <f t="shared" si="0"/>
        <v>69.259999992778134</v>
      </c>
      <c r="K43" s="137">
        <v>11602317.140000001</v>
      </c>
      <c r="L43" s="137">
        <v>4273573.82</v>
      </c>
      <c r="M43" s="138">
        <f t="shared" si="1"/>
        <v>12.679999990469764</v>
      </c>
      <c r="N43" s="137">
        <v>17054338.16</v>
      </c>
      <c r="O43" s="137">
        <v>6086809.4100000001</v>
      </c>
      <c r="P43" s="138">
        <f t="shared" si="2"/>
        <v>18.060000016752085</v>
      </c>
      <c r="Q43" s="137">
        <f t="shared" si="3"/>
        <v>92008051.340000004</v>
      </c>
      <c r="R43" s="139">
        <f t="shared" si="3"/>
        <v>33703263.590000004</v>
      </c>
      <c r="S43" s="132"/>
      <c r="T43" s="140"/>
      <c r="U43" s="140"/>
      <c r="V43" s="140"/>
    </row>
    <row r="44" spans="1:22" hidden="1" x14ac:dyDescent="0.2">
      <c r="A44" s="135">
        <v>381</v>
      </c>
      <c r="B44" s="135" t="s">
        <v>64</v>
      </c>
      <c r="C44" s="136" t="s">
        <v>229</v>
      </c>
      <c r="D44" s="136" t="s">
        <v>230</v>
      </c>
      <c r="E44" s="136" t="s">
        <v>249</v>
      </c>
      <c r="F44" s="136" t="s">
        <v>250</v>
      </c>
      <c r="G44" s="136" t="s">
        <v>164</v>
      </c>
      <c r="H44" s="137">
        <v>47007311.729999997</v>
      </c>
      <c r="I44" s="137">
        <v>13261331.640000001</v>
      </c>
      <c r="J44" s="138">
        <f t="shared" si="0"/>
        <v>68.920000014447837</v>
      </c>
      <c r="K44" s="137">
        <v>8609024.7899999991</v>
      </c>
      <c r="L44" s="137">
        <v>2428293.75</v>
      </c>
      <c r="M44" s="138">
        <f t="shared" si="1"/>
        <v>12.619999999116498</v>
      </c>
      <c r="N44" s="137">
        <v>12932326.699999999</v>
      </c>
      <c r="O44" s="137">
        <v>3552004.96</v>
      </c>
      <c r="P44" s="138">
        <f t="shared" si="2"/>
        <v>18.459999986435658</v>
      </c>
      <c r="Q44" s="137">
        <f t="shared" si="3"/>
        <v>68548663.219999999</v>
      </c>
      <c r="R44" s="139">
        <f t="shared" si="3"/>
        <v>19241630.350000001</v>
      </c>
      <c r="S44" s="132"/>
      <c r="T44" s="140"/>
      <c r="U44" s="140"/>
      <c r="V44" s="140"/>
    </row>
    <row r="45" spans="1:22" hidden="1" x14ac:dyDescent="0.2">
      <c r="A45" s="135">
        <v>382</v>
      </c>
      <c r="B45" s="135" t="s">
        <v>64</v>
      </c>
      <c r="C45" s="136" t="s">
        <v>229</v>
      </c>
      <c r="D45" s="136" t="s">
        <v>230</v>
      </c>
      <c r="E45" s="136" t="s">
        <v>251</v>
      </c>
      <c r="F45" s="136" t="s">
        <v>252</v>
      </c>
      <c r="G45" s="136" t="s">
        <v>164</v>
      </c>
      <c r="H45" s="137">
        <v>40453142.649999999</v>
      </c>
      <c r="I45" s="137">
        <v>15466029.99</v>
      </c>
      <c r="J45" s="138">
        <f t="shared" si="0"/>
        <v>67.669999999549319</v>
      </c>
      <c r="K45" s="137">
        <v>7407181.4000000004</v>
      </c>
      <c r="L45" s="137">
        <v>2831743.93</v>
      </c>
      <c r="M45" s="138">
        <f t="shared" si="1"/>
        <v>12.390000010715342</v>
      </c>
      <c r="N45" s="137">
        <v>12306732.24</v>
      </c>
      <c r="O45" s="137">
        <v>4557302.17</v>
      </c>
      <c r="P45" s="138">
        <f t="shared" si="2"/>
        <v>19.93999998973532</v>
      </c>
      <c r="Q45" s="137">
        <f t="shared" si="3"/>
        <v>60167056.289999999</v>
      </c>
      <c r="R45" s="139">
        <f t="shared" si="3"/>
        <v>22855076.090000004</v>
      </c>
      <c r="S45" s="132"/>
      <c r="T45" s="140"/>
      <c r="U45" s="140"/>
      <c r="V45" s="140"/>
    </row>
    <row r="46" spans="1:22" hidden="1" x14ac:dyDescent="0.2">
      <c r="A46" s="135">
        <v>383</v>
      </c>
      <c r="B46" s="135" t="s">
        <v>64</v>
      </c>
      <c r="C46" s="136" t="s">
        <v>229</v>
      </c>
      <c r="D46" s="136" t="s">
        <v>230</v>
      </c>
      <c r="E46" s="136" t="s">
        <v>253</v>
      </c>
      <c r="F46" s="136" t="s">
        <v>254</v>
      </c>
      <c r="G46" s="136" t="s">
        <v>164</v>
      </c>
      <c r="H46" s="137">
        <v>34604987.600000001</v>
      </c>
      <c r="I46" s="137">
        <v>14886923.16</v>
      </c>
      <c r="J46" s="138">
        <f t="shared" si="0"/>
        <v>72.130000015257508</v>
      </c>
      <c r="K46" s="137">
        <v>6337635.25</v>
      </c>
      <c r="L46" s="137">
        <v>2726414.18</v>
      </c>
      <c r="M46" s="138">
        <f t="shared" si="1"/>
        <v>13.209999993376623</v>
      </c>
      <c r="N46" s="137">
        <v>7419362.54</v>
      </c>
      <c r="O46" s="137">
        <v>3025679.93</v>
      </c>
      <c r="P46" s="138">
        <f t="shared" si="2"/>
        <v>14.659999991365869</v>
      </c>
      <c r="Q46" s="137">
        <f t="shared" si="3"/>
        <v>48361985.390000001</v>
      </c>
      <c r="R46" s="139">
        <f t="shared" si="3"/>
        <v>20639017.27</v>
      </c>
      <c r="S46" s="132"/>
      <c r="T46" s="140"/>
      <c r="U46" s="140"/>
      <c r="V46" s="140"/>
    </row>
    <row r="47" spans="1:22" hidden="1" x14ac:dyDescent="0.2">
      <c r="A47" s="135">
        <v>384</v>
      </c>
      <c r="B47" s="135" t="s">
        <v>64</v>
      </c>
      <c r="C47" s="136" t="s">
        <v>255</v>
      </c>
      <c r="D47" s="136" t="s">
        <v>256</v>
      </c>
      <c r="E47" s="136" t="s">
        <v>257</v>
      </c>
      <c r="F47" s="136" t="s">
        <v>258</v>
      </c>
      <c r="G47" s="136" t="s">
        <v>164</v>
      </c>
      <c r="H47" s="137">
        <v>75111050.349999994</v>
      </c>
      <c r="I47" s="137">
        <v>59446218.93</v>
      </c>
      <c r="J47" s="138">
        <f t="shared" si="0"/>
        <v>34.579999999942991</v>
      </c>
      <c r="K47" s="137">
        <v>13705855.189999999</v>
      </c>
      <c r="L47" s="137">
        <v>10847473.73</v>
      </c>
      <c r="M47" s="138">
        <f t="shared" si="1"/>
        <v>6.3100000022622398</v>
      </c>
      <c r="N47" s="137">
        <v>136042575.11000001</v>
      </c>
      <c r="O47" s="137">
        <v>101615558.15000001</v>
      </c>
      <c r="P47" s="138">
        <f t="shared" si="2"/>
        <v>59.109999997794766</v>
      </c>
      <c r="Q47" s="137">
        <f t="shared" si="3"/>
        <v>224859480.65000001</v>
      </c>
      <c r="R47" s="139">
        <f t="shared" si="3"/>
        <v>171909250.81</v>
      </c>
      <c r="S47" s="132"/>
      <c r="T47" s="140"/>
      <c r="U47" s="140"/>
      <c r="V47" s="140"/>
    </row>
    <row r="48" spans="1:22" hidden="1" x14ac:dyDescent="0.2">
      <c r="A48" s="135">
        <v>385</v>
      </c>
      <c r="B48" s="135" t="s">
        <v>64</v>
      </c>
      <c r="C48" s="136" t="s">
        <v>255</v>
      </c>
      <c r="D48" s="136" t="s">
        <v>256</v>
      </c>
      <c r="E48" s="136" t="s">
        <v>259</v>
      </c>
      <c r="F48" s="136" t="s">
        <v>260</v>
      </c>
      <c r="G48" s="136" t="s">
        <v>164</v>
      </c>
      <c r="H48" s="137">
        <v>30355373.02</v>
      </c>
      <c r="I48" s="137">
        <v>17406381.559999999</v>
      </c>
      <c r="J48" s="138">
        <f t="shared" si="0"/>
        <v>72.079999993175605</v>
      </c>
      <c r="K48" s="137">
        <v>5536653.8899999997</v>
      </c>
      <c r="L48" s="137">
        <v>3175553.79</v>
      </c>
      <c r="M48" s="138">
        <f t="shared" si="1"/>
        <v>13.149999979750461</v>
      </c>
      <c r="N48" s="137">
        <v>6399708.6299999999</v>
      </c>
      <c r="O48" s="137">
        <v>3566762.71</v>
      </c>
      <c r="P48" s="138">
        <f t="shared" si="2"/>
        <v>14.770000027073925</v>
      </c>
      <c r="Q48" s="137">
        <f t="shared" si="3"/>
        <v>42291735.539999999</v>
      </c>
      <c r="R48" s="139">
        <f t="shared" si="3"/>
        <v>24148698.059999999</v>
      </c>
      <c r="S48" s="132"/>
      <c r="T48" s="140"/>
      <c r="U48" s="140"/>
      <c r="V48" s="140"/>
    </row>
    <row r="49" spans="1:22" hidden="1" x14ac:dyDescent="0.2">
      <c r="A49" s="135">
        <v>386</v>
      </c>
      <c r="B49" s="135" t="s">
        <v>64</v>
      </c>
      <c r="C49" s="136" t="s">
        <v>255</v>
      </c>
      <c r="D49" s="136" t="s">
        <v>256</v>
      </c>
      <c r="E49" s="136" t="s">
        <v>261</v>
      </c>
      <c r="F49" s="136" t="s">
        <v>262</v>
      </c>
      <c r="G49" s="136" t="s">
        <v>164</v>
      </c>
      <c r="H49" s="137">
        <v>46296087.759999998</v>
      </c>
      <c r="I49" s="137">
        <v>23600678.359999999</v>
      </c>
      <c r="J49" s="138">
        <f t="shared" si="0"/>
        <v>75.090000000674522</v>
      </c>
      <c r="K49" s="137">
        <v>8447857.8200000003</v>
      </c>
      <c r="L49" s="137">
        <v>4305890.18</v>
      </c>
      <c r="M49" s="138">
        <f t="shared" si="1"/>
        <v>13.700000003690759</v>
      </c>
      <c r="N49" s="137">
        <v>7074417.6900000004</v>
      </c>
      <c r="O49" s="137">
        <v>3523286.78</v>
      </c>
      <c r="P49" s="138">
        <f t="shared" si="2"/>
        <v>11.209999995634723</v>
      </c>
      <c r="Q49" s="137">
        <f t="shared" si="3"/>
        <v>61818363.269999996</v>
      </c>
      <c r="R49" s="139">
        <f t="shared" si="3"/>
        <v>31429855.32</v>
      </c>
      <c r="S49" s="132"/>
      <c r="T49" s="140"/>
      <c r="U49" s="140"/>
      <c r="V49" s="140"/>
    </row>
    <row r="50" spans="1:22" hidden="1" x14ac:dyDescent="0.2">
      <c r="A50" s="135">
        <v>387</v>
      </c>
      <c r="B50" s="135" t="s">
        <v>64</v>
      </c>
      <c r="C50" s="136" t="s">
        <v>255</v>
      </c>
      <c r="D50" s="136" t="s">
        <v>256</v>
      </c>
      <c r="E50" s="136" t="s">
        <v>263</v>
      </c>
      <c r="F50" s="136" t="s">
        <v>264</v>
      </c>
      <c r="G50" s="136" t="s">
        <v>164</v>
      </c>
      <c r="H50" s="137">
        <v>37552565.899999999</v>
      </c>
      <c r="I50" s="137">
        <v>16966094.280000001</v>
      </c>
      <c r="J50" s="138">
        <f t="shared" si="0"/>
        <v>64.919999985076828</v>
      </c>
      <c r="K50" s="137">
        <v>6852387.5899999999</v>
      </c>
      <c r="L50" s="137">
        <v>3096861.02</v>
      </c>
      <c r="M50" s="138">
        <f t="shared" si="1"/>
        <v>11.850000009087831</v>
      </c>
      <c r="N50" s="137">
        <v>13961151.24</v>
      </c>
      <c r="O50" s="137">
        <v>6070892.9500000002</v>
      </c>
      <c r="P50" s="138">
        <f t="shared" si="2"/>
        <v>23.230000005835343</v>
      </c>
      <c r="Q50" s="137">
        <f t="shared" si="3"/>
        <v>58366104.729999997</v>
      </c>
      <c r="R50" s="139">
        <f t="shared" si="3"/>
        <v>26133848.25</v>
      </c>
      <c r="S50" s="132"/>
      <c r="T50" s="140"/>
      <c r="U50" s="140"/>
      <c r="V50" s="140"/>
    </row>
    <row r="51" spans="1:22" hidden="1" x14ac:dyDescent="0.2">
      <c r="A51" s="135">
        <v>388</v>
      </c>
      <c r="B51" s="135" t="s">
        <v>64</v>
      </c>
      <c r="C51" s="136" t="s">
        <v>255</v>
      </c>
      <c r="D51" s="136" t="s">
        <v>256</v>
      </c>
      <c r="E51" s="136" t="s">
        <v>265</v>
      </c>
      <c r="F51" s="136" t="s">
        <v>266</v>
      </c>
      <c r="G51" s="136" t="s">
        <v>164</v>
      </c>
      <c r="H51" s="137">
        <v>26482267.280000001</v>
      </c>
      <c r="I51" s="137">
        <v>17171872.059999999</v>
      </c>
      <c r="J51" s="138">
        <f t="shared" si="0"/>
        <v>67.86999998134074</v>
      </c>
      <c r="K51" s="137">
        <v>4830802.1500000004</v>
      </c>
      <c r="L51" s="137">
        <v>3132279.01</v>
      </c>
      <c r="M51" s="138">
        <f t="shared" si="1"/>
        <v>12.380000014410429</v>
      </c>
      <c r="N51" s="137">
        <v>7800891.5899999999</v>
      </c>
      <c r="O51" s="137">
        <v>4996971.76</v>
      </c>
      <c r="P51" s="138">
        <f t="shared" si="2"/>
        <v>19.750000004248825</v>
      </c>
      <c r="Q51" s="137">
        <f t="shared" si="3"/>
        <v>39113961.019999996</v>
      </c>
      <c r="R51" s="139">
        <f t="shared" si="3"/>
        <v>25301122.829999998</v>
      </c>
      <c r="S51" s="132"/>
      <c r="T51" s="140"/>
      <c r="U51" s="140"/>
      <c r="V51" s="140"/>
    </row>
    <row r="52" spans="1:22" hidden="1" x14ac:dyDescent="0.2">
      <c r="A52" s="135">
        <v>389</v>
      </c>
      <c r="B52" s="135" t="s">
        <v>64</v>
      </c>
      <c r="C52" s="136" t="s">
        <v>255</v>
      </c>
      <c r="D52" s="136" t="s">
        <v>256</v>
      </c>
      <c r="E52" s="136" t="s">
        <v>267</v>
      </c>
      <c r="F52" s="136" t="s">
        <v>268</v>
      </c>
      <c r="G52" s="136" t="s">
        <v>164</v>
      </c>
      <c r="H52" s="137">
        <v>11284271.32</v>
      </c>
      <c r="I52" s="137">
        <v>3710615.73</v>
      </c>
      <c r="J52" s="138">
        <f t="shared" si="0"/>
        <v>66.400000021473517</v>
      </c>
      <c r="K52" s="137">
        <v>2055607.71</v>
      </c>
      <c r="L52" s="137">
        <v>676181.48</v>
      </c>
      <c r="M52" s="138">
        <f t="shared" si="1"/>
        <v>12.099999987473776</v>
      </c>
      <c r="N52" s="137">
        <v>3684071.25</v>
      </c>
      <c r="O52" s="137">
        <v>1201479.49</v>
      </c>
      <c r="P52" s="138">
        <f t="shared" si="2"/>
        <v>21.499999991052697</v>
      </c>
      <c r="Q52" s="137">
        <f t="shared" si="3"/>
        <v>17023950.280000001</v>
      </c>
      <c r="R52" s="139">
        <f t="shared" si="3"/>
        <v>5588276.7000000002</v>
      </c>
      <c r="S52" s="132"/>
      <c r="T52" s="140"/>
      <c r="U52" s="140"/>
      <c r="V52" s="140"/>
    </row>
    <row r="53" spans="1:22" hidden="1" x14ac:dyDescent="0.2">
      <c r="A53" s="135">
        <v>390</v>
      </c>
      <c r="B53" s="135" t="s">
        <v>64</v>
      </c>
      <c r="C53" s="136" t="s">
        <v>255</v>
      </c>
      <c r="D53" s="136" t="s">
        <v>256</v>
      </c>
      <c r="E53" s="136" t="s">
        <v>269</v>
      </c>
      <c r="F53" s="136" t="s">
        <v>270</v>
      </c>
      <c r="G53" s="136" t="s">
        <v>164</v>
      </c>
      <c r="H53" s="137">
        <v>16939784.170000002</v>
      </c>
      <c r="I53" s="137">
        <v>7413537.3399999999</v>
      </c>
      <c r="J53" s="138">
        <f t="shared" si="0"/>
        <v>68.490000015640788</v>
      </c>
      <c r="K53" s="137">
        <v>3088828.35</v>
      </c>
      <c r="L53" s="137">
        <v>1351950.38</v>
      </c>
      <c r="M53" s="138">
        <f t="shared" si="1"/>
        <v>12.490000023031593</v>
      </c>
      <c r="N53" s="137">
        <v>5023877.24</v>
      </c>
      <c r="O53" s="137">
        <v>2058774.71</v>
      </c>
      <c r="P53" s="138">
        <f t="shared" si="2"/>
        <v>19.01999996132762</v>
      </c>
      <c r="Q53" s="137">
        <f t="shared" si="3"/>
        <v>25052489.760000005</v>
      </c>
      <c r="R53" s="139">
        <f t="shared" si="3"/>
        <v>10824262.43</v>
      </c>
      <c r="S53" s="132"/>
      <c r="T53" s="140"/>
      <c r="U53" s="140"/>
      <c r="V53" s="140"/>
    </row>
    <row r="54" spans="1:22" hidden="1" x14ac:dyDescent="0.2">
      <c r="A54" s="135">
        <v>391</v>
      </c>
      <c r="B54" s="135" t="s">
        <v>64</v>
      </c>
      <c r="C54" s="136" t="s">
        <v>271</v>
      </c>
      <c r="D54" s="136" t="s">
        <v>272</v>
      </c>
      <c r="E54" s="136" t="s">
        <v>273</v>
      </c>
      <c r="F54" s="136" t="s">
        <v>274</v>
      </c>
      <c r="G54" s="136" t="s">
        <v>164</v>
      </c>
      <c r="H54" s="137">
        <v>119934867.66</v>
      </c>
      <c r="I54" s="137">
        <v>76768231.060000002</v>
      </c>
      <c r="J54" s="138">
        <f t="shared" si="0"/>
        <v>29.900000001807204</v>
      </c>
      <c r="K54" s="137">
        <v>21439082.809999999</v>
      </c>
      <c r="L54" s="137">
        <v>13710446.619999999</v>
      </c>
      <c r="M54" s="138">
        <f t="shared" si="1"/>
        <v>5.3400000013335926</v>
      </c>
      <c r="N54" s="137">
        <v>295234919.54000002</v>
      </c>
      <c r="O54" s="137">
        <v>166271258.96000001</v>
      </c>
      <c r="P54" s="138">
        <f t="shared" si="2"/>
        <v>64.759999996859193</v>
      </c>
      <c r="Q54" s="137">
        <f t="shared" si="3"/>
        <v>436608870.00999999</v>
      </c>
      <c r="R54" s="139">
        <f t="shared" si="3"/>
        <v>256749936.64000002</v>
      </c>
      <c r="S54" s="132"/>
      <c r="T54" s="140"/>
      <c r="U54" s="140"/>
      <c r="V54" s="140"/>
    </row>
    <row r="55" spans="1:22" hidden="1" x14ac:dyDescent="0.2">
      <c r="A55" s="135">
        <v>392</v>
      </c>
      <c r="B55" s="135" t="s">
        <v>64</v>
      </c>
      <c r="C55" s="136" t="s">
        <v>271</v>
      </c>
      <c r="D55" s="136" t="s">
        <v>272</v>
      </c>
      <c r="E55" s="136" t="s">
        <v>275</v>
      </c>
      <c r="F55" s="136" t="s">
        <v>276</v>
      </c>
      <c r="G55" s="136" t="s">
        <v>164</v>
      </c>
      <c r="H55" s="137">
        <v>47260747.740000002</v>
      </c>
      <c r="I55" s="137">
        <v>14174717.300000001</v>
      </c>
      <c r="J55" s="138">
        <f t="shared" si="0"/>
        <v>68.749999993937266</v>
      </c>
      <c r="K55" s="137">
        <v>8424639.1400000006</v>
      </c>
      <c r="L55" s="137">
        <v>2527738.6800000002</v>
      </c>
      <c r="M55" s="138">
        <f t="shared" si="1"/>
        <v>12.260000009642168</v>
      </c>
      <c r="N55" s="137">
        <v>13428008.84</v>
      </c>
      <c r="O55" s="137">
        <v>3915314.64</v>
      </c>
      <c r="P55" s="138">
        <f t="shared" si="2"/>
        <v>18.989999996420561</v>
      </c>
      <c r="Q55" s="137">
        <f t="shared" si="3"/>
        <v>69113395.719999999</v>
      </c>
      <c r="R55" s="139">
        <f t="shared" si="3"/>
        <v>20617770.620000001</v>
      </c>
      <c r="S55" s="132"/>
      <c r="T55" s="140"/>
      <c r="U55" s="140"/>
      <c r="V55" s="140"/>
    </row>
    <row r="56" spans="1:22" hidden="1" x14ac:dyDescent="0.2">
      <c r="A56" s="135">
        <v>393</v>
      </c>
      <c r="B56" s="135" t="s">
        <v>64</v>
      </c>
      <c r="C56" s="136" t="s">
        <v>271</v>
      </c>
      <c r="D56" s="136" t="s">
        <v>272</v>
      </c>
      <c r="E56" s="136" t="s">
        <v>277</v>
      </c>
      <c r="F56" s="136" t="s">
        <v>278</v>
      </c>
      <c r="G56" s="136" t="s">
        <v>164</v>
      </c>
      <c r="H56" s="137">
        <v>41905186.060000002</v>
      </c>
      <c r="I56" s="137">
        <v>21862384.239999998</v>
      </c>
      <c r="J56" s="138">
        <f t="shared" si="0"/>
        <v>65.209999997097782</v>
      </c>
      <c r="K56" s="137">
        <v>7469963.71</v>
      </c>
      <c r="L56" s="137">
        <v>3895735.39</v>
      </c>
      <c r="M56" s="138">
        <f t="shared" si="1"/>
        <v>11.61999999550798</v>
      </c>
      <c r="N56" s="137">
        <v>15499214.689999999</v>
      </c>
      <c r="O56" s="137">
        <v>7768002.5</v>
      </c>
      <c r="P56" s="138">
        <f t="shared" si="2"/>
        <v>23.170000007394236</v>
      </c>
      <c r="Q56" s="137">
        <f t="shared" si="3"/>
        <v>64874364.460000001</v>
      </c>
      <c r="R56" s="139">
        <f t="shared" si="3"/>
        <v>33526122.129999999</v>
      </c>
      <c r="S56" s="132"/>
      <c r="T56" s="140"/>
      <c r="U56" s="140"/>
      <c r="V56" s="140"/>
    </row>
    <row r="57" spans="1:22" hidden="1" x14ac:dyDescent="0.2">
      <c r="A57" s="135">
        <v>394</v>
      </c>
      <c r="B57" s="135" t="s">
        <v>64</v>
      </c>
      <c r="C57" s="136" t="s">
        <v>271</v>
      </c>
      <c r="D57" s="136" t="s">
        <v>272</v>
      </c>
      <c r="E57" s="136" t="s">
        <v>279</v>
      </c>
      <c r="F57" s="136" t="s">
        <v>280</v>
      </c>
      <c r="G57" s="136" t="s">
        <v>164</v>
      </c>
      <c r="H57" s="137">
        <v>77013185.709999993</v>
      </c>
      <c r="I57" s="137">
        <v>29053926.68</v>
      </c>
      <c r="J57" s="138">
        <f t="shared" si="0"/>
        <v>67.359999991987451</v>
      </c>
      <c r="K57" s="137">
        <v>13749747.57</v>
      </c>
      <c r="L57" s="137">
        <v>5188817.37</v>
      </c>
      <c r="M57" s="138">
        <f t="shared" si="1"/>
        <v>12.030000001418891</v>
      </c>
      <c r="N57" s="137">
        <v>24339268.600000001</v>
      </c>
      <c r="O57" s="137">
        <v>8889569.9100000001</v>
      </c>
      <c r="P57" s="138">
        <f t="shared" si="2"/>
        <v>20.610000006593669</v>
      </c>
      <c r="Q57" s="137">
        <f t="shared" si="3"/>
        <v>115102201.88</v>
      </c>
      <c r="R57" s="139">
        <f t="shared" si="3"/>
        <v>43132313.959999993</v>
      </c>
      <c r="S57" s="132"/>
      <c r="T57" s="140"/>
      <c r="U57" s="140"/>
      <c r="V57" s="140"/>
    </row>
    <row r="58" spans="1:22" hidden="1" x14ac:dyDescent="0.2">
      <c r="A58" s="135">
        <v>395</v>
      </c>
      <c r="B58" s="135" t="s">
        <v>64</v>
      </c>
      <c r="C58" s="136" t="s">
        <v>271</v>
      </c>
      <c r="D58" s="136" t="s">
        <v>272</v>
      </c>
      <c r="E58" s="136" t="s">
        <v>281</v>
      </c>
      <c r="F58" s="136" t="s">
        <v>282</v>
      </c>
      <c r="G58" s="136" t="s">
        <v>164</v>
      </c>
      <c r="H58" s="137">
        <v>66579158.590000004</v>
      </c>
      <c r="I58" s="137">
        <v>29689161.879999999</v>
      </c>
      <c r="J58" s="138">
        <f t="shared" si="0"/>
        <v>64.47999999426635</v>
      </c>
      <c r="K58" s="137">
        <v>11868313.810000001</v>
      </c>
      <c r="L58" s="137">
        <v>5290453.9400000004</v>
      </c>
      <c r="M58" s="138">
        <f t="shared" si="1"/>
        <v>11.490000000662413</v>
      </c>
      <c r="N58" s="137">
        <v>27784008.780000001</v>
      </c>
      <c r="O58" s="137">
        <v>11064369.73</v>
      </c>
      <c r="P58" s="138">
        <f t="shared" si="2"/>
        <v>24.030000005071241</v>
      </c>
      <c r="Q58" s="137">
        <f t="shared" si="3"/>
        <v>106231481.18000001</v>
      </c>
      <c r="R58" s="139">
        <f t="shared" si="3"/>
        <v>46043985.549999997</v>
      </c>
      <c r="S58" s="132"/>
      <c r="T58" s="140"/>
      <c r="U58" s="140"/>
      <c r="V58" s="140"/>
    </row>
    <row r="59" spans="1:22" hidden="1" x14ac:dyDescent="0.2">
      <c r="A59" s="135">
        <v>396</v>
      </c>
      <c r="B59" s="135" t="s">
        <v>64</v>
      </c>
      <c r="C59" s="136" t="s">
        <v>271</v>
      </c>
      <c r="D59" s="136" t="s">
        <v>272</v>
      </c>
      <c r="E59" s="136" t="s">
        <v>283</v>
      </c>
      <c r="F59" s="136" t="s">
        <v>284</v>
      </c>
      <c r="G59" s="136" t="s">
        <v>164</v>
      </c>
      <c r="H59" s="137">
        <v>43568014.030000001</v>
      </c>
      <c r="I59" s="137">
        <v>19812388.600000001</v>
      </c>
      <c r="J59" s="138">
        <f t="shared" si="0"/>
        <v>66.349999987776471</v>
      </c>
      <c r="K59" s="137">
        <v>7766377.25</v>
      </c>
      <c r="L59" s="137">
        <v>3532487.67</v>
      </c>
      <c r="M59" s="138">
        <f t="shared" si="1"/>
        <v>11.829999986035025</v>
      </c>
      <c r="N59" s="137">
        <v>15228908.970000001</v>
      </c>
      <c r="O59" s="137">
        <v>6515543.6299999999</v>
      </c>
      <c r="P59" s="138">
        <f t="shared" si="2"/>
        <v>21.820000026188513</v>
      </c>
      <c r="Q59" s="137">
        <f t="shared" si="3"/>
        <v>66563300.25</v>
      </c>
      <c r="R59" s="139">
        <f t="shared" si="3"/>
        <v>29860419.900000002</v>
      </c>
      <c r="S59" s="132"/>
      <c r="T59" s="140"/>
      <c r="U59" s="140"/>
      <c r="V59" s="140"/>
    </row>
    <row r="60" spans="1:22" hidden="1" x14ac:dyDescent="0.2">
      <c r="A60" s="135">
        <v>397</v>
      </c>
      <c r="B60" s="135" t="s">
        <v>64</v>
      </c>
      <c r="C60" s="136" t="s">
        <v>271</v>
      </c>
      <c r="D60" s="136" t="s">
        <v>272</v>
      </c>
      <c r="E60" s="136" t="s">
        <v>285</v>
      </c>
      <c r="F60" s="136" t="s">
        <v>286</v>
      </c>
      <c r="G60" s="136" t="s">
        <v>164</v>
      </c>
      <c r="H60" s="137">
        <v>68626389.019999996</v>
      </c>
      <c r="I60" s="137">
        <v>32144543.829999998</v>
      </c>
      <c r="J60" s="138">
        <f t="shared" si="0"/>
        <v>55.200000006868976</v>
      </c>
      <c r="K60" s="137">
        <v>12233250.43</v>
      </c>
      <c r="L60" s="137">
        <v>5730114.3300000001</v>
      </c>
      <c r="M60" s="138">
        <f t="shared" si="1"/>
        <v>9.839999992787579</v>
      </c>
      <c r="N60" s="137">
        <v>45444054.289999999</v>
      </c>
      <c r="O60" s="137">
        <v>20358211.09</v>
      </c>
      <c r="P60" s="138">
        <f t="shared" si="2"/>
        <v>34.960000000343449</v>
      </c>
      <c r="Q60" s="137">
        <f t="shared" si="3"/>
        <v>126303693.73999998</v>
      </c>
      <c r="R60" s="139">
        <f t="shared" si="3"/>
        <v>58232869.25</v>
      </c>
      <c r="S60" s="132"/>
      <c r="T60" s="140"/>
      <c r="U60" s="140"/>
      <c r="V60" s="140"/>
    </row>
    <row r="61" spans="1:22" hidden="1" x14ac:dyDescent="0.2">
      <c r="A61" s="135">
        <v>398</v>
      </c>
      <c r="B61" s="135" t="s">
        <v>64</v>
      </c>
      <c r="C61" s="136" t="s">
        <v>271</v>
      </c>
      <c r="D61" s="136" t="s">
        <v>272</v>
      </c>
      <c r="E61" s="136" t="s">
        <v>287</v>
      </c>
      <c r="F61" s="136" t="s">
        <v>288</v>
      </c>
      <c r="G61" s="136" t="s">
        <v>164</v>
      </c>
      <c r="H61" s="137">
        <v>69108198.120000005</v>
      </c>
      <c r="I61" s="137">
        <v>30832346.629999999</v>
      </c>
      <c r="J61" s="138">
        <f t="shared" si="0"/>
        <v>58.099999994233784</v>
      </c>
      <c r="K61" s="137">
        <v>12329938.310000001</v>
      </c>
      <c r="L61" s="137">
        <v>5503122.7999999998</v>
      </c>
      <c r="M61" s="138">
        <f t="shared" si="1"/>
        <v>10.370000003086622</v>
      </c>
      <c r="N61" s="137">
        <v>39337185.509999998</v>
      </c>
      <c r="O61" s="137">
        <v>16732252.83</v>
      </c>
      <c r="P61" s="138">
        <f t="shared" si="2"/>
        <v>31.530000002679596</v>
      </c>
      <c r="Q61" s="137">
        <f t="shared" si="3"/>
        <v>120775321.94</v>
      </c>
      <c r="R61" s="139">
        <f t="shared" si="3"/>
        <v>53067722.259999998</v>
      </c>
      <c r="S61" s="132"/>
      <c r="T61" s="140"/>
      <c r="U61" s="140"/>
      <c r="V61" s="140"/>
    </row>
    <row r="62" spans="1:22" hidden="1" x14ac:dyDescent="0.2">
      <c r="A62" s="135">
        <v>399</v>
      </c>
      <c r="B62" s="135" t="s">
        <v>64</v>
      </c>
      <c r="C62" s="136" t="s">
        <v>271</v>
      </c>
      <c r="D62" s="136" t="s">
        <v>272</v>
      </c>
      <c r="E62" s="136" t="s">
        <v>289</v>
      </c>
      <c r="F62" s="136" t="s">
        <v>290</v>
      </c>
      <c r="G62" s="136" t="s">
        <v>164</v>
      </c>
      <c r="H62" s="137">
        <v>41226778.32</v>
      </c>
      <c r="I62" s="137">
        <v>17643571.710000001</v>
      </c>
      <c r="J62" s="138">
        <f t="shared" si="0"/>
        <v>64.500000009870448</v>
      </c>
      <c r="K62" s="137">
        <v>7349031.6299999999</v>
      </c>
      <c r="L62" s="137">
        <v>3145753.1</v>
      </c>
      <c r="M62" s="138">
        <f t="shared" si="1"/>
        <v>11.500000017913038</v>
      </c>
      <c r="N62" s="137">
        <v>16688068.130000001</v>
      </c>
      <c r="O62" s="137">
        <v>6565049.9299999997</v>
      </c>
      <c r="P62" s="138">
        <f t="shared" si="2"/>
        <v>23.999999972216507</v>
      </c>
      <c r="Q62" s="137">
        <f t="shared" si="3"/>
        <v>65263878.080000006</v>
      </c>
      <c r="R62" s="139">
        <f t="shared" si="3"/>
        <v>27354374.740000002</v>
      </c>
      <c r="S62" s="132"/>
      <c r="T62" s="140"/>
      <c r="U62" s="140"/>
      <c r="V62" s="140"/>
    </row>
    <row r="63" spans="1:22" hidden="1" x14ac:dyDescent="0.2">
      <c r="A63" s="135">
        <v>400</v>
      </c>
      <c r="B63" s="135" t="s">
        <v>64</v>
      </c>
      <c r="C63" s="136" t="s">
        <v>271</v>
      </c>
      <c r="D63" s="136" t="s">
        <v>272</v>
      </c>
      <c r="E63" s="136" t="s">
        <v>291</v>
      </c>
      <c r="F63" s="136" t="s">
        <v>292</v>
      </c>
      <c r="G63" s="136" t="s">
        <v>164</v>
      </c>
      <c r="H63" s="137">
        <v>18276295.859999999</v>
      </c>
      <c r="I63" s="137">
        <v>8275878.9500000002</v>
      </c>
      <c r="J63" s="138">
        <f t="shared" si="0"/>
        <v>67.029999985809781</v>
      </c>
      <c r="K63" s="137">
        <v>3275750.24</v>
      </c>
      <c r="L63" s="137">
        <v>1482818.23</v>
      </c>
      <c r="M63" s="138">
        <f t="shared" si="1"/>
        <v>12.009999969351712</v>
      </c>
      <c r="N63" s="137">
        <v>5777011.21</v>
      </c>
      <c r="O63" s="137">
        <v>2587832.66</v>
      </c>
      <c r="P63" s="138">
        <f t="shared" si="2"/>
        <v>20.960000044838509</v>
      </c>
      <c r="Q63" s="137">
        <f t="shared" si="3"/>
        <v>27329057.310000002</v>
      </c>
      <c r="R63" s="139">
        <f t="shared" si="3"/>
        <v>12346529.84</v>
      </c>
      <c r="S63" s="132"/>
      <c r="T63" s="140"/>
      <c r="U63" s="140"/>
      <c r="V63" s="140"/>
    </row>
    <row r="64" spans="1:22" hidden="1" x14ac:dyDescent="0.2">
      <c r="A64" s="135">
        <v>401</v>
      </c>
      <c r="B64" s="135" t="s">
        <v>64</v>
      </c>
      <c r="C64" s="136" t="s">
        <v>271</v>
      </c>
      <c r="D64" s="136" t="s">
        <v>272</v>
      </c>
      <c r="E64" s="136" t="s">
        <v>293</v>
      </c>
      <c r="F64" s="136" t="s">
        <v>294</v>
      </c>
      <c r="G64" s="136" t="s">
        <v>164</v>
      </c>
      <c r="H64" s="137">
        <v>14330277.33</v>
      </c>
      <c r="I64" s="137">
        <v>5870277.3300000001</v>
      </c>
      <c r="J64" s="138">
        <f t="shared" si="0"/>
        <v>55.752426212203318</v>
      </c>
      <c r="K64" s="137">
        <v>2555830.84</v>
      </c>
      <c r="L64" s="137">
        <v>1015830.84</v>
      </c>
      <c r="M64" s="138">
        <f t="shared" si="1"/>
        <v>9.6477612159390969</v>
      </c>
      <c r="N64" s="137">
        <v>3643079.04</v>
      </c>
      <c r="O64" s="137">
        <v>3643079.04</v>
      </c>
      <c r="P64" s="138">
        <f t="shared" si="2"/>
        <v>34.599812571857576</v>
      </c>
      <c r="Q64" s="137">
        <f t="shared" si="3"/>
        <v>20529187.210000001</v>
      </c>
      <c r="R64" s="139">
        <f t="shared" si="3"/>
        <v>10529187.210000001</v>
      </c>
      <c r="S64" s="132"/>
      <c r="T64" s="140"/>
      <c r="U64" s="140"/>
      <c r="V64" s="140"/>
    </row>
    <row r="65" spans="1:23" hidden="1" x14ac:dyDescent="0.2">
      <c r="A65" s="135">
        <v>402</v>
      </c>
      <c r="B65" s="135" t="s">
        <v>64</v>
      </c>
      <c r="C65" s="136" t="s">
        <v>295</v>
      </c>
      <c r="D65" s="136" t="s">
        <v>296</v>
      </c>
      <c r="E65" s="136" t="s">
        <v>297</v>
      </c>
      <c r="F65" s="136" t="s">
        <v>298</v>
      </c>
      <c r="G65" s="136" t="s">
        <v>164</v>
      </c>
      <c r="H65" s="137">
        <v>79901490.819999993</v>
      </c>
      <c r="I65" s="137">
        <v>63018021.57</v>
      </c>
      <c r="J65" s="138">
        <f t="shared" si="0"/>
        <v>26.839999998848338</v>
      </c>
      <c r="K65" s="137">
        <v>14401212.84</v>
      </c>
      <c r="L65" s="137">
        <v>11363905.529999999</v>
      </c>
      <c r="M65" s="138">
        <f t="shared" si="1"/>
        <v>4.8400000002112513</v>
      </c>
      <c r="N65" s="137">
        <v>226228871.66</v>
      </c>
      <c r="O65" s="137">
        <v>160409509.46000001</v>
      </c>
      <c r="P65" s="138">
        <f t="shared" si="2"/>
        <v>68.320000000940411</v>
      </c>
      <c r="Q65" s="137">
        <f t="shared" si="3"/>
        <v>320531575.31999999</v>
      </c>
      <c r="R65" s="139">
        <f t="shared" si="3"/>
        <v>234791436.56</v>
      </c>
      <c r="S65" s="132"/>
      <c r="T65" s="140"/>
      <c r="U65" s="140"/>
      <c r="V65" s="140"/>
    </row>
    <row r="66" spans="1:23" hidden="1" x14ac:dyDescent="0.2">
      <c r="A66" s="135">
        <v>403</v>
      </c>
      <c r="B66" s="135" t="s">
        <v>64</v>
      </c>
      <c r="C66" s="136" t="s">
        <v>295</v>
      </c>
      <c r="D66" s="136" t="s">
        <v>296</v>
      </c>
      <c r="E66" s="136" t="s">
        <v>299</v>
      </c>
      <c r="F66" s="136" t="s">
        <v>300</v>
      </c>
      <c r="G66" s="136" t="s">
        <v>164</v>
      </c>
      <c r="H66" s="137">
        <v>116013743.08</v>
      </c>
      <c r="I66" s="137">
        <v>47301344.5</v>
      </c>
      <c r="J66" s="138">
        <f t="shared" si="0"/>
        <v>51.740000005324795</v>
      </c>
      <c r="K66" s="137">
        <v>20932701.879999999</v>
      </c>
      <c r="L66" s="137">
        <v>8538742.9000000004</v>
      </c>
      <c r="M66" s="138">
        <f t="shared" si="1"/>
        <v>9.3400000012994795</v>
      </c>
      <c r="N66" s="137">
        <v>92815355.129999995</v>
      </c>
      <c r="O66" s="137">
        <v>35581142.780000001</v>
      </c>
      <c r="P66" s="138">
        <f t="shared" si="2"/>
        <v>38.919999993375718</v>
      </c>
      <c r="Q66" s="137">
        <f t="shared" si="3"/>
        <v>229761800.09</v>
      </c>
      <c r="R66" s="139">
        <f t="shared" si="3"/>
        <v>91421230.180000007</v>
      </c>
      <c r="S66" s="132"/>
      <c r="T66" s="140"/>
      <c r="U66" s="140"/>
      <c r="V66" s="140"/>
    </row>
    <row r="67" spans="1:23" hidden="1" x14ac:dyDescent="0.2">
      <c r="A67" s="135">
        <v>404</v>
      </c>
      <c r="B67" s="135" t="s">
        <v>64</v>
      </c>
      <c r="C67" s="136" t="s">
        <v>295</v>
      </c>
      <c r="D67" s="136" t="s">
        <v>296</v>
      </c>
      <c r="E67" s="136" t="s">
        <v>301</v>
      </c>
      <c r="F67" s="136" t="s">
        <v>302</v>
      </c>
      <c r="G67" s="136" t="s">
        <v>164</v>
      </c>
      <c r="H67" s="137">
        <v>46538677.090000004</v>
      </c>
      <c r="I67" s="137">
        <v>20872090.239999998</v>
      </c>
      <c r="J67" s="138">
        <f t="shared" si="0"/>
        <v>67.999999984361892</v>
      </c>
      <c r="K67" s="137">
        <v>8387996.1100000003</v>
      </c>
      <c r="L67" s="137">
        <v>3763115.09</v>
      </c>
      <c r="M67" s="138">
        <f t="shared" si="1"/>
        <v>12.259999986525164</v>
      </c>
      <c r="N67" s="137">
        <v>14001961.640000001</v>
      </c>
      <c r="O67" s="137">
        <v>6059045.0300000003</v>
      </c>
      <c r="P67" s="138">
        <f t="shared" si="2"/>
        <v>19.740000029112945</v>
      </c>
      <c r="Q67" s="137">
        <f t="shared" si="3"/>
        <v>68928634.840000004</v>
      </c>
      <c r="R67" s="139">
        <f t="shared" si="3"/>
        <v>30694250.359999999</v>
      </c>
      <c r="S67" s="132"/>
      <c r="T67" s="140"/>
      <c r="U67" s="140"/>
      <c r="V67" s="140"/>
    </row>
    <row r="68" spans="1:23" hidden="1" x14ac:dyDescent="0.2">
      <c r="A68" s="135">
        <v>405</v>
      </c>
      <c r="B68" s="135" t="s">
        <v>64</v>
      </c>
      <c r="C68" s="136" t="s">
        <v>295</v>
      </c>
      <c r="D68" s="136" t="s">
        <v>296</v>
      </c>
      <c r="E68" s="136" t="s">
        <v>303</v>
      </c>
      <c r="F68" s="136" t="s">
        <v>304</v>
      </c>
      <c r="G68" s="136" t="s">
        <v>164</v>
      </c>
      <c r="H68" s="137">
        <v>33748952.020000003</v>
      </c>
      <c r="I68" s="137">
        <v>16857506.25</v>
      </c>
      <c r="J68" s="138">
        <f t="shared" si="0"/>
        <v>70.499999979298536</v>
      </c>
      <c r="K68" s="137">
        <v>6090055</v>
      </c>
      <c r="L68" s="137">
        <v>3041524.53</v>
      </c>
      <c r="M68" s="138">
        <f t="shared" si="1"/>
        <v>12.719999988256626</v>
      </c>
      <c r="N68" s="137">
        <v>8228768.4100000001</v>
      </c>
      <c r="O68" s="137">
        <v>4012325.61</v>
      </c>
      <c r="P68" s="138">
        <f t="shared" si="2"/>
        <v>16.780000032444836</v>
      </c>
      <c r="Q68" s="137">
        <f t="shared" si="3"/>
        <v>48067775.430000007</v>
      </c>
      <c r="R68" s="139">
        <f t="shared" si="3"/>
        <v>23911356.390000001</v>
      </c>
      <c r="S68" s="132"/>
      <c r="T68" s="140"/>
      <c r="U68" s="140"/>
      <c r="V68" s="140"/>
    </row>
    <row r="69" spans="1:23" hidden="1" x14ac:dyDescent="0.2">
      <c r="A69" s="135">
        <v>406</v>
      </c>
      <c r="B69" s="135" t="s">
        <v>64</v>
      </c>
      <c r="C69" s="136" t="s">
        <v>295</v>
      </c>
      <c r="D69" s="136" t="s">
        <v>296</v>
      </c>
      <c r="E69" s="136" t="s">
        <v>305</v>
      </c>
      <c r="F69" s="136" t="s">
        <v>306</v>
      </c>
      <c r="G69" s="136" t="s">
        <v>164</v>
      </c>
      <c r="H69" s="137">
        <v>45523357.850000001</v>
      </c>
      <c r="I69" s="137">
        <v>24033102.18</v>
      </c>
      <c r="J69" s="138">
        <f t="shared" ref="J69:J71" si="4">I69*100/R69</f>
        <v>74.730000006791059</v>
      </c>
      <c r="K69" s="137">
        <v>8204997.9100000001</v>
      </c>
      <c r="L69" s="137">
        <v>4331940.1399999997</v>
      </c>
      <c r="M69" s="138">
        <f t="shared" ref="M69:M71" si="5">L69*100/R69</f>
        <v>13.470000013607001</v>
      </c>
      <c r="N69" s="137">
        <v>7328748.2400000002</v>
      </c>
      <c r="O69" s="137">
        <v>3794869.6</v>
      </c>
      <c r="P69" s="138">
        <f t="shared" ref="P69:P71" si="6">O69*100/R69</f>
        <v>11.799999979601933</v>
      </c>
      <c r="Q69" s="137">
        <f t="shared" ref="Q69:R81" si="7">H69+K69+N69</f>
        <v>61057104.000000007</v>
      </c>
      <c r="R69" s="139">
        <f t="shared" si="7"/>
        <v>32159911.920000002</v>
      </c>
      <c r="S69" s="132"/>
      <c r="T69" s="140"/>
      <c r="U69" s="140"/>
      <c r="V69" s="140"/>
    </row>
    <row r="70" spans="1:23" hidden="1" x14ac:dyDescent="0.2">
      <c r="A70" s="135">
        <v>407</v>
      </c>
      <c r="B70" s="135" t="s">
        <v>64</v>
      </c>
      <c r="C70" s="136" t="s">
        <v>295</v>
      </c>
      <c r="D70" s="136" t="s">
        <v>296</v>
      </c>
      <c r="E70" s="136" t="s">
        <v>307</v>
      </c>
      <c r="F70" s="136" t="s">
        <v>308</v>
      </c>
      <c r="G70" s="136" t="s">
        <v>164</v>
      </c>
      <c r="H70" s="137">
        <v>54542303.75</v>
      </c>
      <c r="I70" s="137">
        <v>28298375.370000001</v>
      </c>
      <c r="J70" s="138">
        <f t="shared" si="4"/>
        <v>70.530000003633873</v>
      </c>
      <c r="K70" s="137">
        <v>9830546.5500000007</v>
      </c>
      <c r="L70" s="137">
        <v>5099565.45</v>
      </c>
      <c r="M70" s="138">
        <f t="shared" si="5"/>
        <v>12.710000008987484</v>
      </c>
      <c r="N70" s="137">
        <v>13858844.439999999</v>
      </c>
      <c r="O70" s="137">
        <v>6724525.3200000003</v>
      </c>
      <c r="P70" s="138">
        <f t="shared" si="6"/>
        <v>16.759999987378642</v>
      </c>
      <c r="Q70" s="137">
        <f t="shared" si="7"/>
        <v>78231694.739999995</v>
      </c>
      <c r="R70" s="139">
        <f t="shared" si="7"/>
        <v>40122466.140000001</v>
      </c>
      <c r="S70" s="132"/>
      <c r="T70" s="140"/>
      <c r="U70" s="140"/>
      <c r="V70" s="140"/>
    </row>
    <row r="71" spans="1:23" hidden="1" x14ac:dyDescent="0.2">
      <c r="A71" s="135">
        <v>408</v>
      </c>
      <c r="B71" s="135" t="s">
        <v>64</v>
      </c>
      <c r="C71" s="136" t="s">
        <v>295</v>
      </c>
      <c r="D71" s="136" t="s">
        <v>296</v>
      </c>
      <c r="E71" s="136" t="s">
        <v>309</v>
      </c>
      <c r="F71" s="136" t="s">
        <v>310</v>
      </c>
      <c r="G71" s="136" t="s">
        <v>164</v>
      </c>
      <c r="H71" s="137">
        <v>25659833.460000001</v>
      </c>
      <c r="I71" s="137">
        <v>13981829.43</v>
      </c>
      <c r="J71" s="138">
        <f t="shared" si="4"/>
        <v>67.82999997978466</v>
      </c>
      <c r="K71" s="137">
        <v>4632537.1100000003</v>
      </c>
      <c r="L71" s="137">
        <v>2525098.2000000002</v>
      </c>
      <c r="M71" s="138">
        <f t="shared" si="5"/>
        <v>12.250000024135202</v>
      </c>
      <c r="N71" s="137">
        <v>7608819.0499999998</v>
      </c>
      <c r="O71" s="137">
        <v>4106118.86</v>
      </c>
      <c r="P71" s="138">
        <f t="shared" si="6"/>
        <v>19.919999996080154</v>
      </c>
      <c r="Q71" s="137">
        <f t="shared" si="7"/>
        <v>37901189.619999997</v>
      </c>
      <c r="R71" s="139">
        <f t="shared" si="7"/>
        <v>20613046.489999998</v>
      </c>
      <c r="S71" s="132"/>
      <c r="T71" s="140"/>
      <c r="U71" s="140"/>
      <c r="V71" s="140"/>
    </row>
    <row r="72" spans="1:23" hidden="1" x14ac:dyDescent="0.2">
      <c r="A72" s="135"/>
      <c r="B72" s="135"/>
      <c r="C72" s="136"/>
      <c r="D72" s="136"/>
      <c r="E72" s="136"/>
      <c r="F72" s="136"/>
      <c r="G72" s="136"/>
      <c r="H72" s="137"/>
      <c r="I72" s="137"/>
      <c r="J72" s="138"/>
      <c r="K72" s="137"/>
      <c r="L72" s="137"/>
      <c r="M72" s="138"/>
      <c r="N72" s="137"/>
      <c r="O72" s="137"/>
      <c r="P72" s="138"/>
      <c r="Q72" s="137"/>
      <c r="R72" s="139"/>
      <c r="S72" s="132"/>
      <c r="T72" s="140"/>
      <c r="U72" s="140"/>
      <c r="V72" s="140"/>
    </row>
    <row r="73" spans="1:23" x14ac:dyDescent="0.2">
      <c r="A73" s="135">
        <v>409</v>
      </c>
      <c r="B73" s="135" t="s">
        <v>64</v>
      </c>
      <c r="C73" s="136" t="s">
        <v>65</v>
      </c>
      <c r="D73" s="136" t="s">
        <v>66</v>
      </c>
      <c r="E73" s="136" t="s">
        <v>67</v>
      </c>
      <c r="F73" s="136" t="s">
        <v>68</v>
      </c>
      <c r="G73" s="136" t="s">
        <v>164</v>
      </c>
      <c r="H73" s="137">
        <v>91748862.819999993</v>
      </c>
      <c r="I73" s="137">
        <f>R73*J73/100</f>
        <v>39724717.753152348</v>
      </c>
      <c r="J73" s="141">
        <v>25.135322007625202</v>
      </c>
      <c r="K73" s="137">
        <v>17941634.760000002</v>
      </c>
      <c r="L73" s="137">
        <f>M73*R73/100</f>
        <v>7768231.1798177697</v>
      </c>
      <c r="M73" s="141">
        <v>4.9152518426364225</v>
      </c>
      <c r="N73" s="137">
        <v>255329146.06</v>
      </c>
      <c r="O73" s="137">
        <f>P73*R73/100</f>
        <v>110550452.06702989</v>
      </c>
      <c r="P73" s="141">
        <v>69.949426149738386</v>
      </c>
      <c r="Q73" s="137">
        <f t="shared" si="7"/>
        <v>365019643.63999999</v>
      </c>
      <c r="R73" s="139">
        <v>158043401</v>
      </c>
      <c r="S73" s="142">
        <f t="shared" ref="S73:S81" si="8">R73*100/Q73</f>
        <v>43.297231739086911</v>
      </c>
      <c r="T73" s="143">
        <f t="shared" ref="T73:T81" si="9">H73*100/Q73</f>
        <v>25.135322007625202</v>
      </c>
      <c r="U73" s="143">
        <f t="shared" ref="U73:U81" si="10">K73*100/Q73</f>
        <v>4.9152518426364225</v>
      </c>
      <c r="V73" s="143">
        <f t="shared" ref="V73:V81" si="11">N73*100/Q73</f>
        <v>69.949426149738386</v>
      </c>
      <c r="W73" s="144">
        <f>SUM(T73:V73)</f>
        <v>100.00000000000001</v>
      </c>
    </row>
    <row r="74" spans="1:23" x14ac:dyDescent="0.2">
      <c r="A74" s="135">
        <v>410</v>
      </c>
      <c r="B74" s="135" t="s">
        <v>64</v>
      </c>
      <c r="C74" s="136" t="s">
        <v>65</v>
      </c>
      <c r="D74" s="136" t="s">
        <v>66</v>
      </c>
      <c r="E74" s="136" t="s">
        <v>69</v>
      </c>
      <c r="F74" s="136" t="s">
        <v>70</v>
      </c>
      <c r="G74" s="136" t="s">
        <v>164</v>
      </c>
      <c r="H74" s="137">
        <v>41329643.93</v>
      </c>
      <c r="I74" s="137">
        <f t="shared" ref="I74:I81" si="12">R74*J74/100</f>
        <v>16441743.299493827</v>
      </c>
      <c r="J74" s="141">
        <v>66.337828789299294</v>
      </c>
      <c r="K74" s="137">
        <v>8082077.0199999996</v>
      </c>
      <c r="L74" s="137">
        <f t="shared" ref="L74:L81" si="13">M74*R74/100</f>
        <v>3215208.8199608652</v>
      </c>
      <c r="M74" s="141">
        <v>12.972466990588231</v>
      </c>
      <c r="N74" s="137">
        <v>12890052.689999999</v>
      </c>
      <c r="O74" s="137">
        <f t="shared" ref="O74:O81" si="14">P74*R74/100</f>
        <v>5127915.880545306</v>
      </c>
      <c r="P74" s="141">
        <v>20.689704220112471</v>
      </c>
      <c r="Q74" s="137">
        <f t="shared" si="7"/>
        <v>62301773.640000001</v>
      </c>
      <c r="R74" s="139">
        <v>24784868</v>
      </c>
      <c r="S74" s="142">
        <f t="shared" si="8"/>
        <v>39.78196213676847</v>
      </c>
      <c r="T74" s="143">
        <f t="shared" si="9"/>
        <v>66.337828789299294</v>
      </c>
      <c r="U74" s="143">
        <f t="shared" si="10"/>
        <v>12.972466990588231</v>
      </c>
      <c r="V74" s="143">
        <f t="shared" si="11"/>
        <v>20.689704220112471</v>
      </c>
      <c r="W74" s="144">
        <f t="shared" ref="W74:W81" si="15">SUM(T74:V74)</f>
        <v>100</v>
      </c>
    </row>
    <row r="75" spans="1:23" x14ac:dyDescent="0.2">
      <c r="A75" s="135">
        <v>411</v>
      </c>
      <c r="B75" s="135" t="s">
        <v>64</v>
      </c>
      <c r="C75" s="136" t="s">
        <v>65</v>
      </c>
      <c r="D75" s="136" t="s">
        <v>66</v>
      </c>
      <c r="E75" s="136" t="s">
        <v>71</v>
      </c>
      <c r="F75" s="136" t="s">
        <v>72</v>
      </c>
      <c r="G75" s="136" t="s">
        <v>164</v>
      </c>
      <c r="H75" s="137">
        <v>53643574.920000002</v>
      </c>
      <c r="I75" s="137">
        <f t="shared" si="12"/>
        <v>19894160.185915161</v>
      </c>
      <c r="J75" s="141">
        <v>69.523165526723417</v>
      </c>
      <c r="K75" s="137">
        <v>10490085.630000001</v>
      </c>
      <c r="L75" s="137">
        <f t="shared" si="13"/>
        <v>3890334.3820469379</v>
      </c>
      <c r="M75" s="141">
        <v>13.595364602967308</v>
      </c>
      <c r="N75" s="137">
        <v>13025620.84</v>
      </c>
      <c r="O75" s="137">
        <f t="shared" si="14"/>
        <v>4830658.4320379011</v>
      </c>
      <c r="P75" s="141">
        <v>16.881469870309274</v>
      </c>
      <c r="Q75" s="137">
        <f t="shared" si="7"/>
        <v>77159281.390000001</v>
      </c>
      <c r="R75" s="139">
        <v>28615153</v>
      </c>
      <c r="S75" s="142">
        <f t="shared" si="8"/>
        <v>37.085821024388885</v>
      </c>
      <c r="T75" s="143">
        <f t="shared" si="9"/>
        <v>69.523165526723417</v>
      </c>
      <c r="U75" s="143">
        <f t="shared" si="10"/>
        <v>13.595364602967308</v>
      </c>
      <c r="V75" s="143">
        <f t="shared" si="11"/>
        <v>16.881469870309274</v>
      </c>
      <c r="W75" s="144">
        <f t="shared" si="15"/>
        <v>100</v>
      </c>
    </row>
    <row r="76" spans="1:23" x14ac:dyDescent="0.2">
      <c r="A76" s="135">
        <v>412</v>
      </c>
      <c r="B76" s="135" t="s">
        <v>64</v>
      </c>
      <c r="C76" s="136" t="s">
        <v>65</v>
      </c>
      <c r="D76" s="136" t="s">
        <v>66</v>
      </c>
      <c r="E76" s="136" t="s">
        <v>73</v>
      </c>
      <c r="F76" s="136" t="s">
        <v>74</v>
      </c>
      <c r="G76" s="136" t="s">
        <v>164</v>
      </c>
      <c r="H76" s="137">
        <v>60453729.789999999</v>
      </c>
      <c r="I76" s="137">
        <f t="shared" si="12"/>
        <v>23009590.040425558</v>
      </c>
      <c r="J76" s="141">
        <v>67.908875350626943</v>
      </c>
      <c r="K76" s="137">
        <v>11821822.16</v>
      </c>
      <c r="L76" s="137">
        <f t="shared" si="13"/>
        <v>4499561.6048393724</v>
      </c>
      <c r="M76" s="141">
        <v>13.279687626709778</v>
      </c>
      <c r="N76" s="137">
        <v>16746287.210000001</v>
      </c>
      <c r="O76" s="137">
        <f t="shared" si="14"/>
        <v>6373886.354735069</v>
      </c>
      <c r="P76" s="141">
        <v>18.811437022663284</v>
      </c>
      <c r="Q76" s="137">
        <f t="shared" si="7"/>
        <v>89021839.159999996</v>
      </c>
      <c r="R76" s="139">
        <v>33883038</v>
      </c>
      <c r="S76" s="142">
        <f t="shared" si="8"/>
        <v>38.061489539776431</v>
      </c>
      <c r="T76" s="143">
        <f t="shared" si="9"/>
        <v>67.908875350626943</v>
      </c>
      <c r="U76" s="143">
        <f t="shared" si="10"/>
        <v>13.279687626709778</v>
      </c>
      <c r="V76" s="143">
        <f t="shared" si="11"/>
        <v>18.811437022663284</v>
      </c>
      <c r="W76" s="144">
        <f t="shared" si="15"/>
        <v>100</v>
      </c>
    </row>
    <row r="77" spans="1:23" x14ac:dyDescent="0.2">
      <c r="A77" s="135">
        <v>413</v>
      </c>
      <c r="B77" s="135" t="s">
        <v>64</v>
      </c>
      <c r="C77" s="136" t="s">
        <v>65</v>
      </c>
      <c r="D77" s="136" t="s">
        <v>66</v>
      </c>
      <c r="E77" s="136" t="s">
        <v>75</v>
      </c>
      <c r="F77" s="136" t="s">
        <v>76</v>
      </c>
      <c r="G77" s="136" t="s">
        <v>164</v>
      </c>
      <c r="H77" s="137">
        <v>68307538.719999999</v>
      </c>
      <c r="I77" s="137">
        <f t="shared" si="12"/>
        <v>31888209.033508893</v>
      </c>
      <c r="J77" s="141">
        <v>65.87407795076129</v>
      </c>
      <c r="K77" s="137">
        <v>13357646.869999999</v>
      </c>
      <c r="L77" s="137">
        <f t="shared" si="13"/>
        <v>6235789.5419475855</v>
      </c>
      <c r="M77" s="141">
        <v>12.881779780706504</v>
      </c>
      <c r="N77" s="137">
        <v>22028924.209999997</v>
      </c>
      <c r="O77" s="137">
        <f t="shared" si="14"/>
        <v>10283827.424543522</v>
      </c>
      <c r="P77" s="141">
        <v>21.244142268532205</v>
      </c>
      <c r="Q77" s="137">
        <f t="shared" si="7"/>
        <v>103694109.8</v>
      </c>
      <c r="R77" s="139">
        <v>48407826</v>
      </c>
      <c r="S77" s="142">
        <f t="shared" si="8"/>
        <v>46.683293866321421</v>
      </c>
      <c r="T77" s="143">
        <f t="shared" si="9"/>
        <v>65.87407795076129</v>
      </c>
      <c r="U77" s="143">
        <f t="shared" si="10"/>
        <v>12.881779780706504</v>
      </c>
      <c r="V77" s="143">
        <f t="shared" si="11"/>
        <v>21.244142268532205</v>
      </c>
      <c r="W77" s="144">
        <f t="shared" si="15"/>
        <v>100</v>
      </c>
    </row>
    <row r="78" spans="1:23" x14ac:dyDescent="0.2">
      <c r="A78" s="135">
        <v>414</v>
      </c>
      <c r="B78" s="135" t="s">
        <v>64</v>
      </c>
      <c r="C78" s="136" t="s">
        <v>65</v>
      </c>
      <c r="D78" s="136" t="s">
        <v>66</v>
      </c>
      <c r="E78" s="136" t="s">
        <v>77</v>
      </c>
      <c r="F78" s="136" t="s">
        <v>78</v>
      </c>
      <c r="G78" s="136" t="s">
        <v>164</v>
      </c>
      <c r="H78" s="137">
        <v>73923605.640000001</v>
      </c>
      <c r="I78" s="137">
        <f t="shared" si="12"/>
        <v>38913481.525631674</v>
      </c>
      <c r="J78" s="141">
        <v>51.236093513043713</v>
      </c>
      <c r="K78" s="137">
        <v>14455877.619999999</v>
      </c>
      <c r="L78" s="137">
        <f t="shared" si="13"/>
        <v>7609592.6576162372</v>
      </c>
      <c r="M78" s="141">
        <v>10.01929885777465</v>
      </c>
      <c r="N78" s="137">
        <v>55900848.380000003</v>
      </c>
      <c r="O78" s="137">
        <f t="shared" si="14"/>
        <v>29426278.816752087</v>
      </c>
      <c r="P78" s="141">
        <v>38.74460762918163</v>
      </c>
      <c r="Q78" s="137">
        <f t="shared" si="7"/>
        <v>144280331.64000002</v>
      </c>
      <c r="R78" s="139">
        <v>75949353</v>
      </c>
      <c r="S78" s="142">
        <f t="shared" si="8"/>
        <v>52.640129210060628</v>
      </c>
      <c r="T78" s="143">
        <f t="shared" si="9"/>
        <v>51.236093513043713</v>
      </c>
      <c r="U78" s="143">
        <f t="shared" si="10"/>
        <v>10.01929885777465</v>
      </c>
      <c r="V78" s="143">
        <f t="shared" si="11"/>
        <v>38.74460762918163</v>
      </c>
      <c r="W78" s="144">
        <f t="shared" si="15"/>
        <v>100</v>
      </c>
    </row>
    <row r="79" spans="1:23" x14ac:dyDescent="0.2">
      <c r="A79" s="135">
        <v>415</v>
      </c>
      <c r="B79" s="135" t="s">
        <v>64</v>
      </c>
      <c r="C79" s="136" t="s">
        <v>65</v>
      </c>
      <c r="D79" s="136" t="s">
        <v>66</v>
      </c>
      <c r="E79" s="136" t="s">
        <v>79</v>
      </c>
      <c r="F79" s="136" t="s">
        <v>80</v>
      </c>
      <c r="G79" s="136" t="s">
        <v>164</v>
      </c>
      <c r="H79" s="137">
        <v>56753414.43</v>
      </c>
      <c r="I79" s="137">
        <f t="shared" si="12"/>
        <v>20854114.127272986</v>
      </c>
      <c r="J79" s="141">
        <v>70.910164166206698</v>
      </c>
      <c r="K79" s="137">
        <v>11098219.65</v>
      </c>
      <c r="L79" s="137">
        <f t="shared" si="13"/>
        <v>4078054.8891222654</v>
      </c>
      <c r="M79" s="141">
        <v>13.866594375652634</v>
      </c>
      <c r="N79" s="137">
        <v>12184021.029999999</v>
      </c>
      <c r="O79" s="137">
        <f t="shared" si="14"/>
        <v>4477033.9836047497</v>
      </c>
      <c r="P79" s="141">
        <v>15.223241458140668</v>
      </c>
      <c r="Q79" s="137">
        <f t="shared" si="7"/>
        <v>80035655.109999999</v>
      </c>
      <c r="R79" s="139">
        <v>29409203</v>
      </c>
      <c r="S79" s="142">
        <f t="shared" si="8"/>
        <v>36.74512685574993</v>
      </c>
      <c r="T79" s="143">
        <f t="shared" si="9"/>
        <v>70.910164166206698</v>
      </c>
      <c r="U79" s="143">
        <f t="shared" si="10"/>
        <v>13.866594375652634</v>
      </c>
      <c r="V79" s="143">
        <f t="shared" si="11"/>
        <v>15.223241458140668</v>
      </c>
      <c r="W79" s="144">
        <f t="shared" si="15"/>
        <v>100</v>
      </c>
    </row>
    <row r="80" spans="1:23" x14ac:dyDescent="0.2">
      <c r="A80" s="135">
        <v>416</v>
      </c>
      <c r="B80" s="135" t="s">
        <v>64</v>
      </c>
      <c r="C80" s="136" t="s">
        <v>65</v>
      </c>
      <c r="D80" s="136" t="s">
        <v>66</v>
      </c>
      <c r="E80" s="136" t="s">
        <v>81</v>
      </c>
      <c r="F80" s="136" t="s">
        <v>82</v>
      </c>
      <c r="G80" s="136" t="s">
        <v>164</v>
      </c>
      <c r="H80" s="137">
        <v>39229068.630000003</v>
      </c>
      <c r="I80" s="137">
        <f t="shared" si="12"/>
        <v>11900614.021650802</v>
      </c>
      <c r="J80" s="141">
        <v>71.093767911200246</v>
      </c>
      <c r="K80" s="137">
        <v>7671306.21</v>
      </c>
      <c r="L80" s="137">
        <f t="shared" si="13"/>
        <v>2327183.8316672998</v>
      </c>
      <c r="M80" s="141">
        <v>13.902498384894464</v>
      </c>
      <c r="N80" s="137">
        <v>8278960.54</v>
      </c>
      <c r="O80" s="137">
        <f t="shared" si="14"/>
        <v>2511523.1466818973</v>
      </c>
      <c r="P80" s="141">
        <v>15.003733703905297</v>
      </c>
      <c r="Q80" s="137">
        <f t="shared" si="7"/>
        <v>55179335.380000003</v>
      </c>
      <c r="R80" s="139">
        <v>16739321</v>
      </c>
      <c r="S80" s="142">
        <f t="shared" si="8"/>
        <v>30.336213520373864</v>
      </c>
      <c r="T80" s="143">
        <f t="shared" si="9"/>
        <v>71.093767911200246</v>
      </c>
      <c r="U80" s="143">
        <f t="shared" si="10"/>
        <v>13.902498384894464</v>
      </c>
      <c r="V80" s="143">
        <f t="shared" si="11"/>
        <v>15.003733703905297</v>
      </c>
      <c r="W80" s="144">
        <f t="shared" si="15"/>
        <v>100.00000000000001</v>
      </c>
    </row>
    <row r="81" spans="1:23" x14ac:dyDescent="0.2">
      <c r="A81" s="135">
        <v>417</v>
      </c>
      <c r="B81" s="135" t="s">
        <v>64</v>
      </c>
      <c r="C81" s="136" t="s">
        <v>65</v>
      </c>
      <c r="D81" s="136" t="s">
        <v>66</v>
      </c>
      <c r="E81" s="136" t="s">
        <v>83</v>
      </c>
      <c r="F81" s="136" t="s">
        <v>84</v>
      </c>
      <c r="G81" s="136" t="s">
        <v>164</v>
      </c>
      <c r="H81" s="137">
        <v>30066175.16</v>
      </c>
      <c r="I81" s="137">
        <f t="shared" si="12"/>
        <v>10218294.262374908</v>
      </c>
      <c r="J81" s="141">
        <v>69.408499181052932</v>
      </c>
      <c r="K81" s="137">
        <v>5879487.9500000002</v>
      </c>
      <c r="L81" s="137">
        <f t="shared" si="13"/>
        <v>1998203.5515151108</v>
      </c>
      <c r="M81" s="141">
        <v>13.572941433052755</v>
      </c>
      <c r="N81" s="137">
        <v>7372050.8799999999</v>
      </c>
      <c r="O81" s="137">
        <f t="shared" si="14"/>
        <v>2505466.186109982</v>
      </c>
      <c r="P81" s="141">
        <v>17.018559385894314</v>
      </c>
      <c r="Q81" s="137">
        <f t="shared" si="7"/>
        <v>43317713.990000002</v>
      </c>
      <c r="R81" s="139">
        <v>14721964</v>
      </c>
      <c r="S81" s="142">
        <f t="shared" si="8"/>
        <v>33.986013212513015</v>
      </c>
      <c r="T81" s="143">
        <f t="shared" si="9"/>
        <v>69.408499181052932</v>
      </c>
      <c r="U81" s="143">
        <f t="shared" si="10"/>
        <v>13.572941433052755</v>
      </c>
      <c r="V81" s="143">
        <f t="shared" si="11"/>
        <v>17.018559385894314</v>
      </c>
      <c r="W81" s="144">
        <f t="shared" si="15"/>
        <v>100</v>
      </c>
    </row>
    <row r="82" spans="1:23" s="145" customFormat="1" x14ac:dyDescent="0.2">
      <c r="D82" s="198" t="s">
        <v>311</v>
      </c>
      <c r="E82" s="198"/>
      <c r="F82" s="198"/>
      <c r="G82" s="146"/>
      <c r="H82" s="147">
        <f>SUM(H73:H81)</f>
        <v>515455614.04000002</v>
      </c>
      <c r="I82" s="147">
        <f t="shared" ref="I82:R82" si="16">SUM(I73:I81)</f>
        <v>212844924.24942616</v>
      </c>
      <c r="J82" s="147"/>
      <c r="K82" s="147">
        <f t="shared" si="16"/>
        <v>100798157.87</v>
      </c>
      <c r="L82" s="147">
        <f t="shared" si="16"/>
        <v>41622160.458533436</v>
      </c>
      <c r="M82" s="147"/>
      <c r="N82" s="147">
        <f t="shared" si="16"/>
        <v>403755911.83999991</v>
      </c>
      <c r="O82" s="147">
        <f t="shared" si="16"/>
        <v>176087042.29204044</v>
      </c>
      <c r="P82" s="147"/>
      <c r="Q82" s="147">
        <f t="shared" si="16"/>
        <v>1020009683.7499999</v>
      </c>
      <c r="R82" s="147">
        <f t="shared" si="16"/>
        <v>430554127</v>
      </c>
      <c r="S82" s="146"/>
      <c r="T82" s="148"/>
      <c r="U82" s="148"/>
      <c r="V82" s="148"/>
    </row>
  </sheetData>
  <mergeCells count="6">
    <mergeCell ref="V2:V3"/>
    <mergeCell ref="H1:O1"/>
    <mergeCell ref="D82:F82"/>
    <mergeCell ref="S2:S3"/>
    <mergeCell ref="T2:T3"/>
    <mergeCell ref="U2:U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ร่างจัดสรรเงิน UC ปี 65 </vt:lpstr>
      <vt:lpstr>Final non-uc</vt:lpstr>
      <vt:lpstr>ร่าง ปรับค่าแรง 65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mama</cp:lastModifiedBy>
  <dcterms:created xsi:type="dcterms:W3CDTF">2021-09-30T03:44:27Z</dcterms:created>
  <dcterms:modified xsi:type="dcterms:W3CDTF">2021-09-30T08:58:09Z</dcterms:modified>
</cp:coreProperties>
</file>