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 MOC &amp; Planfin\ข้อมูลMOC ปี 2562\ประชุมปรับแผน Planfin รอบ 2\ไฟล์กระดาษทำการ รอบ 2 ครั้งที่ 1\"/>
    </mc:Choice>
  </mc:AlternateContent>
  <xr:revisionPtr revIDLastSave="0" documentId="13_ncr:1_{97A5B2A6-94DC-401A-A3D4-5AEFC77E54E3}" xr6:coauthVersionLast="43" xr6:coauthVersionMax="43" xr10:uidLastSave="{00000000-0000-0000-0000-000000000000}"/>
  <bookViews>
    <workbookView xWindow="-120" yWindow="-120" windowWidth="29040" windowHeight="15840" tabRatio="805" firstSheet="7" activeTab="18" xr2:uid="{00000000-000D-0000-FFFF-FFFF00000000}"/>
  </bookViews>
  <sheets>
    <sheet name="Planfin2562" sheetId="8" r:id="rId1"/>
    <sheet name="Revenue" sheetId="1" r:id="rId2"/>
    <sheet name="Expense" sheetId="5" r:id="rId3"/>
    <sheet name="HGR2560" sheetId="31" r:id="rId4"/>
    <sheet name="การวิเคราะห์แผน 8 แบบ" sheetId="29" r:id="rId5"/>
    <sheet name="Mapping60" sheetId="2" r:id="rId6"/>
    <sheet name="1.WS-Re-Exp" sheetId="16" r:id="rId7"/>
    <sheet name="งบทดลอง รพ." sheetId="28" r:id="rId8"/>
    <sheet name="2.WS-ยา วชภฯ" sheetId="19" r:id="rId9"/>
    <sheet name="3.WS-วัสดุอื่น" sheetId="20" r:id="rId10"/>
    <sheet name="4.WS-แผน จน." sheetId="22" r:id="rId11"/>
    <sheet name="4.WS-แผน จน. (2)" sheetId="34" state="hidden" r:id="rId12"/>
    <sheet name="5.WS-แผน ลน." sheetId="23" r:id="rId13"/>
    <sheet name="5.WS-แผน ลน. (2)" sheetId="35" state="hidden" r:id="rId14"/>
    <sheet name="6.WS-แผนลงทุน" sheetId="24" r:id="rId15"/>
    <sheet name="6.1 รายละเอียดแผนลงทุน " sheetId="36" r:id="rId16"/>
    <sheet name="6.1.1 รายละเอียดแผนลงทุน" sheetId="32" r:id="rId17"/>
    <sheet name="7.WS-แผน รพ.สต." sheetId="25" r:id="rId18"/>
    <sheet name="7.1 รายละเอียด แผน รพ.สต." sheetId="33" r:id="rId19"/>
    <sheet name="PlanFin Analysis" sheetId="30" r:id="rId20"/>
    <sheet name="WS2-9" sheetId="26" r:id="rId21"/>
  </sheets>
  <externalReferences>
    <externalReference r:id="rId22"/>
    <externalReference r:id="rId23"/>
  </externalReferences>
  <definedNames>
    <definedName name="_xlnm._FilterDatabase" localSheetId="6" hidden="1">'1.WS-Re-Exp'!$A$2:$G$599</definedName>
    <definedName name="_xlnm._FilterDatabase" localSheetId="5" hidden="1">Mapping60!$A$1:$K$598</definedName>
    <definedName name="DATA" localSheetId="11">#REF!</definedName>
    <definedName name="DATA" localSheetId="13">#REF!</definedName>
    <definedName name="DATA" localSheetId="15">#REF!</definedName>
    <definedName name="DATA" localSheetId="16">#REF!</definedName>
    <definedName name="DATA" localSheetId="18">#REF!</definedName>
    <definedName name="DATA">#REF!</definedName>
    <definedName name="_xlnm.Print_Area" localSheetId="1">Revenue!$C$1:$G$19</definedName>
    <definedName name="_xlnm.Print_Titles" localSheetId="6">'1.WS-Re-Exp'!$1:$2</definedName>
    <definedName name="_xlnm.Print_Titles" localSheetId="15">'6.1 รายละเอียดแผนลงทุน '!$4:$5</definedName>
    <definedName name="_xlnm.Print_Titles" localSheetId="16">'6.1.1 รายละเอียดแผนลงทุน'!$4:$5</definedName>
    <definedName name="_xlnm.Print_Titles" localSheetId="18">'7.1 รายละเอียด แผน รพ.สต.'!$A:$C</definedName>
    <definedName name="_xlnm.Print_Titles" localSheetId="0">Planfin2562!$1:$2</definedName>
  </definedNames>
  <calcPr calcId="181029"/>
</workbook>
</file>

<file path=xl/calcChain.xml><?xml version="1.0" encoding="utf-8"?>
<calcChain xmlns="http://schemas.openxmlformats.org/spreadsheetml/2006/main">
  <c r="M60" i="16" l="1"/>
  <c r="N91" i="16" l="1"/>
  <c r="K58" i="16"/>
  <c r="L72" i="16"/>
  <c r="L61" i="16"/>
  <c r="R67" i="32" l="1"/>
  <c r="R68" i="32"/>
  <c r="P69" i="32"/>
  <c r="N69" i="32"/>
  <c r="L69" i="32"/>
  <c r="J69" i="32"/>
  <c r="H69" i="32"/>
  <c r="G69" i="32"/>
  <c r="F69" i="32"/>
  <c r="E69" i="32"/>
  <c r="D69" i="32"/>
  <c r="B69" i="32"/>
  <c r="S63" i="32"/>
  <c r="R63" i="32"/>
  <c r="S62" i="32"/>
  <c r="R62" i="32"/>
  <c r="S60" i="32"/>
  <c r="R60" i="32"/>
  <c r="S59" i="32"/>
  <c r="R59" i="32"/>
  <c r="S57" i="32"/>
  <c r="R57" i="32"/>
  <c r="S55" i="32"/>
  <c r="R55" i="32"/>
  <c r="M50" i="32"/>
  <c r="I41" i="32"/>
  <c r="S41" i="32" s="1"/>
  <c r="C40" i="32"/>
  <c r="C37" i="32"/>
  <c r="S37" i="32" s="1"/>
  <c r="C36" i="32"/>
  <c r="S36" i="32" s="1"/>
  <c r="C34" i="32"/>
  <c r="S34" i="32" s="1"/>
  <c r="C33" i="32"/>
  <c r="S33" i="32" s="1"/>
  <c r="C32" i="32"/>
  <c r="S32" i="32" s="1"/>
  <c r="C30" i="32"/>
  <c r="S30" i="32" s="1"/>
  <c r="K29" i="32"/>
  <c r="C29" i="32"/>
  <c r="S29" i="32" s="1"/>
  <c r="K28" i="32"/>
  <c r="C28" i="32"/>
  <c r="C27" i="32"/>
  <c r="S27" i="32" s="1"/>
  <c r="C26" i="32"/>
  <c r="S26" i="32" s="1"/>
  <c r="C25" i="32"/>
  <c r="S25" i="32" s="1"/>
  <c r="R53" i="32"/>
  <c r="R52" i="32"/>
  <c r="R51" i="32"/>
  <c r="R50" i="32"/>
  <c r="R49" i="32"/>
  <c r="R48" i="32"/>
  <c r="R47" i="32"/>
  <c r="R46" i="32"/>
  <c r="R45" i="32"/>
  <c r="R44" i="32"/>
  <c r="R43" i="32"/>
  <c r="R42" i="32"/>
  <c r="R41" i="32"/>
  <c r="R40" i="32"/>
  <c r="R39" i="32"/>
  <c r="R38" i="32"/>
  <c r="R37" i="32"/>
  <c r="R36" i="32"/>
  <c r="R35" i="32"/>
  <c r="R34" i="32"/>
  <c r="R33" i="32"/>
  <c r="R32" i="32"/>
  <c r="R31" i="32"/>
  <c r="R30" i="32"/>
  <c r="R29" i="32"/>
  <c r="R28" i="32"/>
  <c r="R27" i="32"/>
  <c r="R26" i="32"/>
  <c r="R25" i="32"/>
  <c r="S53" i="32"/>
  <c r="S52" i="32"/>
  <c r="S51" i="32"/>
  <c r="S50" i="32"/>
  <c r="S49" i="32"/>
  <c r="S48" i="32"/>
  <c r="S47" i="32"/>
  <c r="S46" i="32"/>
  <c r="S45" i="32"/>
  <c r="S44" i="32"/>
  <c r="S43" i="32"/>
  <c r="S42" i="32"/>
  <c r="S40" i="32"/>
  <c r="S39" i="32"/>
  <c r="S38" i="32"/>
  <c r="S35" i="32"/>
  <c r="S31" i="32"/>
  <c r="S28" i="32"/>
  <c r="S24" i="32"/>
  <c r="R24" i="32"/>
  <c r="C24" i="32"/>
  <c r="C20" i="32"/>
  <c r="S20" i="32" s="1"/>
  <c r="Q19" i="32"/>
  <c r="S19" i="32" s="1"/>
  <c r="Q18" i="32"/>
  <c r="S18" i="32" s="1"/>
  <c r="R22" i="32"/>
  <c r="R21" i="32"/>
  <c r="R20" i="32"/>
  <c r="R19" i="32"/>
  <c r="R18" i="32"/>
  <c r="R17" i="32"/>
  <c r="S22" i="32"/>
  <c r="S21" i="32"/>
  <c r="S17" i="32"/>
  <c r="R16" i="32"/>
  <c r="C16" i="32"/>
  <c r="S16" i="32" s="1"/>
  <c r="C10" i="32"/>
  <c r="C11" i="32"/>
  <c r="S11" i="32" s="1"/>
  <c r="R11" i="32"/>
  <c r="R12" i="32"/>
  <c r="R13" i="32"/>
  <c r="R14" i="32"/>
  <c r="R15" i="32"/>
  <c r="R10" i="32"/>
  <c r="Q10" i="32"/>
  <c r="O10" i="32"/>
  <c r="O69" i="32" s="1"/>
  <c r="M10" i="32"/>
  <c r="M69" i="32" s="1"/>
  <c r="K10" i="32"/>
  <c r="K69" i="32" s="1"/>
  <c r="S8" i="32"/>
  <c r="S9" i="32"/>
  <c r="S12" i="32"/>
  <c r="S13" i="32"/>
  <c r="S14" i="32"/>
  <c r="S15" i="32"/>
  <c r="S7" i="32"/>
  <c r="Q69" i="32" l="1"/>
  <c r="C69" i="32"/>
  <c r="I69" i="32"/>
  <c r="S10" i="32"/>
  <c r="Q18" i="36" l="1"/>
  <c r="P18" i="36"/>
  <c r="O18" i="36"/>
  <c r="N18" i="36"/>
  <c r="M18" i="36"/>
  <c r="L18" i="36"/>
  <c r="K18" i="36"/>
  <c r="J18" i="36"/>
  <c r="I18" i="36"/>
  <c r="H18" i="36"/>
  <c r="G18" i="36"/>
  <c r="F18" i="36"/>
  <c r="E18" i="36"/>
  <c r="D18" i="36"/>
  <c r="C18" i="36"/>
  <c r="B18" i="36"/>
  <c r="S17" i="36"/>
  <c r="S16" i="36"/>
  <c r="S15" i="36"/>
  <c r="R15" i="36"/>
  <c r="S14" i="36"/>
  <c r="R14" i="36"/>
  <c r="S13" i="36"/>
  <c r="R13" i="36"/>
  <c r="S12" i="36"/>
  <c r="R12" i="36"/>
  <c r="S11" i="36"/>
  <c r="R11" i="36"/>
  <c r="S10" i="36"/>
  <c r="R10" i="36"/>
  <c r="S9" i="36"/>
  <c r="R9" i="36"/>
  <c r="S8" i="36"/>
  <c r="R8" i="36"/>
  <c r="S7" i="36"/>
  <c r="R7" i="36"/>
  <c r="S6" i="36"/>
  <c r="R6" i="36"/>
  <c r="R18" i="36" l="1"/>
  <c r="S18" i="36"/>
  <c r="H5" i="23"/>
  <c r="H6" i="23"/>
  <c r="H7" i="23"/>
  <c r="H8" i="23"/>
  <c r="H9" i="23"/>
  <c r="H10" i="23"/>
  <c r="H4" i="23"/>
  <c r="G11" i="35" l="1"/>
  <c r="L4" i="19"/>
  <c r="L5" i="19"/>
  <c r="L3" i="19"/>
  <c r="L6" i="19" s="1"/>
  <c r="M5" i="33" l="1"/>
  <c r="M6" i="33"/>
  <c r="M7" i="33"/>
  <c r="M8" i="33"/>
  <c r="M9" i="33"/>
  <c r="M10" i="33"/>
  <c r="M4" i="33"/>
  <c r="D92" i="8" l="1"/>
  <c r="F8" i="24" l="1"/>
  <c r="G7" i="24"/>
  <c r="C225" i="16" l="1"/>
  <c r="G20" i="8" l="1"/>
  <c r="S67" i="32" l="1"/>
  <c r="S68" i="32"/>
  <c r="M5" i="19" l="1"/>
  <c r="C291" i="16"/>
  <c r="O6" i="19" l="1"/>
  <c r="O5" i="19"/>
  <c r="M4" i="19"/>
  <c r="O4" i="19" s="1"/>
  <c r="G189" i="28" l="1"/>
  <c r="G190" i="28" s="1"/>
  <c r="D15" i="35" l="1"/>
  <c r="D16" i="35" s="1"/>
  <c r="D11" i="35"/>
  <c r="E10" i="35"/>
  <c r="F10" i="35" s="1"/>
  <c r="E9" i="35"/>
  <c r="F9" i="35" s="1"/>
  <c r="E8" i="35"/>
  <c r="F8" i="35" s="1"/>
  <c r="E7" i="35"/>
  <c r="F7" i="35" s="1"/>
  <c r="E6" i="35"/>
  <c r="F6" i="35" s="1"/>
  <c r="E5" i="35"/>
  <c r="F5" i="35" s="1"/>
  <c r="E4" i="35"/>
  <c r="E11" i="35" l="1"/>
  <c r="H5" i="35"/>
  <c r="H9" i="35"/>
  <c r="H6" i="35"/>
  <c r="H10" i="35"/>
  <c r="H7" i="35"/>
  <c r="H8" i="35"/>
  <c r="F4" i="35"/>
  <c r="F11" i="35" l="1"/>
  <c r="H4" i="35"/>
  <c r="H11" i="35" l="1"/>
  <c r="E150" i="28" l="1"/>
  <c r="E151" i="28"/>
  <c r="E152" i="28"/>
  <c r="E153" i="28"/>
  <c r="E154" i="28"/>
  <c r="E155" i="28"/>
  <c r="F155" i="28" s="1"/>
  <c r="E156" i="28"/>
  <c r="E157" i="28"/>
  <c r="E158" i="28"/>
  <c r="E159" i="28"/>
  <c r="E160" i="28"/>
  <c r="E161" i="28"/>
  <c r="E162" i="28"/>
  <c r="E163" i="28"/>
  <c r="E164" i="28"/>
  <c r="E165" i="28"/>
  <c r="E166" i="28"/>
  <c r="E167" i="28"/>
  <c r="E168" i="28"/>
  <c r="E169" i="28"/>
  <c r="E170" i="28"/>
  <c r="E171" i="28"/>
  <c r="E172" i="28"/>
  <c r="E173" i="28"/>
  <c r="E174" i="28"/>
  <c r="E175" i="28"/>
  <c r="E176" i="28"/>
  <c r="E177" i="28"/>
  <c r="E178" i="28"/>
  <c r="E179" i="28"/>
  <c r="F179" i="28" s="1"/>
  <c r="E180" i="28"/>
  <c r="E181" i="28"/>
  <c r="E182" i="28"/>
  <c r="E183" i="28"/>
  <c r="E184" i="28"/>
  <c r="E185" i="28"/>
  <c r="F185" i="28" s="1"/>
  <c r="E149" i="28"/>
  <c r="F149" i="28" s="1"/>
  <c r="G149" i="28" s="1"/>
  <c r="F183" i="28" l="1"/>
  <c r="G183" i="28" s="1"/>
  <c r="F175" i="28"/>
  <c r="G175" i="28" s="1"/>
  <c r="F171" i="28"/>
  <c r="G171" i="28" s="1"/>
  <c r="F163" i="28"/>
  <c r="G163" i="28" s="1"/>
  <c r="F159" i="28"/>
  <c r="G159" i="28" s="1"/>
  <c r="F151" i="28"/>
  <c r="G151" i="28" s="1"/>
  <c r="G179" i="28"/>
  <c r="G155" i="28"/>
  <c r="F182" i="28"/>
  <c r="G182" i="28" s="1"/>
  <c r="F178" i="28"/>
  <c r="G178" i="28" s="1"/>
  <c r="F174" i="28"/>
  <c r="G174" i="28" s="1"/>
  <c r="F170" i="28"/>
  <c r="G170" i="28" s="1"/>
  <c r="F166" i="28"/>
  <c r="G166" i="28" s="1"/>
  <c r="F162" i="28"/>
  <c r="G162" i="28" s="1"/>
  <c r="F158" i="28"/>
  <c r="G158" i="28" s="1"/>
  <c r="F154" i="28"/>
  <c r="G154" i="28" s="1"/>
  <c r="F150" i="28"/>
  <c r="G150" i="28" s="1"/>
  <c r="G185" i="28"/>
  <c r="F181" i="28"/>
  <c r="G181" i="28" s="1"/>
  <c r="F177" i="28"/>
  <c r="G177" i="28" s="1"/>
  <c r="F173" i="28"/>
  <c r="G173" i="28" s="1"/>
  <c r="F169" i="28"/>
  <c r="G169" i="28" s="1"/>
  <c r="F165" i="28"/>
  <c r="G165" i="28" s="1"/>
  <c r="F161" i="28"/>
  <c r="G161" i="28" s="1"/>
  <c r="F157" i="28"/>
  <c r="G157" i="28" s="1"/>
  <c r="F153" i="28"/>
  <c r="G153" i="28" s="1"/>
  <c r="F167" i="28"/>
  <c r="G167" i="28" s="1"/>
  <c r="F184" i="28"/>
  <c r="G184" i="28" s="1"/>
  <c r="F180" i="28"/>
  <c r="G180" i="28" s="1"/>
  <c r="F176" i="28"/>
  <c r="G176" i="28" s="1"/>
  <c r="F172" i="28"/>
  <c r="G172" i="28" s="1"/>
  <c r="F168" i="28"/>
  <c r="G168" i="28" s="1"/>
  <c r="F164" i="28"/>
  <c r="G164" i="28" s="1"/>
  <c r="F160" i="28"/>
  <c r="G160" i="28" s="1"/>
  <c r="F156" i="28"/>
  <c r="G156" i="28" s="1"/>
  <c r="F152" i="28"/>
  <c r="G152" i="28" s="1"/>
  <c r="S66" i="32"/>
  <c r="R66" i="32"/>
  <c r="S65" i="32"/>
  <c r="R65" i="32"/>
  <c r="S64" i="32"/>
  <c r="S69" i="32" s="1"/>
  <c r="T71" i="32" s="1"/>
  <c r="R64" i="32"/>
  <c r="R69" i="32" s="1"/>
  <c r="B5" i="24" l="1"/>
  <c r="B6" i="24"/>
  <c r="B24" i="22"/>
  <c r="D23" i="22"/>
  <c r="D24" i="22" s="1"/>
  <c r="J17" i="22"/>
  <c r="I17" i="22"/>
  <c r="H17" i="22"/>
  <c r="C17" i="22"/>
  <c r="B17" i="22"/>
  <c r="D16" i="22"/>
  <c r="F16" i="22" s="1"/>
  <c r="D15" i="22"/>
  <c r="F15" i="22" s="1"/>
  <c r="D14" i="22"/>
  <c r="F14" i="22" s="1"/>
  <c r="D13" i="22"/>
  <c r="F13" i="22" s="1"/>
  <c r="D12" i="22"/>
  <c r="F12" i="22" s="1"/>
  <c r="D11" i="22"/>
  <c r="E11" i="22" s="1"/>
  <c r="F11" i="22" s="1"/>
  <c r="G11" i="22" s="1"/>
  <c r="D10" i="22"/>
  <c r="E10" i="22" s="1"/>
  <c r="F10" i="22" s="1"/>
  <c r="G10" i="22" s="1"/>
  <c r="D9" i="22"/>
  <c r="E9" i="22" s="1"/>
  <c r="F9" i="22" s="1"/>
  <c r="G9" i="22" s="1"/>
  <c r="D8" i="22"/>
  <c r="E8" i="22" s="1"/>
  <c r="F8" i="22" s="1"/>
  <c r="G8" i="22" s="1"/>
  <c r="D7" i="22"/>
  <c r="E7" i="22" s="1"/>
  <c r="F7" i="22" s="1"/>
  <c r="G7" i="22" s="1"/>
  <c r="D6" i="22"/>
  <c r="E6" i="22" s="1"/>
  <c r="F6" i="22" s="1"/>
  <c r="G6" i="22" s="1"/>
  <c r="D5" i="22"/>
  <c r="E5" i="22" s="1"/>
  <c r="F5" i="22" s="1"/>
  <c r="G5" i="22" s="1"/>
  <c r="D4" i="22"/>
  <c r="E4" i="22" s="1"/>
  <c r="E17" i="22" l="1"/>
  <c r="F4" i="22"/>
  <c r="D17" i="22"/>
  <c r="G4" i="22" l="1"/>
  <c r="G17" i="22" s="1"/>
  <c r="F17" i="22"/>
  <c r="F5" i="25" l="1"/>
  <c r="U6" i="33"/>
  <c r="G6" i="24"/>
  <c r="G5" i="24"/>
  <c r="D4" i="24"/>
  <c r="C4" i="24"/>
  <c r="B4" i="24" l="1"/>
  <c r="B8" i="24" s="1"/>
  <c r="D8" i="24"/>
  <c r="G4" i="24"/>
  <c r="G8" i="24" s="1"/>
  <c r="M3" i="19"/>
  <c r="O3" i="19" s="1"/>
  <c r="G37" i="8" l="1"/>
  <c r="C403" i="16"/>
  <c r="C357" i="16"/>
  <c r="C358" i="16"/>
  <c r="C359" i="16"/>
  <c r="C57" i="16" l="1"/>
  <c r="K57" i="16" s="1"/>
  <c r="E9" i="20"/>
  <c r="E3" i="20" l="1"/>
  <c r="C31" i="8" l="1"/>
  <c r="C16" i="8"/>
  <c r="C32" i="8" l="1"/>
  <c r="C36" i="8" s="1"/>
  <c r="T5" i="33"/>
  <c r="T6" i="33"/>
  <c r="T7" i="33"/>
  <c r="T8" i="33"/>
  <c r="T9" i="33"/>
  <c r="T10" i="33"/>
  <c r="T4" i="33"/>
  <c r="D4" i="25"/>
  <c r="D5" i="25"/>
  <c r="D6" i="25"/>
  <c r="D7" i="25"/>
  <c r="D8" i="25"/>
  <c r="D9" i="25"/>
  <c r="D3" i="25"/>
  <c r="C46" i="23"/>
  <c r="D32" i="23"/>
  <c r="C32" i="23"/>
  <c r="E3" i="25" l="1"/>
  <c r="V4" i="33"/>
  <c r="E6" i="25"/>
  <c r="V7" i="33"/>
  <c r="E9" i="25"/>
  <c r="G9" i="25" s="1"/>
  <c r="V10" i="33"/>
  <c r="E5" i="25"/>
  <c r="G5" i="25" s="1"/>
  <c r="V6" i="33"/>
  <c r="E8" i="25"/>
  <c r="G8" i="25" s="1"/>
  <c r="V9" i="33"/>
  <c r="E4" i="25"/>
  <c r="G4" i="25" s="1"/>
  <c r="V5" i="33"/>
  <c r="E7" i="25"/>
  <c r="G7" i="25" s="1"/>
  <c r="V8" i="33"/>
  <c r="G6" i="25"/>
  <c r="G3" i="25"/>
  <c r="T16" i="33"/>
  <c r="F13" i="20" l="1"/>
  <c r="F12" i="20"/>
  <c r="F11" i="20"/>
  <c r="F10" i="20"/>
  <c r="F9" i="20"/>
  <c r="F8" i="20"/>
  <c r="F7" i="20"/>
  <c r="F6" i="20"/>
  <c r="F5" i="20"/>
  <c r="F4" i="20"/>
  <c r="F3" i="20"/>
  <c r="B18" i="34" l="1"/>
  <c r="D17" i="34"/>
  <c r="D18" i="34" s="1"/>
  <c r="K12" i="34"/>
  <c r="J12" i="34"/>
  <c r="I12" i="34"/>
  <c r="H12" i="34"/>
  <c r="F12" i="34"/>
  <c r="D12" i="34"/>
  <c r="C12" i="34"/>
  <c r="B12" i="34"/>
  <c r="E11" i="34"/>
  <c r="G11" i="34" s="1"/>
  <c r="E10" i="34"/>
  <c r="G10" i="34" s="1"/>
  <c r="E9" i="34"/>
  <c r="G9" i="34" s="1"/>
  <c r="E8" i="34"/>
  <c r="G8" i="34" s="1"/>
  <c r="E7" i="34"/>
  <c r="G7" i="34" s="1"/>
  <c r="E6" i="34"/>
  <c r="G6" i="34" s="1"/>
  <c r="E5" i="34"/>
  <c r="G5" i="34" s="1"/>
  <c r="E4" i="34"/>
  <c r="U16" i="33"/>
  <c r="S16" i="33"/>
  <c r="R16" i="33"/>
  <c r="Q16" i="33"/>
  <c r="P16" i="33"/>
  <c r="O16" i="33"/>
  <c r="N16" i="33"/>
  <c r="L16" i="33"/>
  <c r="K16" i="33"/>
  <c r="J16" i="33"/>
  <c r="I16" i="33"/>
  <c r="H16" i="33"/>
  <c r="G16" i="33"/>
  <c r="F16" i="33"/>
  <c r="E16" i="33"/>
  <c r="D16" i="33"/>
  <c r="M16" i="33" s="1"/>
  <c r="D17" i="23"/>
  <c r="D18" i="23" s="1"/>
  <c r="D14" i="19"/>
  <c r="D13" i="19"/>
  <c r="B13" i="19"/>
  <c r="V16" i="33" l="1"/>
  <c r="E12" i="34"/>
  <c r="G4" i="34"/>
  <c r="G12" i="34" s="1"/>
  <c r="J5" i="8" l="1"/>
  <c r="H5" i="8"/>
  <c r="G5" i="8"/>
  <c r="G6" i="8"/>
  <c r="H6" i="8"/>
  <c r="J6" i="8"/>
  <c r="G7" i="8"/>
  <c r="H7" i="8"/>
  <c r="J7" i="8"/>
  <c r="G8" i="8"/>
  <c r="H8" i="8"/>
  <c r="J8" i="8"/>
  <c r="G9" i="8"/>
  <c r="H9" i="8"/>
  <c r="J9" i="8"/>
  <c r="G10" i="8"/>
  <c r="H10" i="8"/>
  <c r="J10" i="8"/>
  <c r="G11" i="8"/>
  <c r="H11" i="8"/>
  <c r="J11" i="8"/>
  <c r="G12" i="8"/>
  <c r="H12" i="8"/>
  <c r="J12" i="8"/>
  <c r="G13" i="8"/>
  <c r="H13" i="8"/>
  <c r="J13" i="8"/>
  <c r="G14" i="8"/>
  <c r="H14" i="8"/>
  <c r="J14" i="8"/>
  <c r="G15" i="8"/>
  <c r="H15" i="8"/>
  <c r="J15" i="8"/>
  <c r="G16" i="8"/>
  <c r="H16" i="8"/>
  <c r="J16" i="8"/>
  <c r="G17" i="8"/>
  <c r="H17" i="8"/>
  <c r="J17" i="8"/>
  <c r="G18" i="8"/>
  <c r="H18" i="8"/>
  <c r="J18" i="8"/>
  <c r="G19" i="8"/>
  <c r="H19" i="8"/>
  <c r="J19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I31" i="8"/>
  <c r="J31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5" i="8"/>
  <c r="J4" i="29"/>
  <c r="I4" i="29"/>
  <c r="D15" i="25"/>
  <c r="D97" i="8" s="1"/>
  <c r="E15" i="25"/>
  <c r="D98" i="8" s="1"/>
  <c r="F15" i="25"/>
  <c r="D99" i="8" s="1"/>
  <c r="C15" i="25"/>
  <c r="D96" i="8" s="1"/>
  <c r="G10" i="25"/>
  <c r="G11" i="25"/>
  <c r="G12" i="25"/>
  <c r="G13" i="25"/>
  <c r="D90" i="8"/>
  <c r="D91" i="8"/>
  <c r="D89" i="8"/>
  <c r="C11" i="23"/>
  <c r="F11" i="23"/>
  <c r="B11" i="23"/>
  <c r="D53" i="8"/>
  <c r="D54" i="8"/>
  <c r="D55" i="8"/>
  <c r="D56" i="8"/>
  <c r="D57" i="8"/>
  <c r="D58" i="8"/>
  <c r="D59" i="8"/>
  <c r="D60" i="8"/>
  <c r="D61" i="8"/>
  <c r="D62" i="8"/>
  <c r="D52" i="8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3" i="16"/>
  <c r="C34" i="16"/>
  <c r="C35" i="16"/>
  <c r="G4" i="1" s="1"/>
  <c r="F4" i="1" s="1"/>
  <c r="C37" i="16"/>
  <c r="C39" i="16"/>
  <c r="G15" i="1"/>
  <c r="F15" i="1" s="1"/>
  <c r="C41" i="16"/>
  <c r="C42" i="16"/>
  <c r="C43" i="16"/>
  <c r="C45" i="16"/>
  <c r="C47" i="16"/>
  <c r="C48" i="16"/>
  <c r="C49" i="16"/>
  <c r="C50" i="16"/>
  <c r="C51" i="16"/>
  <c r="C52" i="16"/>
  <c r="C53" i="16"/>
  <c r="C54" i="16"/>
  <c r="C55" i="16"/>
  <c r="C56" i="16"/>
  <c r="C61" i="16"/>
  <c r="C62" i="16"/>
  <c r="C63" i="16"/>
  <c r="C64" i="16"/>
  <c r="C65" i="16"/>
  <c r="G50" i="1" s="1"/>
  <c r="C68" i="16"/>
  <c r="C69" i="16"/>
  <c r="K69" i="16" s="1"/>
  <c r="C70" i="16"/>
  <c r="C71" i="16"/>
  <c r="G26" i="1" s="1"/>
  <c r="G43" i="1" s="1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91" i="16"/>
  <c r="C92" i="16"/>
  <c r="C93" i="16"/>
  <c r="C94" i="16"/>
  <c r="C95" i="16"/>
  <c r="C96" i="16"/>
  <c r="C97" i="16"/>
  <c r="C98" i="16"/>
  <c r="C99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5" i="16"/>
  <c r="C116" i="16"/>
  <c r="C117" i="16"/>
  <c r="C118" i="16"/>
  <c r="C119" i="16"/>
  <c r="C120" i="16"/>
  <c r="C121" i="16"/>
  <c r="C123" i="16"/>
  <c r="C124" i="16"/>
  <c r="C125" i="16"/>
  <c r="C126" i="16"/>
  <c r="C127" i="16"/>
  <c r="C128" i="16"/>
  <c r="C129" i="16"/>
  <c r="C130" i="16"/>
  <c r="C132" i="16"/>
  <c r="C133" i="16"/>
  <c r="C134" i="16"/>
  <c r="C135" i="16"/>
  <c r="C136" i="16"/>
  <c r="C137" i="16"/>
  <c r="C139" i="16"/>
  <c r="C140" i="16"/>
  <c r="C141" i="16"/>
  <c r="C142" i="16"/>
  <c r="C143" i="16"/>
  <c r="C144" i="16"/>
  <c r="C145" i="16"/>
  <c r="C146" i="16"/>
  <c r="C147" i="16"/>
  <c r="C148" i="16"/>
  <c r="C149" i="16"/>
  <c r="C151" i="16"/>
  <c r="C152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6" i="16"/>
  <c r="C217" i="16"/>
  <c r="C218" i="16"/>
  <c r="C219" i="16"/>
  <c r="C220" i="16"/>
  <c r="C221" i="16"/>
  <c r="C222" i="16"/>
  <c r="C223" i="16"/>
  <c r="C224" i="16"/>
  <c r="C227" i="16"/>
  <c r="C228" i="16"/>
  <c r="C229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7" i="16"/>
  <c r="C348" i="16"/>
  <c r="C349" i="16"/>
  <c r="C350" i="16"/>
  <c r="C351" i="16"/>
  <c r="C352" i="16"/>
  <c r="C353" i="16"/>
  <c r="C355" i="16"/>
  <c r="C356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D17" i="8" s="1"/>
  <c r="C373" i="16"/>
  <c r="C374" i="16"/>
  <c r="C375" i="16"/>
  <c r="D20" i="8" s="1"/>
  <c r="E20" i="8" s="1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E7" i="5" s="1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E16" i="5" s="1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C440" i="16"/>
  <c r="C441" i="16"/>
  <c r="C442" i="16"/>
  <c r="C443" i="16"/>
  <c r="C444" i="16"/>
  <c r="C445" i="16"/>
  <c r="C446" i="16"/>
  <c r="C447" i="16"/>
  <c r="C448" i="16"/>
  <c r="C450" i="16"/>
  <c r="C451" i="16"/>
  <c r="C452" i="16"/>
  <c r="C453" i="16"/>
  <c r="C454" i="16"/>
  <c r="C455" i="16"/>
  <c r="C456" i="16"/>
  <c r="C457" i="16"/>
  <c r="C458" i="16"/>
  <c r="C459" i="16"/>
  <c r="C460" i="16"/>
  <c r="C461" i="16"/>
  <c r="C462" i="16"/>
  <c r="C463" i="16"/>
  <c r="C464" i="16"/>
  <c r="C466" i="16"/>
  <c r="C467" i="16"/>
  <c r="C468" i="16"/>
  <c r="C469" i="16"/>
  <c r="C470" i="16"/>
  <c r="C471" i="16"/>
  <c r="C472" i="16"/>
  <c r="C473" i="16"/>
  <c r="C474" i="16"/>
  <c r="C475" i="16"/>
  <c r="C476" i="16"/>
  <c r="C477" i="16"/>
  <c r="C478" i="16"/>
  <c r="C479" i="16"/>
  <c r="C480" i="16"/>
  <c r="C481" i="16"/>
  <c r="C482" i="16"/>
  <c r="C483" i="16"/>
  <c r="C484" i="16"/>
  <c r="C485" i="16"/>
  <c r="C486" i="16"/>
  <c r="C487" i="16"/>
  <c r="C488" i="16"/>
  <c r="C489" i="16"/>
  <c r="C490" i="16"/>
  <c r="C491" i="16"/>
  <c r="C492" i="16"/>
  <c r="C493" i="16"/>
  <c r="C494" i="16"/>
  <c r="C495" i="16"/>
  <c r="C496" i="16"/>
  <c r="C497" i="16"/>
  <c r="C498" i="16"/>
  <c r="C499" i="16"/>
  <c r="C500" i="16"/>
  <c r="C501" i="16"/>
  <c r="C502" i="16"/>
  <c r="C503" i="16"/>
  <c r="C504" i="16"/>
  <c r="C505" i="16"/>
  <c r="C506" i="16"/>
  <c r="C507" i="16"/>
  <c r="C508" i="16"/>
  <c r="C509" i="16"/>
  <c r="C510" i="16"/>
  <c r="C511" i="16"/>
  <c r="C512" i="16"/>
  <c r="C513" i="16"/>
  <c r="C514" i="16"/>
  <c r="C515" i="16"/>
  <c r="C516" i="16"/>
  <c r="C517" i="16"/>
  <c r="C518" i="16"/>
  <c r="C519" i="16"/>
  <c r="C520" i="16"/>
  <c r="C521" i="16"/>
  <c r="C522" i="16"/>
  <c r="C523" i="16"/>
  <c r="C524" i="16"/>
  <c r="C526" i="16"/>
  <c r="C527" i="16"/>
  <c r="C528" i="16"/>
  <c r="C529" i="16"/>
  <c r="C530" i="16"/>
  <c r="C531" i="16"/>
  <c r="C532" i="16"/>
  <c r="C533" i="16"/>
  <c r="C534" i="16"/>
  <c r="C535" i="16"/>
  <c r="C536" i="16"/>
  <c r="C537" i="16"/>
  <c r="C538" i="16"/>
  <c r="C539" i="16"/>
  <c r="C540" i="16"/>
  <c r="C541" i="16"/>
  <c r="C542" i="16"/>
  <c r="C543" i="16"/>
  <c r="C544" i="16"/>
  <c r="C545" i="16"/>
  <c r="C546" i="16"/>
  <c r="C547" i="16"/>
  <c r="C548" i="16"/>
  <c r="C549" i="16"/>
  <c r="C550" i="16"/>
  <c r="C551" i="16"/>
  <c r="C552" i="16"/>
  <c r="C553" i="16"/>
  <c r="C554" i="16"/>
  <c r="C555" i="16"/>
  <c r="C556" i="16"/>
  <c r="C557" i="16"/>
  <c r="C558" i="16"/>
  <c r="C559" i="16"/>
  <c r="C560" i="16"/>
  <c r="C561" i="16"/>
  <c r="C562" i="16"/>
  <c r="C563" i="16"/>
  <c r="C564" i="16"/>
  <c r="C565" i="16"/>
  <c r="C566" i="16"/>
  <c r="C567" i="16"/>
  <c r="C568" i="16"/>
  <c r="C569" i="16"/>
  <c r="C570" i="16"/>
  <c r="C571" i="16"/>
  <c r="C572" i="16"/>
  <c r="C573" i="16"/>
  <c r="C574" i="16"/>
  <c r="C575" i="16"/>
  <c r="C576" i="16"/>
  <c r="C577" i="16"/>
  <c r="C578" i="16"/>
  <c r="C579" i="16"/>
  <c r="C580" i="16"/>
  <c r="C581" i="16"/>
  <c r="C582" i="16"/>
  <c r="C583" i="16"/>
  <c r="C584" i="16"/>
  <c r="C585" i="16"/>
  <c r="C586" i="16"/>
  <c r="C587" i="16"/>
  <c r="C588" i="16"/>
  <c r="C589" i="16"/>
  <c r="C590" i="16"/>
  <c r="C591" i="16"/>
  <c r="C592" i="16"/>
  <c r="C593" i="16"/>
  <c r="C594" i="16"/>
  <c r="C595" i="16"/>
  <c r="C596" i="16"/>
  <c r="C597" i="16"/>
  <c r="C598" i="16"/>
  <c r="C599" i="16"/>
  <c r="C3" i="16"/>
  <c r="G14" i="1"/>
  <c r="F14" i="1" s="1"/>
  <c r="G13" i="1"/>
  <c r="F13" i="1" s="1"/>
  <c r="G6" i="1"/>
  <c r="F6" i="1" s="1"/>
  <c r="G5" i="1"/>
  <c r="F5" i="1" s="1"/>
  <c r="F17" i="5"/>
  <c r="F23" i="5"/>
  <c r="F29" i="5"/>
  <c r="E19" i="1"/>
  <c r="E10" i="1"/>
  <c r="F4" i="29" l="1"/>
  <c r="D93" i="8"/>
  <c r="G30" i="1"/>
  <c r="G22" i="1"/>
  <c r="D19" i="8"/>
  <c r="K19" i="8" s="1"/>
  <c r="G7" i="1"/>
  <c r="F7" i="1" s="1"/>
  <c r="G9" i="1"/>
  <c r="F9" i="1" s="1"/>
  <c r="G12" i="1"/>
  <c r="F12" i="1" s="1"/>
  <c r="G17" i="1"/>
  <c r="F17" i="1" s="1"/>
  <c r="G25" i="1"/>
  <c r="G21" i="1"/>
  <c r="E6" i="5"/>
  <c r="G49" i="1"/>
  <c r="G8" i="1"/>
  <c r="F8" i="1" s="1"/>
  <c r="G15" i="25"/>
  <c r="E28" i="5"/>
  <c r="G45" i="1"/>
  <c r="G32" i="1"/>
  <c r="G3" i="1"/>
  <c r="F3" i="1" s="1"/>
  <c r="E4" i="5"/>
  <c r="E21" i="5"/>
  <c r="D5" i="8"/>
  <c r="E19" i="5"/>
  <c r="D27" i="8"/>
  <c r="K27" i="8" s="1"/>
  <c r="D18" i="8"/>
  <c r="K18" i="8" s="1"/>
  <c r="D26" i="8"/>
  <c r="E26" i="8" s="1"/>
  <c r="E11" i="5"/>
  <c r="E13" i="5"/>
  <c r="E9" i="5"/>
  <c r="E24" i="5"/>
  <c r="D13" i="8"/>
  <c r="E13" i="8" s="1"/>
  <c r="G23" i="1"/>
  <c r="F37" i="5"/>
  <c r="E5" i="5"/>
  <c r="G46" i="1"/>
  <c r="G24" i="1"/>
  <c r="D79" i="8"/>
  <c r="D72" i="8"/>
  <c r="D71" i="8"/>
  <c r="D70" i="8"/>
  <c r="D69" i="8"/>
  <c r="D73" i="8"/>
  <c r="E31" i="5"/>
  <c r="E25" i="5"/>
  <c r="E22" i="5"/>
  <c r="E20" i="5"/>
  <c r="E34" i="5"/>
  <c r="D7" i="8"/>
  <c r="D30" i="8"/>
  <c r="K30" i="8" s="1"/>
  <c r="E35" i="5"/>
  <c r="E12" i="5"/>
  <c r="D9" i="8"/>
  <c r="E9" i="8" s="1"/>
  <c r="D14" i="8"/>
  <c r="D29" i="8"/>
  <c r="K29" i="8" s="1"/>
  <c r="E36" i="5"/>
  <c r="E32" i="5"/>
  <c r="E14" i="5"/>
  <c r="D25" i="8"/>
  <c r="K25" i="8" s="1"/>
  <c r="E26" i="5"/>
  <c r="D15" i="8"/>
  <c r="E15" i="8" s="1"/>
  <c r="G33" i="1"/>
  <c r="G16" i="1"/>
  <c r="F16" i="1" s="1"/>
  <c r="D10" i="8"/>
  <c r="G29" i="1"/>
  <c r="G31" i="1"/>
  <c r="G38" i="1" s="1"/>
  <c r="G18" i="1"/>
  <c r="F18" i="1" s="1"/>
  <c r="D6" i="8"/>
  <c r="D12" i="8"/>
  <c r="E33" i="5"/>
  <c r="E10" i="5"/>
  <c r="E8" i="5"/>
  <c r="E27" i="5"/>
  <c r="D23" i="8"/>
  <c r="E23" i="8" s="1"/>
  <c r="D24" i="8"/>
  <c r="L24" i="8" s="1"/>
  <c r="D22" i="8"/>
  <c r="K22" i="8" s="1"/>
  <c r="D21" i="8"/>
  <c r="K21" i="8" s="1"/>
  <c r="D11" i="8"/>
  <c r="E11" i="8" s="1"/>
  <c r="L20" i="8"/>
  <c r="K20" i="8"/>
  <c r="D44" i="8"/>
  <c r="E17" i="8"/>
  <c r="K17" i="8"/>
  <c r="G51" i="1"/>
  <c r="D8" i="8"/>
  <c r="E8" i="8" s="1"/>
  <c r="D28" i="8"/>
  <c r="J6" i="19"/>
  <c r="D100" i="8"/>
  <c r="L17" i="8"/>
  <c r="G37" i="1"/>
  <c r="E3" i="5"/>
  <c r="D11" i="23"/>
  <c r="E15" i="5"/>
  <c r="D43" i="8"/>
  <c r="D63" i="8"/>
  <c r="G14" i="20"/>
  <c r="D45" i="8"/>
  <c r="K5" i="8" l="1"/>
  <c r="E5" i="8"/>
  <c r="G39" i="1"/>
  <c r="L5" i="8"/>
  <c r="K14" i="8"/>
  <c r="E14" i="8"/>
  <c r="L12" i="8"/>
  <c r="E12" i="8"/>
  <c r="K6" i="8"/>
  <c r="E6" i="8"/>
  <c r="K10" i="8"/>
  <c r="E10" i="8"/>
  <c r="L7" i="8"/>
  <c r="E7" i="8"/>
  <c r="E19" i="8"/>
  <c r="L19" i="8"/>
  <c r="L27" i="8"/>
  <c r="E30" i="8"/>
  <c r="L30" i="8"/>
  <c r="E27" i="8"/>
  <c r="G40" i="1"/>
  <c r="K7" i="8"/>
  <c r="L26" i="8"/>
  <c r="G41" i="1"/>
  <c r="G27" i="1"/>
  <c r="L15" i="8"/>
  <c r="K15" i="8"/>
  <c r="K26" i="8"/>
  <c r="G10" i="1"/>
  <c r="F10" i="1" s="1"/>
  <c r="G36" i="1"/>
  <c r="L18" i="8"/>
  <c r="E18" i="8"/>
  <c r="L10" i="8"/>
  <c r="L6" i="8"/>
  <c r="L13" i="8"/>
  <c r="K9" i="8"/>
  <c r="K13" i="8"/>
  <c r="L9" i="8"/>
  <c r="D85" i="8"/>
  <c r="D84" i="8"/>
  <c r="D83" i="8"/>
  <c r="D82" i="8"/>
  <c r="D81" i="8"/>
  <c r="D80" i="8"/>
  <c r="E11" i="23"/>
  <c r="L25" i="8"/>
  <c r="E29" i="8"/>
  <c r="E25" i="8"/>
  <c r="K12" i="8"/>
  <c r="L29" i="8"/>
  <c r="G42" i="1"/>
  <c r="G19" i="1"/>
  <c r="F19" i="1" s="1"/>
  <c r="D74" i="8"/>
  <c r="D68" i="8"/>
  <c r="G34" i="1"/>
  <c r="L22" i="8"/>
  <c r="K23" i="8"/>
  <c r="L23" i="8"/>
  <c r="E23" i="5"/>
  <c r="E29" i="5" s="1"/>
  <c r="L21" i="8"/>
  <c r="E22" i="8"/>
  <c r="K24" i="8"/>
  <c r="E24" i="8"/>
  <c r="K11" i="8"/>
  <c r="L11" i="8"/>
  <c r="E21" i="8"/>
  <c r="L14" i="8"/>
  <c r="K28" i="8"/>
  <c r="E28" i="8"/>
  <c r="K8" i="8"/>
  <c r="L8" i="8"/>
  <c r="D46" i="8"/>
  <c r="D31" i="8"/>
  <c r="K31" i="8" s="1"/>
  <c r="E17" i="5"/>
  <c r="L28" i="8"/>
  <c r="D16" i="8"/>
  <c r="D67" i="8"/>
  <c r="G11" i="23" l="1"/>
  <c r="G44" i="1"/>
  <c r="G47" i="1" s="1"/>
  <c r="G52" i="1" s="1"/>
  <c r="D86" i="8"/>
  <c r="H11" i="23"/>
  <c r="D75" i="8"/>
  <c r="E31" i="8"/>
  <c r="B4" i="29"/>
  <c r="K4" i="29" s="1"/>
  <c r="L4" i="29" s="1"/>
  <c r="D32" i="8"/>
  <c r="D33" i="8" s="1"/>
  <c r="C33" i="8" s="1"/>
  <c r="L31" i="8"/>
  <c r="E37" i="5"/>
  <c r="A4" i="29"/>
  <c r="K16" i="8"/>
  <c r="E16" i="8"/>
  <c r="L16" i="8"/>
  <c r="E39" i="5" l="1"/>
  <c r="D36" i="8" s="1"/>
  <c r="D37" i="8" s="1"/>
  <c r="C37" i="8" s="1"/>
  <c r="E38" i="5"/>
  <c r="C4" i="29"/>
  <c r="O4" i="29" s="1"/>
  <c r="G36" i="8" l="1"/>
  <c r="H37" i="8" s="1"/>
  <c r="E4" i="29"/>
  <c r="H4" i="29" s="1"/>
  <c r="M4" i="29" s="1"/>
  <c r="N4" i="29" s="1"/>
  <c r="Q4" i="29" s="1"/>
  <c r="D4" i="29"/>
  <c r="G4" i="29"/>
  <c r="P4" i="29" l="1"/>
  <c r="R4" i="29" s="1"/>
  <c r="S4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  <author>Administrator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A4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
จัดสรรทั้งหมด=2,321,701.93
              รพ=404,800
              รพสต=1,916,901.93</t>
        </r>
      </text>
    </comment>
    <comment ref="A6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</authors>
  <commentList>
    <comment ref="D2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Amornratana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Mr.KKD</author>
  </authors>
  <commentList>
    <comment ref="C15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80=1683701.93
10=438000จังหวัด
10=200000เขต</t>
        </r>
        <r>
          <rPr>
            <sz val="9"/>
            <color indexed="81"/>
            <rFont val="Tahoma"/>
            <family val="2"/>
          </rPr>
          <t xml:space="preserve">
รพช=404800
รพสต=1,916,901.93</t>
        </r>
      </text>
    </comment>
    <comment ref="C17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เงินเดือน 9728040
ค่าตอบแทน
พตส1158200
 สนับสนุน180000</t>
        </r>
      </text>
    </comment>
    <comment ref="C235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รพสต=249090.15
รพ=1645383.74
1894473.89</t>
        </r>
      </text>
    </comment>
    <comment ref="C236" authorId="0" shapeId="0" xr:uid="{00000000-0006-0000-0700-000004000000}">
      <text>
        <r>
          <rPr>
            <sz val="9"/>
            <color indexed="81"/>
            <rFont val="Tahoma"/>
            <family val="2"/>
          </rPr>
          <t xml:space="preserve">รพสต=49398.50
รพช=2149746.50
2199145.0
</t>
        </r>
      </text>
    </comment>
    <comment ref="C239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
รพช=526398.01
รพสต=124826.71
651224.72</t>
        </r>
      </text>
    </comment>
    <comment ref="C273" authorId="0" shapeId="0" xr:uid="{00000000-0006-0000-0700-000006000000}">
      <text>
        <r>
          <rPr>
            <sz val="9"/>
            <color indexed="81"/>
            <rFont val="Tahoma"/>
            <family val="2"/>
          </rPr>
          <t xml:space="preserve">
ปี 8* 30000=240000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B1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365/5</t>
        </r>
      </text>
    </comment>
    <comment ref="D14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Mr.KKD</author>
    <author>Amonrat</author>
  </authors>
  <commentList>
    <comment ref="C8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เงินเดือน/ค่าตอบแทนบุคลากรปี62 ลชล</t>
        </r>
      </text>
    </comment>
    <comment ref="C11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ทุนพยาบาล8ทุน+โครงการปี62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1" shapeId="0" xr:uid="{00000000-0006-0000-0A00-000003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B18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B18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365/4.25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Amonrat</author>
  </authors>
  <commentList>
    <comment ref="B16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365/4.25</t>
        </r>
      </text>
    </comment>
  </commentList>
</comments>
</file>

<file path=xl/sharedStrings.xml><?xml version="1.0" encoding="utf-8"?>
<sst xmlns="http://schemas.openxmlformats.org/spreadsheetml/2006/main" count="9850" uniqueCount="2139">
  <si>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</si>
  <si>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</si>
  <si>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</si>
  <si>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</si>
  <si>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</si>
  <si>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</si>
  <si>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</si>
  <si>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</si>
  <si>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</si>
  <si>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</si>
  <si>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</si>
  <si>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</si>
  <si>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</si>
  <si>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</si>
  <si>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</si>
  <si>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</si>
  <si>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</si>
  <si>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</si>
  <si>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</si>
  <si>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</si>
  <si>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</si>
  <si>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</si>
  <si>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</si>
  <si>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</si>
  <si>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</si>
  <si>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</si>
  <si>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</si>
  <si>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</si>
  <si>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</si>
  <si>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</si>
  <si>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</si>
  <si>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</si>
  <si>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</si>
  <si>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</si>
  <si>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</si>
  <si>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</si>
  <si>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</si>
  <si>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</si>
  <si>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</si>
  <si>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</si>
  <si>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</si>
  <si>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</si>
  <si>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</si>
  <si>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</si>
  <si>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</si>
  <si>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</si>
  <si>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</si>
  <si>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</si>
  <si>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</si>
  <si>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</si>
  <si>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</si>
  <si>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</si>
  <si>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</si>
  <si>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</si>
  <si>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</si>
  <si>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</si>
  <si>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</si>
  <si>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</si>
  <si>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</si>
  <si>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</si>
  <si>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</si>
  <si>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</si>
  <si>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</si>
  <si>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</si>
  <si>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</si>
  <si>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</si>
  <si>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</si>
  <si>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</si>
  <si>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</si>
  <si>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</si>
  <si>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</si>
  <si>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</si>
  <si>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</si>
  <si>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</si>
  <si>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</si>
  <si>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</si>
  <si>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</si>
  <si>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</si>
  <si>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</si>
  <si>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</si>
  <si>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</si>
  <si>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</si>
  <si>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</si>
  <si>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</si>
  <si>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</si>
  <si>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</si>
  <si>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</si>
  <si>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</si>
  <si>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</si>
  <si>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</si>
  <si>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</si>
  <si>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</si>
  <si>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</si>
  <si>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</si>
  <si>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</si>
  <si>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</si>
  <si>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</si>
  <si>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</si>
  <si>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</si>
  <si>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</si>
  <si>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</si>
  <si>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</si>
  <si>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</si>
  <si>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</si>
  <si>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</si>
  <si>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</si>
  <si>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</si>
  <si>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</si>
  <si>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</si>
  <si>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</si>
  <si>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</si>
  <si>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</si>
  <si>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</si>
  <si>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</si>
  <si>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</si>
  <si>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</si>
  <si>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</si>
  <si>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</si>
  <si>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</si>
  <si>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</si>
  <si>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</si>
  <si>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</si>
  <si>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</si>
  <si>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</si>
  <si>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</si>
  <si>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</si>
  <si>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</si>
  <si>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</si>
  <si>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</si>
  <si>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</si>
  <si>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</si>
  <si>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</si>
  <si>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</si>
  <si>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</si>
  <si>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</si>
  <si>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</si>
  <si>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</si>
  <si>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</si>
  <si>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</si>
  <si>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</si>
  <si>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</si>
  <si>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</si>
  <si>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</si>
  <si>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</si>
  <si>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</si>
  <si>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</si>
  <si>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</si>
  <si>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</si>
  <si>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</si>
  <si>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</si>
  <si>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</si>
  <si>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</si>
  <si>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</si>
  <si>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</si>
  <si>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</si>
  <si>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</si>
  <si>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</si>
  <si>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</si>
  <si>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</si>
  <si>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</si>
  <si>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</si>
  <si>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</si>
  <si>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</si>
  <si>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</si>
  <si>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</si>
  <si>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</si>
  <si>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</si>
  <si>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</si>
  <si>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</si>
  <si>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</si>
  <si>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</si>
  <si>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</si>
  <si>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</si>
  <si>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</si>
  <si>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</si>
  <si>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</si>
  <si>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</si>
  <si>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</si>
  <si>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</si>
  <si>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</si>
  <si>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</si>
  <si>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</si>
  <si>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</si>
  <si>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</si>
  <si>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</si>
  <si>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</si>
  <si>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</si>
  <si>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</si>
  <si>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</si>
  <si>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</si>
  <si>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</si>
  <si>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</si>
  <si>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</si>
  <si>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</si>
  <si>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</si>
  <si>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</si>
  <si>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</si>
  <si>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</si>
  <si>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</si>
  <si>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</si>
  <si>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</si>
  <si>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</si>
  <si>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</si>
  <si>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</si>
  <si>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</si>
  <si>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</si>
  <si>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</si>
  <si>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</si>
  <si>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</si>
  <si>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</si>
  <si>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</si>
  <si>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</si>
  <si>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</si>
  <si>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</si>
  <si>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</si>
  <si>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</si>
  <si>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</si>
  <si>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</si>
  <si>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</si>
  <si>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</si>
  <si>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</si>
  <si>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</si>
  <si>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</si>
  <si>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</si>
  <si>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</si>
  <si>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</si>
  <si>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</si>
  <si>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</si>
  <si>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</si>
  <si>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</si>
  <si>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</si>
  <si>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</si>
  <si>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</si>
  <si>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</si>
  <si>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</si>
  <si>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</si>
  <si>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</si>
  <si>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</si>
  <si>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</si>
  <si>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</si>
  <si>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</si>
  <si>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</si>
  <si>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</si>
  <si>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</si>
  <si>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</si>
  <si>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</si>
  <si>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</si>
  <si>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</si>
  <si>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</si>
  <si>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</si>
  <si>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</si>
  <si>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</si>
  <si>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</si>
  <si>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</si>
  <si>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</si>
  <si>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</si>
  <si>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</si>
  <si>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</si>
  <si>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</si>
  <si>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</si>
  <si>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</si>
  <si>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</si>
  <si>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</si>
  <si>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</si>
  <si>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</si>
  <si>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</si>
  <si>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</si>
  <si>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</si>
  <si>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</si>
  <si>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</si>
  <si>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</si>
  <si>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</si>
  <si>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</si>
  <si>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</si>
  <si>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</si>
  <si>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</si>
  <si>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</si>
  <si>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</si>
  <si>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</si>
  <si>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</si>
  <si>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</si>
  <si>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</si>
  <si>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</si>
  <si>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</si>
  <si>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</si>
  <si>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</si>
  <si>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</si>
  <si>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</si>
  <si>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</si>
  <si>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</si>
  <si>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</si>
  <si>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</si>
  <si>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</si>
  <si>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</si>
  <si>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</si>
  <si>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</si>
  <si>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</si>
  <si>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</si>
  <si>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</si>
  <si>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</si>
  <si>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</si>
  <si>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</si>
  <si>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</si>
  <si>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</si>
  <si>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</si>
  <si>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</si>
  <si>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</si>
  <si>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</si>
  <si>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</si>
  <si>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</si>
  <si>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</si>
  <si>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</si>
  <si>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</si>
  <si>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</si>
  <si>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</si>
  <si>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</si>
  <si>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</si>
  <si>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</si>
  <si>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</si>
  <si>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</si>
  <si>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</si>
  <si>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</si>
  <si>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</si>
  <si>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</si>
  <si>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</si>
  <si>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</si>
  <si>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</si>
  <si>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</si>
  <si>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</si>
  <si>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</si>
  <si>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</si>
  <si>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</si>
  <si>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</si>
  <si>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</si>
  <si>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</si>
  <si>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</si>
  <si>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</si>
  <si>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</si>
  <si>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</si>
  <si>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</si>
  <si>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</si>
  <si>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</si>
  <si>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</si>
  <si>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</si>
  <si>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</si>
  <si>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</si>
  <si>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</si>
  <si>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</si>
  <si>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</si>
  <si>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</si>
  <si>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</si>
  <si>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</si>
  <si>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</si>
  <si>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</si>
  <si>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</si>
  <si>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</si>
  <si>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</si>
  <si>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</si>
  <si>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</si>
  <si>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</si>
  <si>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</si>
  <si>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</si>
  <si>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</si>
  <si>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</si>
  <si>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</si>
  <si>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</si>
  <si>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</si>
  <si>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</si>
  <si>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</si>
  <si>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</si>
  <si>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</si>
  <si>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</si>
  <si>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</si>
  <si>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</si>
  <si>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</si>
  <si>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</si>
  <si>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</si>
  <si>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</si>
  <si>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</si>
  <si>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</si>
  <si>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</si>
  <si>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</si>
  <si>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</si>
  <si>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</si>
  <si>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</si>
  <si>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</si>
  <si>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</si>
  <si>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</si>
  <si>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</si>
  <si>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</si>
  <si>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</si>
  <si>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</si>
  <si>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</si>
  <si>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</si>
  <si>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</si>
  <si>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</si>
  <si>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</si>
  <si>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</si>
  <si>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</si>
  <si>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</si>
  <si>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</si>
  <si>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</si>
  <si>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</si>
  <si>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</si>
  <si>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</si>
  <si>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</si>
  <si>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</si>
  <si>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</si>
  <si>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</si>
  <si>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</si>
  <si>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</si>
  <si>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</si>
  <si>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</si>
  <si>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</si>
  <si>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</si>
  <si>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</si>
  <si>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</si>
  <si>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</si>
  <si>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</si>
  <si>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</si>
  <si>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</si>
  <si>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</si>
  <si>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</si>
  <si>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</si>
  <si>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</si>
  <si>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</si>
  <si>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</si>
  <si>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</si>
  <si>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</si>
  <si>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</si>
  <si>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</si>
  <si>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</si>
  <si>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</si>
  <si>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</si>
  <si>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</si>
  <si>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</si>
  <si>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</si>
  <si>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</si>
  <si>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</si>
  <si>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</si>
  <si>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</si>
  <si>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</si>
  <si>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</si>
  <si>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</si>
  <si>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</si>
  <si>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</si>
  <si>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</si>
  <si>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</si>
  <si>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</si>
  <si>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</si>
  <si>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</si>
  <si>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</si>
  <si>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</si>
  <si>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</si>
  <si>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</si>
  <si>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</si>
  <si>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</si>
  <si>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</si>
  <si>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</si>
  <si>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</si>
  <si>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</si>
  <si>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</si>
  <si>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</si>
  <si>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</si>
  <si>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</si>
  <si>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</si>
  <si>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</si>
  <si>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</si>
  <si>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</si>
  <si>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</si>
  <si>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</si>
  <si>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</si>
  <si>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</si>
  <si>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</si>
  <si>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</si>
  <si>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</si>
  <si>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</si>
  <si>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</si>
  <si>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</si>
  <si>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</si>
  <si>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</si>
  <si>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</si>
  <si>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</si>
  <si>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</si>
  <si>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</si>
  <si>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</si>
  <si>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</si>
  <si>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</si>
  <si>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</si>
  <si>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</si>
  <si>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</si>
  <si>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</si>
  <si>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</si>
  <si>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</si>
  <si>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</si>
  <si>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</si>
  <si>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</si>
  <si>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</si>
  <si>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</si>
  <si>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</si>
  <si>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</si>
  <si>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</si>
  <si>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</si>
  <si>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</si>
  <si>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</si>
  <si>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</si>
  <si>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</si>
  <si>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</si>
  <si>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</si>
  <si>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</si>
  <si>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</si>
  <si>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</si>
  <si>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</si>
  <si>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</si>
  <si>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</si>
  <si>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</si>
  <si>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</si>
  <si>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</si>
  <si>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</si>
  <si>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</si>
  <si>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</si>
  <si>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</si>
  <si>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</si>
  <si>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</si>
  <si>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</si>
  <si>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</si>
  <si>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</si>
  <si>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</si>
  <si>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</si>
  <si>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</si>
  <si>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</si>
  <si>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</si>
  <si>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</si>
  <si>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</si>
  <si>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</si>
  <si>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</si>
  <si>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</si>
  <si>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</si>
  <si>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</si>
  <si>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</si>
  <si>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</si>
  <si>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</si>
  <si>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</si>
  <si>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</si>
  <si>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</si>
  <si>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</si>
  <si>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</si>
  <si>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</si>
  <si>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</si>
  <si>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</si>
  <si>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</si>
  <si>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</si>
  <si>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</si>
  <si>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</si>
  <si>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</si>
  <si>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</si>
  <si>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</si>
  <si>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</si>
  <si>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</si>
  <si>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</si>
  <si>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</si>
  <si>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</si>
  <si>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</si>
  <si>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</si>
  <si>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</si>
  <si>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</si>
  <si>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</si>
  <si>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</si>
  <si>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</si>
  <si>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</si>
  <si>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</si>
  <si>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</si>
  <si>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</si>
  <si>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</si>
  <si>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</si>
  <si>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</si>
  <si>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</si>
  <si>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</si>
  <si>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</si>
  <si>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</si>
  <si>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</si>
  <si>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</si>
  <si>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</si>
  <si>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</si>
  <si>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</si>
  <si>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</si>
  <si>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</si>
  <si>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</si>
  <si>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</si>
  <si>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</si>
  <si>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</si>
  <si>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</si>
  <si>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</si>
  <si>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</si>
  <si>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</si>
  <si>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</si>
  <si>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</si>
  <si>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</si>
  <si>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</si>
  <si>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</si>
  <si>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</si>
  <si>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</si>
  <si>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</si>
  <si>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</si>
  <si>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</si>
  <si>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</si>
  <si>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</si>
  <si>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</si>
  <si>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</si>
  <si>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</si>
  <si>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</si>
  <si>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</si>
  <si>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</si>
  <si>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</si>
  <si>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</si>
  <si>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</si>
  <si>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</si>
  <si>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</si>
  <si>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</si>
  <si>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</si>
  <si>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</si>
  <si>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</si>
  <si>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</si>
  <si>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</si>
  <si>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</si>
  <si>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</si>
  <si>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</si>
  <si>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</si>
  <si>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</si>
  <si>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</si>
  <si>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</si>
  <si>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</si>
  <si>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</si>
  <si>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</si>
  <si>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</si>
  <si>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</si>
  <si>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</si>
  <si>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</si>
  <si>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</si>
  <si>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</si>
  <si>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</si>
  <si>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</si>
  <si>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</si>
  <si>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</si>
  <si>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</si>
  <si>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</si>
  <si>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</si>
  <si>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</si>
  <si>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</si>
  <si>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</si>
  <si>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</si>
  <si>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</si>
  <si>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</si>
  <si>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</si>
  <si>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</si>
  <si>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</si>
  <si>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</si>
  <si>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</si>
  <si>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</si>
  <si>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</si>
  <si>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</si>
  <si>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</si>
  <si>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</si>
  <si>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</si>
  <si>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</si>
  <si>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</si>
  <si>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</si>
  <si>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</si>
  <si>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</si>
  <si>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</si>
  <si>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</si>
  <si>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</si>
  <si>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</si>
  <si>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</si>
  <si>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</si>
  <si>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</si>
  <si>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</si>
  <si>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</si>
  <si>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</si>
  <si>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</si>
  <si>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</si>
  <si>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</si>
  <si>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</si>
  <si>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</si>
  <si>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</si>
  <si>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</si>
  <si>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</si>
  <si>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</si>
  <si>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</si>
  <si>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</si>
  <si>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</si>
  <si>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</si>
  <si>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</si>
  <si>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</si>
  <si>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</si>
  <si>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</si>
  <si>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</si>
  <si>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</si>
  <si>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</si>
  <si>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</si>
  <si>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</si>
  <si>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</si>
  <si>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</si>
  <si>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</si>
  <si>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</si>
  <si>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</si>
  <si>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</si>
  <si>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</si>
  <si>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</si>
  <si>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</si>
  <si>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</si>
  <si>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</si>
  <si>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</si>
  <si>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</si>
  <si>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</si>
  <si>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</si>
  <si>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</si>
  <si>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</si>
  <si>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</si>
  <si>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</si>
  <si>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</si>
  <si>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</si>
  <si>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</si>
  <si>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</si>
  <si>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</si>
  <si>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</si>
  <si>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</si>
  <si>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</si>
  <si>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</si>
  <si>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</si>
  <si>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</si>
  <si>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</si>
  <si>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</si>
  <si>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</si>
  <si>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</si>
  <si>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</si>
  <si>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</si>
  <si>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</si>
  <si>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</si>
  <si>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</si>
  <si>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</si>
  <si>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</si>
  <si>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</si>
  <si>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</si>
  <si>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</si>
  <si>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</si>
  <si>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</si>
  <si>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</si>
  <si>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</si>
  <si>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</si>
  <si>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</si>
  <si>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</si>
  <si>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</si>
  <si>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</si>
  <si>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</si>
  <si>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</si>
  <si>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</si>
  <si>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</si>
  <si>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</si>
  <si>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</si>
  <si>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</si>
  <si>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</si>
  <si>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</si>
  <si>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</si>
  <si>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</si>
  <si>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</si>
  <si>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</si>
  <si>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</si>
  <si>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</si>
  <si>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</si>
  <si>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</si>
  <si>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</si>
  <si>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</si>
  <si>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</si>
  <si>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</si>
  <si>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</si>
  <si>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</si>
  <si>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</si>
  <si>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</si>
  <si>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</si>
  <si>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</si>
  <si>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</si>
  <si>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</si>
  <si>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</si>
  <si>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</si>
  <si>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</si>
  <si>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</si>
  <si>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</si>
  <si>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</si>
  <si>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</si>
  <si>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</si>
  <si>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</si>
  <si>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</si>
  <si>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</si>
  <si>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</si>
  <si>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</si>
  <si>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</si>
  <si>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</si>
  <si>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</si>
  <si>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</si>
  <si>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</si>
  <si>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</si>
  <si>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</si>
  <si>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</si>
  <si>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</si>
  <si>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</si>
  <si>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</si>
  <si>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งบลงทุน (เงินบำรุง)  เปรียบเทียบกับ EBITDA &gt;20%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</si>
  <si>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</si>
  <si>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</si>
  <si>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</si>
  <si>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</si>
  <si>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</si>
  <si>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</si>
  <si>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</si>
  <si>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</si>
  <si>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</si>
  <si>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</si>
  <si>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</si>
  <si>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</si>
  <si>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</si>
  <si>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</si>
  <si>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</si>
  <si>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</si>
  <si>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</si>
  <si>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</si>
  <si>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</si>
  <si>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</si>
  <si>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</si>
  <si>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</si>
  <si>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</si>
  <si>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</si>
  <si>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</si>
  <si>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</si>
  <si>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</si>
  <si>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</si>
  <si>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</si>
  <si>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</si>
  <si>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</si>
  <si>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</si>
  <si>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</si>
  <si>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</si>
  <si>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</si>
  <si>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</si>
  <si>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</si>
  <si>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</si>
  <si>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</si>
  <si>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</si>
  <si>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</si>
  <si>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</si>
  <si>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</si>
  <si>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</si>
  <si>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</si>
  <si>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</si>
  <si>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</si>
  <si>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</si>
  <si>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</si>
  <si>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</si>
  <si>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</si>
  <si>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</si>
  <si>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</si>
  <si>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</si>
  <si>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</si>
  <si>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</si>
  <si>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</si>
  <si>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</si>
  <si>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</si>
  <si>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</si>
  <si>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</si>
  <si>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</si>
  <si>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</si>
  <si>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</si>
  <si>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</si>
  <si>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</si>
  <si>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</si>
  <si>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</si>
  <si>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</si>
  <si>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</si>
  <si>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</si>
  <si>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</si>
  <si>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</si>
  <si>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</si>
  <si>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</si>
  <si>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</si>
  <si>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</si>
  <si>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</si>
  <si>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</si>
  <si>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</si>
  <si>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</si>
  <si>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</si>
  <si>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</si>
  <si>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</si>
  <si>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</si>
  <si>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</si>
  <si>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</si>
  <si>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</si>
  <si>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</si>
  <si>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</si>
  <si>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</si>
  <si>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</si>
  <si>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</si>
  <si>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</si>
  <si>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</si>
  <si>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</si>
  <si>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</si>
  <si>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5101020114.120</t>
  </si>
  <si>
    <t>ค่าตอบแทนการปฏิบัติงานในลักษณะค่าเบี้ยเลี้ยงเหมาจ่าย (บริการ)</t>
  </si>
  <si>
    <t>5101020114.121</t>
  </si>
  <si>
    <t>ค่าตอบแทนการปฏิบัติงานในลักษณะค่าเบี้ยเลี้ยงเหมาจ่าย (สนับสนุน)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</si>
  <si>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</si>
  <si>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</si>
  <si>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</si>
  <si>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</si>
  <si>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</si>
  <si>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</si>
  <si>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</si>
  <si>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</si>
  <si>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</si>
  <si>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</si>
  <si>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</si>
  <si>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</si>
  <si>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</si>
  <si>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</si>
  <si>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</si>
  <si>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</si>
  <si>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</si>
  <si>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</si>
  <si>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</si>
  <si>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</si>
  <si>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</si>
  <si>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</si>
  <si>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</si>
  <si>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</si>
  <si>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</si>
  <si>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</si>
  <si>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</si>
  <si>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</si>
  <si>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</si>
  <si>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</si>
  <si>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</si>
  <si>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</si>
  <si>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</si>
  <si>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</si>
  <si>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</si>
  <si>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</si>
  <si>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</si>
  <si>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</si>
  <si>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</si>
  <si>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</si>
  <si>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</si>
  <si>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</si>
  <si>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</si>
  <si>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</si>
  <si>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</si>
  <si>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</si>
  <si>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</si>
  <si>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</si>
  <si>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</si>
  <si>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</si>
  <si>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</si>
  <si>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</si>
  <si>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</si>
  <si>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</si>
  <si>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</si>
  <si>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</si>
  <si>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</si>
  <si>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</si>
  <si>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</si>
  <si>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</si>
  <si>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</si>
  <si>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</si>
  <si>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</si>
  <si>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</si>
  <si>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</si>
  <si>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</si>
  <si>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</si>
  <si>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</si>
  <si>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</si>
  <si>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</si>
  <si>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</si>
  <si>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</si>
  <si>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>WORKSHEET PLANFIN60 _2nd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</si>
  <si>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</si>
  <si>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</si>
  <si>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</si>
  <si>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4201010106.101</t>
  </si>
  <si>
    <t>รายได้แผ่นดิน-ค่าใบอนุญาตสาธารณสุข</t>
  </si>
  <si>
    <t>4202030105.102</t>
  </si>
  <si>
    <t>รายได้แผ่นดินค่าขายของเบ็ดเตล็ด</t>
  </si>
  <si>
    <t>4203010101.102</t>
  </si>
  <si>
    <t>รายได้ดอกเบี้ยเงินทดรองราชการ</t>
  </si>
  <si>
    <t>4203010199.101</t>
  </si>
  <si>
    <t>รายได้ดอกเบี้ยอื่น</t>
  </si>
  <si>
    <t>4207010101.101</t>
  </si>
  <si>
    <t>รายได้ที่ไม่ใช่ภาษีจัดสรรเป็นเงินนอกงบประมาณ</t>
  </si>
  <si>
    <t>4207010102.101</t>
  </si>
  <si>
    <t>รายได้ที่ไม่ใช่ภาษีจ่ายคืน</t>
  </si>
  <si>
    <t>4301020101.101</t>
  </si>
  <si>
    <t>4301020101.102</t>
  </si>
  <si>
    <t>4301020101.103</t>
  </si>
  <si>
    <t>4301020101.104</t>
  </si>
  <si>
    <t>4301020104.101</t>
  </si>
  <si>
    <t>รายได้ค่ารักษาอื่น-หน่วยงานภายนอก</t>
  </si>
  <si>
    <t>4301020105.204</t>
  </si>
  <si>
    <t>รายได้ค่ารักษา UC- IPD นอก CUP ในจังหวัด</t>
  </si>
  <si>
    <t>4301020105.206</t>
  </si>
  <si>
    <t>รายได้ค่ารักษา UC-IPD  นอก CUP ต่างจังหวัด</t>
  </si>
  <si>
    <t>4301020105.208</t>
  </si>
  <si>
    <t>รายได้ค่ารักษา UC- IPD ต่างสังกัด สป.</t>
  </si>
  <si>
    <t>4301020105.216</t>
  </si>
  <si>
    <t>รายได้กองทุน UC- IPD</t>
  </si>
  <si>
    <t>4301020105.219</t>
  </si>
  <si>
    <t>รายได้กองทุน UC- ตามผลงาน</t>
  </si>
  <si>
    <t>4301020105.220</t>
  </si>
  <si>
    <t>รายได้  EMS</t>
  </si>
  <si>
    <t>4301020105.233</t>
  </si>
  <si>
    <t>ส่วนต่างค่ารักษาที่สูงกว่าข้อตกลงในการจ่ายตาม DRG-กองทุน UC -IPD นอก CUP ในจังหวัด</t>
  </si>
  <si>
    <t>4301020105.234</t>
  </si>
  <si>
    <t>ส่วนต่างค่ารักษาที่ต่ำกว่าข้อตกลงในการจ่ายตาม DRG-กองทุน UC -IPD นอก CUP ในจังหวัด</t>
  </si>
  <si>
    <t>4301020105.235</t>
  </si>
  <si>
    <t>ส่วนต่างค่ารักษาที่สูงกว่าข้อตกลงในการจ่ายตาม DRG-กองทุน UC- IPD นอก CUP ต่างจังหวัด</t>
  </si>
  <si>
    <t>4301020105.236</t>
  </si>
  <si>
    <t>ส่วนต่างค่ารักษาที่ต่ำกว่าข้อตกลงในการจ่ายตาม DRG-กองทุน UC- IPD นอก CUP ต่างจังหวัด</t>
  </si>
  <si>
    <t>4301020105.237</t>
  </si>
  <si>
    <t>ส่วนต่างค่ารักษาที่สูงกว่าข้อตกลงในการจ่ายตาม DRG-กองทุน UC- IPD นอก CUP        ต่างสังกัด สป.</t>
  </si>
  <si>
    <t>4301020105.238</t>
  </si>
  <si>
    <t>ส่วนต่างค่ารักษาที่ต่ำกว่าข้อตกลงในการจ่ายตาม DRG-กองทุน UC- IPDนอก  CUP       ต่างสังกัด สป.</t>
  </si>
  <si>
    <t>4301020105.250</t>
  </si>
  <si>
    <t>รายได้กองทุน UC-สนับสนุนยาและอื่น ๆ</t>
  </si>
  <si>
    <t>4301020106.309</t>
  </si>
  <si>
    <t>รายได้ค่ารักษาประกันสังคม OPD-ต่างสังกัด สป.</t>
  </si>
  <si>
    <t>4301020106.310</t>
  </si>
  <si>
    <t>รายได้ค่ารักษาประกันสังคม IPD-ต่างสังกัด สป.</t>
  </si>
  <si>
    <t>4301020106.502</t>
  </si>
  <si>
    <t>รายได้กองทุนแรงงานต่างด้าว</t>
  </si>
  <si>
    <t>4301020106.702</t>
  </si>
  <si>
    <t>รายได้ค่ารักษาบุคคลที่มีปัญหาสถานะและสิทธิ OPD  นอก CUP ต่างจังหวัด</t>
  </si>
  <si>
    <t>4301020106.707</t>
  </si>
  <si>
    <t>รายได้ค่ารักษา-บุคคลที่มีปัญหาสถานะและสิทธิ IPD นอก CUP ในจังหวัด</t>
  </si>
  <si>
    <t>4301020106.708</t>
  </si>
  <si>
    <t>รายได้ค่ารักษา-บุคคลที่มีปัญหาสถานะและสิทธิ IPD นอก CUP ต่างจังหวัด</t>
  </si>
  <si>
    <t>4301030101.101</t>
  </si>
  <si>
    <t>รายได้ค่าเช่าอสังหาริมทรัพย์จากหน่วยงานภาครัฐ</t>
  </si>
  <si>
    <t>4301030103.101</t>
  </si>
  <si>
    <t>รายได้ค่าเช่าอื่นจากหน่วยงานภาครัฐ</t>
  </si>
  <si>
    <t>4302010101.101</t>
  </si>
  <si>
    <t>4302010101.102</t>
  </si>
  <si>
    <t>รายได้จากการช่วยเหลือเพื่อการลงทุนจากหน่วยงานภาครัฐ</t>
  </si>
  <si>
    <t>4302010102.101</t>
  </si>
  <si>
    <t>รายได้จากการช่วยเหลือเพื่อการดำเนินงานจากต่างประเทศ</t>
  </si>
  <si>
    <t>4302020102.101</t>
  </si>
  <si>
    <t>รายได้จากการช่วยเหลือเพื่อการลงทุนจากรัฐบาลต่างประเทศ</t>
  </si>
  <si>
    <t>4302020102.102</t>
  </si>
  <si>
    <t>รายได้จากการช่วยเหลือเพื่อการลงทุนจากองค์กรระหว่างประเทศ</t>
  </si>
  <si>
    <t>4304010101.101</t>
  </si>
  <si>
    <t>รายได้เงินปันผล</t>
  </si>
  <si>
    <t>4307010103.101</t>
  </si>
  <si>
    <t>รายได้งบประมาณงบบุคลากร</t>
  </si>
  <si>
    <t>4308010118.102</t>
  </si>
  <si>
    <t>รายได้ระหว่างกัน-วัสดุรับโอนจาก สสจ./รพศ./รพท.</t>
  </si>
  <si>
    <t>4308010118.103</t>
  </si>
  <si>
    <t>รายได้ระหว่างกัน-ครุภัณฑ์ ที่ดิน  และสิ่งก่อสร้างรับโอนจาก สสจ./รพศ./รพท.</t>
  </si>
  <si>
    <t>4308010118.104</t>
  </si>
  <si>
    <t>รายได้ระหว่างกัน-เงินนอกงบประมาณรับโอนจาก สสจ./รพศ./รพท.</t>
  </si>
  <si>
    <t>4308010118.105</t>
  </si>
  <si>
    <t>รายได้ระหว่างกัน-เงินงบประมาณ     รับโอนจาก สสจ./  รพศ./รพท.</t>
  </si>
  <si>
    <t>4308010118.106</t>
  </si>
  <si>
    <t>รายได้ระหว่างกัน-เงินงบประมาณอื่นๆรับโอนจากสสจ./รพศ./รพท.</t>
  </si>
  <si>
    <t>4313010199.104</t>
  </si>
  <si>
    <t>รายได้ค่าเช่า</t>
  </si>
  <si>
    <t>4313010199.106</t>
  </si>
  <si>
    <t>รายได้ค่าลงทะเบียน</t>
  </si>
  <si>
    <t>4313010199.111</t>
  </si>
  <si>
    <t>รายได้อื่น-หน่วยงานอื่น</t>
  </si>
  <si>
    <t>4313010199.112</t>
  </si>
  <si>
    <t>กำไรจากเงินชดเชยเพื่อบูรณะทรัพย์สิน</t>
  </si>
  <si>
    <t>4313010199.201</t>
  </si>
  <si>
    <t>รายได้ค่าบริหารจัดการโครงการ UC</t>
  </si>
  <si>
    <t>4313010199.301</t>
  </si>
  <si>
    <t>4313010199.302</t>
  </si>
  <si>
    <t>4313010199.501</t>
  </si>
  <si>
    <t>5101010101.103</t>
  </si>
  <si>
    <t>เงินเพิ่มพิเศษสำหรับการสู้รบ พ.ส.ร. (บริการ)</t>
  </si>
  <si>
    <t>5101010101.104</t>
  </si>
  <si>
    <t>เงินเพิ่มพิเศษสำหรับการสู้รบ พ.ส.ร. (สนับสนุน)</t>
  </si>
  <si>
    <t>5101010103.104</t>
  </si>
  <si>
    <t>เงินประจำตำแหน่งผู้เชี่ยวชาญ(สนับสนุน)</t>
  </si>
  <si>
    <t>5101010103.105</t>
  </si>
  <si>
    <t>เงินประจำตำแหน่งอื่น (บริการ)</t>
  </si>
  <si>
    <t>5101010103.106</t>
  </si>
  <si>
    <t>เงินประจำตำแหน่งอื่น (สนับสนุน)</t>
  </si>
  <si>
    <t>5101010115.103</t>
  </si>
  <si>
    <t>เงินตอบแทนพนักงานราชการ(บริการ)</t>
  </si>
  <si>
    <t>5101010115.104</t>
  </si>
  <si>
    <t>เงินตอบแทนพนักงานราชการ(สนับสนุน)</t>
  </si>
  <si>
    <t>5101010118.101</t>
  </si>
  <si>
    <t>เงินรางวัลประจำปีสำหรับผู้บริหาร</t>
  </si>
  <si>
    <t>5101010118.102</t>
  </si>
  <si>
    <t>เงินรางวัลประจำปีสำหรับหน่วยงาน</t>
  </si>
  <si>
    <t>5101020114.101</t>
  </si>
  <si>
    <t>5101020114.102</t>
  </si>
  <si>
    <t>5101020114.103</t>
  </si>
  <si>
    <t>5101020114.104</t>
  </si>
  <si>
    <t>ค่าตอบแทนแพทย์สาขาส่งเสริมพิเศษ</t>
  </si>
  <si>
    <t>5101020114.105</t>
  </si>
  <si>
    <t>ค่าตอบแทนส่งเสริมสุขภาพและเวชปฏิบัติครอบครัว</t>
  </si>
  <si>
    <t>5101020114.106</t>
  </si>
  <si>
    <t>5101020114.108</t>
  </si>
  <si>
    <t>5101020114.109</t>
  </si>
  <si>
    <t>ค่าตอบแทนพยาบาลเวรบ่าย-ดึก (ฉบับที่ 5)</t>
  </si>
  <si>
    <t>5101020114.110</t>
  </si>
  <si>
    <t>5101020114.111</t>
  </si>
  <si>
    <t>ค่าตอบแทนในการปฏิบัติงานของเจ้าหน้าที่(ฉบับที่5) (สนับสนุน)</t>
  </si>
  <si>
    <t>5101020114.112</t>
  </si>
  <si>
    <t>5101020114.113</t>
  </si>
  <si>
    <t>5101020114.115</t>
  </si>
  <si>
    <t>ค่าตอบแทนการปฏิบัติงาน(ฉบับที่ 8)</t>
  </si>
  <si>
    <t>5101020199.101</t>
  </si>
  <si>
    <t>เงินทดแทนข้าราชการพลเรือนวิสามัญ</t>
  </si>
  <si>
    <t>5101030102.101</t>
  </si>
  <si>
    <t>เงินช่วยเหลือบุตร</t>
  </si>
  <si>
    <t>5101040102.101</t>
  </si>
  <si>
    <t>บำนาญปกติ</t>
  </si>
  <si>
    <t>5101040103.101</t>
  </si>
  <si>
    <t>บำนาญพิเศษ</t>
  </si>
  <si>
    <t>5101040104.101</t>
  </si>
  <si>
    <t>เงินช่วยเหลือรายเดือนผู้รับเบี้ยหวัดบำนาญ</t>
  </si>
  <si>
    <t>5101040105.101</t>
  </si>
  <si>
    <t>เงินช่วยค่าครองชีพผู้รับเบี้ยหวัดบำนาญ</t>
  </si>
  <si>
    <t>5101040106.101</t>
  </si>
  <si>
    <t>บำเหน็จ</t>
  </si>
  <si>
    <t>5101040108.101</t>
  </si>
  <si>
    <t>บำเหน็จดำรงชีพ</t>
  </si>
  <si>
    <t>5101040119.101</t>
  </si>
  <si>
    <t>เงินชดเชยกรณี  เลิกจ้าง</t>
  </si>
  <si>
    <t>5101040203.101</t>
  </si>
  <si>
    <t>5102020105.101</t>
  </si>
  <si>
    <t>ค่าใช้จ่ายด้านทุนการศึกษา ต่างประเทศ</t>
  </si>
  <si>
    <t>5102020199.101</t>
  </si>
  <si>
    <t>ค่าใช้จ่ายด้านการฝึกอบรม-ต่างประเทศ</t>
  </si>
  <si>
    <t>5103020102.101</t>
  </si>
  <si>
    <t>ค่าเบี้ยเลี้ยง -ต่างประเทศ</t>
  </si>
  <si>
    <t>5103020103.101</t>
  </si>
  <si>
    <t>ค่าที่พัก - ต่างประเทศ</t>
  </si>
  <si>
    <t>5103020199.101</t>
  </si>
  <si>
    <t>ค่าใช้จ่ายเดินทางอื่น -ต่างประเทศ</t>
  </si>
  <si>
    <t>5104030205.105</t>
  </si>
  <si>
    <t>5104030205.106</t>
  </si>
  <si>
    <t>5104030205.107</t>
  </si>
  <si>
    <t>วัสดุเชื้อเพลิงและหล่อลื่นใช้ไป</t>
  </si>
  <si>
    <t>5104030205.108</t>
  </si>
  <si>
    <t>5104030205.109</t>
  </si>
  <si>
    <t>5104030205.110</t>
  </si>
  <si>
    <t>5104030205.111</t>
  </si>
  <si>
    <t>5104030205.114</t>
  </si>
  <si>
    <t>5104030205.115</t>
  </si>
  <si>
    <t>5104030205.116</t>
  </si>
  <si>
    <t>5104030209.101</t>
  </si>
  <si>
    <t>ค่าเช่าอสังหาริมทรัพย์-หน่วยงานภาครัฐ</t>
  </si>
  <si>
    <t>5104030299.501</t>
  </si>
  <si>
    <t>ค่ารักษาตามจ่ายแรงงานต่างด้าว</t>
  </si>
  <si>
    <t>5105010149.101</t>
  </si>
  <si>
    <t>ค่าตัดจำหน่าย-สิทธิการเช่า</t>
  </si>
  <si>
    <t>5105010164.102</t>
  </si>
  <si>
    <t>ค่าตัดจำหน่ายสิทธิการเช่า -Interface</t>
  </si>
  <si>
    <t>5107010101.101</t>
  </si>
  <si>
    <t>ค่าใช้จ่ายอุดหนุนให้กับ สสอ.</t>
  </si>
  <si>
    <t>5107010101.102</t>
  </si>
  <si>
    <t>ค่าใช้จ่ายเงินอุดหนุนส่วนราชการ หน่วยงานอื่น</t>
  </si>
  <si>
    <t>5107010101.103</t>
  </si>
  <si>
    <t>ค่าใช้จ่ายเงินอุดหนุนเพื่อการลงทุน</t>
  </si>
  <si>
    <t>5107010106.101</t>
  </si>
  <si>
    <t>ค่าใช้จ่ายเงินอุดหนุนองค์กรเอกชนที่ไม่หวังผลกำไรในประเทศ</t>
  </si>
  <si>
    <t>5107010107.101</t>
  </si>
  <si>
    <t>ค่าใช้จ่ายเงินอุดหนุนเพื่อการดำเนินงาน-องค์กรระหว่างประเทศ</t>
  </si>
  <si>
    <t>5108010101.103</t>
  </si>
  <si>
    <t>หนี้สูญ-ลูกหนี้ค่าตรวจสุขภาพ-หน่วยงานภาครัฐ</t>
  </si>
  <si>
    <t>5108010101.106</t>
  </si>
  <si>
    <t>หนี้สูญ-ลูกหนี้ค่ารักษา-หน่วยงานภาครัฐอื่น</t>
  </si>
  <si>
    <t>5108010101.108</t>
  </si>
  <si>
    <t>หนี้สูญ-ลูกหนี้ค่า  สิ่งส่งตรวจ-     บุคคลภายนอก</t>
  </si>
  <si>
    <t>5108010101.109</t>
  </si>
  <si>
    <t>หนี้สูญ-ลูกหนี้ค่าตรวจสุขภาพ-บุคคลภายนอก</t>
  </si>
  <si>
    <t>5108010101.110</t>
  </si>
  <si>
    <t>หนี้สูญ-ลูกหนี้ค่าวัสดุ/อุปกรณ์/น้ำยา-บุคคลภายนอก</t>
  </si>
  <si>
    <t>5108010101.111</t>
  </si>
  <si>
    <t>หนี้สูญ-ลูกหนี้ค่าสินค้า-บุคคล ภายนอก</t>
  </si>
  <si>
    <t>5108010101.112</t>
  </si>
  <si>
    <t>หนี้สูญ-ลูกหนี้ค่ารักษา-เบิกต้นสังกัด OPD</t>
  </si>
  <si>
    <t>5108010101.113</t>
  </si>
  <si>
    <t>หนี้สูญ-ลูกหนี้ค่ารักษา-เบิกต้นสังกัด IPD</t>
  </si>
  <si>
    <t>5108010101.207</t>
  </si>
  <si>
    <t>หนี้สูญ-ลูกหนี้ค่ารักษา UC -OPD นอก CUP ต่างสังกัด สป.</t>
  </si>
  <si>
    <t>5108010101.217</t>
  </si>
  <si>
    <t>หนี้สูญ-ลูกหนี้ค่ารักษา UC-IPD - AE</t>
  </si>
  <si>
    <t>5108010101.303</t>
  </si>
  <si>
    <t>หนี้สูญ-ลูกหนี้ค่ารักษาประกันสังคม OPD-นอกเครือข่าย</t>
  </si>
  <si>
    <t>5108010101.304</t>
  </si>
  <si>
    <t>หนี้สูญ-ลูกหนี้ค่ารักษาประกันสังคม IPD-นอกเครือข่าย</t>
  </si>
  <si>
    <t>5108010101.305</t>
  </si>
  <si>
    <t>หนี้สูญ-ลูกหนี้ค่ารักษาประกันสังคม OPD-ต่างสังกัด สป.</t>
  </si>
  <si>
    <t>5108010101.306</t>
  </si>
  <si>
    <t>หนี้สูญ-ลูกหนี้ค่ารักษาประกันสังคม IPD-ต่างสังกัด สป.</t>
  </si>
  <si>
    <t>5108010101.307</t>
  </si>
  <si>
    <t>หนี้สูญ-ลูกหนี้ค่ารักษาประกันสังคม-กองทุนทดแทน</t>
  </si>
  <si>
    <t>5108010101.308</t>
  </si>
  <si>
    <t>หนี้สูญ-ลูกหนี้ค่ารักษาประกันสังคม-72 ชั่วโมงแรก</t>
  </si>
  <si>
    <t>5108010101.310</t>
  </si>
  <si>
    <t>หนี้สูญ-ลูกหนี้ค่ารักษาประกันสังคม-ค่าใช้จ่ายสูง/อุบัติเหตุ/ฉุกเฉิน IPD</t>
  </si>
  <si>
    <t>5108010101.401</t>
  </si>
  <si>
    <t>หนี้สูญ-ลูกหนี้ค่ารักษา-เบิกจ่ายตรงกรมบัญชีกลาง OPD</t>
  </si>
  <si>
    <t>5108010107.103</t>
  </si>
  <si>
    <t>หนี้สงสัยจะสูญ-ลูกหนี้ค่าตรวจสุขภาพ-หน่วยงานภาครัฐ</t>
  </si>
  <si>
    <t>5108010107.105</t>
  </si>
  <si>
    <t>หนี้สงสัยจะสูญ-ลูกหนี้ค่าสินค้า-หน่วยงานภาครัฐ</t>
  </si>
  <si>
    <t>5108010107.106</t>
  </si>
  <si>
    <t>หนี้สงสัยจะสูญ-ลูกหนี้ค่ารักษา-หน่วยงานภาครัฐอื่น</t>
  </si>
  <si>
    <t>5108010107.108</t>
  </si>
  <si>
    <t>หนี้สงสัยจะสูญ-ลูกหนี้ค่าสิ่งส่งตรวจ -บุคคลภายนอก</t>
  </si>
  <si>
    <t>5108010107.109</t>
  </si>
  <si>
    <t>หนี้สงสัยจะสูญ-ลูกหนี้ค่าตรวจสุขภาพ -บุคคล ภายนอก</t>
  </si>
  <si>
    <t>5108010107.110</t>
  </si>
  <si>
    <t>หนี้สงสัยจะสูญ-ลูกหนี้ค่าวัสดุ/อุปกรณ์/น้ำยา-บุคคลภายนอก</t>
  </si>
  <si>
    <t>5108010107.111</t>
  </si>
  <si>
    <t>หนี้สงสัยจะสูญ-ลูกหนี้ค่าสินค้า-บุคคลภายนอก</t>
  </si>
  <si>
    <t>5108010107.112</t>
  </si>
  <si>
    <t>หนี้สงสัยจะสูญ-ลูกหนี้ค่ารักษา- เบิกต้นสังกัด OPD</t>
  </si>
  <si>
    <t>5108010107.113</t>
  </si>
  <si>
    <t>หนี้สงสัยจะสูญ-ลูกหนี้ค่ารักษา- เบิกต้นสังกัด IPD</t>
  </si>
  <si>
    <t>5108010107.203</t>
  </si>
  <si>
    <t>หนี้สงสัยจะสูญ-ลูกหนี้ค่ารักษาUC-OPD นอก CUP (ในจังหวัด)</t>
  </si>
  <si>
    <t>5108010107.205</t>
  </si>
  <si>
    <t>หนี้สงสัยจะสูญ-ลูกหนี้ค่ารักษา UC-OPD นอก CUP (ต่างจังหวัด)</t>
  </si>
  <si>
    <t>5108010107.207</t>
  </si>
  <si>
    <t>หนี้สงสัยจะสูญ-ลูกหนี้ค่ารักษา UC - OPD ต่างสังกัด สป.</t>
  </si>
  <si>
    <t>5108010107.303</t>
  </si>
  <si>
    <t>หนี้สงสัยจะสูญ-ลูกหนี้ค่ารักษาประกันสังคม OPD-นอกเครือข่าย</t>
  </si>
  <si>
    <t>5108010107.304</t>
  </si>
  <si>
    <t>หนี้สงสัยจะสูญ-ลูกหนี้ค่ารักษาประกันสังคม IPD-นอกเครือข่าย</t>
  </si>
  <si>
    <t>5108010107.305</t>
  </si>
  <si>
    <t>หนี้สงสัยจะสูญ-ลูกหนี้ค่ารักษาประกันสังคม OPD - ต่างสังกัด สป.</t>
  </si>
  <si>
    <t>5108010107.306</t>
  </si>
  <si>
    <t>หนี้สงสัยจะสูญ-ลูกหนี้ค่ารักษาประกันสังคม IPD-ต่างสังกัด สป.</t>
  </si>
  <si>
    <t>5108010107.307</t>
  </si>
  <si>
    <t>หนี้สงสัยจะสูญ-ลูกหนี้ค่ารักษาประกันสังคม-กองทุนทดแทน</t>
  </si>
  <si>
    <t>5108010107.308</t>
  </si>
  <si>
    <t>หนี้สงสัยจะสูญ-ลูกหนี้ค่ารักษาประกันสังคม-72 ชั่วโมงแรก</t>
  </si>
  <si>
    <t>5108010107.309</t>
  </si>
  <si>
    <t>หนี้สงสัยจะสูญ-ลูกหนี้ค่ารักษาประกันสังคม-ค่าใช้จ่ายสูง/อุบัติเหตุ/ฉุกเฉิน OPD</t>
  </si>
  <si>
    <t>5108010107.310</t>
  </si>
  <si>
    <t>หนี้สงสัยจะสูญ-ลูกหนี้ค่ารักษาประกันสังคม-ค่าใช้จ่ายสูง/อุบัติเหตุ/ฉุกเฉิน IPD</t>
  </si>
  <si>
    <t>5108010107.401</t>
  </si>
  <si>
    <t>หนี้สงสัยจะสูญ-ลูกหนี้ค่ารักษา-เบิกจ่ายตรงกรมบัญชีกลาง OPD</t>
  </si>
  <si>
    <t>5108010107.602</t>
  </si>
  <si>
    <t>หนี้สงสัยจะสูญ-ลูกหนี้ค่ารักษา-พรบ.รถ OPD</t>
  </si>
  <si>
    <t>5108010107.603</t>
  </si>
  <si>
    <t>หนี้สงสัยจะสูญ-ลูกหนี้ค่ารักษา-พรบ.รถ IPD</t>
  </si>
  <si>
    <t>5203010133.101</t>
  </si>
  <si>
    <t>ค่าจำหน่าย-โปรแกรมคอมพิวเตอร์</t>
  </si>
  <si>
    <t>5203010134.101</t>
  </si>
  <si>
    <t>ค่าจำหน่าย-สินทรัพย์ไม่มีตัวตนอื่น</t>
  </si>
  <si>
    <t>5203010140.101</t>
  </si>
  <si>
    <t>ค่าจำหน่าย - ที่ดิน  Interface</t>
  </si>
  <si>
    <t>5203010143.101</t>
  </si>
  <si>
    <t>ค่าจำหน่าย - สินทรัพย์ถาวรอื่น  Interface</t>
  </si>
  <si>
    <t>5210010118.102</t>
  </si>
  <si>
    <t>ค่าใช้จ่ายระหว่างกัน -วัสดุโอนไป สสจ./ รพศ./รพท.</t>
  </si>
  <si>
    <t>5210010118.103</t>
  </si>
  <si>
    <t>ค่าใช้จ่ายระหว่างกัน -ครุภัณฑ์ ที่ดินและสิ่งก่อสร้าง โอนไป สสจ./รพศ./รพท.</t>
  </si>
  <si>
    <t>5210010118.104</t>
  </si>
  <si>
    <t>ค่าใช้จ่ายระหว่างกัน -เงินนอกงบ ประมาณโอนไป  สสจ./รพศ./รพท.</t>
  </si>
  <si>
    <t>5210010118.105</t>
  </si>
  <si>
    <t>ค่าใช้จ่ายระหว่างกัน -เงินงบประมาณโอนไป สสจ./      รพศ./รพท.</t>
  </si>
  <si>
    <t>5210010118.106</t>
  </si>
  <si>
    <t>ค่าใช้จ่ายระหว่างกัน - เงินงบประมาณอื่น ๆ โอนไป  สสจ./รพศ./รพท.</t>
  </si>
  <si>
    <t>5211010101.000</t>
  </si>
  <si>
    <t>5212010199.103</t>
  </si>
  <si>
    <t>คืนเงินค่ารักษา พยาบาล อุปกรณ์ และอวัยวะเทียม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</si>
  <si>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</si>
  <si>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</si>
  <si>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</si>
  <si>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</si>
  <si>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</si>
  <si>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</si>
  <si>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</si>
  <si>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</si>
  <si>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</si>
  <si>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</si>
  <si>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</si>
  <si>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</si>
  <si>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</si>
  <si>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</si>
  <si>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</si>
  <si>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</si>
  <si>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</si>
  <si>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</si>
  <si>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</si>
  <si>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</si>
  <si>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</si>
  <si>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</si>
  <si>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</si>
  <si>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</si>
  <si>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</si>
  <si>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</si>
  <si>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</si>
  <si>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</si>
  <si>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</si>
  <si>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</si>
  <si>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</si>
  <si>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</si>
  <si>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</si>
  <si>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</si>
  <si>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</si>
  <si>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</si>
  <si>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</si>
  <si>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</si>
  <si>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</si>
  <si>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</si>
  <si>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</si>
  <si>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</si>
  <si>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</si>
  <si>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</si>
  <si>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</si>
  <si>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</si>
  <si>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</si>
  <si>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</si>
  <si>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</si>
  <si>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</si>
  <si>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</si>
  <si>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</si>
  <si>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</si>
  <si>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</si>
  <si>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</si>
  <si>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</si>
  <si>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</si>
  <si>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</si>
  <si>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</si>
  <si>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</si>
  <si>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</si>
  <si>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</si>
  <si>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</si>
  <si>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</si>
  <si>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</si>
  <si>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</si>
  <si>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</si>
  <si>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</si>
  <si>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</si>
  <si>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</si>
  <si>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</si>
  <si>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</si>
  <si>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</si>
  <si>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</si>
  <si>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</si>
  <si>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</si>
  <si>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</si>
  <si>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</si>
  <si>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</si>
  <si>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</si>
  <si>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</si>
  <si>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</si>
  <si>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</si>
  <si>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</si>
  <si>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</si>
  <si>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</si>
  <si>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</si>
  <si>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</si>
  <si>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</si>
  <si>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</si>
  <si>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</si>
  <si>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</si>
  <si>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</si>
  <si>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</si>
  <si>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</si>
  <si>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</si>
  <si>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</si>
  <si>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</si>
  <si>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</si>
  <si>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</si>
  <si>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</si>
  <si>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</si>
  <si>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</si>
  <si>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</si>
  <si>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</si>
  <si>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</si>
  <si>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</si>
  <si>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</si>
  <si>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</si>
  <si>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</si>
  <si>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</si>
  <si>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</si>
  <si>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</si>
  <si>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</si>
  <si>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</si>
  <si>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No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</si>
  <si>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</si>
  <si>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</si>
  <si>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</si>
  <si>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</si>
  <si>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</si>
  <si>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</si>
  <si>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</si>
  <si>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</si>
  <si>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</si>
  <si>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</si>
  <si>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</si>
  <si>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</si>
  <si>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</si>
  <si>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</si>
  <si>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</si>
  <si>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</si>
  <si>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</si>
  <si>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</si>
  <si>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</si>
  <si>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</si>
  <si>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</si>
  <si>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</si>
  <si>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</si>
  <si>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</si>
  <si>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</si>
  <si>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</si>
  <si>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</si>
  <si>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</si>
  <si>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</si>
  <si>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</si>
  <si>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</si>
  <si>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</si>
  <si>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</si>
  <si>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</si>
  <si>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</si>
  <si>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</si>
  <si>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</si>
  <si>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</si>
  <si>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</si>
  <si>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</si>
  <si>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</si>
  <si>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</si>
  <si>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</si>
  <si>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</si>
  <si>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</si>
  <si>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</si>
  <si>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</si>
  <si>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</si>
  <si>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</si>
  <si>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</si>
  <si>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</si>
  <si>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</si>
  <si>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</si>
  <si>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</si>
  <si>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</si>
  <si>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</si>
  <si>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</si>
  <si>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</si>
  <si>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no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</si>
  <si>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</si>
  <si>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</si>
  <si>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</si>
  <si>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</si>
  <si>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</si>
  <si>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</si>
  <si>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</si>
  <si>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</si>
  <si>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</si>
  <si>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</si>
  <si>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</si>
  <si>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</si>
  <si>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</si>
  <si>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</si>
  <si>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</si>
  <si>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</si>
  <si>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</si>
  <si>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</si>
  <si>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</si>
  <si>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</si>
  <si>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</si>
  <si>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</si>
  <si>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</si>
  <si>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</si>
  <si>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</si>
  <si>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</si>
  <si>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</si>
  <si>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ค่าตอบแทนเบี้ยเลี้ยงเหมาจ่าย รพช. /รพ.สต.(ฉบับที่ 4)</t>
  </si>
  <si>
    <t>ค่าตอบแทนในการปฏิบัติงานของเจ้าหน้าที่ (ฉบับที่ 5)(บริการ)</t>
  </si>
  <si>
    <t>ค่าตอบแทนการปฏิบัติงาน (ฉบับที่ 6)</t>
  </si>
  <si>
    <t>ค่าตอบแทนการปฏิบัติงาน (ฉบับที่ 7)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</si>
  <si>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</si>
  <si>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</si>
  <si>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</si>
  <si>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</si>
  <si>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</si>
  <si>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</si>
  <si>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</si>
  <si>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</si>
  <si>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</si>
  <si>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วัสดุคอมพิวเตอร์ใช้ไป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</si>
  <si>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</si>
  <si>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</si>
  <si>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</si>
  <si>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</si>
  <si>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</si>
  <si>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</si>
  <si>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</si>
  <si>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</si>
  <si>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</si>
  <si>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</si>
  <si>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</si>
  <si>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</si>
  <si>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</si>
  <si>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</si>
  <si>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</si>
  <si>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</si>
  <si>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</si>
  <si>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</si>
  <si>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</si>
  <si>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</si>
  <si>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</si>
  <si>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</si>
  <si>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</si>
  <si>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</si>
  <si>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</si>
  <si>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</si>
  <si>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</si>
  <si>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</si>
  <si>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</si>
  <si>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</si>
  <si>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</si>
  <si>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ผังฯ59</t>
  </si>
  <si>
    <t>ผังฯ60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</si>
  <si>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</si>
  <si>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</si>
  <si>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</si>
  <si>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</si>
  <si>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</si>
  <si>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</si>
  <si>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</si>
  <si>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</si>
  <si>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</si>
  <si>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</si>
  <si>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</si>
  <si>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</si>
  <si>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</si>
  <si>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</si>
  <si>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</si>
  <si>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</si>
  <si>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</si>
  <si>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</si>
  <si>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</si>
  <si>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</si>
  <si>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</si>
  <si>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</si>
  <si>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</si>
  <si>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</si>
  <si>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</si>
  <si>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</si>
  <si>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</si>
  <si>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</si>
  <si>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</si>
  <si>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</si>
  <si>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</si>
  <si>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</si>
  <si>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</si>
  <si>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</si>
  <si>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</si>
  <si>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</si>
  <si>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</si>
  <si>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</si>
  <si>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</si>
  <si>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</si>
  <si>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</si>
  <si>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</si>
  <si>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อัคราส่วน NWC เหลือเหลือหลังลงทุน&gt;20%EBITDAต่อรายจ่าย:เดือน</t>
  </si>
  <si>
    <t>[14]=[M]/[11]*100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</si>
  <si>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</si>
  <si>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</si>
  <si>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</si>
  <si>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</si>
  <si>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</si>
  <si>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</si>
  <si>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</si>
  <si>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</si>
  <si>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</si>
  <si>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</si>
  <si>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</si>
  <si>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</si>
  <si>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</si>
  <si>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</si>
  <si>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</si>
  <si>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</si>
  <si>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</si>
  <si>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</si>
  <si>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</si>
  <si>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</si>
  <si>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</si>
  <si>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 ทบทวนการลงทุนอีกครั้ง 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</si>
  <si>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</si>
  <si>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</si>
  <si>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</si>
  <si>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</si>
  <si>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</si>
  <si>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</si>
  <si>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</si>
  <si>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</si>
  <si>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</si>
  <si>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</si>
  <si>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</si>
  <si>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</si>
  <si>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</si>
  <si>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</si>
  <si>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</si>
  <si>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</si>
  <si>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</si>
  <si>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</si>
  <si>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</si>
  <si>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</si>
  <si>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</si>
  <si>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</si>
  <si>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</si>
  <si>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</si>
  <si>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</si>
  <si>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</si>
  <si>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</si>
  <si>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</si>
  <si>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</si>
  <si>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t>เกินกว่าค่า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</si>
  <si>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</si>
  <si>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</si>
  <si>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</si>
  <si>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</si>
  <si>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</si>
  <si>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</si>
  <si>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</si>
  <si>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ตย. การคำนวณหา อัตราหมุนเวียนของเจ้าหนี้ (Payable Turnover)</t>
  </si>
  <si>
    <t xml:space="preserve">  ยอดซื้อเชื่อทั้งปี</t>
  </si>
  <si>
    <t xml:space="preserve">  เจ้าหนี้คงเหลือสิ้นปี</t>
  </si>
  <si>
    <t xml:space="preserve">  การ Turnover</t>
  </si>
  <si>
    <t xml:space="preserve"> ครั้ง</t>
  </si>
  <si>
    <t xml:space="preserve"> ระยะเวลาจ่ายคืน</t>
  </si>
  <si>
    <t>วัน</t>
  </si>
  <si>
    <t>* หมายเหตุ นโยบายการ Stock ยา ไม่ควรเกิน 2  เดือน</t>
  </si>
  <si>
    <t xml:space="preserve"> ตย. การคำนวณหา Inventory Turnover</t>
  </si>
  <si>
    <t xml:space="preserve">  ยาใช้ไป</t>
  </si>
  <si>
    <t xml:space="preserve">  ยาคงเหลือสิ้นปี</t>
  </si>
  <si>
    <t xml:space="preserve">  การ Turnover </t>
  </si>
  <si>
    <t>ครั้ง</t>
  </si>
  <si>
    <t xml:space="preserve">   ยาอยู่ในคลัง</t>
  </si>
  <si>
    <t>ตย. การคำนวณหา อัตราหมุนเวียนของลูกหนี้ (Account Receivable Turnover)</t>
  </si>
  <si>
    <t xml:space="preserve">  ยอดลูกหนี้ที่เกิดขึ้นทั้งปี</t>
  </si>
  <si>
    <t xml:space="preserve">  ลูกหนี้คงเหลือสิ้นปี</t>
  </si>
  <si>
    <t xml:space="preserve">  Receivable Turnover</t>
  </si>
  <si>
    <t>4.25 ครั้ง</t>
  </si>
  <si>
    <t xml:space="preserve">  เวลาเฉลี่ยในการเรียกเก็บ (collection period)</t>
  </si>
  <si>
    <t>85.88 วัน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</si>
  <si>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</si>
  <si>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</si>
  <si>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</si>
  <si>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</si>
  <si>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</si>
  <si>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</si>
  <si>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</si>
  <si>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</si>
  <si>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</si>
  <si>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</si>
  <si>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</si>
  <si>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</si>
  <si>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</si>
  <si>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</si>
  <si>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</si>
  <si>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</si>
  <si>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</si>
  <si>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</si>
  <si>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</si>
  <si>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</si>
  <si>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</si>
  <si>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</si>
  <si>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</si>
  <si>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</si>
  <si>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วัสดุทันตกรรม</t>
  </si>
  <si>
    <t>(A)หนี้ค้างชำระ ณ 30 ก.ย.2559</t>
  </si>
  <si>
    <t>(B)หนี้ค้างชำระ ณ 30 ก.ย.2560</t>
  </si>
  <si>
    <t>(C)ประมาณการหนี้สินปี 2561</t>
  </si>
  <si>
    <t>(D) = A+B+C รวมภาระหนี้สินปี 2561</t>
  </si>
  <si>
    <t>(E) แผนการจ่ายชำระปี 2561 (นำไปกรอกใน Planfin61)</t>
  </si>
  <si>
    <t>(F) = D-E ภาระหนี้สินคงเหลือสิ้นปี 2561</t>
  </si>
  <si>
    <t>ปี 2565</t>
  </si>
  <si>
    <t>(F)ประมาณการตัดหนี้สูญ</t>
  </si>
  <si>
    <t>1101010101.101</t>
  </si>
  <si>
    <t>เงินสด</t>
  </si>
  <si>
    <t>1101020501.102</t>
  </si>
  <si>
    <t>เงินฝากคลัง-หน่วยงานย่อย</t>
  </si>
  <si>
    <t>1101020603.101</t>
  </si>
  <si>
    <t>เงินฝากธนาคาร-  ในงบประมาณ ธ.กรุงไทย 2366022875</t>
  </si>
  <si>
    <t>1101030102.101</t>
  </si>
  <si>
    <t>เงินฝากธนาคาร-นอกงบประมาณ ออมทรัพย์ ธกส 020056613894</t>
  </si>
  <si>
    <t>1101030102.102</t>
  </si>
  <si>
    <t>เงินฝากธนาคาร-นอกงบประมาณรอการจัดสรรออมทรัพย์</t>
  </si>
  <si>
    <t>1101030102.103</t>
  </si>
  <si>
    <t>เงินฝากธนาคาร-นอกงบประมาณที่มีวัตถุประสงค์เฉพาะออมทรัพย์</t>
  </si>
  <si>
    <t>1101030102.104</t>
  </si>
  <si>
    <t>เงินฝากธนาคาร-นอกงบประมาณที่มีวัตถุประสงค์เฉพาะ ออมทรัพย์ (งบลงทุน UC)</t>
  </si>
  <si>
    <t>1102010108.101</t>
  </si>
  <si>
    <t>ลูกหนี้เงินยืม -  เงินบำรุง</t>
  </si>
  <si>
    <t>1102050123.114</t>
  </si>
  <si>
    <t>ค่าเผื่อหนี้สงสัยจะสูญ-ลูกหนี้ค่ารักษาชำระเงิน OP</t>
  </si>
  <si>
    <t>1102050123.216</t>
  </si>
  <si>
    <t>ค่าเผื่อหนี้สงสัยจะสูญ-ลูกหนี้ค่ารักษาUC- OP- AE</t>
  </si>
  <si>
    <t>1102050194.110</t>
  </si>
  <si>
    <t>ลูกหนี้ค่ารักษา-เบิกต้นสังกัด OP</t>
  </si>
  <si>
    <t>1102050194.112</t>
  </si>
  <si>
    <t>ลูกหนี้ค่ารักษา-ชำระเงิน OP</t>
  </si>
  <si>
    <t>1102050194.201</t>
  </si>
  <si>
    <t>ลูกหนี้ค่ารักษา UC- OP ใน CUP</t>
  </si>
  <si>
    <t>1102050194.204</t>
  </si>
  <si>
    <t>ลูกหนี้ค่ารักษา UC-OP นอก CUP (ในจังหวัด)</t>
  </si>
  <si>
    <t>1102050194.205</t>
  </si>
  <si>
    <t>ลูกหนี้ค่ารักษา UC-OP นอก CUP (ต่างจังหวัด)</t>
  </si>
  <si>
    <t>1102050194.207</t>
  </si>
  <si>
    <t>ลูกหนี้ค่ารักษา UC-OP - AE</t>
  </si>
  <si>
    <t>1102050194.301</t>
  </si>
  <si>
    <t>ลูกหนี้ค่ารักษาประกันสังคม OP-เครือข่าย</t>
  </si>
  <si>
    <t>1102050194.305</t>
  </si>
  <si>
    <t>ลูกหนี้ค่ารักษาประกันสังคม-กองทุนทดแทน</t>
  </si>
  <si>
    <t>1102050194.307</t>
  </si>
  <si>
    <t>ลูกหนี้ค่ารักษาประกันสังคม-ค่าใช้จ่ายสูง/อุบัติเหตุ/ฉุกเฉิน OP</t>
  </si>
  <si>
    <t>1102050194.401</t>
  </si>
  <si>
    <t>ลูกหนี้ค่ารักษา-เบิกจ่ายตรงกรมบัญชีกลาง OP</t>
  </si>
  <si>
    <t>1102050194.503</t>
  </si>
  <si>
    <t>ลูกหนี้ค่ารักษา-แรงงานต่างด้าว OP นอก CUP</t>
  </si>
  <si>
    <t>1102050194.601</t>
  </si>
  <si>
    <t>ลูกหนี้ค่ารักษา-พรบ.รถ OP</t>
  </si>
  <si>
    <t>1102050194.701</t>
  </si>
  <si>
    <t>ลูกหนี้ค่ารักษา-บุคคลที่มีปัญหาสถานะและสิทธิ OP ใน CUP</t>
  </si>
  <si>
    <t>1102050194.801</t>
  </si>
  <si>
    <t>ลูกหนี้ค่ารักษา-เบิกจ่ายตรง อปท. OP</t>
  </si>
  <si>
    <t>1105010103.101</t>
  </si>
  <si>
    <t>สินค้าสำเร็จรูป</t>
  </si>
  <si>
    <t>1105010103.102</t>
  </si>
  <si>
    <t>1105010103.103</t>
  </si>
  <si>
    <t>1105010103.104</t>
  </si>
  <si>
    <t>วัสดุการแพทย์ทั่วไป</t>
  </si>
  <si>
    <t>1105010103.105</t>
  </si>
  <si>
    <t>วัสดุวิทยาศาสตร์และการแพทย์</t>
  </si>
  <si>
    <t>1105010103.106</t>
  </si>
  <si>
    <t>วัสดุเอกซเรย์</t>
  </si>
  <si>
    <t>1105010103.107</t>
  </si>
  <si>
    <t>1105010105.105</t>
  </si>
  <si>
    <t>1105010105.106</t>
  </si>
  <si>
    <t>1105010105.107</t>
  </si>
  <si>
    <t>1105010105.108</t>
  </si>
  <si>
    <t>1105010105.109</t>
  </si>
  <si>
    <t>1105010105.110</t>
  </si>
  <si>
    <t>1105010105.111</t>
  </si>
  <si>
    <t>1105010105.112</t>
  </si>
  <si>
    <t>1105010105.113</t>
  </si>
  <si>
    <t>1105010105.114</t>
  </si>
  <si>
    <t>1105010105.115</t>
  </si>
  <si>
    <t>1106010103.103</t>
  </si>
  <si>
    <t>ค่าใช้จ่ายจ่ายล่วงหน้า</t>
  </si>
  <si>
    <t>1205010101.101</t>
  </si>
  <si>
    <t>อาคารเพื่อการพักอาศัย</t>
  </si>
  <si>
    <t>1205010103.101</t>
  </si>
  <si>
    <t>ค่าเสื่อมราคาสะสม - อาคารเพื่อการพักอาศัย</t>
  </si>
  <si>
    <t>1205030101.101</t>
  </si>
  <si>
    <t>อาคารเพื่อประโยชน์อื่น</t>
  </si>
  <si>
    <t>1205030103.101</t>
  </si>
  <si>
    <t>ค่าเสื่อมราคาสะสม-อาคารเพื่อประโยชน์อื่น</t>
  </si>
  <si>
    <t>1205040101.101</t>
  </si>
  <si>
    <t>สิ่งปลูกสร้าง</t>
  </si>
  <si>
    <t>1205040103.101</t>
  </si>
  <si>
    <t>ค่าเสื่อมราคาสะสม-สิ่งปลูกสร้าง</t>
  </si>
  <si>
    <t>1205050101.104</t>
  </si>
  <si>
    <t>สิ่งปลูกสร้าง-Interface</t>
  </si>
  <si>
    <t>1205050102.104</t>
  </si>
  <si>
    <t>ค่าเสื่อมราคาสะสมสิ่งปลูกสร้าง -Interface</t>
  </si>
  <si>
    <t>1206010101.101</t>
  </si>
  <si>
    <t>ครุภัณฑ์สำนักงาน</t>
  </si>
  <si>
    <t>1206010103.101</t>
  </si>
  <si>
    <t>ค่าเสื่อมราคาสะสม-ครุภัณฑ์สำนักงาน</t>
  </si>
  <si>
    <t>1206020101.101</t>
  </si>
  <si>
    <t>ครุภัณฑ์ยานพาหนะและขนส่ง</t>
  </si>
  <si>
    <t>1206020103.101</t>
  </si>
  <si>
    <t>ค่าเสื่อมราคาสะสม -ครุภัณฑ์ยานพาหนะและขนส่ง</t>
  </si>
  <si>
    <t>1206030101.101</t>
  </si>
  <si>
    <t>ครุภัณฑ์ไฟฟ้าและวิทยุ</t>
  </si>
  <si>
    <t>1206030103.101</t>
  </si>
  <si>
    <t>ค่าเสื่อมราคาสะสม-ครุภัณฑ์ไฟฟ้าและวิทยุ</t>
  </si>
  <si>
    <t>1206090101.101</t>
  </si>
  <si>
    <t>ครุภัณฑ์วิทยาศาสตร์และการแพทย์</t>
  </si>
  <si>
    <t>1206090103.101</t>
  </si>
  <si>
    <t>ค่าเสื่อมราคาสะสม -ครุภัณฑ์วิทยา ศาสตร์และการแพทย์</t>
  </si>
  <si>
    <t>1206100101.101</t>
  </si>
  <si>
    <t>ครุภัณฑ์คอมพิวเตอร์</t>
  </si>
  <si>
    <t>1206100103.101</t>
  </si>
  <si>
    <t>ค่าเสื่อมราคาสะสม-ครุภัณฑ์คอมพิวเตอร์</t>
  </si>
  <si>
    <t>1206120101.101</t>
  </si>
  <si>
    <t>ครุภัณฑ์งานบ้านงานครัว</t>
  </si>
  <si>
    <t>1206120103.101</t>
  </si>
  <si>
    <t>ค่าเสื่อมราคาสะสม-ครุภัณฑ์งานบ้านงานครัว</t>
  </si>
  <si>
    <t>1206170101.101</t>
  </si>
  <si>
    <t xml:space="preserve">ครุภัณฑ์สำนักงาน-Interface </t>
  </si>
  <si>
    <t>1206170101.102</t>
  </si>
  <si>
    <t xml:space="preserve">ครุภัณฑ์ยานพาหนะและขนส่ง-Interface </t>
  </si>
  <si>
    <t>1206170101.103</t>
  </si>
  <si>
    <t>ครุภัณฑ์ไฟฟ้าและวิทยุ-Interface</t>
  </si>
  <si>
    <t>1206170101.104</t>
  </si>
  <si>
    <t xml:space="preserve">ครุภัณฑ์โฆษณาและเผยแพร่-Interface </t>
  </si>
  <si>
    <t>1206170101.105</t>
  </si>
  <si>
    <t xml:space="preserve">ครุภัณฑ์การเกษตร-Interface </t>
  </si>
  <si>
    <t>1206170101.106</t>
  </si>
  <si>
    <t xml:space="preserve">ครุภัณฑ์ก่อสร้าง-Interface </t>
  </si>
  <si>
    <t>1206170101.107</t>
  </si>
  <si>
    <t xml:space="preserve">ครุภัณฑ์วิทยาศาสตร์และการแพทย์-Interface  </t>
  </si>
  <si>
    <t>1206170101.108</t>
  </si>
  <si>
    <t>ครุภัณฑ์คอมพิวเตอร์-Interface</t>
  </si>
  <si>
    <t>1206170101.109</t>
  </si>
  <si>
    <t xml:space="preserve">ครุภัณฑ์งานบ้านงานครัว-Interface </t>
  </si>
  <si>
    <t>1206170102.101</t>
  </si>
  <si>
    <t>ค่าเสื่อมราคาสะสมครุภัณฑ์สำนักงาน-Interface</t>
  </si>
  <si>
    <t>1206170102.102</t>
  </si>
  <si>
    <t>ค่าเสื่อมราคาสะสมครุภัณฑ์ยานพาหนะและขนส่ง-Interface</t>
  </si>
  <si>
    <t>1206170102.103</t>
  </si>
  <si>
    <t>ค่าเสื่อมราคาสะสมครุภัณฑ์ไฟฟ้าและวิทยุ-Interface</t>
  </si>
  <si>
    <t>1206170102.104</t>
  </si>
  <si>
    <t>ค่าเสื่อมราคาสะสมครุภัณฑ์โฆษณาและเผยแพร่-Interface</t>
  </si>
  <si>
    <t>1206170102.106</t>
  </si>
  <si>
    <t>ค่าเสื่อมราคาสะสมครุภัณฑ์ก่อสร้าง-Interface</t>
  </si>
  <si>
    <t>1206170102.107</t>
  </si>
  <si>
    <t>ค่าเสื่อมราคาสะสมครุภัณฑ์วิทยาศาสตร์และการแพทย์-Interface</t>
  </si>
  <si>
    <t>1206170102.108</t>
  </si>
  <si>
    <t>ค่าเสื่อมราคาสะสมครุภัณฑ์คอมพิวเตอร์-Interface</t>
  </si>
  <si>
    <t>1206170102.109</t>
  </si>
  <si>
    <t>ค่าเสื่อมราคาสะสมครุภัณฑ์งานบ้านงานครัว-Interface</t>
  </si>
  <si>
    <t>2101020199.134</t>
  </si>
  <si>
    <t>เจ้าหนี้-ยา</t>
  </si>
  <si>
    <t>2101020199.135</t>
  </si>
  <si>
    <t>เจ้าหนี้-วัสดุการแพทย์ทั่วไป</t>
  </si>
  <si>
    <t>2101020199.136</t>
  </si>
  <si>
    <t>เจ้าหนี้ - วัสดุวิทยาศาสตร์และการแพทย์</t>
  </si>
  <si>
    <t>2101020199.137</t>
  </si>
  <si>
    <t>เจ้าหนี้ -วัสดุอื่น</t>
  </si>
  <si>
    <t>2101020199.13701</t>
  </si>
  <si>
    <t>เจ้าหนี้ - วัสดุสำนักงาน</t>
  </si>
  <si>
    <t>2101020199.13702</t>
  </si>
  <si>
    <t>เจ้าหนี้ - วัสดุไฟฟ้าและวิทยุ</t>
  </si>
  <si>
    <t>2101020199.13703</t>
  </si>
  <si>
    <t>เจ้าหนี้ - วัสดุงานบ้านงานครัว</t>
  </si>
  <si>
    <t>2101020199.13704</t>
  </si>
  <si>
    <t>เจ้าหนี้ - วัสดุก่อสร้าง</t>
  </si>
  <si>
    <t>2101020199.13705</t>
  </si>
  <si>
    <t>เจ้าหนี้ - วัสดุยานพาหนะและขนส่ง</t>
  </si>
  <si>
    <t>2101020199.13706</t>
  </si>
  <si>
    <t>เจ้าหนี้ - วัสดุเชื้อเพลิงและหล่อลื่น</t>
  </si>
  <si>
    <t>2101020199.13708</t>
  </si>
  <si>
    <t>เจ้าหนี้ - วัสดุคอมพิวเตอร์</t>
  </si>
  <si>
    <t>2101020199.13709</t>
  </si>
  <si>
    <t>เจ้าหนี้ - วัสดุโฆษณาและเผยแพร่</t>
  </si>
  <si>
    <t>2101020199.13710</t>
  </si>
  <si>
    <t>เจ้าหนี้ - วัสดุเครื่องแต่งกาย</t>
  </si>
  <si>
    <t>2101020199.13711</t>
  </si>
  <si>
    <t>เจ้าหนี้ - วัสดุบริโภค</t>
  </si>
  <si>
    <t>2101020199.13801</t>
  </si>
  <si>
    <t>เจ้าหนี้อื่น - จ้างเหมาบำรุงรักษาครุภัณฑ์วิทยาศาสตร์และการแพทย์</t>
  </si>
  <si>
    <t>2101020199.13802</t>
  </si>
  <si>
    <t>เจ้าหนี้ - ค่าจ้างเหมาบริการอื่น</t>
  </si>
  <si>
    <t>2101020199.13803</t>
  </si>
  <si>
    <t>เจ้าหนี้อื่น - ค่าจ้างเหมาบำรุงรักษาเครื่องปรับอากาศ</t>
  </si>
  <si>
    <t>2101020199.13804</t>
  </si>
  <si>
    <t>เจ้าหนี้อื่น - ค่าจ้างเหมาซ่อมบำรุงครุภัณฑ์ยานพาหนะและขนส่ง</t>
  </si>
  <si>
    <t>2101020199.13805</t>
  </si>
  <si>
    <t>เจ้าหนี้อื่น - ค่าจ้างเหมาซ่อมบำรุงรักษาครุภัณฑ์สำนักงาน</t>
  </si>
  <si>
    <t>2101020199.13901</t>
  </si>
  <si>
    <t>เจ้าหนี้ - ครุภัณฑ์สำนักงาน - Interface</t>
  </si>
  <si>
    <t>2101020199.13902</t>
  </si>
  <si>
    <t>เจ้าหนี้ - ครุภัณฑ์คอมพิวเตอร์ - Interface</t>
  </si>
  <si>
    <t>2101020199.13903</t>
  </si>
  <si>
    <t>เจ้าหนี้ - ครุภัณฑ์งานบ้านงานครัว - Interface</t>
  </si>
  <si>
    <t>2101020199.13904</t>
  </si>
  <si>
    <t>เจ้าหนี้ - ครุภัณฑ์โฆษณาและเผยแพร่ - Interface</t>
  </si>
  <si>
    <t>2101020199.13905</t>
  </si>
  <si>
    <t>เจ้าหนี้ - ครุภัณฑ์การเกษตร - Interface</t>
  </si>
  <si>
    <t>2101020199.13906</t>
  </si>
  <si>
    <t>เจ้าหนี้ - ครุภัณฑ์ไฟฟ้าและวิทยุ - Interface</t>
  </si>
  <si>
    <t>2101020199.13907</t>
  </si>
  <si>
    <t>เจ้าหนี้ - ครุภัณฑ์วิทยาศาสตร์และการแพทย์ - Interface</t>
  </si>
  <si>
    <t>2101020199.13908</t>
  </si>
  <si>
    <t>เจ้าหนี้ - ครุภัณฑ์ก่อสร้าง - Interface</t>
  </si>
  <si>
    <t>2101020199.13909</t>
  </si>
  <si>
    <t>เจ้าหนี้ - ครุภัณฑ์งานบ้านงานครัว</t>
  </si>
  <si>
    <t>2101020199.13910</t>
  </si>
  <si>
    <t>เจ้าหนี้ - ครุภัณฑ์สำนักงาน</t>
  </si>
  <si>
    <t>2101020199.13911</t>
  </si>
  <si>
    <t>เจ้าหนี้ - ครุภัณฑ์วิทยาศาสตร์และการแพทย์</t>
  </si>
  <si>
    <t>2101020199.13912</t>
  </si>
  <si>
    <t>เจ้าหนี้ - ครุภัณฑ์มูลค่าต่ำกว่าเกณฑ์</t>
  </si>
  <si>
    <t>2101020199.14001</t>
  </si>
  <si>
    <t>เจ้าหนี้ - ที่ดิน อาคาร และสิ่งปลูกสร้าง - Interface</t>
  </si>
  <si>
    <t>2101020199.144</t>
  </si>
  <si>
    <t>เจ้าหนี้-วัสดุทันตกรรม</t>
  </si>
  <si>
    <t>2101020199.145</t>
  </si>
  <si>
    <t>เจ้าหนี้-วัสดุเอกซเรย์</t>
  </si>
  <si>
    <t>2101020199.146</t>
  </si>
  <si>
    <t>เจ้าหนี้-ค่าจ้างเหมาบริการทางการแพทย์</t>
  </si>
  <si>
    <t>2101020199.147</t>
  </si>
  <si>
    <t>เจ้าหนี้-ค่าจ้างเหมาตรวจห้องปฏิบัติ (LAB)</t>
  </si>
  <si>
    <t>2101020199.148</t>
  </si>
  <si>
    <t>เจ้าหนี้-ค่าตรวจเอกซเรย์ X-Ray</t>
  </si>
  <si>
    <t>2101020199.202</t>
  </si>
  <si>
    <t>เจ้าหนี้ค่ารักษา OP-UC นอก CUP (ในจังหวัดสังกัด สธ.)</t>
  </si>
  <si>
    <t>2101020199.204</t>
  </si>
  <si>
    <t>เจ้าหนี้ค่ารักษา OP-UC นอกสังกัด สธ.</t>
  </si>
  <si>
    <t>2102040101.10102</t>
  </si>
  <si>
    <t>ค่าสาธารณูปโภคค้างจ่าย (ค่าไฟฟ้า)</t>
  </si>
  <si>
    <t>2102040101.10103</t>
  </si>
  <si>
    <t>ค่าสาธารณูปโภคค้างจ่าย (ค่าโทรศัพท์)</t>
  </si>
  <si>
    <t>2102040101.10104</t>
  </si>
  <si>
    <t>ค่าสาธารณูปโภคค้างจ่าย (ค่าบริการสื่อสารและโทรคมนาคม)</t>
  </si>
  <si>
    <t>2102040101.10105</t>
  </si>
  <si>
    <t>ค่าสาธารณูปโภคค้างจ่าย (ค่าไปรษณีย์)</t>
  </si>
  <si>
    <t>2102040101.10106</t>
  </si>
  <si>
    <t>ค่าสาธารณูปโภคค้างจ่าย (ค่าเบี้ยประกันภัย)</t>
  </si>
  <si>
    <t>2102040102.101</t>
  </si>
  <si>
    <t>ใบสำคัญค้างจ่าย(เงินงบประมาณ/เงินนอกงบ ประมาณฝากคลัง)</t>
  </si>
  <si>
    <t>2102040199.110</t>
  </si>
  <si>
    <t>ค่าตอบแทนเงินเพิ่มพิเศษไม่ทำเวชปฏิบัติฯลฯ(บริการ) ค้างจ่าย</t>
  </si>
  <si>
    <t>2102040199.111</t>
  </si>
  <si>
    <t>ค่าตอบแทนในการปฏิบัติงานของเจ้าหน้าที่ (บริการ)  ค้างจ่าย</t>
  </si>
  <si>
    <t>2102040199.112</t>
  </si>
  <si>
    <t>ค่าตอบแทนในการปฏิบัติงานของเจ้าหน้าที่ (สนับสนุน) ค้างจ่าย</t>
  </si>
  <si>
    <t>2102040199.115</t>
  </si>
  <si>
    <t>ค่าตอบแทนการปฏิบัติงานในลักษณะเบี้ยเลี้ยงเหมาจ่ายค้างจ่าย</t>
  </si>
  <si>
    <t>2102040199.116</t>
  </si>
  <si>
    <t>ค่าตอบแทนอื่นค้างจ่าย</t>
  </si>
  <si>
    <t>2109010199.101</t>
  </si>
  <si>
    <t>รายได้เงินช่วยเหลือรอการรับรู้</t>
  </si>
  <si>
    <t>2109010199.201</t>
  </si>
  <si>
    <t>รายได้กองทุน UC- ด้านส่งเสริมและป้องกันโรค (P&amp;P) รอรับรู้</t>
  </si>
  <si>
    <t>2111020199.106</t>
  </si>
  <si>
    <t>เงินมัดจำค่ารักษาพยาบาล</t>
  </si>
  <si>
    <t>2111020199.107</t>
  </si>
  <si>
    <t>ภาษีเงินได้หัก ณ ที่จ่ายรอนำส่ง</t>
  </si>
  <si>
    <t>2111020199.108</t>
  </si>
  <si>
    <t>เงินรับฝากหักจากงินเดือน(พนักงานกระทรวงสาธารณสุข)</t>
  </si>
  <si>
    <t>2111020199.201</t>
  </si>
  <si>
    <t xml:space="preserve">เงินรับฝากกองทุน UC </t>
  </si>
  <si>
    <t>2111020199.202</t>
  </si>
  <si>
    <t>เงินรับฝากกองทุน UC (งบลงทุน)</t>
  </si>
  <si>
    <t>2111020199.204</t>
  </si>
  <si>
    <t>เงินรับฝากกองทุน UC วัสดุ</t>
  </si>
  <si>
    <t>2111020199.205</t>
  </si>
  <si>
    <t>เงินรับฝากกองทุน UC -Fixed Cost</t>
  </si>
  <si>
    <t>2111020199.206</t>
  </si>
  <si>
    <t>เงินรับฝากกองทุน UC -นอกเหนือ Fixed  Cost</t>
  </si>
  <si>
    <t>2111020199.302</t>
  </si>
  <si>
    <t>เงินสมทบประกันสังคมส่วนของลูกจ้าง</t>
  </si>
  <si>
    <t>2112010199.101</t>
  </si>
  <si>
    <t>เงินประกันอื่น</t>
  </si>
  <si>
    <t>2112010199.102</t>
  </si>
  <si>
    <t>เงินประกันอื่น - เงินมัดจำประกันสัญญา</t>
  </si>
  <si>
    <t>2213010101.103</t>
  </si>
  <si>
    <t>รายได้อื่นรอการรับรู้</t>
  </si>
  <si>
    <t>3102010101.101</t>
  </si>
  <si>
    <t>รายได้สูง(ต่ำ)กว่า ค่าใช้จ่ายสะสม</t>
  </si>
  <si>
    <t>3102010102.101</t>
  </si>
  <si>
    <t>ผลสะสมจากการแก้ไขข้อผิดพลาด</t>
  </si>
  <si>
    <t>3105010101.101</t>
  </si>
  <si>
    <t>ทุน</t>
  </si>
  <si>
    <t>5104010104.1010</t>
  </si>
  <si>
    <t>หมายเหตุ   1.ลูกหนี้  UC</t>
  </si>
  <si>
    <t>แผน</t>
  </si>
  <si>
    <t xml:space="preserve">                 - ลูกหนี้ค่ารักษา UC-OP ใน CUP</t>
  </si>
  <si>
    <t xml:space="preserve">                 - ลูกหนี้ค่ารักษา UC-OP นอก CUP (ในจังหวัด)</t>
  </si>
  <si>
    <t xml:space="preserve">                 - ลูกหนี้ค่ารักษา UC-OP นอก CUP (ต่างจังหวัด)</t>
  </si>
  <si>
    <t xml:space="preserve">                 - ลูกหนี้ค่ารักษา UC-OP - AE</t>
  </si>
  <si>
    <r>
      <t xml:space="preserve">              </t>
    </r>
    <r>
      <rPr>
        <sz val="11"/>
        <color rgb="FFFF0000"/>
        <rFont val="Tahoma"/>
        <family val="2"/>
        <scheme val="minor"/>
      </rPr>
      <t>2.ลูกหนี้ ประกันสังคม</t>
    </r>
  </si>
  <si>
    <t xml:space="preserve">                 - ลูกหนี้ค่ารักษาประกันสังคม OP - เครือข่าย</t>
  </si>
  <si>
    <t xml:space="preserve">                 - ลูกหนี้ค่ารักษาประกันสังคม - กองทุนทดแทน</t>
  </si>
  <si>
    <r>
      <t xml:space="preserve">              </t>
    </r>
    <r>
      <rPr>
        <sz val="11"/>
        <color rgb="FFFF0000"/>
        <rFont val="Tahoma"/>
        <family val="2"/>
        <scheme val="minor"/>
      </rPr>
      <t>3.ลูกหนี้ อื่น ๆ</t>
    </r>
  </si>
  <si>
    <t xml:space="preserve">                 - ลูกหนี้เงินยืม - เงินบำรุง</t>
  </si>
  <si>
    <t xml:space="preserve">                 - ลูกหนี้ค่ารักษา - เบิกต้นสังกัด OP</t>
  </si>
  <si>
    <t xml:space="preserve">                 - ลูกหนี้ค่ารักษา - ชำระเงิน OP</t>
  </si>
  <si>
    <t xml:space="preserve">                 - ลูกหนี้ค่ารักษา - พรบ.รถ OP</t>
  </si>
  <si>
    <t>รพ.สต. เฉลิมพระเกียรติฯ</t>
  </si>
  <si>
    <t>รพ.สต. ทุ่งกบินทร์</t>
  </si>
  <si>
    <t>รพ.สต. บ้านถวาย</t>
  </si>
  <si>
    <t>รพ.สต. วังใหม่</t>
  </si>
  <si>
    <t>รพ.สต. ซับสิงโต</t>
  </si>
  <si>
    <t>รพ.สต. คลองเจริญสุข</t>
  </si>
  <si>
    <t>สสอ. วังสมบูรณ์</t>
  </si>
  <si>
    <t>สสอ.วังสมบูรณ์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</si>
  <si>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</si>
  <si>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</si>
  <si>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</si>
  <si>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</si>
  <si>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</si>
  <si>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</si>
  <si>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</si>
  <si>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</si>
  <si>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[1] มูลค่าจัดซื้อปี 2559</t>
  </si>
  <si>
    <t>[2] มูลค่าจัดซื้อปี 2560</t>
  </si>
  <si>
    <t>[3] มูลค่าจัดซื้อปี 2561</t>
  </si>
  <si>
    <t>[4]มูลค่าการใช้ใน รพ. ปี 2561</t>
  </si>
  <si>
    <t>[5]มูลค่าการสนับสนุน รพ.สต.ปี 2561</t>
  </si>
  <si>
    <t>[6] มูลค่าการโอนยาให้หน่วยงานอื่น ปี 2561</t>
  </si>
  <si>
    <t>[7] = [4+5+6] รวมมูลค่าการใช้ยาทั้งปี 2561</t>
  </si>
  <si>
    <t>[9] แผนจัดซื้อปี 2562 นำไปกรอกใน planfin</t>
  </si>
  <si>
    <t>[4] มูลค่าการใช้ใน รพ. ปี 2561</t>
  </si>
  <si>
    <t>[6] แผนจัดซื้อปี 2562 นำไปกรอกใน planfin2562</t>
  </si>
  <si>
    <t>[2] ประมาณการหนี้สินปี 2562</t>
  </si>
  <si>
    <t>[4] แผนการจ่ายชำระปี 2562 (นำไปกรอกใน Planfin2562</t>
  </si>
  <si>
    <t>(5) = [3] -[4] ภาระหนี้สินคงเหลือสิ้นปี 2562</t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</si>
  <si>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</si>
  <si>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</si>
  <si>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</si>
  <si>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r>
      <t>(A)ลูกหนี้-สุทธิ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ก.ย.2560</t>
    </r>
  </si>
  <si>
    <t>(C)ประมาณการลูกหนี้ปี 2562</t>
  </si>
  <si>
    <t xml:space="preserve">  (D) =  A+B+C  รวมลูกหนี้ปี 2562</t>
  </si>
  <si>
    <t xml:space="preserve"> (E) ประมาณการลูกหนี้ที่เรียกเก็บได้ในปี 2562 นำไปกรอกใน planfin  </t>
  </si>
  <si>
    <t>(G)= D-E-F ลูกหนี้คงเหลือยกไปปี 2563</t>
  </si>
  <si>
    <t>[6] = [3+5]    รวมเงินลงทุนนำไปกรอกใน Planfin2562</t>
  </si>
  <si>
    <t>ขนาด รพสต. ตามประกาศ สธ 0204/22819 ลว15กค.59 ใช้ข้อมูลประชากร UC กค.60</t>
  </si>
  <si>
    <r>
      <rPr>
        <sz val="14"/>
        <color rgb="FFFF0000"/>
        <rFont val="TH SarabunPSK"/>
        <family val="2"/>
      </rPr>
      <t xml:space="preserve">** หมายเหตุ </t>
    </r>
    <r>
      <rPr>
        <sz val="14"/>
        <color theme="1"/>
        <rFont val="TH SarabunPSK"/>
        <family val="2"/>
      </rPr>
      <t xml:space="preserve">      เจ้าหนี้วัสดุอื่น -</t>
    </r>
  </si>
  <si>
    <t xml:space="preserve">                 - ลูกหนี้ค่ารักษา UC-IP </t>
  </si>
  <si>
    <t xml:space="preserve">                 - ลูกหนี้ค่ารักษา UC-IP นอก CUP (ในจังหวัด)</t>
  </si>
  <si>
    <t xml:space="preserve">                 - ลูกหนี้ค่ารักษา UC-IP - AE</t>
  </si>
  <si>
    <t xml:space="preserve">                 - ลูกหนี้ค่ารักษาประกันสังคม IP - เครือข่าย</t>
  </si>
  <si>
    <t xml:space="preserve">                 - ลูกหนี้ค่ารักษาประกันสังคม - ค่าใช้จ่ายสูง/อุบัติเหตุฯ OP</t>
  </si>
  <si>
    <t xml:space="preserve">                 - ลูกหนี้ค่ารักษาประกันสังคม - ค่าใช้จ่ายสูง/อุบัติเหตุฯ IP</t>
  </si>
  <si>
    <t xml:space="preserve">                 - ลูกหนี้ค่ารักษา - เบิกต้นสังกัด IP</t>
  </si>
  <si>
    <t xml:space="preserve">                 - ลูกหนี้ค่ารักษา - ชำระเงิน IP</t>
  </si>
  <si>
    <t xml:space="preserve">                 - ลูกหนี้ค่ารักษา - พรบ.รถ IP</t>
  </si>
  <si>
    <t>แผนปี2562</t>
  </si>
  <si>
    <t>รพ</t>
  </si>
  <si>
    <t>รพสต</t>
  </si>
  <si>
    <t>ครุภัณฑ์โฆษณาและวิทยุ</t>
  </si>
  <si>
    <t>ครุภัณฑ์การเกษตร</t>
  </si>
  <si>
    <t xml:space="preserve"> </t>
  </si>
  <si>
    <t>เจ้าหนี้ทั้งปี 2561</t>
  </si>
  <si>
    <t>แผน62</t>
  </si>
  <si>
    <t>แผนปี 2562</t>
  </si>
  <si>
    <t>สร้างโรงแยกขยะ</t>
  </si>
  <si>
    <t>ต่อเติมห้องแลป</t>
  </si>
  <si>
    <t>สร้างห้องน้ำ (แยกออกจากอาคาร)</t>
  </si>
  <si>
    <t>รวมทั้งสิ้น</t>
  </si>
  <si>
    <t>รายได้/ค่าใช้จ่ายปี61</t>
  </si>
  <si>
    <t>12เดือน</t>
  </si>
  <si>
    <t>9890+34841</t>
  </si>
  <si>
    <t>ประมาณการปี 2562</t>
  </si>
  <si>
    <t>หัก รพสต</t>
  </si>
  <si>
    <t>เวชภัณฑ์มิใช่ยา</t>
  </si>
  <si>
    <t>ยาสมุนไพร</t>
  </si>
  <si>
    <t>วัสดุวิทยาศาสตร์การแพทย์(LAB)</t>
  </si>
  <si>
    <t>การเปรียบเทียบ HGR ปี 2560</t>
  </si>
  <si>
    <t>จ้างเหมาระบบPACS</t>
  </si>
  <si>
    <t>จ้างเหมาขยะติดเชื้อ,อันตราย</t>
  </si>
  <si>
    <t xml:space="preserve">  ประมาณการปี 2562 ทั้งปีจากส่วนกลาง </t>
  </si>
  <si>
    <t>โรงพยาบาลวังสมบูรณ์</t>
  </si>
  <si>
    <t xml:space="preserve">จัดซื้อ จัดหาด้วยเงินบริจาค </t>
  </si>
  <si>
    <t>ทุนสำรองสุทธิ (Networking Capital) ณ 31 ส.ค.2561</t>
  </si>
  <si>
    <t>เงินบำรุงคงเหลือ (หักหนี้สินและภาระผูกพัน) ณ 31 ส.ค.2561</t>
  </si>
  <si>
    <t>จัดซื้อ/จัดหาด้วยเงินบำรุงของ รพ. ปี 2562</t>
  </si>
  <si>
    <t>จัดซื้อ จัดหาด้วยเงินบริจาค ของ รพ. ปี 2562</t>
  </si>
  <si>
    <t>[8] สินค้าคงคลัง (ยา เวชภัณฑ์ฯ วัสดุวิทย์ฯ) ณ 30 ก.ย. 2561</t>
  </si>
  <si>
    <t>[5] วัสดุคงคลัง ณ 30 ก.ย. 2561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</si>
  <si>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</si>
  <si>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r>
      <t>(B)ลูกหนี้-สุทธิ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</si>
  <si>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r>
      <t xml:space="preserve">[1] หนี้สินค้างชำระ ณ </t>
    </r>
    <r>
      <rPr>
        <b/>
        <sz val="16"/>
        <color rgb="FFFF0000"/>
        <rFont val="TH SarabunPSK"/>
        <family val="2"/>
      </rPr>
      <t>30 ก.ย.2561</t>
    </r>
  </si>
  <si>
    <t>รวม(2)</t>
  </si>
  <si>
    <t>รวม(1)</t>
  </si>
  <si>
    <t>งบค่าเสื่อม UC (3)</t>
  </si>
  <si>
    <t>มูลค่ารวมทั้งปี 62 (1)+(2)+(3)</t>
  </si>
  <si>
    <t>[3] = [1] +[2]  รวมภาระหนี้สินปี 2562</t>
  </si>
  <si>
    <t>ปี 2566</t>
  </si>
  <si>
    <t>ลูกหนี้คงเหลือยกไปปี 2563</t>
  </si>
  <si>
    <t>ตู้บานเลื่อน 4 ฟุต บนกระจกล่างทึบ ขนาด 121.8(W)X45.7(D)X183(H) cm</t>
  </si>
  <si>
    <t>โทรศัพท์ภายใน ไร้สาย</t>
  </si>
  <si>
    <t>เครื่องปรับอากาศ ขนาด 18,000 BTU</t>
  </si>
  <si>
    <t>เก้าอี้สำนักงาน</t>
  </si>
  <si>
    <t>ฉากบังตา 3 ตอนทำด้วยสแตนแลส</t>
  </si>
  <si>
    <t>ฉากกั้น แบบไม้</t>
  </si>
  <si>
    <t>โต๊ะทำงาน เหล็ก ขนาด 4 ฟุต+กระจก</t>
  </si>
  <si>
    <t>ตู้เหล็ก 4 ลิ้นชัก</t>
  </si>
  <si>
    <t>เครื่องปรับอากาศ แบบแยกส่วน ชนิดตั้งพื้นหรือชนิดแขวน ขนาด 13,000 บีทียู</t>
  </si>
  <si>
    <t xml:space="preserve">เครื่องพิมพ์ Multifunction ชนิดเลเซอร์ หรือชนิด LED ขาวดำ </t>
  </si>
  <si>
    <t>เครื่องคอมพิวเตอร์ สำหรับงานประมวลผล แบบที่ 1 (จอขนาดไม่น้อยกว่า 19 นิ้ว</t>
  </si>
  <si>
    <t>เครื่องสำรองไฟ ขนาด 800 VA</t>
  </si>
  <si>
    <t>อุปกรณ์กระจายสัญญาณ (L2 Switch) ขนาด 8 ช่อง</t>
  </si>
  <si>
    <t>เครื่องคอมพิวเตอร์โน๊ตบุ๊ค สำหรับงานประมวลผล</t>
  </si>
  <si>
    <t>เครื่องคอมพิวเตอร์ สำหรับงานประมวลผล แบบที่ 2 (จอขนาดไม่น้อยกว่า 19 นิ้ว</t>
  </si>
  <si>
    <t>เครื่องพิมพ์ชนิดเลเซอร์ หรือชนิด LED สี แบบ Network</t>
  </si>
  <si>
    <t>ถังออกซิเจนขนาดใหญ่</t>
  </si>
  <si>
    <t>หัวออกซิเจน Pipeline ชนิด 2 หัว</t>
  </si>
  <si>
    <t>หัวออกซิเจน Pipeline ชนิด 1 หัว</t>
  </si>
  <si>
    <t>หัวออกซิเจนต่อถังออกซิเจน</t>
  </si>
  <si>
    <t>ที่นอนลม</t>
  </si>
  <si>
    <t>เครื่องดูดเสมหะผู้ป่วย</t>
  </si>
  <si>
    <t>รถฉีดยาและดมยา (ทำแผล)</t>
  </si>
  <si>
    <t>รถเข็นของ  (ผ้าเปื้อน)</t>
  </si>
  <si>
    <t>โต๊ะคร่อมเตียง</t>
  </si>
  <si>
    <t>เสาน้ำเกลือ</t>
  </si>
  <si>
    <t>ถังขยะสแตนเลส มีล้อ</t>
  </si>
  <si>
    <t>ตะแกรงล้างแผลมีล้อปรับระดับได้</t>
  </si>
  <si>
    <t>เครื่องวัดออกซิเจนในเลือดอัติโนมัติชนิดพกพา</t>
  </si>
  <si>
    <t>เครื่องวัดความดัน ชนิดตั้งโต๊ะ</t>
  </si>
  <si>
    <t>เครื่องปั่น HCT</t>
  </si>
  <si>
    <t>ชุดส่องใส่ท่อทางเดินหายใจ</t>
  </si>
  <si>
    <t>เครื่องควบคุมสารละลายทางหลอดเลือดดำ</t>
  </si>
  <si>
    <t>รถเข็น (weel chair)</t>
  </si>
  <si>
    <t>เครื่องกระตุ้นกล้ามเนื้อและเส้นประสาทผ่านทางผิวหนังแบบพกพา(TENs)</t>
  </si>
  <si>
    <t xml:space="preserve">เครื่องกระตุ้นกล้ามเนื้อด้วยกระแสไฟฟ้า </t>
  </si>
  <si>
    <t>รอกบริหารแขน (Overhead Pulley)</t>
  </si>
  <si>
    <t>เตียงไม้นวดแผนไทยพร้อมเบาะ</t>
  </si>
  <si>
    <t>เครื่องฟังเสียงหัวใจทารกในครรภ์ (Doptone)</t>
  </si>
  <si>
    <t>ตู้ปลอดเชื้อ (Biological Safety Cabinet 2)</t>
  </si>
  <si>
    <t>ตู้ดูดควัน ย้อมสี</t>
  </si>
  <si>
    <t>เครื่องดูดสารละลาย (Auto pipette)</t>
  </si>
  <si>
    <t>เครื่องวัดความชื้น</t>
  </si>
  <si>
    <t>เครื่องสัญญาณเตือน</t>
  </si>
  <si>
    <t>เครื่องปั่นตกตะกอนเม็ดเลือดแดง</t>
  </si>
  <si>
    <t>ปั๊มลม80ลิตร</t>
  </si>
  <si>
    <t>กล้องถ่ายรูปดิจิตอล 20 ล้านพิกเซล</t>
  </si>
  <si>
    <t>ไมโครโฟน พร้อมลำโพงติดผนัง</t>
  </si>
  <si>
    <t>หม้อนึ่งไฟฟ้า</t>
  </si>
  <si>
    <t>ตู้เย็นเก็บพลาสมาและเกล็ดเลือด</t>
  </si>
  <si>
    <t>เครื่องพ่นยาสะพายหลัง</t>
  </si>
  <si>
    <t>ปั๊มน้ำ ไดโว่ 1.5 นิ้ว</t>
  </si>
  <si>
    <t>20%Ebitda</t>
  </si>
  <si>
    <t>จัดสรรจริง62</t>
  </si>
  <si>
    <t>แผนปี62</t>
  </si>
  <si>
    <t>ร้อยละ</t>
  </si>
  <si>
    <t>ณ 23มค62</t>
  </si>
  <si>
    <t>ip</t>
  </si>
  <si>
    <t>op</t>
  </si>
  <si>
    <t>11331.98+837.83+107989.07</t>
  </si>
  <si>
    <t>pp</t>
  </si>
  <si>
    <t>IPD</t>
  </si>
  <si>
    <t>OP</t>
  </si>
  <si>
    <t>PP</t>
  </si>
  <si>
    <t>CF</t>
  </si>
  <si>
    <t>ผลงาน</t>
  </si>
  <si>
    <t>ipd</t>
  </si>
  <si>
    <t>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</si>
</sst>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_ ;[Red]\-#,##0.00\ "/>
    <numFmt numFmtId="188" formatCode="#,##0_ ;[Red]\-#,##0\ "/>
    <numFmt numFmtId="189" formatCode="_-* #,##0_-;\-* #,##0_-;_-* &quot;-&quot;??_-;_-@_-"/>
    <numFmt numFmtId="190" formatCode="#,##0.00_ ;\-#,##0.00\ "/>
    <numFmt numFmtId="191" formatCode="_(* #,##0.00_);_(* \(#,##0.00\);_(* &quot;-&quot;??_);_(@_)"/>
    <numFmt numFmtId="192" formatCode="0.000"/>
    <numFmt numFmtId="193" formatCode="#,##0_ ;\-#,##0\ "/>
  </numFmts>
  <fonts count="66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sz val="10"/>
      <name val="Arial"/>
      <family val="2"/>
    </font>
    <font>
      <sz val="14"/>
      <color indexed="8"/>
      <name val="TH SarabunPSK"/>
      <family val="2"/>
    </font>
    <font>
      <sz val="11"/>
      <color rgb="FFFF0000"/>
      <name val="TH SarabunPSK"/>
      <family val="2"/>
    </font>
    <font>
      <sz val="10"/>
      <name val="TH SarabunPSK"/>
      <family val="2"/>
    </font>
    <font>
      <sz val="10"/>
      <color indexed="10"/>
      <name val="TH SarabunPSK"/>
      <family val="2"/>
    </font>
    <font>
      <sz val="10"/>
      <color indexed="8"/>
      <name val="TH SarabunPSK"/>
      <family val="2"/>
    </font>
    <font>
      <sz val="11"/>
      <color rgb="FFFF0000"/>
      <name val="Tahoma"/>
      <family val="2"/>
      <scheme val="minor"/>
    </font>
    <font>
      <sz val="14"/>
      <color theme="1"/>
      <name val="TH SarabunPSK"/>
      <family val="2"/>
    </font>
    <font>
      <b/>
      <sz val="18"/>
      <color indexed="8"/>
      <name val="TH SarabunPSK"/>
      <family val="2"/>
    </font>
    <font>
      <sz val="11"/>
      <name val="TH SarabunPSK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6"/>
      <color rgb="FF222222"/>
      <name val="TH SarabunPSK"/>
      <family val="2"/>
    </font>
    <font>
      <sz val="16"/>
      <name val="Angsana New"/>
      <family val="1"/>
    </font>
    <font>
      <sz val="16"/>
      <color theme="1"/>
      <name val="Angsana New"/>
      <family val="1"/>
    </font>
  </fonts>
  <fills count="3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1" fillId="0" borderId="0"/>
    <xf numFmtId="43" fontId="51" fillId="0" borderId="0" applyFont="0" applyFill="0" applyBorder="0" applyAlignment="0" applyProtection="0"/>
    <xf numFmtId="0" fontId="51" fillId="0" borderId="0"/>
  </cellStyleXfs>
  <cellXfs count="69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3" fillId="0" borderId="2" xfId="3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2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2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0" fontId="24" fillId="0" borderId="0" xfId="0" applyFont="1"/>
    <xf numFmtId="4" fontId="25" fillId="6" borderId="2" xfId="0" applyNumberFormat="1" applyFont="1" applyFill="1" applyBorder="1"/>
    <xf numFmtId="43" fontId="25" fillId="0" borderId="2" xfId="3" applyFont="1" applyBorder="1"/>
    <xf numFmtId="0" fontId="0" fillId="0" borderId="2" xfId="0" applyBorder="1"/>
    <xf numFmtId="0" fontId="12" fillId="0" borderId="2" xfId="0" applyFont="1" applyBorder="1"/>
    <xf numFmtId="0" fontId="27" fillId="0" borderId="0" xfId="6" applyFont="1" applyFill="1" applyBorder="1" applyAlignment="1">
      <alignment wrapText="1"/>
    </xf>
    <xf numFmtId="0" fontId="27" fillId="6" borderId="0" xfId="6" applyFont="1" applyFill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top" wrapText="1"/>
    </xf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1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0" fontId="15" fillId="0" borderId="2" xfId="0" applyFont="1" applyBorder="1"/>
    <xf numFmtId="0" fontId="33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3" fillId="0" borderId="2" xfId="0" applyFont="1" applyBorder="1"/>
    <xf numFmtId="0" fontId="36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12" fillId="10" borderId="0" xfId="0" applyFont="1" applyFill="1" applyAlignment="1">
      <alignment horizontal="center"/>
    </xf>
    <xf numFmtId="0" fontId="12" fillId="10" borderId="0" xfId="0" applyFont="1" applyFill="1" applyAlignment="1"/>
    <xf numFmtId="0" fontId="12" fillId="2" borderId="0" xfId="0" applyFont="1" applyFill="1" applyBorder="1" applyAlignment="1"/>
    <xf numFmtId="0" fontId="12" fillId="9" borderId="0" xfId="0" applyFont="1" applyFill="1" applyBorder="1" applyAlignment="1"/>
    <xf numFmtId="187" fontId="3" fillId="11" borderId="2" xfId="0" applyNumberFormat="1" applyFont="1" applyFill="1" applyBorder="1"/>
    <xf numFmtId="0" fontId="37" fillId="0" borderId="1" xfId="8" applyFont="1" applyFill="1" applyBorder="1" applyAlignment="1"/>
    <xf numFmtId="0" fontId="37" fillId="0" borderId="1" xfId="8" applyFont="1" applyFill="1" applyBorder="1" applyAlignment="1">
      <alignment horizontal="right"/>
    </xf>
    <xf numFmtId="0" fontId="37" fillId="14" borderId="38" xfId="8" applyFont="1" applyFill="1" applyBorder="1" applyAlignment="1">
      <alignment horizontal="center"/>
    </xf>
    <xf numFmtId="0" fontId="19" fillId="15" borderId="2" xfId="7" applyFont="1" applyFill="1" applyBorder="1" applyAlignment="1"/>
    <xf numFmtId="0" fontId="3" fillId="15" borderId="2" xfId="0" applyFont="1" applyFill="1" applyBorder="1"/>
    <xf numFmtId="0" fontId="0" fillId="15" borderId="0" xfId="0" applyFill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0" fontId="18" fillId="4" borderId="2" xfId="2" applyFont="1" applyFill="1" applyBorder="1" applyAlignment="1">
      <alignment horizontal="center"/>
    </xf>
    <xf numFmtId="0" fontId="37" fillId="4" borderId="1" xfId="8" applyFont="1" applyFill="1" applyBorder="1" applyAlignment="1"/>
    <xf numFmtId="0" fontId="37" fillId="4" borderId="1" xfId="8" applyFont="1" applyFill="1" applyBorder="1" applyAlignment="1">
      <alignment horizontal="right"/>
    </xf>
    <xf numFmtId="0" fontId="12" fillId="4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187" fontId="4" fillId="0" borderId="0" xfId="3" applyNumberFormat="1" applyFont="1" applyFill="1" applyBorder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4" fillId="0" borderId="13" xfId="0" applyFont="1" applyFill="1" applyBorder="1"/>
    <xf numFmtId="0" fontId="4" fillId="0" borderId="11" xfId="0" applyFont="1" applyFill="1" applyBorder="1"/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2" xfId="0" applyNumberFormat="1" applyFont="1" applyFill="1" applyBorder="1" applyAlignment="1"/>
    <xf numFmtId="0" fontId="3" fillId="21" borderId="3" xfId="0" applyFont="1" applyFill="1" applyBorder="1" applyAlignment="1">
      <alignment horizontal="center"/>
    </xf>
    <xf numFmtId="187" fontId="28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9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14" fillId="0" borderId="12" xfId="3" applyFont="1" applyBorder="1" applyAlignment="1">
      <alignment vertical="center"/>
    </xf>
    <xf numFmtId="43" fontId="27" fillId="0" borderId="0" xfId="3" applyFont="1" applyFill="1" applyBorder="1" applyAlignment="1">
      <alignment wrapText="1"/>
    </xf>
    <xf numFmtId="43" fontId="27" fillId="6" borderId="0" xfId="3" applyFont="1" applyFill="1" applyBorder="1" applyAlignment="1">
      <alignment wrapText="1"/>
    </xf>
    <xf numFmtId="43" fontId="12" fillId="0" borderId="0" xfId="3" applyFont="1"/>
    <xf numFmtId="43" fontId="19" fillId="0" borderId="2" xfId="3" applyFont="1" applyFill="1" applyBorder="1" applyAlignment="1">
      <alignment wrapText="1"/>
    </xf>
    <xf numFmtId="0" fontId="3" fillId="18" borderId="2" xfId="0" applyFont="1" applyFill="1" applyBorder="1"/>
    <xf numFmtId="43" fontId="3" fillId="0" borderId="2" xfId="0" applyNumberFormat="1" applyFont="1" applyBorder="1"/>
    <xf numFmtId="43" fontId="19" fillId="18" borderId="2" xfId="3" applyFont="1" applyFill="1" applyBorder="1" applyAlignment="1">
      <alignment wrapText="1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3" fillId="17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0" borderId="2" xfId="0" applyNumberFormat="1" applyFont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0" fillId="18" borderId="0" xfId="0" applyFont="1" applyFill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40" fillId="0" borderId="0" xfId="0" applyFont="1" applyFill="1" applyAlignment="1">
      <alignment horizontal="center" vertical="top" wrapText="1"/>
    </xf>
    <xf numFmtId="0" fontId="41" fillId="0" borderId="0" xfId="0" applyFont="1" applyFill="1" applyAlignment="1">
      <alignment horizontal="center" vertical="top" wrapText="1"/>
    </xf>
    <xf numFmtId="0" fontId="38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4" fillId="0" borderId="13" xfId="3" applyNumberFormat="1" applyFont="1" applyFill="1" applyBorder="1"/>
    <xf numFmtId="0" fontId="35" fillId="6" borderId="0" xfId="0" applyFont="1" applyFill="1" applyBorder="1" applyAlignment="1">
      <alignment horizontal="center"/>
    </xf>
    <xf numFmtId="0" fontId="42" fillId="23" borderId="39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3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2" fillId="23" borderId="41" xfId="0" applyFont="1" applyFill="1" applyBorder="1" applyAlignment="1">
      <alignment horizontal="left" vertical="center" wrapText="1" readingOrder="1"/>
    </xf>
    <xf numFmtId="0" fontId="44" fillId="24" borderId="42" xfId="0" applyFont="1" applyFill="1" applyBorder="1" applyAlignment="1">
      <alignment horizontal="center" vertical="center" wrapText="1" readingOrder="1"/>
    </xf>
    <xf numFmtId="0" fontId="44" fillId="25" borderId="43" xfId="0" applyFont="1" applyFill="1" applyBorder="1" applyAlignment="1">
      <alignment horizontal="center" vertical="center" wrapText="1" readingOrder="1"/>
    </xf>
    <xf numFmtId="0" fontId="35" fillId="25" borderId="43" xfId="0" applyFont="1" applyFill="1" applyBorder="1" applyAlignment="1">
      <alignment horizontal="center" vertical="center" wrapText="1" readingOrder="1"/>
    </xf>
    <xf numFmtId="0" fontId="44" fillId="24" borderId="43" xfId="0" applyFont="1" applyFill="1" applyBorder="1" applyAlignment="1">
      <alignment horizontal="center" vertical="center" wrapText="1" readingOrder="1"/>
    </xf>
    <xf numFmtId="0" fontId="35" fillId="24" borderId="43" xfId="0" applyFont="1" applyFill="1" applyBorder="1" applyAlignment="1">
      <alignment horizontal="center" vertical="center" wrapText="1" readingOrder="1"/>
    </xf>
    <xf numFmtId="0" fontId="44" fillId="24" borderId="39" xfId="0" applyFont="1" applyFill="1" applyBorder="1" applyAlignment="1">
      <alignment horizontal="center" vertical="center" wrapText="1" readingOrder="1"/>
    </xf>
    <xf numFmtId="0" fontId="44" fillId="25" borderId="39" xfId="0" applyFont="1" applyFill="1" applyBorder="1" applyAlignment="1">
      <alignment horizontal="center" vertical="center" wrapText="1" readingOrder="1"/>
    </xf>
    <xf numFmtId="0" fontId="35" fillId="25" borderId="39" xfId="0" applyFont="1" applyFill="1" applyBorder="1" applyAlignment="1">
      <alignment horizontal="center" vertical="center" wrapText="1" readingOrder="1"/>
    </xf>
    <xf numFmtId="0" fontId="35" fillId="24" borderId="39" xfId="0" applyFont="1" applyFill="1" applyBorder="1" applyAlignment="1">
      <alignment horizontal="center" vertical="center" wrapText="1" readingOrder="1"/>
    </xf>
    <xf numFmtId="0" fontId="44" fillId="24" borderId="42" xfId="0" applyFont="1" applyFill="1" applyBorder="1" applyAlignment="1">
      <alignment horizontal="left" vertical="center" readingOrder="1"/>
    </xf>
    <xf numFmtId="0" fontId="44" fillId="25" borderId="43" xfId="0" applyFont="1" applyFill="1" applyBorder="1" applyAlignment="1">
      <alignment horizontal="left" vertical="center" readingOrder="1"/>
    </xf>
    <xf numFmtId="0" fontId="44" fillId="24" borderId="39" xfId="0" applyFont="1" applyFill="1" applyBorder="1" applyAlignment="1">
      <alignment horizontal="left" vertical="center" readingOrder="1"/>
    </xf>
    <xf numFmtId="0" fontId="44" fillId="25" borderId="39" xfId="0" applyFont="1" applyFill="1" applyBorder="1" applyAlignment="1">
      <alignment horizontal="left" vertical="center" readingOrder="1"/>
    </xf>
    <xf numFmtId="0" fontId="44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6" fillId="6" borderId="0" xfId="0" applyFont="1" applyFill="1" applyBorder="1" applyAlignment="1">
      <alignment horizontal="center"/>
    </xf>
    <xf numFmtId="0" fontId="45" fillId="0" borderId="0" xfId="0" applyFont="1"/>
    <xf numFmtId="0" fontId="45" fillId="7" borderId="12" xfId="0" applyFont="1" applyFill="1" applyBorder="1" applyAlignment="1">
      <alignment horizontal="centerContinuous"/>
    </xf>
    <xf numFmtId="0" fontId="45" fillId="7" borderId="0" xfId="0" applyFont="1" applyFill="1" applyBorder="1" applyAlignment="1">
      <alignment horizontal="centerContinuous"/>
    </xf>
    <xf numFmtId="0" fontId="4" fillId="7" borderId="11" xfId="0" applyFont="1" applyFill="1" applyBorder="1" applyAlignment="1">
      <alignment horizontal="centerContinuous"/>
    </xf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0" fontId="29" fillId="0" borderId="0" xfId="0" applyFont="1" applyFill="1" applyAlignment="1">
      <alignment horizontal="center"/>
    </xf>
    <xf numFmtId="43" fontId="29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3" fillId="2" borderId="0" xfId="0" applyFont="1" applyFill="1"/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47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46" fillId="23" borderId="41" xfId="0" applyFont="1" applyFill="1" applyBorder="1" applyAlignment="1">
      <alignment horizontal="left" vertical="center" wrapText="1" readingOrder="1"/>
    </xf>
    <xf numFmtId="0" fontId="48" fillId="24" borderId="42" xfId="0" applyFont="1" applyFill="1" applyBorder="1" applyAlignment="1">
      <alignment horizontal="center" vertical="center" wrapText="1" readingOrder="1"/>
    </xf>
    <xf numFmtId="0" fontId="48" fillId="24" borderId="42" xfId="0" applyFont="1" applyFill="1" applyBorder="1" applyAlignment="1">
      <alignment horizontal="left" vertical="center" readingOrder="1"/>
    </xf>
    <xf numFmtId="0" fontId="48" fillId="25" borderId="43" xfId="0" applyFont="1" applyFill="1" applyBorder="1" applyAlignment="1">
      <alignment horizontal="center" vertical="center" wrapText="1" readingOrder="1"/>
    </xf>
    <xf numFmtId="0" fontId="49" fillId="25" borderId="43" xfId="0" applyFont="1" applyFill="1" applyBorder="1" applyAlignment="1">
      <alignment horizontal="center" vertical="center" wrapText="1" readingOrder="1"/>
    </xf>
    <xf numFmtId="0" fontId="48" fillId="25" borderId="43" xfId="0" applyFont="1" applyFill="1" applyBorder="1" applyAlignment="1">
      <alignment horizontal="left" vertical="center" readingOrder="1"/>
    </xf>
    <xf numFmtId="0" fontId="48" fillId="24" borderId="39" xfId="0" applyFont="1" applyFill="1" applyBorder="1" applyAlignment="1">
      <alignment horizontal="center" vertical="center" wrapText="1" readingOrder="1"/>
    </xf>
    <xf numFmtId="0" fontId="48" fillId="24" borderId="39" xfId="0" applyFont="1" applyFill="1" applyBorder="1" applyAlignment="1">
      <alignment horizontal="left" vertical="center" readingOrder="1"/>
    </xf>
    <xf numFmtId="0" fontId="48" fillId="25" borderId="39" xfId="0" applyFont="1" applyFill="1" applyBorder="1" applyAlignment="1">
      <alignment horizontal="center" vertical="center" wrapText="1" readingOrder="1"/>
    </xf>
    <xf numFmtId="0" fontId="49" fillId="25" borderId="39" xfId="0" applyFont="1" applyFill="1" applyBorder="1" applyAlignment="1">
      <alignment horizontal="center" vertical="center" wrapText="1" readingOrder="1"/>
    </xf>
    <xf numFmtId="0" fontId="48" fillId="25" borderId="39" xfId="0" applyFont="1" applyFill="1" applyBorder="1" applyAlignment="1">
      <alignment horizontal="left" vertical="center" readingOrder="1"/>
    </xf>
    <xf numFmtId="0" fontId="48" fillId="24" borderId="43" xfId="0" applyFont="1" applyFill="1" applyBorder="1" applyAlignment="1">
      <alignment horizontal="center" vertical="center" wrapText="1" readingOrder="1"/>
    </xf>
    <xf numFmtId="0" fontId="49" fillId="24" borderId="43" xfId="0" applyFont="1" applyFill="1" applyBorder="1" applyAlignment="1">
      <alignment horizontal="center" vertical="center" wrapText="1" readingOrder="1"/>
    </xf>
    <xf numFmtId="0" fontId="48" fillId="24" borderId="43" xfId="0" applyFont="1" applyFill="1" applyBorder="1" applyAlignment="1">
      <alignment horizontal="left" vertical="center" readingOrder="1"/>
    </xf>
    <xf numFmtId="0" fontId="49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0" fillId="0" borderId="0" xfId="0" applyFont="1"/>
    <xf numFmtId="43" fontId="0" fillId="0" borderId="0" xfId="0" applyNumberForma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43" fontId="19" fillId="0" borderId="0" xfId="3" applyFont="1" applyFill="1" applyBorder="1" applyAlignment="1">
      <alignment wrapText="1"/>
    </xf>
    <xf numFmtId="0" fontId="19" fillId="6" borderId="0" xfId="6" applyFont="1" applyFill="1" applyBorder="1" applyAlignment="1">
      <alignment wrapText="1"/>
    </xf>
    <xf numFmtId="189" fontId="19" fillId="0" borderId="0" xfId="3" applyNumberFormat="1" applyFont="1" applyFill="1" applyBorder="1" applyAlignment="1">
      <alignment wrapText="1"/>
    </xf>
    <xf numFmtId="0" fontId="19" fillId="0" borderId="0" xfId="6" applyFont="1" applyFill="1" applyBorder="1" applyAlignment="1">
      <alignment vertical="top" wrapText="1"/>
    </xf>
    <xf numFmtId="0" fontId="19" fillId="0" borderId="0" xfId="6" applyFont="1" applyFill="1" applyBorder="1" applyAlignment="1">
      <alignment wrapText="1"/>
    </xf>
    <xf numFmtId="43" fontId="3" fillId="0" borderId="0" xfId="3" applyFont="1" applyAlignment="1">
      <alignment horizontal="right"/>
    </xf>
    <xf numFmtId="43" fontId="3" fillId="0" borderId="0" xfId="3" applyFo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19" fillId="6" borderId="2" xfId="3" applyFont="1" applyFill="1" applyBorder="1" applyAlignment="1">
      <alignment wrapText="1"/>
    </xf>
    <xf numFmtId="0" fontId="3" fillId="2" borderId="2" xfId="0" applyFont="1" applyFill="1" applyBorder="1"/>
    <xf numFmtId="43" fontId="4" fillId="0" borderId="2" xfId="3" applyFont="1" applyFill="1" applyBorder="1" applyAlignment="1">
      <alignment horizontal="center" vertical="center" wrapText="1"/>
    </xf>
    <xf numFmtId="0" fontId="4" fillId="29" borderId="2" xfId="0" applyFont="1" applyFill="1" applyBorder="1" applyAlignment="1">
      <alignment horizontal="center"/>
    </xf>
    <xf numFmtId="2" fontId="25" fillId="0" borderId="2" xfId="3" applyNumberFormat="1" applyFont="1" applyBorder="1"/>
    <xf numFmtId="190" fontId="25" fillId="6" borderId="2" xfId="3" applyNumberFormat="1" applyFont="1" applyFill="1" applyBorder="1"/>
    <xf numFmtId="4" fontId="25" fillId="0" borderId="2" xfId="3" applyNumberFormat="1" applyFont="1" applyBorder="1"/>
    <xf numFmtId="190" fontId="12" fillId="0" borderId="2" xfId="3" applyNumberFormat="1" applyFont="1" applyBorder="1"/>
    <xf numFmtId="4" fontId="12" fillId="0" borderId="2" xfId="0" applyNumberFormat="1" applyFont="1" applyBorder="1"/>
    <xf numFmtId="0" fontId="52" fillId="0" borderId="2" xfId="0" applyFont="1" applyFill="1" applyBorder="1" applyAlignment="1">
      <alignment horizontal="left" vertical="center" wrapText="1"/>
    </xf>
    <xf numFmtId="0" fontId="53" fillId="0" borderId="0" xfId="0" applyFont="1"/>
    <xf numFmtId="0" fontId="54" fillId="0" borderId="2" xfId="11" applyFont="1" applyFill="1" applyBorder="1" applyAlignment="1">
      <alignment horizontal="left" vertical="center" wrapText="1"/>
    </xf>
    <xf numFmtId="191" fontId="13" fillId="0" borderId="0" xfId="0" applyNumberFormat="1" applyFont="1" applyFill="1"/>
    <xf numFmtId="0" fontId="54" fillId="0" borderId="2" xfId="12" applyFont="1" applyFill="1" applyBorder="1" applyAlignment="1">
      <alignment horizontal="left" vertical="center" wrapText="1"/>
    </xf>
    <xf numFmtId="0" fontId="55" fillId="0" borderId="1" xfId="13" applyFont="1" applyFill="1" applyBorder="1" applyAlignment="1">
      <alignment horizontal="left" vertical="center" wrapText="1"/>
    </xf>
    <xf numFmtId="0" fontId="56" fillId="0" borderId="38" xfId="0" applyFont="1" applyFill="1" applyBorder="1" applyAlignment="1">
      <alignment vertical="top" wrapText="1"/>
    </xf>
    <xf numFmtId="0" fontId="56" fillId="0" borderId="0" xfId="0" applyFont="1" applyFill="1" applyBorder="1" applyAlignment="1">
      <alignment vertical="top" wrapText="1"/>
    </xf>
    <xf numFmtId="0" fontId="56" fillId="0" borderId="2" xfId="0" applyFont="1" applyFill="1" applyBorder="1" applyAlignment="1">
      <alignment vertical="top" wrapText="1"/>
    </xf>
    <xf numFmtId="0" fontId="55" fillId="0" borderId="1" xfId="13" applyFont="1" applyFill="1" applyBorder="1" applyAlignment="1">
      <alignment vertical="center" wrapText="1"/>
    </xf>
    <xf numFmtId="0" fontId="13" fillId="0" borderId="2" xfId="0" applyFont="1" applyFill="1" applyBorder="1"/>
    <xf numFmtId="0" fontId="56" fillId="0" borderId="2" xfId="0" applyFont="1" applyFill="1" applyBorder="1"/>
    <xf numFmtId="0" fontId="54" fillId="0" borderId="2" xfId="10" applyFont="1" applyFill="1" applyBorder="1" applyAlignment="1">
      <alignment horizontal="left" vertical="center" wrapText="1"/>
    </xf>
    <xf numFmtId="0" fontId="54" fillId="0" borderId="2" xfId="12" applyFont="1" applyFill="1" applyBorder="1" applyAlignment="1">
      <alignment horizontal="left" vertical="center"/>
    </xf>
    <xf numFmtId="0" fontId="55" fillId="0" borderId="2" xfId="13" applyFont="1" applyFill="1" applyBorder="1" applyAlignment="1">
      <alignment vertical="center" wrapText="1"/>
    </xf>
    <xf numFmtId="187" fontId="36" fillId="11" borderId="2" xfId="0" applyNumberFormat="1" applyFont="1" applyFill="1" applyBorder="1"/>
    <xf numFmtId="43" fontId="3" fillId="18" borderId="2" xfId="0" applyNumberFormat="1" applyFont="1" applyFill="1" applyBorder="1"/>
    <xf numFmtId="43" fontId="12" fillId="0" borderId="2" xfId="3" applyFont="1" applyBorder="1"/>
    <xf numFmtId="0" fontId="57" fillId="0" borderId="0" xfId="0" applyFont="1"/>
    <xf numFmtId="43" fontId="12" fillId="0" borderId="0" xfId="3" applyFont="1" applyAlignment="1">
      <alignment horizontal="center"/>
    </xf>
    <xf numFmtId="43" fontId="29" fillId="0" borderId="0" xfId="3" applyFont="1"/>
    <xf numFmtId="43" fontId="25" fillId="0" borderId="2" xfId="3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3" fontId="3" fillId="17" borderId="2" xfId="3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187" fontId="3" fillId="0" borderId="0" xfId="0" applyNumberFormat="1" applyFont="1" applyFill="1" applyBorder="1" applyAlignment="1"/>
    <xf numFmtId="43" fontId="4" fillId="0" borderId="0" xfId="3" applyFont="1" applyFill="1"/>
    <xf numFmtId="43" fontId="3" fillId="18" borderId="2" xfId="3" applyNumberFormat="1" applyFont="1" applyFill="1" applyBorder="1"/>
    <xf numFmtId="187" fontId="1" fillId="0" borderId="8" xfId="0" applyNumberFormat="1" applyFont="1" applyBorder="1" applyAlignment="1">
      <alignment horizontal="right"/>
    </xf>
    <xf numFmtId="43" fontId="1" fillId="0" borderId="0" xfId="3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89" fontId="0" fillId="5" borderId="0" xfId="0" applyNumberFormat="1" applyFill="1" applyAlignment="1">
      <alignment horizontal="center"/>
    </xf>
    <xf numFmtId="43" fontId="20" fillId="0" borderId="2" xfId="3" applyFont="1" applyBorder="1" applyAlignment="1">
      <alignment vertical="center"/>
    </xf>
    <xf numFmtId="43" fontId="1" fillId="0" borderId="14" xfId="3" applyFont="1" applyBorder="1" applyAlignment="1">
      <alignment horizont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2" xfId="3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2" xfId="3" applyFont="1" applyBorder="1"/>
    <xf numFmtId="9" fontId="3" fillId="0" borderId="0" xfId="3" applyNumberFormat="1" applyFont="1" applyFill="1" applyBorder="1"/>
    <xf numFmtId="3" fontId="36" fillId="0" borderId="0" xfId="0" applyNumberFormat="1" applyFont="1"/>
    <xf numFmtId="43" fontId="36" fillId="0" borderId="0" xfId="3" applyFont="1"/>
    <xf numFmtId="0" fontId="8" fillId="0" borderId="2" xfId="0" applyFont="1" applyBorder="1" applyAlignment="1">
      <alignment horizontal="center" vertical="center"/>
    </xf>
    <xf numFmtId="0" fontId="27" fillId="0" borderId="2" xfId="1" applyFont="1" applyFill="1" applyBorder="1" applyAlignment="1"/>
    <xf numFmtId="0" fontId="25" fillId="0" borderId="2" xfId="1" applyFont="1" applyFill="1" applyBorder="1" applyAlignment="1"/>
    <xf numFmtId="0" fontId="52" fillId="0" borderId="0" xfId="6" applyFont="1" applyFill="1" applyBorder="1" applyAlignment="1">
      <alignment wrapText="1"/>
    </xf>
    <xf numFmtId="0" fontId="58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52" fillId="3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4" fontId="52" fillId="0" borderId="3" xfId="0" applyNumberFormat="1" applyFont="1" applyFill="1" applyBorder="1" applyAlignment="1">
      <alignment horizontal="right" vertical="center" wrapText="1"/>
    </xf>
    <xf numFmtId="4" fontId="35" fillId="0" borderId="3" xfId="0" applyNumberFormat="1" applyFont="1" applyFill="1" applyBorder="1" applyAlignment="1">
      <alignment horizontal="right" vertical="center" wrapText="1"/>
    </xf>
    <xf numFmtId="4" fontId="52" fillId="4" borderId="3" xfId="0" applyNumberFormat="1" applyFont="1" applyFill="1" applyBorder="1" applyAlignment="1">
      <alignment horizontal="right" vertical="center" wrapText="1"/>
    </xf>
    <xf numFmtId="4" fontId="52" fillId="30" borderId="3" xfId="0" applyNumberFormat="1" applyFont="1" applyFill="1" applyBorder="1" applyAlignment="1">
      <alignment horizontal="right" vertical="center" wrapText="1"/>
    </xf>
    <xf numFmtId="43" fontId="15" fillId="0" borderId="2" xfId="3" applyFont="1" applyFill="1" applyBorder="1"/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43" fontId="31" fillId="0" borderId="0" xfId="3" applyFont="1"/>
    <xf numFmtId="43" fontId="33" fillId="0" borderId="0" xfId="0" applyNumberFormat="1" applyFont="1"/>
    <xf numFmtId="4" fontId="3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top" wrapText="1"/>
    </xf>
    <xf numFmtId="193" fontId="25" fillId="0" borderId="2" xfId="0" applyNumberFormat="1" applyFont="1" applyBorder="1" applyAlignment="1">
      <alignment vertical="top" wrapText="1"/>
    </xf>
    <xf numFmtId="43" fontId="27" fillId="0" borderId="0" xfId="3" applyFont="1" applyFill="1" applyBorder="1" applyAlignment="1">
      <alignment horizontal="center" vertical="center" wrapText="1"/>
    </xf>
    <xf numFmtId="0" fontId="3" fillId="0" borderId="0" xfId="0" applyFont="1" applyBorder="1"/>
    <xf numFmtId="43" fontId="59" fillId="0" borderId="0" xfId="3" applyFont="1" applyFill="1" applyBorder="1" applyAlignment="1">
      <alignment horizontal="center" vertical="center" wrapText="1"/>
    </xf>
    <xf numFmtId="190" fontId="25" fillId="0" borderId="2" xfId="3" applyNumberFormat="1" applyFont="1" applyBorder="1"/>
    <xf numFmtId="4" fontId="25" fillId="0" borderId="2" xfId="0" applyNumberFormat="1" applyFont="1" applyBorder="1"/>
    <xf numFmtId="43" fontId="12" fillId="18" borderId="2" xfId="3" applyFont="1" applyFill="1" applyBorder="1" applyAlignment="1">
      <alignment vertical="top" wrapText="1"/>
    </xf>
    <xf numFmtId="4" fontId="52" fillId="6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87" fontId="35" fillId="7" borderId="9" xfId="0" applyNumberFormat="1" applyFont="1" applyFill="1" applyBorder="1"/>
    <xf numFmtId="187" fontId="35" fillId="7" borderId="10" xfId="3" applyNumberFormat="1" applyFont="1" applyFill="1" applyBorder="1"/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9" fillId="0" borderId="2" xfId="3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43" fontId="3" fillId="0" borderId="2" xfId="0" applyNumberFormat="1" applyFont="1" applyFill="1" applyBorder="1" applyAlignment="1">
      <alignment horizontal="center" vertical="top" wrapText="1"/>
    </xf>
    <xf numFmtId="4" fontId="1" fillId="0" borderId="2" xfId="3" applyNumberFormat="1" applyFont="1" applyFill="1" applyBorder="1" applyAlignment="1">
      <alignment horizontal="center" vertical="top" wrapText="1"/>
    </xf>
    <xf numFmtId="2" fontId="3" fillId="0" borderId="2" xfId="3" applyNumberFormat="1" applyFont="1" applyFill="1" applyBorder="1" applyAlignment="1">
      <alignment horizontal="center" vertical="top"/>
    </xf>
    <xf numFmtId="4" fontId="3" fillId="0" borderId="2" xfId="3" applyNumberFormat="1" applyFont="1" applyFill="1" applyBorder="1" applyAlignment="1">
      <alignment horizontal="center" vertical="top"/>
    </xf>
    <xf numFmtId="9" fontId="13" fillId="0" borderId="0" xfId="0" applyNumberFormat="1" applyFont="1"/>
    <xf numFmtId="0" fontId="13" fillId="0" borderId="0" xfId="0" applyFont="1" applyAlignment="1">
      <alignment horizontal="right"/>
    </xf>
    <xf numFmtId="43" fontId="13" fillId="0" borderId="0" xfId="0" applyNumberFormat="1" applyFont="1"/>
    <xf numFmtId="0" fontId="13" fillId="31" borderId="2" xfId="0" applyFont="1" applyFill="1" applyBorder="1" applyAlignment="1">
      <alignment horizontal="center"/>
    </xf>
    <xf numFmtId="0" fontId="13" fillId="31" borderId="2" xfId="0" applyFont="1" applyFill="1" applyBorder="1"/>
    <xf numFmtId="43" fontId="13" fillId="31" borderId="2" xfId="0" applyNumberFormat="1" applyFont="1" applyFill="1" applyBorder="1"/>
    <xf numFmtId="43" fontId="53" fillId="31" borderId="2" xfId="0" applyNumberFormat="1" applyFont="1" applyFill="1" applyBorder="1"/>
    <xf numFmtId="43" fontId="60" fillId="31" borderId="2" xfId="0" applyNumberFormat="1" applyFont="1" applyFill="1" applyBorder="1"/>
    <xf numFmtId="4" fontId="13" fillId="0" borderId="0" xfId="0" applyNumberFormat="1" applyFont="1"/>
    <xf numFmtId="4" fontId="1" fillId="30" borderId="3" xfId="0" applyNumberFormat="1" applyFont="1" applyFill="1" applyBorder="1" applyAlignment="1">
      <alignment horizontal="right" vertical="center" wrapText="1"/>
    </xf>
    <xf numFmtId="4" fontId="9" fillId="30" borderId="3" xfId="0" applyNumberFormat="1" applyFont="1" applyFill="1" applyBorder="1" applyAlignment="1">
      <alignment horizontal="right" vertical="center" wrapText="1"/>
    </xf>
    <xf numFmtId="4" fontId="25" fillId="6" borderId="2" xfId="3" applyNumberFormat="1" applyFont="1" applyFill="1" applyBorder="1"/>
    <xf numFmtId="43" fontId="25" fillId="18" borderId="2" xfId="0" applyNumberFormat="1" applyFont="1" applyFill="1" applyBorder="1"/>
    <xf numFmtId="43" fontId="25" fillId="18" borderId="2" xfId="3" applyFont="1" applyFill="1" applyBorder="1"/>
    <xf numFmtId="0" fontId="4" fillId="0" borderId="3" xfId="0" applyFont="1" applyFill="1" applyBorder="1" applyAlignment="1">
      <alignment vertical="top"/>
    </xf>
    <xf numFmtId="0" fontId="4" fillId="0" borderId="30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4" fontId="35" fillId="4" borderId="3" xfId="0" applyNumberFormat="1" applyFont="1" applyFill="1" applyBorder="1" applyAlignment="1">
      <alignment horizontal="right" vertical="center" wrapText="1"/>
    </xf>
    <xf numFmtId="43" fontId="15" fillId="6" borderId="2" xfId="3" applyFont="1" applyFill="1" applyBorder="1" applyAlignment="1">
      <alignment wrapText="1"/>
    </xf>
    <xf numFmtId="0" fontId="15" fillId="6" borderId="2" xfId="6" applyFont="1" applyFill="1" applyBorder="1" applyAlignment="1">
      <alignment wrapText="1"/>
    </xf>
    <xf numFmtId="0" fontId="15" fillId="0" borderId="2" xfId="6" applyFont="1" applyFill="1" applyBorder="1" applyAlignment="1">
      <alignment wrapText="1"/>
    </xf>
    <xf numFmtId="43" fontId="15" fillId="0" borderId="2" xfId="3" applyFont="1" applyBorder="1"/>
    <xf numFmtId="187" fontId="35" fillId="7" borderId="10" xfId="0" applyNumberFormat="1" applyFont="1" applyFill="1" applyBorder="1"/>
    <xf numFmtId="4" fontId="61" fillId="28" borderId="2" xfId="0" applyNumberFormat="1" applyFont="1" applyFill="1" applyBorder="1" applyAlignment="1">
      <alignment horizontal="right" vertical="center"/>
    </xf>
    <xf numFmtId="0" fontId="61" fillId="28" borderId="2" xfId="0" applyFont="1" applyFill="1" applyBorder="1" applyAlignment="1">
      <alignment horizontal="right" vertical="center"/>
    </xf>
    <xf numFmtId="4" fontId="61" fillId="4" borderId="2" xfId="0" applyNumberFormat="1" applyFont="1" applyFill="1" applyBorder="1" applyAlignment="1">
      <alignment horizontal="right" vertical="center"/>
    </xf>
    <xf numFmtId="4" fontId="61" fillId="16" borderId="2" xfId="0" applyNumberFormat="1" applyFont="1" applyFill="1" applyBorder="1" applyAlignment="1">
      <alignment horizontal="right" vertical="center"/>
    </xf>
    <xf numFmtId="4" fontId="62" fillId="18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/>
    </xf>
    <xf numFmtId="4" fontId="61" fillId="28" borderId="4" xfId="0" applyNumberFormat="1" applyFont="1" applyFill="1" applyBorder="1" applyAlignment="1">
      <alignment horizontal="right" vertical="center"/>
    </xf>
    <xf numFmtId="0" fontId="61" fillId="28" borderId="4" xfId="0" applyFont="1" applyFill="1" applyBorder="1" applyAlignment="1">
      <alignment horizontal="right" vertical="center"/>
    </xf>
    <xf numFmtId="4" fontId="61" fillId="4" borderId="4" xfId="0" applyNumberFormat="1" applyFont="1" applyFill="1" applyBorder="1" applyAlignment="1">
      <alignment horizontal="right" vertical="center"/>
    </xf>
    <xf numFmtId="4" fontId="61" fillId="16" borderId="4" xfId="0" applyNumberFormat="1" applyFont="1" applyFill="1" applyBorder="1" applyAlignment="1">
      <alignment horizontal="right" vertical="center"/>
    </xf>
    <xf numFmtId="4" fontId="62" fillId="18" borderId="4" xfId="0" applyNumberFormat="1" applyFont="1" applyFill="1" applyBorder="1" applyAlignment="1">
      <alignment horizontal="right" vertical="center"/>
    </xf>
    <xf numFmtId="43" fontId="0" fillId="5" borderId="2" xfId="0" applyNumberFormat="1" applyFill="1" applyBorder="1" applyAlignment="1">
      <alignment horizontal="center"/>
    </xf>
    <xf numFmtId="43" fontId="29" fillId="5" borderId="2" xfId="0" applyNumberFormat="1" applyFont="1" applyFill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43" fontId="0" fillId="5" borderId="2" xfId="0" applyNumberFormat="1" applyFill="1" applyBorder="1" applyAlignment="1">
      <alignment horizontal="left"/>
    </xf>
    <xf numFmtId="2" fontId="3" fillId="0" borderId="0" xfId="0" applyNumberFormat="1" applyFont="1" applyFill="1"/>
    <xf numFmtId="4" fontId="3" fillId="0" borderId="0" xfId="0" applyNumberFormat="1" applyFont="1" applyFill="1"/>
    <xf numFmtId="0" fontId="15" fillId="0" borderId="2" xfId="0" applyFont="1" applyFill="1" applyBorder="1" applyAlignment="1">
      <alignment horizontal="left" vertical="top" wrapText="1"/>
    </xf>
    <xf numFmtId="3" fontId="15" fillId="0" borderId="2" xfId="0" applyNumberFormat="1" applyFont="1" applyFill="1" applyBorder="1" applyAlignment="1">
      <alignment vertical="top" wrapText="1"/>
    </xf>
    <xf numFmtId="4" fontId="1" fillId="32" borderId="0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vertical="top"/>
    </xf>
    <xf numFmtId="4" fontId="3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vertical="center"/>
    </xf>
    <xf numFmtId="0" fontId="52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49" fontId="54" fillId="0" borderId="2" xfId="10" applyNumberFormat="1" applyFont="1" applyFill="1" applyBorder="1" applyAlignment="1">
      <alignment horizontal="center"/>
    </xf>
    <xf numFmtId="192" fontId="54" fillId="0" borderId="2" xfId="14" applyNumberFormat="1" applyFont="1" applyFill="1" applyBorder="1" applyAlignment="1">
      <alignment horizontal="center"/>
    </xf>
    <xf numFmtId="192" fontId="13" fillId="0" borderId="2" xfId="0" applyNumberFormat="1" applyFont="1" applyFill="1" applyBorder="1" applyAlignment="1">
      <alignment horizontal="center"/>
    </xf>
    <xf numFmtId="49" fontId="54" fillId="0" borderId="2" xfId="15" applyNumberFormat="1" applyFont="1" applyFill="1" applyBorder="1" applyAlignment="1">
      <alignment horizontal="center"/>
    </xf>
    <xf numFmtId="192" fontId="54" fillId="0" borderId="2" xfId="10" applyNumberFormat="1" applyFont="1" applyFill="1" applyBorder="1" applyAlignment="1">
      <alignment horizontal="center"/>
    </xf>
    <xf numFmtId="49" fontId="54" fillId="0" borderId="2" xfId="1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187" fontId="3" fillId="0" borderId="2" xfId="3" applyNumberFormat="1" applyFont="1" applyFill="1" applyBorder="1"/>
    <xf numFmtId="187" fontId="4" fillId="18" borderId="2" xfId="3" applyNumberFormat="1" applyFont="1" applyFill="1" applyBorder="1"/>
    <xf numFmtId="43" fontId="6" fillId="17" borderId="2" xfId="3" applyFont="1" applyFill="1" applyBorder="1"/>
    <xf numFmtId="43" fontId="4" fillId="0" borderId="2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7" fillId="0" borderId="2" xfId="3" applyNumberFormat="1" applyFont="1" applyFill="1" applyBorder="1" applyAlignment="1">
      <alignment horizontal="center" vertical="center" wrapText="1"/>
    </xf>
    <xf numFmtId="49" fontId="7" fillId="5" borderId="3" xfId="3" applyNumberFormat="1" applyFont="1" applyFill="1" applyBorder="1" applyAlignment="1">
      <alignment horizontal="center" vertical="center" wrapText="1"/>
    </xf>
    <xf numFmtId="0" fontId="4" fillId="29" borderId="2" xfId="0" applyFont="1" applyFill="1" applyBorder="1" applyAlignment="1">
      <alignment horizontal="left"/>
    </xf>
    <xf numFmtId="4" fontId="63" fillId="29" borderId="2" xfId="0" applyNumberFormat="1" applyFont="1" applyFill="1" applyBorder="1" applyAlignment="1">
      <alignment horizontal="right" vertical="top" wrapText="1"/>
    </xf>
    <xf numFmtId="187" fontId="4" fillId="29" borderId="2" xfId="3" applyNumberFormat="1" applyFont="1" applyFill="1" applyBorder="1"/>
    <xf numFmtId="0" fontId="4" fillId="0" borderId="13" xfId="0" applyFont="1" applyFill="1" applyBorder="1" applyAlignment="1">
      <alignment horizontal="center"/>
    </xf>
    <xf numFmtId="187" fontId="4" fillId="19" borderId="13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187" fontId="4" fillId="0" borderId="15" xfId="0" applyNumberFormat="1" applyFont="1" applyFill="1" applyBorder="1" applyAlignment="1">
      <alignment horizontal="right"/>
    </xf>
    <xf numFmtId="0" fontId="4" fillId="19" borderId="0" xfId="0" applyFont="1" applyFill="1"/>
    <xf numFmtId="0" fontId="3" fillId="0" borderId="8" xfId="0" applyFont="1" applyFill="1" applyBorder="1" applyAlignment="1">
      <alignment horizontal="center"/>
    </xf>
    <xf numFmtId="0" fontId="3" fillId="26" borderId="0" xfId="0" applyFont="1" applyFill="1"/>
    <xf numFmtId="43" fontId="3" fillId="0" borderId="0" xfId="0" applyNumberFormat="1" applyFont="1" applyFill="1"/>
    <xf numFmtId="0" fontId="36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18" borderId="0" xfId="0" applyFont="1" applyFill="1"/>
    <xf numFmtId="0" fontId="3" fillId="21" borderId="2" xfId="0" applyFont="1" applyFill="1" applyBorder="1"/>
    <xf numFmtId="4" fontId="36" fillId="21" borderId="4" xfId="0" applyNumberFormat="1" applyFont="1" applyFill="1" applyBorder="1" applyAlignment="1">
      <alignment horizontal="right" vertical="top" wrapText="1"/>
    </xf>
    <xf numFmtId="4" fontId="0" fillId="5" borderId="2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43" fontId="36" fillId="18" borderId="2" xfId="3" applyFont="1" applyFill="1" applyBorder="1"/>
    <xf numFmtId="43" fontId="15" fillId="0" borderId="2" xfId="0" applyNumberFormat="1" applyFont="1" applyBorder="1" applyAlignment="1">
      <alignment horizontal="right" vertical="top" wrapText="1"/>
    </xf>
    <xf numFmtId="0" fontId="8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 wrapText="1"/>
    </xf>
    <xf numFmtId="43" fontId="25" fillId="6" borderId="0" xfId="3" applyFont="1" applyFill="1" applyBorder="1"/>
    <xf numFmtId="0" fontId="3" fillId="6" borderId="0" xfId="0" applyFont="1" applyFill="1"/>
    <xf numFmtId="0" fontId="24" fillId="6" borderId="0" xfId="0" applyFont="1" applyFill="1"/>
    <xf numFmtId="43" fontId="33" fillId="0" borderId="0" xfId="3" applyFont="1"/>
    <xf numFmtId="43" fontId="12" fillId="6" borderId="0" xfId="0" applyNumberFormat="1" applyFont="1" applyFill="1"/>
    <xf numFmtId="43" fontId="12" fillId="18" borderId="2" xfId="0" applyNumberFormat="1" applyFont="1" applyFill="1" applyBorder="1"/>
    <xf numFmtId="43" fontId="18" fillId="18" borderId="2" xfId="3" applyNumberFormat="1" applyFont="1" applyFill="1" applyBorder="1" applyAlignment="1">
      <alignment wrapText="1"/>
    </xf>
    <xf numFmtId="43" fontId="7" fillId="18" borderId="2" xfId="3" applyFont="1" applyFill="1" applyBorder="1" applyAlignment="1">
      <alignment wrapText="1"/>
    </xf>
    <xf numFmtId="43" fontId="18" fillId="18" borderId="2" xfId="3" applyFont="1" applyFill="1" applyBorder="1" applyAlignment="1">
      <alignment wrapText="1"/>
    </xf>
    <xf numFmtId="43" fontId="8" fillId="18" borderId="2" xfId="3" applyFont="1" applyFill="1" applyBorder="1"/>
    <xf numFmtId="43" fontId="4" fillId="17" borderId="4" xfId="3" applyFont="1" applyFill="1" applyBorder="1" applyAlignment="1">
      <alignment horizontal="center" vertical="center"/>
    </xf>
    <xf numFmtId="43" fontId="2" fillId="17" borderId="4" xfId="3" applyFont="1" applyFill="1" applyBorder="1" applyAlignment="1">
      <alignment horizontal="center" vertical="center"/>
    </xf>
    <xf numFmtId="43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0" fontId="64" fillId="0" borderId="14" xfId="0" applyFont="1" applyFill="1" applyBorder="1" applyAlignment="1">
      <alignment horizontal="left" vertical="center" wrapText="1"/>
    </xf>
    <xf numFmtId="3" fontId="64" fillId="0" borderId="2" xfId="0" applyNumberFormat="1" applyFont="1" applyFill="1" applyBorder="1" applyAlignment="1">
      <alignment horizontal="left" vertical="center" wrapText="1"/>
    </xf>
    <xf numFmtId="0" fontId="64" fillId="0" borderId="2" xfId="0" applyFont="1" applyFill="1" applyBorder="1" applyAlignment="1">
      <alignment horizontal="left" vertical="center" wrapText="1"/>
    </xf>
    <xf numFmtId="0" fontId="64" fillId="0" borderId="2" xfId="0" applyFont="1" applyFill="1" applyBorder="1" applyAlignment="1">
      <alignment vertical="center" wrapText="1"/>
    </xf>
    <xf numFmtId="2" fontId="64" fillId="0" borderId="2" xfId="0" applyNumberFormat="1" applyFont="1" applyFill="1" applyBorder="1" applyAlignment="1">
      <alignment vertical="center" wrapText="1"/>
    </xf>
    <xf numFmtId="0" fontId="65" fillId="0" borderId="2" xfId="0" applyFont="1" applyFill="1" applyBorder="1" applyAlignment="1">
      <alignment vertical="center" wrapText="1"/>
    </xf>
    <xf numFmtId="3" fontId="64" fillId="0" borderId="2" xfId="0" applyNumberFormat="1" applyFont="1" applyFill="1" applyBorder="1" applyAlignment="1">
      <alignment vertical="center" wrapText="1"/>
    </xf>
    <xf numFmtId="0" fontId="64" fillId="0" borderId="2" xfId="0" applyFont="1" applyFill="1" applyBorder="1" applyAlignment="1">
      <alignment horizontal="left" vertical="center"/>
    </xf>
    <xf numFmtId="1" fontId="65" fillId="0" borderId="2" xfId="0" applyNumberFormat="1" applyFont="1" applyFill="1" applyBorder="1" applyAlignment="1">
      <alignment horizontal="left" vertical="top" wrapText="1"/>
    </xf>
    <xf numFmtId="0" fontId="65" fillId="0" borderId="2" xfId="0" applyFont="1" applyFill="1" applyBorder="1" applyAlignment="1">
      <alignment vertical="top" wrapText="1"/>
    </xf>
    <xf numFmtId="3" fontId="64" fillId="0" borderId="2" xfId="0" applyNumberFormat="1" applyFont="1" applyFill="1" applyBorder="1" applyAlignment="1">
      <alignment vertical="top" wrapText="1"/>
    </xf>
    <xf numFmtId="0" fontId="64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top" wrapText="1"/>
    </xf>
    <xf numFmtId="4" fontId="15" fillId="0" borderId="2" xfId="0" applyNumberFormat="1" applyFont="1" applyFill="1" applyBorder="1" applyAlignment="1">
      <alignment horizontal="center" vertical="top" wrapText="1"/>
    </xf>
    <xf numFmtId="3" fontId="15" fillId="0" borderId="2" xfId="0" applyNumberFormat="1" applyFont="1" applyFill="1" applyBorder="1" applyAlignment="1">
      <alignment horizontal="center" vertical="top" wrapText="1"/>
    </xf>
    <xf numFmtId="43" fontId="15" fillId="0" borderId="2" xfId="0" applyNumberFormat="1" applyFont="1" applyFill="1" applyBorder="1" applyAlignment="1">
      <alignment horizontal="center" vertical="top" wrapText="1"/>
    </xf>
    <xf numFmtId="0" fontId="64" fillId="0" borderId="11" xfId="0" applyFont="1" applyFill="1" applyBorder="1" applyAlignment="1">
      <alignment vertical="center" shrinkToFit="1"/>
    </xf>
    <xf numFmtId="0" fontId="64" fillId="0" borderId="3" xfId="0" applyFont="1" applyFill="1" applyBorder="1" applyAlignment="1">
      <alignment vertical="center" wrapText="1"/>
    </xf>
    <xf numFmtId="0" fontId="64" fillId="0" borderId="3" xfId="0" applyFont="1" applyFill="1" applyBorder="1" applyAlignment="1">
      <alignment vertical="center" shrinkToFit="1"/>
    </xf>
    <xf numFmtId="0" fontId="64" fillId="0" borderId="11" xfId="0" applyFont="1" applyFill="1" applyBorder="1" applyAlignment="1">
      <alignment vertical="center" wrapText="1"/>
    </xf>
    <xf numFmtId="2" fontId="64" fillId="0" borderId="11" xfId="0" applyNumberFormat="1" applyFont="1" applyFill="1" applyBorder="1" applyAlignment="1">
      <alignment vertical="center" wrapText="1"/>
    </xf>
    <xf numFmtId="1" fontId="65" fillId="0" borderId="2" xfId="0" applyNumberFormat="1" applyFont="1" applyFill="1" applyBorder="1" applyAlignment="1">
      <alignment vertical="center" wrapText="1"/>
    </xf>
    <xf numFmtId="1" fontId="64" fillId="0" borderId="2" xfId="0" applyNumberFormat="1" applyFont="1" applyFill="1" applyBorder="1" applyAlignment="1">
      <alignment vertical="center" wrapText="1"/>
    </xf>
    <xf numFmtId="0" fontId="64" fillId="0" borderId="14" xfId="0" applyFont="1" applyFill="1" applyBorder="1" applyAlignment="1">
      <alignment vertical="center" wrapText="1"/>
    </xf>
    <xf numFmtId="0" fontId="64" fillId="0" borderId="2" xfId="16" applyFont="1" applyFill="1" applyBorder="1" applyAlignment="1">
      <alignment vertical="center" wrapText="1"/>
    </xf>
    <xf numFmtId="0" fontId="65" fillId="0" borderId="13" xfId="0" applyFont="1" applyFill="1" applyBorder="1" applyAlignment="1">
      <alignment vertical="center"/>
    </xf>
    <xf numFmtId="1" fontId="4" fillId="0" borderId="0" xfId="0" applyNumberFormat="1" applyFont="1" applyFill="1" applyBorder="1" applyAlignment="1"/>
    <xf numFmtId="1" fontId="3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/>
    <xf numFmtId="1" fontId="9" fillId="0" borderId="2" xfId="0" applyNumberFormat="1" applyFont="1" applyFill="1" applyBorder="1" applyAlignment="1">
      <alignment horizontal="center" vertical="top" wrapText="1"/>
    </xf>
    <xf numFmtId="1" fontId="3" fillId="0" borderId="2" xfId="3" applyNumberFormat="1" applyFont="1" applyFill="1" applyBorder="1" applyAlignment="1">
      <alignment horizontal="center" vertical="top"/>
    </xf>
    <xf numFmtId="1" fontId="3" fillId="0" borderId="2" xfId="0" applyNumberFormat="1" applyFont="1" applyFill="1" applyBorder="1" applyAlignment="1">
      <alignment horizontal="center" vertical="top"/>
    </xf>
    <xf numFmtId="0" fontId="64" fillId="0" borderId="44" xfId="0" applyFont="1" applyFill="1" applyBorder="1" applyAlignment="1">
      <alignment vertical="center" wrapText="1"/>
    </xf>
    <xf numFmtId="0" fontId="64" fillId="0" borderId="13" xfId="16" applyFont="1" applyBorder="1" applyAlignment="1">
      <alignment vertical="center" wrapText="1"/>
    </xf>
    <xf numFmtId="0" fontId="15" fillId="0" borderId="0" xfId="0" applyFont="1" applyFill="1"/>
    <xf numFmtId="43" fontId="15" fillId="0" borderId="0" xfId="3" applyFont="1" applyFill="1"/>
    <xf numFmtId="4" fontId="1" fillId="0" borderId="0" xfId="0" applyNumberFormat="1" applyFont="1" applyFill="1" applyBorder="1" applyAlignment="1">
      <alignment vertical="center" shrinkToFit="1"/>
    </xf>
    <xf numFmtId="4" fontId="9" fillId="0" borderId="0" xfId="0" applyNumberFormat="1" applyFont="1" applyFill="1" applyBorder="1" applyAlignment="1">
      <alignment vertical="center" shrinkToFit="1"/>
    </xf>
    <xf numFmtId="4" fontId="28" fillId="0" borderId="2" xfId="0" applyNumberFormat="1" applyFont="1" applyFill="1" applyBorder="1" applyAlignment="1">
      <alignment horizontal="center" vertical="center"/>
    </xf>
    <xf numFmtId="4" fontId="35" fillId="30" borderId="3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3" fillId="16" borderId="13" xfId="0" applyFont="1" applyFill="1" applyBorder="1"/>
    <xf numFmtId="187" fontId="3" fillId="11" borderId="13" xfId="0" applyNumberFormat="1" applyFont="1" applyFill="1" applyBorder="1"/>
    <xf numFmtId="0" fontId="19" fillId="16" borderId="14" xfId="7" applyFont="1" applyFill="1" applyBorder="1" applyAlignment="1"/>
    <xf numFmtId="187" fontId="3" fillId="11" borderId="14" xfId="0" applyNumberFormat="1" applyFont="1" applyFill="1" applyBorder="1"/>
    <xf numFmtId="43" fontId="0" fillId="0" borderId="2" xfId="3" applyFont="1" applyBorder="1"/>
    <xf numFmtId="0" fontId="19" fillId="15" borderId="13" xfId="7" applyFont="1" applyFill="1" applyBorder="1" applyAlignment="1"/>
    <xf numFmtId="0" fontId="19" fillId="15" borderId="14" xfId="7" applyFont="1" applyFill="1" applyBorder="1" applyAlignment="1"/>
    <xf numFmtId="0" fontId="19" fillId="16" borderId="13" xfId="7" applyFont="1" applyFill="1" applyBorder="1" applyAlignment="1"/>
    <xf numFmtId="43" fontId="0" fillId="0" borderId="2" xfId="3" applyFont="1" applyBorder="1" applyAlignment="1">
      <alignment horizontal="right" wrapText="1"/>
    </xf>
    <xf numFmtId="43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43" fontId="0" fillId="0" borderId="0" xfId="3" applyFont="1" applyAlignment="1">
      <alignment horizontal="right" wrapText="1"/>
    </xf>
    <xf numFmtId="43" fontId="0" fillId="0" borderId="0" xfId="3" applyNumberFormat="1" applyFont="1"/>
    <xf numFmtId="43" fontId="0" fillId="4" borderId="0" xfId="3" applyFont="1" applyFill="1"/>
    <xf numFmtId="0" fontId="36" fillId="0" borderId="2" xfId="0" applyFont="1" applyFill="1" applyBorder="1" applyAlignment="1">
      <alignment horizontal="center"/>
    </xf>
    <xf numFmtId="0" fontId="36" fillId="0" borderId="2" xfId="0" applyFont="1" applyFill="1" applyBorder="1"/>
    <xf numFmtId="4" fontId="28" fillId="0" borderId="2" xfId="0" applyNumberFormat="1" applyFont="1" applyFill="1" applyBorder="1" applyAlignment="1">
      <alignment vertical="center"/>
    </xf>
    <xf numFmtId="0" fontId="36" fillId="0" borderId="2" xfId="0" applyFont="1" applyFill="1" applyBorder="1" applyAlignment="1">
      <alignment horizontal="center" vertical="top"/>
    </xf>
    <xf numFmtId="0" fontId="13" fillId="0" borderId="2" xfId="0" applyFont="1" applyBorder="1"/>
    <xf numFmtId="0" fontId="8" fillId="0" borderId="0" xfId="0" applyFont="1" applyBorder="1" applyAlignment="1">
      <alignment horizontal="left" vertical="center"/>
    </xf>
    <xf numFmtId="43" fontId="12" fillId="18" borderId="0" xfId="0" applyNumberFormat="1" applyFont="1" applyFill="1" applyBorder="1"/>
    <xf numFmtId="0" fontId="4" fillId="5" borderId="3" xfId="0" applyFont="1" applyFill="1" applyBorder="1" applyAlignment="1">
      <alignment horizontal="center" vertical="center" wrapText="1"/>
    </xf>
    <xf numFmtId="187" fontId="3" fillId="5" borderId="3" xfId="3" applyNumberFormat="1" applyFont="1" applyFill="1" applyBorder="1"/>
    <xf numFmtId="0" fontId="4" fillId="0" borderId="2" xfId="0" applyFont="1" applyFill="1" applyBorder="1"/>
    <xf numFmtId="43" fontId="36" fillId="0" borderId="2" xfId="3" applyFont="1" applyFill="1" applyBorder="1"/>
    <xf numFmtId="4" fontId="9" fillId="4" borderId="3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9" fillId="0" borderId="2" xfId="1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left"/>
    </xf>
    <xf numFmtId="0" fontId="34" fillId="0" borderId="4" xfId="0" applyFont="1" applyFill="1" applyBorder="1" applyAlignment="1">
      <alignment horizontal="left"/>
    </xf>
    <xf numFmtId="0" fontId="7" fillId="18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2" fillId="23" borderId="39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center" vertical="center" wrapText="1" readingOrder="1"/>
    </xf>
    <xf numFmtId="0" fontId="42" fillId="23" borderId="41" xfId="0" applyFont="1" applyFill="1" applyBorder="1" applyAlignment="1">
      <alignment horizontal="center" vertical="center" wrapText="1" readingOrder="1"/>
    </xf>
    <xf numFmtId="0" fontId="40" fillId="18" borderId="0" xfId="0" applyFont="1" applyFill="1" applyAlignment="1">
      <alignment horizontal="center" vertical="center" wrapText="1"/>
    </xf>
    <xf numFmtId="0" fontId="40" fillId="18" borderId="12" xfId="0" applyFont="1" applyFill="1" applyBorder="1" applyAlignment="1">
      <alignment horizontal="center" vertical="center" wrapText="1"/>
    </xf>
    <xf numFmtId="0" fontId="40" fillId="18" borderId="0" xfId="0" applyFont="1" applyFill="1" applyAlignment="1">
      <alignment horizontal="center" vertical="top" wrapText="1"/>
    </xf>
    <xf numFmtId="0" fontId="40" fillId="18" borderId="12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left" vertical="center"/>
    </xf>
    <xf numFmtId="0" fontId="3" fillId="18" borderId="3" xfId="0" applyFont="1" applyFill="1" applyBorder="1" applyAlignment="1">
      <alignment horizontal="center"/>
    </xf>
    <xf numFmtId="0" fontId="3" fillId="18" borderId="30" xfId="0" applyFont="1" applyFill="1" applyBorder="1" applyAlignment="1">
      <alignment horizontal="center"/>
    </xf>
    <xf numFmtId="0" fontId="3" fillId="18" borderId="4" xfId="0" applyFont="1" applyFill="1" applyBorder="1" applyAlignment="1">
      <alignment horizontal="center"/>
    </xf>
    <xf numFmtId="0" fontId="27" fillId="18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" fontId="15" fillId="3" borderId="3" xfId="0" applyNumberFormat="1" applyFont="1" applyFill="1" applyBorder="1" applyAlignment="1">
      <alignment horizontal="center" vertical="top" wrapText="1"/>
    </xf>
    <xf numFmtId="3" fontId="15" fillId="3" borderId="30" xfId="0" applyNumberFormat="1" applyFont="1" applyFill="1" applyBorder="1" applyAlignment="1">
      <alignment horizontal="center" vertical="top" wrapText="1"/>
    </xf>
    <xf numFmtId="3" fontId="15" fillId="3" borderId="4" xfId="0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4" fillId="17" borderId="3" xfId="0" applyFont="1" applyFill="1" applyBorder="1" applyAlignment="1">
      <alignment horizontal="center"/>
    </xf>
    <xf numFmtId="0" fontId="4" fillId="17" borderId="4" xfId="0" applyFont="1" applyFill="1" applyBorder="1" applyAlignment="1">
      <alignment horizontal="center"/>
    </xf>
    <xf numFmtId="43" fontId="4" fillId="0" borderId="14" xfId="3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top" wrapText="1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1" xfId="0" applyFont="1" applyFill="1" applyBorder="1" applyAlignment="1">
      <alignment horizontal="center" vertical="center" wrapText="1" readingOrder="1"/>
    </xf>
  </cellXfs>
  <cellStyles count="17">
    <cellStyle name="Normal 2" xfId="5" xr:uid="{00000000-0005-0000-0000-000000000000}"/>
    <cellStyle name="Normal_COA_V27_23Nov04_ForMeeting" xfId="11" xr:uid="{00000000-0005-0000-0000-000001000000}"/>
    <cellStyle name="Normal_Sheet2" xfId="1" xr:uid="{00000000-0005-0000-0000-000002000000}"/>
    <cellStyle name="Normal_Sheet4" xfId="2" xr:uid="{00000000-0005-0000-0000-000003000000}"/>
    <cellStyle name="Normal_Sheet7" xfId="6" xr:uid="{00000000-0005-0000-0000-000004000000}"/>
    <cellStyle name="เครื่องหมายจุลภาค 2" xfId="15" xr:uid="{00000000-0005-0000-0000-000006000000}"/>
    <cellStyle name="จุลภาค" xfId="3" builtinId="3"/>
    <cellStyle name="ปกติ" xfId="0" builtinId="0"/>
    <cellStyle name="ปกติ 2" xfId="9" xr:uid="{00000000-0005-0000-0000-000008000000}"/>
    <cellStyle name="ปกติ 2 2" xfId="16" xr:uid="{00000000-0005-0000-0000-000009000000}"/>
    <cellStyle name="ปกติ 3" xfId="10" xr:uid="{00000000-0005-0000-0000-00000A000000}"/>
    <cellStyle name="ปกติ 3 2" xfId="14" xr:uid="{00000000-0005-0000-0000-00000B000000}"/>
    <cellStyle name="ปกติ_Sheet1" xfId="8" xr:uid="{00000000-0005-0000-0000-00000C000000}"/>
    <cellStyle name="ปกติ_Sheet1 2" xfId="12" xr:uid="{00000000-0005-0000-0000-00000D000000}"/>
    <cellStyle name="ปกติ_Sheet2" xfId="13" xr:uid="{00000000-0005-0000-0000-00000E000000}"/>
    <cellStyle name="ปกติ_Sheet7" xfId="7" xr:uid="{00000000-0005-0000-0000-00000F000000}"/>
    <cellStyle name="เปอร์เซ็นต์" xfId="4" builtinId="5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AMANAKA_31_10_2559/&#3591;&#3634;&#3609;&#3585;&#3634;&#3619;&#3648;&#3591;&#3636;&#3609;&#3585;&#3634;&#3619;&#3588;&#3621;&#3633;&#3591;/&#3586;&#3657;&#3629;&#3617;&#3641;&#3621;%20MOC%20&amp;%20Planfin/&#3586;&#3657;&#3629;&#3617;&#3641;&#3621;MOC%20&#3611;&#3637;%202562/&#3588;&#3641;&#3656;&#3617;&#3639;&#3629;%20Planfin%202562%20&#3626;&#3611;/WorkSheetPlanfinPlus2562V4_03092561_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3650;&#3619;&#3591;&#3614;&#3618;&#3634;&#3610;&#3634;&#3621;&#3623;&#3633;&#3591;&#3626;&#3617;&#3610;&#3641;&#3619;&#3603;&#3660;/&#3619;&#3634;&#3618;&#3591;&#3634;&#3609;&#3585;&#3634;&#3619;&#3648;&#3591;&#3636;&#3609;&#3610;&#3633;&#3597;&#3594;&#3637;/planfin62/&#3649;&#3610;&#3610;/0_Planfin%20%20&#3611;&#3637;%202562%20_&#3649;&#3610;&#3610;&#3607;&#3604;&#3621;&#3629;&#3591;&#3585;&#3619;&#3629;&#3585;%20(&#3651;&#3594;&#3657;&#3586;&#3657;&#3629;&#3617;&#3641;&#3621;%20&#3603;%20&#3585;.&#3588;.61&#3614;&#3633;&#3626;&#3604;&#36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fin2562"/>
      <sheetName val="Revenue"/>
      <sheetName val="Expense"/>
      <sheetName val="HGR2560"/>
      <sheetName val="การวิเคราะห์แผน 8 แบบ"/>
      <sheetName val="Mapping62"/>
      <sheetName val="1.WS-Re-Exp"/>
      <sheetName val="งบทดลอง รพ.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1 รายละเอียดแผนลงทุน"/>
      <sheetName val="7.WS-แผน รพ.สต."/>
      <sheetName val="7.1 รายละเอียด แผน รพ.สต."/>
      <sheetName val="PlanFin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G8">
            <v>0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fin2562"/>
      <sheetName val="Revenue"/>
      <sheetName val="Expense"/>
      <sheetName val="HGR2559"/>
      <sheetName val="การวิเคราะห์แผน 8 แบบ"/>
      <sheetName val="Mapping60"/>
      <sheetName val="1.WS-Re-Exp"/>
      <sheetName val="งบทดลอง รพ."/>
      <sheetName val="2.WS-ยา วชภฯ"/>
      <sheetName val="3.WS-วัสดุอื่น"/>
      <sheetName val="4.WS-แผน จน."/>
      <sheetName val="4.WS-แผน จน. (2)"/>
      <sheetName val="5.WS-แผน ลน."/>
      <sheetName val="5.WS-แผน ลน. (2)"/>
      <sheetName val="6.WS-แผนลงทุน"/>
      <sheetName val="6.1 รายละเอียดแผนลงทุน"/>
      <sheetName val="7.WS-แผน รพ.สต."/>
      <sheetName val="7.1 รายละเอียด แผน รพ.สต."/>
      <sheetName val="PlanFin Analysis"/>
      <sheetName val="WS2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4">
          <cell r="R14">
            <v>71</v>
          </cell>
          <cell r="S14">
            <v>1669280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00"/>
  <sheetViews>
    <sheetView topLeftCell="A16" zoomScale="90" zoomScaleNormal="90" workbookViewId="0">
      <selection activeCell="K1" sqref="K1:L1048576"/>
    </sheetView>
  </sheetViews>
  <sheetFormatPr defaultColWidth="9" defaultRowHeight="24" x14ac:dyDescent="0.55000000000000004"/>
  <cols>
    <col min="1" max="1" width="8.625" style="498" customWidth="1"/>
    <col min="2" max="2" width="41" style="137" customWidth="1"/>
    <col min="3" max="3" width="23.25" style="137" customWidth="1"/>
    <col min="4" max="4" width="24.5" style="24" customWidth="1"/>
    <col min="5" max="6" width="22.25" style="137" customWidth="1"/>
    <col min="7" max="7" width="16.875" style="137" customWidth="1"/>
    <col min="8" max="9" width="16.375" style="137" customWidth="1"/>
    <col min="10" max="10" width="13.625" style="137" customWidth="1"/>
    <col min="11" max="11" width="18.375" style="137" bestFit="1" customWidth="1"/>
    <col min="12" max="12" width="13.625" style="137" bestFit="1" customWidth="1"/>
    <col min="13" max="13" width="18.875" style="137" customWidth="1"/>
    <col min="14" max="16384" width="9" style="137"/>
  </cols>
  <sheetData>
    <row r="1" spans="1:13" ht="27.75" x14ac:dyDescent="0.65">
      <c r="A1" s="608" t="s">
        <v>1987</v>
      </c>
      <c r="B1" s="608"/>
      <c r="C1" s="608"/>
      <c r="D1" s="608"/>
      <c r="E1" s="608"/>
      <c r="F1" s="593"/>
      <c r="G1" s="482"/>
    </row>
    <row r="2" spans="1:13" ht="27.75" x14ac:dyDescent="0.65">
      <c r="A2" s="608" t="s">
        <v>2053</v>
      </c>
      <c r="B2" s="608"/>
      <c r="C2" s="608"/>
      <c r="D2" s="608"/>
      <c r="E2" s="608"/>
      <c r="F2" s="593"/>
      <c r="G2" s="482"/>
    </row>
    <row r="3" spans="1:13" x14ac:dyDescent="0.55000000000000004">
      <c r="A3" s="609" t="s">
        <v>1988</v>
      </c>
      <c r="B3" s="609"/>
      <c r="C3" s="609"/>
      <c r="D3" s="609"/>
      <c r="E3" s="609"/>
      <c r="F3" s="594"/>
      <c r="G3" s="597" t="s">
        <v>2049</v>
      </c>
      <c r="H3" s="597"/>
      <c r="I3" s="597"/>
      <c r="J3" s="597"/>
      <c r="K3" s="597"/>
      <c r="L3" s="598"/>
    </row>
    <row r="4" spans="1:13" ht="48" x14ac:dyDescent="0.55000000000000004">
      <c r="A4" s="480" t="s">
        <v>693</v>
      </c>
      <c r="B4" s="158" t="s">
        <v>694</v>
      </c>
      <c r="C4" s="480" t="s">
        <v>2052</v>
      </c>
      <c r="D4" s="479" t="s">
        <v>2044</v>
      </c>
      <c r="E4" s="483" t="s">
        <v>695</v>
      </c>
      <c r="F4" s="158" t="s">
        <v>694</v>
      </c>
      <c r="G4" s="484" t="s">
        <v>665</v>
      </c>
      <c r="H4" s="268" t="s">
        <v>1614</v>
      </c>
      <c r="I4" s="268" t="s">
        <v>1618</v>
      </c>
      <c r="J4" s="268" t="s">
        <v>1607</v>
      </c>
      <c r="K4" s="268" t="s">
        <v>1608</v>
      </c>
      <c r="L4" s="588" t="s">
        <v>1619</v>
      </c>
      <c r="M4" s="461" t="s">
        <v>2136</v>
      </c>
    </row>
    <row r="5" spans="1:13" x14ac:dyDescent="0.55000000000000004">
      <c r="A5" s="167" t="s">
        <v>0</v>
      </c>
      <c r="B5" s="32" t="s">
        <v>1</v>
      </c>
      <c r="C5" s="507">
        <v>36958098.425454535</v>
      </c>
      <c r="D5" s="21">
        <f>SUMIF('1.WS-Re-Exp'!$F$3:$F$599,Planfin2562!A5,'1.WS-Re-Exp'!$C$3:$C$599)</f>
        <v>42576021.419999994</v>
      </c>
      <c r="E5" s="476">
        <f>((D5-C5)/D5)*100</f>
        <v>13.195039853832965</v>
      </c>
      <c r="F5" s="32" t="s">
        <v>1</v>
      </c>
      <c r="G5" s="263">
        <f>VLOOKUP($A5,'HGR2560'!$B$2:$I$28,3,0)</f>
        <v>42576021.419999994</v>
      </c>
      <c r="H5" s="263">
        <f>VLOOKUP($A5,'HGR2560'!$B$2:$I$28,5,0)</f>
        <v>27339750.129999999</v>
      </c>
      <c r="I5" s="263">
        <f>VLOOKUP($A5,'HGR2560'!$B$2:$I$28,8,0)</f>
        <v>39108763.579999998</v>
      </c>
      <c r="J5" s="263">
        <f>VLOOKUP($A5,'HGR2560'!$B$2:$I$28,4,0)</f>
        <v>0</v>
      </c>
      <c r="K5" s="263">
        <f>D5-H5</f>
        <v>15236271.289999995</v>
      </c>
      <c r="L5" s="589">
        <f>D5-I5</f>
        <v>3467257.8399999961</v>
      </c>
      <c r="M5" s="32"/>
    </row>
    <row r="6" spans="1:13" x14ac:dyDescent="0.55000000000000004">
      <c r="A6" s="167" t="s">
        <v>2</v>
      </c>
      <c r="B6" s="32" t="s">
        <v>3</v>
      </c>
      <c r="C6" s="507">
        <v>96818.181818181823</v>
      </c>
      <c r="D6" s="21">
        <f>SUMIF('1.WS-Re-Exp'!$F$3:$F$599,Planfin2562!A6,'1.WS-Re-Exp'!$C$3:$C$599)</f>
        <v>157723</v>
      </c>
      <c r="E6" s="476">
        <f t="shared" ref="E6:E15" si="0">((D6-C6)/D6)*100</f>
        <v>38.615051819847565</v>
      </c>
      <c r="F6" s="32" t="s">
        <v>3</v>
      </c>
      <c r="G6" s="263">
        <f>VLOOKUP($A6,'HGR2560'!$B$2:$I$28,3,0)</f>
        <v>157723</v>
      </c>
      <c r="H6" s="263">
        <f>VLOOKUP($A6,'HGR2560'!$B$2:$I$28,5,0)</f>
        <v>80330.880000000005</v>
      </c>
      <c r="I6" s="263">
        <f>VLOOKUP($A6,'HGR2560'!$B$2:$I$28,8,0)</f>
        <v>203315.49</v>
      </c>
      <c r="J6" s="263">
        <f>VLOOKUP($A6,'HGR2560'!$B$2:$I$28,4,0)</f>
        <v>0</v>
      </c>
      <c r="K6" s="263">
        <f t="shared" ref="K6:K31" si="1">D6-H6</f>
        <v>77392.12</v>
      </c>
      <c r="L6" s="589">
        <f t="shared" ref="L6:L31" si="2">D6-I6</f>
        <v>-45592.489999999991</v>
      </c>
      <c r="M6" s="32"/>
    </row>
    <row r="7" spans="1:13" x14ac:dyDescent="0.55000000000000004">
      <c r="A7" s="167" t="s">
        <v>4</v>
      </c>
      <c r="B7" s="32" t="s">
        <v>5</v>
      </c>
      <c r="C7" s="507">
        <v>103758.54545454544</v>
      </c>
      <c r="D7" s="591">
        <f>SUMIF('1.WS-Re-Exp'!$F$3:$F$599,Planfin2562!A7,'1.WS-Re-Exp'!$C$3:$C$599)</f>
        <v>28520</v>
      </c>
      <c r="E7" s="476">
        <f t="shared" si="0"/>
        <v>-263.8097666709167</v>
      </c>
      <c r="F7" s="32" t="s">
        <v>5</v>
      </c>
      <c r="G7" s="263">
        <f>VLOOKUP($A7,'HGR2560'!$B$2:$I$28,3,0)</f>
        <v>28520</v>
      </c>
      <c r="H7" s="263">
        <f>VLOOKUP($A7,'HGR2560'!$B$2:$I$28,5,0)</f>
        <v>48041.41</v>
      </c>
      <c r="I7" s="263">
        <f>VLOOKUP($A7,'HGR2560'!$B$2:$I$28,8,0)</f>
        <v>107306.71</v>
      </c>
      <c r="J7" s="263">
        <f>VLOOKUP($A7,'HGR2560'!$B$2:$I$28,4,0)</f>
        <v>0</v>
      </c>
      <c r="K7" s="263">
        <f t="shared" si="1"/>
        <v>-19521.410000000003</v>
      </c>
      <c r="L7" s="589">
        <f t="shared" si="2"/>
        <v>-78786.710000000006</v>
      </c>
      <c r="M7" s="32"/>
    </row>
    <row r="8" spans="1:13" x14ac:dyDescent="0.55000000000000004">
      <c r="A8" s="167" t="s">
        <v>1290</v>
      </c>
      <c r="B8" s="32" t="s">
        <v>731</v>
      </c>
      <c r="C8" s="507">
        <v>148402.90909090909</v>
      </c>
      <c r="D8" s="21">
        <f>SUMIF('1.WS-Re-Exp'!$F$3:$F$599,Planfin2562!A8,'1.WS-Re-Exp'!$C$3:$C$599)</f>
        <v>255661</v>
      </c>
      <c r="E8" s="476">
        <f t="shared" si="0"/>
        <v>41.953247037714355</v>
      </c>
      <c r="F8" s="32" t="s">
        <v>731</v>
      </c>
      <c r="G8" s="263">
        <f>VLOOKUP($A8,'HGR2560'!$B$2:$I$28,3,0)</f>
        <v>255661</v>
      </c>
      <c r="H8" s="263">
        <f>VLOOKUP($A8,'HGR2560'!$B$2:$I$28,5,0)</f>
        <v>0</v>
      </c>
      <c r="I8" s="263">
        <f>VLOOKUP($A8,'HGR2560'!$B$2:$I$28,8,0)</f>
        <v>0</v>
      </c>
      <c r="J8" s="263">
        <f>VLOOKUP($A8,'HGR2560'!$B$2:$I$28,4,0)</f>
        <v>0</v>
      </c>
      <c r="K8" s="263">
        <f t="shared" si="1"/>
        <v>255661</v>
      </c>
      <c r="L8" s="589">
        <f t="shared" si="2"/>
        <v>255661</v>
      </c>
      <c r="M8" s="32"/>
    </row>
    <row r="9" spans="1:13" x14ac:dyDescent="0.55000000000000004">
      <c r="A9" s="167" t="s">
        <v>6</v>
      </c>
      <c r="B9" s="32" t="s">
        <v>7</v>
      </c>
      <c r="C9" s="507">
        <v>841160.72727272729</v>
      </c>
      <c r="D9" s="591">
        <f>SUMIF('1.WS-Re-Exp'!$F$3:$F$599,Planfin2562!A9,'1.WS-Re-Exp'!$C$3:$C$599)</f>
        <v>1326125</v>
      </c>
      <c r="E9" s="476">
        <f t="shared" si="0"/>
        <v>36.570027163900285</v>
      </c>
      <c r="F9" s="32" t="s">
        <v>7</v>
      </c>
      <c r="G9" s="263">
        <f>VLOOKUP($A9,'HGR2560'!$B$2:$I$28,3,0)</f>
        <v>1326125</v>
      </c>
      <c r="H9" s="263">
        <f>VLOOKUP($A9,'HGR2560'!$B$2:$I$28,5,0)</f>
        <v>1501997.19</v>
      </c>
      <c r="I9" s="263">
        <f>VLOOKUP($A9,'HGR2560'!$B$2:$I$28,8,0)</f>
        <v>2518937.14</v>
      </c>
      <c r="J9" s="263">
        <f>VLOOKUP($A9,'HGR2560'!$B$2:$I$28,4,0)</f>
        <v>0</v>
      </c>
      <c r="K9" s="263">
        <f t="shared" si="1"/>
        <v>-175872.18999999994</v>
      </c>
      <c r="L9" s="589">
        <f t="shared" si="2"/>
        <v>-1192812.1400000001</v>
      </c>
      <c r="M9" s="32"/>
    </row>
    <row r="10" spans="1:13" x14ac:dyDescent="0.55000000000000004">
      <c r="A10" s="167" t="s">
        <v>8</v>
      </c>
      <c r="B10" s="32" t="s">
        <v>9</v>
      </c>
      <c r="C10" s="507">
        <v>1151966.1272727272</v>
      </c>
      <c r="D10" s="21">
        <f>SUMIF('1.WS-Re-Exp'!$F$3:$F$599,Planfin2562!A10,'1.WS-Re-Exp'!$C$3:$C$599)</f>
        <v>1179337</v>
      </c>
      <c r="E10" s="476">
        <f t="shared" si="0"/>
        <v>2.320869499326554</v>
      </c>
      <c r="F10" s="32" t="s">
        <v>9</v>
      </c>
      <c r="G10" s="263">
        <f>VLOOKUP($A10,'HGR2560'!$B$2:$I$28,3,0)</f>
        <v>1179337</v>
      </c>
      <c r="H10" s="263">
        <f>VLOOKUP($A10,'HGR2560'!$B$2:$I$28,5,0)</f>
        <v>717395.55</v>
      </c>
      <c r="I10" s="263">
        <f>VLOOKUP($A10,'HGR2560'!$B$2:$I$28,8,0)</f>
        <v>1461490.12</v>
      </c>
      <c r="J10" s="263">
        <f>VLOOKUP($A10,'HGR2560'!$B$2:$I$28,4,0)</f>
        <v>0</v>
      </c>
      <c r="K10" s="263">
        <f t="shared" si="1"/>
        <v>461941.44999999995</v>
      </c>
      <c r="L10" s="589">
        <f t="shared" si="2"/>
        <v>-282153.12000000011</v>
      </c>
      <c r="M10" s="32"/>
    </row>
    <row r="11" spans="1:13" x14ac:dyDescent="0.55000000000000004">
      <c r="A11" s="167" t="s">
        <v>10</v>
      </c>
      <c r="B11" s="32" t="s">
        <v>11</v>
      </c>
      <c r="C11" s="507">
        <v>205197.81818181818</v>
      </c>
      <c r="D11" s="591">
        <f>SUMIF('1.WS-Re-Exp'!$F$3:$F$599,Planfin2562!A11,'1.WS-Re-Exp'!$C$3:$C$599)</f>
        <v>47500</v>
      </c>
      <c r="E11" s="476">
        <f t="shared" si="0"/>
        <v>-331.99540669856458</v>
      </c>
      <c r="F11" s="32" t="s">
        <v>11</v>
      </c>
      <c r="G11" s="263">
        <f>VLOOKUP($A11,'HGR2560'!$B$2:$I$28,3,0)</f>
        <v>47500</v>
      </c>
      <c r="H11" s="263">
        <f>VLOOKUP($A11,'HGR2560'!$B$2:$I$28,5,0)</f>
        <v>951886.52</v>
      </c>
      <c r="I11" s="263">
        <f>VLOOKUP($A11,'HGR2560'!$B$2:$I$28,8,0)</f>
        <v>3350568.81</v>
      </c>
      <c r="J11" s="263">
        <f>VLOOKUP($A11,'HGR2560'!$B$2:$I$28,4,0)</f>
        <v>0</v>
      </c>
      <c r="K11" s="263">
        <f t="shared" si="1"/>
        <v>-904386.52</v>
      </c>
      <c r="L11" s="589">
        <f t="shared" si="2"/>
        <v>-3303068.81</v>
      </c>
      <c r="M11" s="32"/>
    </row>
    <row r="12" spans="1:13" x14ac:dyDescent="0.55000000000000004">
      <c r="A12" s="167" t="s">
        <v>12</v>
      </c>
      <c r="B12" s="32" t="s">
        <v>13</v>
      </c>
      <c r="C12" s="507">
        <v>2690161.9090909092</v>
      </c>
      <c r="D12" s="386">
        <f>SUMIF('1.WS-Re-Exp'!$F$3:$F$599,Planfin2562!A12,'1.WS-Re-Exp'!$C$3:$C$599)</f>
        <v>3163723.25</v>
      </c>
      <c r="E12" s="476">
        <f t="shared" si="0"/>
        <v>14.968481864179834</v>
      </c>
      <c r="F12" s="32" t="s">
        <v>13</v>
      </c>
      <c r="G12" s="263">
        <f>VLOOKUP($A12,'HGR2560'!$B$2:$I$28,3,0)</f>
        <v>3163723.25</v>
      </c>
      <c r="H12" s="263">
        <f>VLOOKUP($A12,'HGR2560'!$B$2:$I$28,5,0)</f>
        <v>1856368.89</v>
      </c>
      <c r="I12" s="263">
        <f>VLOOKUP($A12,'HGR2560'!$B$2:$I$28,8,0)</f>
        <v>3052368.7</v>
      </c>
      <c r="J12" s="263">
        <f>VLOOKUP($A12,'HGR2560'!$B$2:$I$28,4,0)</f>
        <v>0</v>
      </c>
      <c r="K12" s="263">
        <f t="shared" si="1"/>
        <v>1307354.3600000001</v>
      </c>
      <c r="L12" s="589">
        <f t="shared" si="2"/>
        <v>111354.54999999981</v>
      </c>
      <c r="M12" s="32"/>
    </row>
    <row r="13" spans="1:13" x14ac:dyDescent="0.55000000000000004">
      <c r="A13" s="167" t="s">
        <v>14</v>
      </c>
      <c r="B13" s="32" t="s">
        <v>15</v>
      </c>
      <c r="C13" s="507">
        <v>7658164.7345454544</v>
      </c>
      <c r="D13" s="21">
        <f>SUMIF('1.WS-Re-Exp'!$F$3:$F$599,Planfin2562!A13,'1.WS-Re-Exp'!$C$3:$C$599)</f>
        <v>10098180</v>
      </c>
      <c r="E13" s="476">
        <f t="shared" si="0"/>
        <v>24.162921095232466</v>
      </c>
      <c r="F13" s="32" t="s">
        <v>15</v>
      </c>
      <c r="G13" s="263">
        <f>VLOOKUP($A13,'HGR2560'!$B$2:$I$28,3,0)</f>
        <v>10098180</v>
      </c>
      <c r="H13" s="263">
        <f>VLOOKUP($A13,'HGR2560'!$B$2:$I$28,5,0)</f>
        <v>8715007.6999999993</v>
      </c>
      <c r="I13" s="263">
        <f>VLOOKUP($A13,'HGR2560'!$B$2:$I$28,8,0)</f>
        <v>15414909.67</v>
      </c>
      <c r="J13" s="263">
        <f>VLOOKUP($A13,'HGR2560'!$B$2:$I$28,4,0)</f>
        <v>0</v>
      </c>
      <c r="K13" s="263">
        <f t="shared" si="1"/>
        <v>1383172.3000000007</v>
      </c>
      <c r="L13" s="589">
        <f t="shared" si="2"/>
        <v>-5316729.67</v>
      </c>
      <c r="M13" s="32"/>
    </row>
    <row r="14" spans="1:13" x14ac:dyDescent="0.55000000000000004">
      <c r="A14" s="167" t="s">
        <v>16</v>
      </c>
      <c r="B14" s="32" t="s">
        <v>17</v>
      </c>
      <c r="C14" s="507">
        <v>3369264.7199999997</v>
      </c>
      <c r="D14" s="21">
        <f>SUMIF('1.WS-Re-Exp'!$F$3:$F$599,Planfin2562!A14,'1.WS-Re-Exp'!$C$3:$C$599)</f>
        <v>1922033.88</v>
      </c>
      <c r="E14" s="476">
        <f t="shared" si="0"/>
        <v>-75.296843362615434</v>
      </c>
      <c r="F14" s="32" t="s">
        <v>17</v>
      </c>
      <c r="G14" s="263">
        <f>VLOOKUP($A14,'HGR2560'!$B$2:$I$28,3,0)</f>
        <v>1922033.88</v>
      </c>
      <c r="H14" s="263">
        <f>VLOOKUP($A14,'HGR2560'!$B$2:$I$28,5,0)</f>
        <v>7004016.2199999997</v>
      </c>
      <c r="I14" s="263">
        <f>VLOOKUP($A14,'HGR2560'!$B$2:$I$28,8,0)</f>
        <v>19602393.66</v>
      </c>
      <c r="J14" s="263">
        <f>VLOOKUP($A14,'HGR2560'!$B$2:$I$28,4,0)</f>
        <v>0</v>
      </c>
      <c r="K14" s="263">
        <f t="shared" si="1"/>
        <v>-5081982.34</v>
      </c>
      <c r="L14" s="589">
        <f t="shared" si="2"/>
        <v>-17680359.780000001</v>
      </c>
      <c r="M14" s="32"/>
    </row>
    <row r="15" spans="1:13" x14ac:dyDescent="0.55000000000000004">
      <c r="A15" s="167" t="s">
        <v>18</v>
      </c>
      <c r="B15" s="32" t="s">
        <v>690</v>
      </c>
      <c r="C15" s="507">
        <v>4109774.4436363643</v>
      </c>
      <c r="D15" s="21">
        <f>SUMIF('1.WS-Re-Exp'!$F$3:$F$599,Planfin2562!A15,'1.WS-Re-Exp'!$C$3:$C$599)</f>
        <v>8608000</v>
      </c>
      <c r="E15" s="476">
        <f t="shared" si="0"/>
        <v>52.256337783034802</v>
      </c>
      <c r="F15" s="32" t="s">
        <v>690</v>
      </c>
      <c r="G15" s="263">
        <f>VLOOKUP($A15,'HGR2560'!$B$2:$I$28,3,0)</f>
        <v>8608000</v>
      </c>
      <c r="H15" s="263">
        <f>VLOOKUP($A15,'HGR2560'!$B$2:$I$28,5,0)</f>
        <v>2387416.7599999998</v>
      </c>
      <c r="I15" s="263">
        <f>VLOOKUP($A15,'HGR2560'!$B$2:$I$28,8,0)</f>
        <v>4070755.77</v>
      </c>
      <c r="J15" s="263">
        <f>VLOOKUP($A15,'HGR2560'!$B$2:$I$28,4,0)</f>
        <v>0</v>
      </c>
      <c r="K15" s="263">
        <f t="shared" si="1"/>
        <v>6220583.2400000002</v>
      </c>
      <c r="L15" s="589">
        <f t="shared" si="2"/>
        <v>4537244.2300000004</v>
      </c>
      <c r="M15" s="32"/>
    </row>
    <row r="16" spans="1:13" x14ac:dyDescent="0.55000000000000004">
      <c r="A16" s="169" t="s">
        <v>696</v>
      </c>
      <c r="B16" s="485" t="s">
        <v>676</v>
      </c>
      <c r="C16" s="486">
        <f>SUM(C5:C15)</f>
        <v>57332768.541818164</v>
      </c>
      <c r="D16" s="487">
        <f>SUM(D5:D15)</f>
        <v>69362824.549999997</v>
      </c>
      <c r="E16" s="477">
        <f t="shared" ref="E16:E31" si="3">((D16-C16)/D16)*100</f>
        <v>17.343665120658404</v>
      </c>
      <c r="F16" s="485" t="s">
        <v>676</v>
      </c>
      <c r="G16" s="264">
        <f>VLOOKUP($A16,'HGR2560'!$B$2:$I$28,3,0)</f>
        <v>69362824.549999997</v>
      </c>
      <c r="H16" s="264">
        <f>VLOOKUP($A16,'HGR2560'!$B$2:$I$28,5,0)</f>
        <v>49919473.5</v>
      </c>
      <c r="I16" s="264">
        <f>VLOOKUP($A16,'HGR2560'!$B$2:$I$28,8,0)</f>
        <v>68515407.090000004</v>
      </c>
      <c r="J16" s="264">
        <f>VLOOKUP($A16,'HGR2560'!$B$2:$I$28,4,0)</f>
        <v>0</v>
      </c>
      <c r="K16" s="263">
        <f t="shared" si="1"/>
        <v>19443351.049999997</v>
      </c>
      <c r="L16" s="589">
        <f t="shared" si="2"/>
        <v>847417.45999999344</v>
      </c>
      <c r="M16" s="32"/>
    </row>
    <row r="17" spans="1:13" x14ac:dyDescent="0.55000000000000004">
      <c r="A17" s="167" t="s">
        <v>19</v>
      </c>
      <c r="B17" s="32" t="s">
        <v>20</v>
      </c>
      <c r="C17" s="507">
        <v>3731046.1309090909</v>
      </c>
      <c r="D17" s="21">
        <f>SUMIF('1.WS-Re-Exp'!$F$3:$F$599,Planfin2562!A17,'1.WS-Re-Exp'!$C$3:$C$599)</f>
        <v>3810860.72</v>
      </c>
      <c r="E17" s="476">
        <f t="shared" si="3"/>
        <v>2.0943979577114891</v>
      </c>
      <c r="F17" s="32" t="s">
        <v>20</v>
      </c>
      <c r="G17" s="263">
        <f>VLOOKUP($A17,'HGR2560'!$B$2:$I$28,3,0)</f>
        <v>3810860.72</v>
      </c>
      <c r="H17" s="263">
        <f>VLOOKUP($A17,'HGR2560'!$B$2:$I$28,5,0)</f>
        <v>3996606.92</v>
      </c>
      <c r="I17" s="263">
        <f>VLOOKUP($A17,'HGR2560'!$B$2:$I$28,8,0)</f>
        <v>5365454.18</v>
      </c>
      <c r="J17" s="263">
        <f>VLOOKUP($A17,'HGR2560'!$B$2:$I$28,4,0)</f>
        <v>0</v>
      </c>
      <c r="K17" s="263">
        <f t="shared" si="1"/>
        <v>-185746.19999999972</v>
      </c>
      <c r="L17" s="589">
        <f t="shared" si="2"/>
        <v>-1554593.4599999995</v>
      </c>
      <c r="M17" s="32"/>
    </row>
    <row r="18" spans="1:13" x14ac:dyDescent="0.55000000000000004">
      <c r="A18" s="167" t="s">
        <v>21</v>
      </c>
      <c r="B18" s="32" t="s">
        <v>22</v>
      </c>
      <c r="C18" s="507">
        <v>1537261.2545454544</v>
      </c>
      <c r="D18" s="21">
        <f>SUMIF('1.WS-Re-Exp'!$F$3:$F$599,Planfin2562!A18,'1.WS-Re-Exp'!$C$3:$C$599)</f>
        <v>1785663.74</v>
      </c>
      <c r="E18" s="476">
        <f t="shared" si="3"/>
        <v>13.910932942758059</v>
      </c>
      <c r="F18" s="32" t="s">
        <v>22</v>
      </c>
      <c r="G18" s="263">
        <f>VLOOKUP($A18,'HGR2560'!$B$2:$I$28,3,0)</f>
        <v>1785663.74</v>
      </c>
      <c r="H18" s="263">
        <f>VLOOKUP($A18,'HGR2560'!$B$2:$I$28,5,0)</f>
        <v>1230775.3600000001</v>
      </c>
      <c r="I18" s="263">
        <f>VLOOKUP($A18,'HGR2560'!$B$2:$I$28,8,0)</f>
        <v>1907413.93</v>
      </c>
      <c r="J18" s="263">
        <f>VLOOKUP($A18,'HGR2560'!$B$2:$I$28,4,0)</f>
        <v>0</v>
      </c>
      <c r="K18" s="263">
        <f t="shared" si="1"/>
        <v>554888.37999999989</v>
      </c>
      <c r="L18" s="589">
        <f t="shared" si="2"/>
        <v>-121750.18999999994</v>
      </c>
      <c r="M18" s="32"/>
    </row>
    <row r="19" spans="1:13" x14ac:dyDescent="0.55000000000000004">
      <c r="A19" s="167" t="s">
        <v>732</v>
      </c>
      <c r="B19" s="32" t="s">
        <v>733</v>
      </c>
      <c r="C19" s="507">
        <v>384911.12727272726</v>
      </c>
      <c r="D19" s="21">
        <f>SUMIF('1.WS-Re-Exp'!$F$3:$F$599,Planfin2562!A19,'1.WS-Re-Exp'!$C$3:$C$599)</f>
        <v>526398.01</v>
      </c>
      <c r="E19" s="476">
        <f t="shared" si="3"/>
        <v>26.878308815656947</v>
      </c>
      <c r="F19" s="32" t="s">
        <v>733</v>
      </c>
      <c r="G19" s="263">
        <f>VLOOKUP($A19,'HGR2560'!$B$2:$I$28,3,0)</f>
        <v>526398.01</v>
      </c>
      <c r="H19" s="263">
        <f>VLOOKUP($A19,'HGR2560'!$B$2:$I$28,5,0)</f>
        <v>333977.96999999997</v>
      </c>
      <c r="I19" s="263">
        <f>VLOOKUP($A19,'HGR2560'!$B$2:$I$28,8,0)</f>
        <v>546821.32999999996</v>
      </c>
      <c r="J19" s="263">
        <f>VLOOKUP($A19,'HGR2560'!$B$2:$I$28,4,0)</f>
        <v>0</v>
      </c>
      <c r="K19" s="263">
        <f t="shared" si="1"/>
        <v>192420.04000000004</v>
      </c>
      <c r="L19" s="589">
        <f t="shared" si="2"/>
        <v>-20423.319999999949</v>
      </c>
      <c r="M19" s="32"/>
    </row>
    <row r="20" spans="1:13" x14ac:dyDescent="0.55000000000000004">
      <c r="A20" s="167" t="s">
        <v>23</v>
      </c>
      <c r="B20" s="32" t="s">
        <v>24</v>
      </c>
      <c r="C20" s="507">
        <v>1673096.290909091</v>
      </c>
      <c r="D20" s="21">
        <f>SUMIF('1.WS-Re-Exp'!$F$3:$F$599,Planfin2562!A20,'1.WS-Re-Exp'!$C$3:$C$599)</f>
        <v>1991450</v>
      </c>
      <c r="E20" s="476">
        <f t="shared" si="3"/>
        <v>15.986025714474831</v>
      </c>
      <c r="F20" s="32" t="s">
        <v>24</v>
      </c>
      <c r="G20" s="263">
        <f>VLOOKUP($A20,'HGR2560'!$B$2:$I$28,3,0)</f>
        <v>1991450</v>
      </c>
      <c r="H20" s="263">
        <f>VLOOKUP($A20,'HGR2560'!$B$2:$I$28,5,0)</f>
        <v>1726987.79</v>
      </c>
      <c r="I20" s="263">
        <f>VLOOKUP($A20,'HGR2560'!$B$2:$I$28,8,0)</f>
        <v>2724220.95</v>
      </c>
      <c r="J20" s="263">
        <f>VLOOKUP($A20,'HGR2560'!$B$2:$I$28,4,0)</f>
        <v>0</v>
      </c>
      <c r="K20" s="263">
        <f t="shared" si="1"/>
        <v>264462.20999999996</v>
      </c>
      <c r="L20" s="589">
        <f t="shared" si="2"/>
        <v>-732770.95000000019</v>
      </c>
      <c r="M20" s="32"/>
    </row>
    <row r="21" spans="1:13" x14ac:dyDescent="0.55000000000000004">
      <c r="A21" s="167" t="s">
        <v>25</v>
      </c>
      <c r="B21" s="32" t="s">
        <v>26</v>
      </c>
      <c r="C21" s="507">
        <v>7658164.7345454544</v>
      </c>
      <c r="D21" s="21">
        <f>SUMIF('1.WS-Re-Exp'!$F$3:$F$599,Planfin2562!A21,'1.WS-Re-Exp'!$C$3:$C$599)</f>
        <v>10098180</v>
      </c>
      <c r="E21" s="476">
        <f t="shared" si="3"/>
        <v>24.162921095232466</v>
      </c>
      <c r="F21" s="32" t="s">
        <v>26</v>
      </c>
      <c r="G21" s="263">
        <f>VLOOKUP($A21,'HGR2560'!$B$2:$I$28,3,0)</f>
        <v>10098180</v>
      </c>
      <c r="H21" s="263">
        <f>VLOOKUP($A21,'HGR2560'!$B$2:$I$28,5,0)</f>
        <v>8874180.8200000003</v>
      </c>
      <c r="I21" s="263">
        <f>VLOOKUP($A21,'HGR2560'!$B$2:$I$28,8,0)</f>
        <v>15450182.550000001</v>
      </c>
      <c r="J21" s="263">
        <f>VLOOKUP($A21,'HGR2560'!$B$2:$I$28,4,0)</f>
        <v>0</v>
      </c>
      <c r="K21" s="263">
        <f t="shared" si="1"/>
        <v>1223999.1799999997</v>
      </c>
      <c r="L21" s="589">
        <f t="shared" si="2"/>
        <v>-5352002.5500000007</v>
      </c>
      <c r="M21" s="32"/>
    </row>
    <row r="22" spans="1:13" x14ac:dyDescent="0.55000000000000004">
      <c r="A22" s="167" t="s">
        <v>27</v>
      </c>
      <c r="B22" s="33" t="s">
        <v>724</v>
      </c>
      <c r="C22" s="507">
        <v>5374774.9090909092</v>
      </c>
      <c r="D22" s="21">
        <f>SUMIF('1.WS-Re-Exp'!$F$3:$F$599,Planfin2562!A22,'1.WS-Re-Exp'!$C$3:$C$599)</f>
        <v>6438780</v>
      </c>
      <c r="E22" s="476">
        <f t="shared" si="3"/>
        <v>16.524948684519288</v>
      </c>
      <c r="F22" s="33" t="s">
        <v>724</v>
      </c>
      <c r="G22" s="263">
        <f>VLOOKUP($A22,'HGR2560'!$B$2:$I$28,3,0)</f>
        <v>6438780</v>
      </c>
      <c r="H22" s="263">
        <f>VLOOKUP($A22,'HGR2560'!$B$2:$I$28,5,0)</f>
        <v>4903196.28</v>
      </c>
      <c r="I22" s="263">
        <f>VLOOKUP($A22,'HGR2560'!$B$2:$I$28,8,0)</f>
        <v>7202855.3200000003</v>
      </c>
      <c r="J22" s="263">
        <f>VLOOKUP($A22,'HGR2560'!$B$2:$I$28,4,0)</f>
        <v>0</v>
      </c>
      <c r="K22" s="263">
        <f t="shared" si="1"/>
        <v>1535583.7199999997</v>
      </c>
      <c r="L22" s="589">
        <f t="shared" si="2"/>
        <v>-764075.3200000003</v>
      </c>
      <c r="M22" s="32"/>
    </row>
    <row r="23" spans="1:13" x14ac:dyDescent="0.55000000000000004">
      <c r="A23" s="167" t="s">
        <v>29</v>
      </c>
      <c r="B23" s="32" t="s">
        <v>30</v>
      </c>
      <c r="C23" s="507">
        <v>10132177.090909092</v>
      </c>
      <c r="D23" s="21">
        <f>SUMIF('1.WS-Re-Exp'!$F$3:$F$599,Planfin2562!A23,'1.WS-Re-Exp'!$C$3:$C$599)</f>
        <v>9764080</v>
      </c>
      <c r="E23" s="476">
        <f t="shared" si="3"/>
        <v>-3.76991064093178</v>
      </c>
      <c r="F23" s="32" t="s">
        <v>30</v>
      </c>
      <c r="G23" s="263">
        <f>VLOOKUP($A23,'HGR2560'!$B$2:$I$28,3,0)</f>
        <v>9764080</v>
      </c>
      <c r="H23" s="263">
        <f>VLOOKUP($A23,'HGR2560'!$B$2:$I$28,5,0)</f>
        <v>7467633.8899999997</v>
      </c>
      <c r="I23" s="263">
        <f>VLOOKUP($A23,'HGR2560'!$B$2:$I$28,8,0)</f>
        <v>10669059.449999999</v>
      </c>
      <c r="J23" s="263">
        <f>VLOOKUP($A23,'HGR2560'!$B$2:$I$28,4,0)</f>
        <v>0</v>
      </c>
      <c r="K23" s="263">
        <f t="shared" si="1"/>
        <v>2296446.1100000003</v>
      </c>
      <c r="L23" s="589">
        <f t="shared" si="2"/>
        <v>-904979.44999999925</v>
      </c>
      <c r="M23" s="32"/>
    </row>
    <row r="24" spans="1:13" x14ac:dyDescent="0.55000000000000004">
      <c r="A24" s="167" t="s">
        <v>31</v>
      </c>
      <c r="B24" s="32" t="s">
        <v>32</v>
      </c>
      <c r="C24" s="507">
        <v>870207.88363636355</v>
      </c>
      <c r="D24" s="21">
        <f>SUMIF('1.WS-Re-Exp'!$F$3:$F$599,Planfin2562!A24,'1.WS-Re-Exp'!$C$3:$C$599)</f>
        <v>730692.2</v>
      </c>
      <c r="E24" s="476">
        <f t="shared" si="3"/>
        <v>-19.093632535883593</v>
      </c>
      <c r="F24" s="32" t="s">
        <v>32</v>
      </c>
      <c r="G24" s="263">
        <f>VLOOKUP($A24,'HGR2560'!$B$2:$I$28,3,0)</f>
        <v>730692.2</v>
      </c>
      <c r="H24" s="263">
        <f>VLOOKUP($A24,'HGR2560'!$B$2:$I$28,5,0)</f>
        <v>832041.77</v>
      </c>
      <c r="I24" s="263">
        <f>VLOOKUP($A24,'HGR2560'!$B$2:$I$28,8,0)</f>
        <v>1319788.28</v>
      </c>
      <c r="J24" s="263">
        <f>VLOOKUP($A24,'HGR2560'!$B$2:$I$28,4,0)</f>
        <v>0</v>
      </c>
      <c r="K24" s="263">
        <f t="shared" si="1"/>
        <v>-101349.57000000007</v>
      </c>
      <c r="L24" s="589">
        <f t="shared" si="2"/>
        <v>-589096.08000000007</v>
      </c>
      <c r="M24" s="32"/>
    </row>
    <row r="25" spans="1:13" x14ac:dyDescent="0.55000000000000004">
      <c r="A25" s="167" t="s">
        <v>33</v>
      </c>
      <c r="B25" s="32" t="s">
        <v>34</v>
      </c>
      <c r="C25" s="507">
        <v>3607311.0545454542</v>
      </c>
      <c r="D25" s="21">
        <f>SUMIF('1.WS-Re-Exp'!$F$3:$F$599,Planfin2562!A25,'1.WS-Re-Exp'!$C$3:$C$599)</f>
        <v>2879096.1599999997</v>
      </c>
      <c r="E25" s="476">
        <f t="shared" si="3"/>
        <v>-25.293177236061982</v>
      </c>
      <c r="F25" s="32" t="s">
        <v>34</v>
      </c>
      <c r="G25" s="263">
        <f>VLOOKUP($A25,'HGR2560'!$B$2:$I$28,3,0)</f>
        <v>2879096.1599999997</v>
      </c>
      <c r="H25" s="263">
        <f>VLOOKUP($A25,'HGR2560'!$B$2:$I$28,5,0)</f>
        <v>1901477.57</v>
      </c>
      <c r="I25" s="263">
        <f>VLOOKUP($A25,'HGR2560'!$B$2:$I$28,8,0)</f>
        <v>2920170.87</v>
      </c>
      <c r="J25" s="263">
        <f>VLOOKUP($A25,'HGR2560'!$B$2:$I$28,4,0)</f>
        <v>0</v>
      </c>
      <c r="K25" s="263">
        <f t="shared" si="1"/>
        <v>977618.58999999962</v>
      </c>
      <c r="L25" s="589">
        <f t="shared" si="2"/>
        <v>-41074.710000000428</v>
      </c>
      <c r="M25" s="32"/>
    </row>
    <row r="26" spans="1:13" x14ac:dyDescent="0.55000000000000004">
      <c r="A26" s="167" t="s">
        <v>35</v>
      </c>
      <c r="B26" s="32" t="s">
        <v>36</v>
      </c>
      <c r="C26" s="507">
        <v>878335.33090909082</v>
      </c>
      <c r="D26" s="21">
        <f>SUMIF('1.WS-Re-Exp'!$F$3:$F$599,Planfin2562!A26,'1.WS-Re-Exp'!$C$3:$C$599)</f>
        <v>969600</v>
      </c>
      <c r="E26" s="476">
        <f t="shared" si="3"/>
        <v>9.4126102610261118</v>
      </c>
      <c r="F26" s="32" t="s">
        <v>36</v>
      </c>
      <c r="G26" s="263">
        <f>VLOOKUP($A26,'HGR2560'!$B$2:$I$28,3,0)</f>
        <v>969600</v>
      </c>
      <c r="H26" s="263">
        <f>VLOOKUP($A26,'HGR2560'!$B$2:$I$28,5,0)</f>
        <v>967112.36</v>
      </c>
      <c r="I26" s="263">
        <f>VLOOKUP($A26,'HGR2560'!$B$2:$I$28,8,0)</f>
        <v>1439444.1</v>
      </c>
      <c r="J26" s="263">
        <f>VLOOKUP($A26,'HGR2560'!$B$2:$I$28,4,0)</f>
        <v>0</v>
      </c>
      <c r="K26" s="263">
        <f t="shared" si="1"/>
        <v>2487.640000000014</v>
      </c>
      <c r="L26" s="589">
        <f t="shared" si="2"/>
        <v>-469844.10000000009</v>
      </c>
      <c r="M26" s="32"/>
    </row>
    <row r="27" spans="1:13" x14ac:dyDescent="0.55000000000000004">
      <c r="A27" s="167" t="s">
        <v>37</v>
      </c>
      <c r="B27" s="32" t="s">
        <v>38</v>
      </c>
      <c r="C27" s="507">
        <v>1759015.1345454545</v>
      </c>
      <c r="D27" s="21">
        <f>SUMIF('1.WS-Re-Exp'!$F$3:$F$599,Planfin2562!A27,'1.WS-Re-Exp'!$C$3:$C$599)</f>
        <v>1815248</v>
      </c>
      <c r="E27" s="476">
        <f t="shared" si="3"/>
        <v>3.0978062201167815</v>
      </c>
      <c r="F27" s="32" t="s">
        <v>38</v>
      </c>
      <c r="G27" s="263">
        <f>VLOOKUP($A27,'HGR2560'!$B$2:$I$28,3,0)</f>
        <v>1815248</v>
      </c>
      <c r="H27" s="263">
        <f>VLOOKUP($A27,'HGR2560'!$B$2:$I$28,5,0)</f>
        <v>1416911.16</v>
      </c>
      <c r="I27" s="263">
        <f>VLOOKUP($A27,'HGR2560'!$B$2:$I$28,8,0)</f>
        <v>2079060.42</v>
      </c>
      <c r="J27" s="263">
        <f>VLOOKUP($A27,'HGR2560'!$B$2:$I$28,4,0)</f>
        <v>0</v>
      </c>
      <c r="K27" s="263">
        <f t="shared" si="1"/>
        <v>398336.84000000008</v>
      </c>
      <c r="L27" s="589">
        <f t="shared" si="2"/>
        <v>-263812.41999999993</v>
      </c>
      <c r="M27" s="32"/>
    </row>
    <row r="28" spans="1:13" x14ac:dyDescent="0.55000000000000004">
      <c r="A28" s="167" t="s">
        <v>39</v>
      </c>
      <c r="B28" s="32" t="s">
        <v>40</v>
      </c>
      <c r="C28" s="507">
        <v>3992010.7854545452</v>
      </c>
      <c r="D28" s="21">
        <f>SUMIF('1.WS-Re-Exp'!$F$3:$F$599,Planfin2562!A28,'1.WS-Re-Exp'!$C$3:$C$599)</f>
        <v>3296015.0799999996</v>
      </c>
      <c r="E28" s="476">
        <f t="shared" si="3"/>
        <v>-21.116277946596824</v>
      </c>
      <c r="F28" s="32" t="s">
        <v>40</v>
      </c>
      <c r="G28" s="263">
        <f>VLOOKUP($A28,'HGR2560'!$B$2:$I$28,3,0)</f>
        <v>3296015.0799999996</v>
      </c>
      <c r="H28" s="263">
        <f>VLOOKUP($A28,'HGR2560'!$B$2:$I$28,5,0)</f>
        <v>4295388.2</v>
      </c>
      <c r="I28" s="263">
        <f>VLOOKUP($A28,'HGR2560'!$B$2:$I$28,8,0)</f>
        <v>6134348.1500000004</v>
      </c>
      <c r="J28" s="263">
        <f>VLOOKUP($A28,'HGR2560'!$B$2:$I$28,4,0)</f>
        <v>0</v>
      </c>
      <c r="K28" s="263">
        <f t="shared" si="1"/>
        <v>-999373.12000000058</v>
      </c>
      <c r="L28" s="589">
        <f t="shared" si="2"/>
        <v>-2838333.0700000008</v>
      </c>
      <c r="M28" s="32"/>
    </row>
    <row r="29" spans="1:13" x14ac:dyDescent="0.55000000000000004">
      <c r="A29" s="167" t="s">
        <v>734</v>
      </c>
      <c r="B29" s="32" t="s">
        <v>735</v>
      </c>
      <c r="C29" s="507">
        <v>1871779.0363636364</v>
      </c>
      <c r="D29" s="21">
        <f>SUMIF('1.WS-Re-Exp'!$F$3:$F$599,Planfin2562!A29,'1.WS-Re-Exp'!$C$3:$C$599)</f>
        <v>320519.2</v>
      </c>
      <c r="E29" s="476">
        <f t="shared" si="3"/>
        <v>-483.98343573914957</v>
      </c>
      <c r="F29" s="32" t="s">
        <v>735</v>
      </c>
      <c r="G29" s="263">
        <f>VLOOKUP($A29,'HGR2560'!$B$2:$I$28,3,0)</f>
        <v>320519.2</v>
      </c>
      <c r="H29" s="263">
        <f>VLOOKUP($A29,'HGR2560'!$B$2:$I$28,5,0)</f>
        <v>323934.25</v>
      </c>
      <c r="I29" s="263">
        <f>VLOOKUP($A29,'HGR2560'!$B$2:$I$28,8,0)</f>
        <v>721064.24</v>
      </c>
      <c r="J29" s="263">
        <f>VLOOKUP($A29,'HGR2560'!$B$2:$I$28,4,0)</f>
        <v>0</v>
      </c>
      <c r="K29" s="263">
        <f t="shared" si="1"/>
        <v>-3415.0499999999884</v>
      </c>
      <c r="L29" s="589">
        <f t="shared" si="2"/>
        <v>-400545.04</v>
      </c>
      <c r="M29" s="32"/>
    </row>
    <row r="30" spans="1:13" x14ac:dyDescent="0.55000000000000004">
      <c r="A30" s="167" t="s">
        <v>41</v>
      </c>
      <c r="B30" s="32" t="s">
        <v>42</v>
      </c>
      <c r="C30" s="507">
        <v>8005301.4218181819</v>
      </c>
      <c r="D30" s="21">
        <f>SUMIF('1.WS-Re-Exp'!$F$3:$F$599,Planfin2562!A30,'1.WS-Re-Exp'!$C$3:$C$599)</f>
        <v>7340879.0999999996</v>
      </c>
      <c r="E30" s="476">
        <f t="shared" si="3"/>
        <v>-9.0509912064643903</v>
      </c>
      <c r="F30" s="32" t="s">
        <v>42</v>
      </c>
      <c r="G30" s="263">
        <f>VLOOKUP($A30,'HGR2560'!$B$2:$I$28,3,0)</f>
        <v>7340879.0999999996</v>
      </c>
      <c r="H30" s="263">
        <f>VLOOKUP($A30,'HGR2560'!$B$2:$I$28,5,0)</f>
        <v>6551187.1299999999</v>
      </c>
      <c r="I30" s="263">
        <f>VLOOKUP($A30,'HGR2560'!$B$2:$I$28,8,0)</f>
        <v>10962505.939999999</v>
      </c>
      <c r="J30" s="263">
        <f>VLOOKUP($A30,'HGR2560'!$B$2:$I$28,4,0)</f>
        <v>0</v>
      </c>
      <c r="K30" s="263">
        <f t="shared" si="1"/>
        <v>789691.96999999974</v>
      </c>
      <c r="L30" s="589">
        <f t="shared" si="2"/>
        <v>-3621626.84</v>
      </c>
      <c r="M30" s="32"/>
    </row>
    <row r="31" spans="1:13" s="27" customFormat="1" x14ac:dyDescent="0.55000000000000004">
      <c r="A31" s="169" t="s">
        <v>697</v>
      </c>
      <c r="B31" s="322" t="s">
        <v>698</v>
      </c>
      <c r="C31" s="486">
        <f>SUM(C17:C30)</f>
        <v>51475392.18545454</v>
      </c>
      <c r="D31" s="487">
        <f>SUM(D17:D30)</f>
        <v>51767462.210000001</v>
      </c>
      <c r="E31" s="477">
        <f t="shared" si="3"/>
        <v>0.56419614189439893</v>
      </c>
      <c r="F31" s="322" t="s">
        <v>698</v>
      </c>
      <c r="G31" s="264">
        <f>VLOOKUP($A31,'HGR2560'!$B$2:$I$28,3,0)</f>
        <v>51767462.210000001</v>
      </c>
      <c r="H31" s="264">
        <f>VLOOKUP($A31,'HGR2560'!$B$2:$I$28,5,0)</f>
        <v>44492362.609999999</v>
      </c>
      <c r="I31" s="264">
        <f>VLOOKUP($A31,'HGR2560'!$B$2:$I$28,8,0)</f>
        <v>58943035.829999998</v>
      </c>
      <c r="J31" s="264">
        <f>VLOOKUP($A31,'HGR2560'!$B$2:$I$28,4,0)</f>
        <v>0</v>
      </c>
      <c r="K31" s="263">
        <f t="shared" si="1"/>
        <v>7275099.6000000015</v>
      </c>
      <c r="L31" s="589">
        <f t="shared" si="2"/>
        <v>-7175573.6199999973</v>
      </c>
      <c r="M31" s="590"/>
    </row>
    <row r="32" spans="1:13" s="27" customFormat="1" x14ac:dyDescent="0.55000000000000004">
      <c r="A32" s="169" t="s">
        <v>699</v>
      </c>
      <c r="B32" s="170" t="s">
        <v>700</v>
      </c>
      <c r="C32" s="171">
        <f>C16-C31</f>
        <v>5857376.3563636243</v>
      </c>
      <c r="D32" s="171">
        <f>D16-D31</f>
        <v>17595362.339999996</v>
      </c>
      <c r="E32" s="159"/>
      <c r="F32" s="170" t="s">
        <v>700</v>
      </c>
      <c r="G32" s="159"/>
      <c r="M32" s="590"/>
    </row>
    <row r="33" spans="1:13" s="27" customFormat="1" x14ac:dyDescent="0.55000000000000004">
      <c r="A33" s="488" t="s">
        <v>729</v>
      </c>
      <c r="B33" s="172" t="s">
        <v>730</v>
      </c>
      <c r="C33" s="489" t="str">
        <f>IF(D33&gt;0,"เกินดุล",IF(D33=0,"สมดุล","ขาดดุล"))</f>
        <v>เกินดุล</v>
      </c>
      <c r="D33" s="233">
        <f>D32-D15+D28</f>
        <v>12283377.419999996</v>
      </c>
      <c r="E33" s="159"/>
      <c r="F33" s="159"/>
      <c r="G33" s="159"/>
      <c r="K33" s="27" t="s">
        <v>1620</v>
      </c>
    </row>
    <row r="34" spans="1:13" s="27" customFormat="1" x14ac:dyDescent="0.55000000000000004">
      <c r="A34" s="490"/>
      <c r="B34" s="173"/>
      <c r="C34" s="491"/>
      <c r="D34" s="159"/>
      <c r="E34" s="159"/>
      <c r="F34" s="159"/>
      <c r="G34" s="159"/>
      <c r="K34" s="492"/>
      <c r="L34" s="599" t="s">
        <v>1621</v>
      </c>
      <c r="M34" s="599"/>
    </row>
    <row r="35" spans="1:13" x14ac:dyDescent="0.55000000000000004">
      <c r="A35" s="493"/>
      <c r="B35" s="174" t="s">
        <v>701</v>
      </c>
      <c r="C35" s="175"/>
      <c r="D35" s="138"/>
      <c r="E35" s="138"/>
      <c r="F35" s="138"/>
      <c r="G35" s="138"/>
      <c r="K35" s="494"/>
      <c r="L35" s="599" t="s">
        <v>1622</v>
      </c>
      <c r="M35" s="599"/>
    </row>
    <row r="36" spans="1:13" x14ac:dyDescent="0.55000000000000004">
      <c r="A36" s="178" t="s">
        <v>738</v>
      </c>
      <c r="B36" s="177" t="s">
        <v>728</v>
      </c>
      <c r="C36" s="176">
        <f>C32-C15+C28</f>
        <v>5739612.6981818052</v>
      </c>
      <c r="D36" s="177">
        <f>Expense!E39</f>
        <v>12283377.420000004</v>
      </c>
      <c r="E36" s="138"/>
      <c r="F36" s="138"/>
      <c r="G36" s="355">
        <f>D36*20/100</f>
        <v>2456675.4840000006</v>
      </c>
      <c r="J36" s="24"/>
      <c r="K36" s="24"/>
      <c r="M36" s="32"/>
    </row>
    <row r="37" spans="1:13" x14ac:dyDescent="0.55000000000000004">
      <c r="A37" s="178"/>
      <c r="B37" s="177" t="s">
        <v>807</v>
      </c>
      <c r="C37" s="179" t="str">
        <f>IF(D37&gt;=0,"ไม่เกิน","เกิน")</f>
        <v>เกิน</v>
      </c>
      <c r="D37" s="177">
        <f>IF(D36&lt;0,0-D89,((D36*20%)-D89))</f>
        <v>-375604.51599999936</v>
      </c>
      <c r="E37" s="138"/>
      <c r="F37" s="138"/>
      <c r="G37" s="354">
        <f>'6.WS-แผนลงทุน'!G4</f>
        <v>2832280</v>
      </c>
      <c r="H37" s="495">
        <f>G36-G37</f>
        <v>-375604.51599999936</v>
      </c>
      <c r="J37" s="496"/>
      <c r="K37" s="496"/>
      <c r="M37" s="32"/>
    </row>
    <row r="38" spans="1:13" x14ac:dyDescent="0.55000000000000004">
      <c r="A38" s="180" t="s">
        <v>43</v>
      </c>
      <c r="B38" s="500" t="s">
        <v>982</v>
      </c>
      <c r="C38" s="501">
        <v>15059238.220000001</v>
      </c>
      <c r="D38" s="501">
        <v>15059238.220000001</v>
      </c>
      <c r="E38" s="160"/>
      <c r="F38" s="160"/>
      <c r="G38" s="369">
        <v>0.04</v>
      </c>
      <c r="M38" s="32"/>
    </row>
    <row r="39" spans="1:13" x14ac:dyDescent="0.55000000000000004">
      <c r="A39" s="180" t="s">
        <v>44</v>
      </c>
      <c r="B39" s="500" t="s">
        <v>983</v>
      </c>
      <c r="C39" s="501">
        <v>18030474.899999999</v>
      </c>
      <c r="D39" s="501">
        <v>18030474.899999999</v>
      </c>
      <c r="E39" s="160"/>
      <c r="F39" s="160"/>
      <c r="G39" s="160"/>
      <c r="M39" s="32"/>
    </row>
    <row r="40" spans="1:13" x14ac:dyDescent="0.55000000000000004">
      <c r="A40" s="180" t="s">
        <v>702</v>
      </c>
      <c r="B40" s="500" t="s">
        <v>984</v>
      </c>
      <c r="C40" s="501">
        <v>9342249.6400000006</v>
      </c>
      <c r="D40" s="501">
        <v>9342249.6400000006</v>
      </c>
      <c r="E40" s="160"/>
      <c r="F40" s="160"/>
      <c r="G40" s="160"/>
      <c r="M40" s="32"/>
    </row>
    <row r="41" spans="1:13" ht="45.75" customHeight="1" x14ac:dyDescent="0.55000000000000004">
      <c r="A41" s="497"/>
      <c r="B41" s="22"/>
      <c r="C41" s="160"/>
      <c r="D41" s="25"/>
      <c r="E41" s="160"/>
      <c r="F41" s="160"/>
      <c r="G41" s="160"/>
    </row>
    <row r="42" spans="1:13" x14ac:dyDescent="0.55000000000000004">
      <c r="A42" s="610" t="s">
        <v>703</v>
      </c>
      <c r="B42" s="610"/>
      <c r="C42" s="611"/>
      <c r="D42" s="188" t="s">
        <v>1989</v>
      </c>
      <c r="E42" s="162"/>
      <c r="F42" s="162"/>
      <c r="G42" s="162"/>
    </row>
    <row r="43" spans="1:13" x14ac:dyDescent="0.55000000000000004">
      <c r="B43" s="612" t="s">
        <v>704</v>
      </c>
      <c r="C43" s="612"/>
      <c r="D43" s="181">
        <f>SUM('2.WS-ยา วชภฯ'!J3)</f>
        <v>4996689</v>
      </c>
      <c r="M43" s="32"/>
    </row>
    <row r="44" spans="1:13" x14ac:dyDescent="0.55000000000000004">
      <c r="B44" s="601" t="s">
        <v>705</v>
      </c>
      <c r="C44" s="601"/>
      <c r="D44" s="181">
        <f>SUM('2.WS-ยา วชภฯ'!J4)</f>
        <v>1894178</v>
      </c>
      <c r="M44" s="32"/>
    </row>
    <row r="45" spans="1:13" x14ac:dyDescent="0.55000000000000004">
      <c r="B45" s="601" t="s">
        <v>706</v>
      </c>
      <c r="C45" s="601"/>
      <c r="D45" s="181">
        <f>SUM('2.WS-ยา วชภฯ'!J5)</f>
        <v>1991450</v>
      </c>
      <c r="M45" s="32"/>
    </row>
    <row r="46" spans="1:13" x14ac:dyDescent="0.55000000000000004">
      <c r="B46" s="602" t="s">
        <v>666</v>
      </c>
      <c r="C46" s="603"/>
      <c r="D46" s="181">
        <f>SUM(D43:D45)</f>
        <v>8882317</v>
      </c>
      <c r="M46" s="32"/>
    </row>
    <row r="47" spans="1:13" ht="12" customHeight="1" x14ac:dyDescent="0.55000000000000004"/>
    <row r="48" spans="1:13" ht="12" hidden="1" customHeight="1" x14ac:dyDescent="0.55000000000000004"/>
    <row r="49" spans="1:13" ht="12" hidden="1" customHeight="1" x14ac:dyDescent="0.55000000000000004"/>
    <row r="50" spans="1:13" ht="12" customHeight="1" x14ac:dyDescent="0.55000000000000004"/>
    <row r="51" spans="1:13" x14ac:dyDescent="0.55000000000000004">
      <c r="A51" s="182" t="s">
        <v>743</v>
      </c>
      <c r="B51" s="499"/>
      <c r="C51" s="182"/>
      <c r="D51" s="188" t="s">
        <v>1989</v>
      </c>
      <c r="E51" s="162"/>
      <c r="F51" s="162"/>
      <c r="G51" s="162"/>
      <c r="M51" s="32"/>
    </row>
    <row r="52" spans="1:13" x14ac:dyDescent="0.55000000000000004">
      <c r="B52" s="600" t="s">
        <v>624</v>
      </c>
      <c r="C52" s="600"/>
      <c r="D52" s="168">
        <f>SUM('3.WS-วัสดุอื่น'!G3)</f>
        <v>265564</v>
      </c>
      <c r="M52" s="32"/>
    </row>
    <row r="53" spans="1:13" x14ac:dyDescent="0.55000000000000004">
      <c r="B53" s="600" t="s">
        <v>625</v>
      </c>
      <c r="C53" s="600"/>
      <c r="D53" s="168">
        <f>SUM('3.WS-วัสดุอื่น'!G4)</f>
        <v>52000</v>
      </c>
      <c r="M53" s="32"/>
    </row>
    <row r="54" spans="1:13" x14ac:dyDescent="0.55000000000000004">
      <c r="B54" s="600" t="s">
        <v>626</v>
      </c>
      <c r="C54" s="600"/>
      <c r="D54" s="168">
        <f>SUM('3.WS-วัสดุอื่น'!G5)</f>
        <v>500000</v>
      </c>
      <c r="H54" s="22"/>
      <c r="I54" s="22"/>
      <c r="M54" s="32"/>
    </row>
    <row r="55" spans="1:13" x14ac:dyDescent="0.55000000000000004">
      <c r="B55" s="600" t="s">
        <v>627</v>
      </c>
      <c r="C55" s="600"/>
      <c r="D55" s="168">
        <f>SUM('3.WS-วัสดุอื่น'!G6)</f>
        <v>25795</v>
      </c>
      <c r="H55" s="22"/>
      <c r="I55" s="22"/>
      <c r="M55" s="32"/>
    </row>
    <row r="56" spans="1:13" x14ac:dyDescent="0.55000000000000004">
      <c r="B56" s="600" t="s">
        <v>628</v>
      </c>
      <c r="C56" s="600"/>
      <c r="D56" s="168">
        <f>SUM('3.WS-วัสดุอื่น'!G7)</f>
        <v>0</v>
      </c>
      <c r="H56" s="22"/>
      <c r="I56" s="22"/>
      <c r="M56" s="32"/>
    </row>
    <row r="57" spans="1:13" x14ac:dyDescent="0.55000000000000004">
      <c r="B57" s="600" t="s">
        <v>629</v>
      </c>
      <c r="C57" s="600"/>
      <c r="D57" s="168">
        <f>SUM('3.WS-วัสดุอื่น'!G8)</f>
        <v>197420</v>
      </c>
      <c r="H57" s="22"/>
      <c r="I57" s="22"/>
      <c r="M57" s="32"/>
    </row>
    <row r="58" spans="1:13" x14ac:dyDescent="0.55000000000000004">
      <c r="B58" s="600" t="s">
        <v>630</v>
      </c>
      <c r="C58" s="600"/>
      <c r="D58" s="168">
        <f>SUM('3.WS-วัสดุอื่น'!G9)</f>
        <v>482592</v>
      </c>
      <c r="H58" s="22"/>
      <c r="I58" s="22"/>
      <c r="M58" s="32"/>
    </row>
    <row r="59" spans="1:13" x14ac:dyDescent="0.55000000000000004">
      <c r="B59" s="600" t="s">
        <v>631</v>
      </c>
      <c r="C59" s="600"/>
      <c r="D59" s="168">
        <f>SUM('3.WS-วัสดุอื่น'!G10)</f>
        <v>62000</v>
      </c>
      <c r="H59" s="22"/>
      <c r="I59" s="22"/>
      <c r="M59" s="32"/>
    </row>
    <row r="60" spans="1:13" x14ac:dyDescent="0.55000000000000004">
      <c r="B60" s="600" t="s">
        <v>632</v>
      </c>
      <c r="C60" s="600"/>
      <c r="D60" s="168">
        <f>SUM('3.WS-วัสดุอื่น'!G11)</f>
        <v>173050</v>
      </c>
      <c r="H60" s="22"/>
      <c r="I60" s="22"/>
      <c r="M60" s="32"/>
    </row>
    <row r="61" spans="1:13" x14ac:dyDescent="0.55000000000000004">
      <c r="B61" s="600" t="s">
        <v>633</v>
      </c>
      <c r="C61" s="600"/>
      <c r="D61" s="168">
        <f>SUM('3.WS-วัสดุอื่น'!G12)</f>
        <v>20278</v>
      </c>
      <c r="H61" s="22"/>
      <c r="I61" s="22"/>
      <c r="M61" s="32"/>
    </row>
    <row r="62" spans="1:13" x14ac:dyDescent="0.55000000000000004">
      <c r="B62" s="600" t="s">
        <v>634</v>
      </c>
      <c r="C62" s="600"/>
      <c r="D62" s="168">
        <f>SUM('3.WS-วัสดุอื่น'!G13)</f>
        <v>12210</v>
      </c>
      <c r="H62" s="22"/>
      <c r="I62" s="22"/>
      <c r="M62" s="32"/>
    </row>
    <row r="63" spans="1:13" x14ac:dyDescent="0.55000000000000004">
      <c r="B63" s="606" t="s">
        <v>666</v>
      </c>
      <c r="C63" s="606"/>
      <c r="D63" s="181">
        <f>SUM(D52:D62)</f>
        <v>1790909</v>
      </c>
      <c r="H63" s="22"/>
      <c r="I63" s="22"/>
      <c r="M63" s="32"/>
    </row>
    <row r="64" spans="1:13" ht="9.75" customHeight="1" x14ac:dyDescent="0.55000000000000004">
      <c r="B64" s="163"/>
      <c r="D64" s="25"/>
      <c r="E64" s="22"/>
      <c r="F64" s="22"/>
      <c r="G64" s="22"/>
      <c r="H64" s="22"/>
      <c r="I64" s="22"/>
    </row>
    <row r="65" spans="1:13" x14ac:dyDescent="0.55000000000000004">
      <c r="A65" s="610" t="s">
        <v>752</v>
      </c>
      <c r="B65" s="610"/>
      <c r="C65" s="610"/>
      <c r="D65" s="610"/>
      <c r="E65" s="162"/>
      <c r="F65" s="162"/>
      <c r="G65" s="162"/>
      <c r="H65" s="22"/>
      <c r="I65" s="22"/>
    </row>
    <row r="66" spans="1:13" x14ac:dyDescent="0.55000000000000004">
      <c r="B66" s="604" t="s">
        <v>1990</v>
      </c>
      <c r="C66" s="605"/>
      <c r="D66" s="188" t="s">
        <v>707</v>
      </c>
      <c r="E66" s="164"/>
      <c r="F66" s="164"/>
      <c r="G66" s="164"/>
      <c r="H66" s="22"/>
      <c r="I66" s="22"/>
      <c r="M66" s="32"/>
    </row>
    <row r="67" spans="1:13" x14ac:dyDescent="0.55000000000000004">
      <c r="B67" s="607" t="s">
        <v>708</v>
      </c>
      <c r="C67" s="607"/>
      <c r="D67" s="168">
        <f>SUM('4.WS-แผน จน.'!E4)</f>
        <v>5514349.9410000006</v>
      </c>
      <c r="E67" s="22"/>
      <c r="F67" s="22"/>
      <c r="G67" s="22"/>
      <c r="H67" s="22"/>
      <c r="I67" s="22"/>
      <c r="M67" s="32"/>
    </row>
    <row r="68" spans="1:13" x14ac:dyDescent="0.55000000000000004">
      <c r="B68" s="607" t="s">
        <v>709</v>
      </c>
      <c r="C68" s="607"/>
      <c r="D68" s="168">
        <f>SUM('4.WS-แผน จน.'!E5)</f>
        <v>2034444.852</v>
      </c>
      <c r="E68" s="22"/>
      <c r="F68" s="22"/>
      <c r="G68" s="22"/>
      <c r="H68" s="22"/>
      <c r="I68" s="22"/>
      <c r="M68" s="32"/>
    </row>
    <row r="69" spans="1:13" x14ac:dyDescent="0.55000000000000004">
      <c r="B69" s="607" t="s">
        <v>710</v>
      </c>
      <c r="C69" s="607"/>
      <c r="D69" s="168">
        <f>SUM('4.WS-แผน จน.'!E6)</f>
        <v>2912324.85</v>
      </c>
      <c r="E69" s="22"/>
      <c r="F69" s="22"/>
      <c r="G69" s="22"/>
      <c r="H69" s="22"/>
      <c r="I69" s="22"/>
      <c r="M69" s="32"/>
    </row>
    <row r="70" spans="1:13" x14ac:dyDescent="0.55000000000000004">
      <c r="B70" s="607" t="s">
        <v>711</v>
      </c>
      <c r="C70" s="607"/>
      <c r="D70" s="168">
        <f>SUM('4.WS-แผน จน.'!E7)</f>
        <v>5548942.2599999998</v>
      </c>
      <c r="E70" s="22"/>
      <c r="F70" s="22"/>
      <c r="G70" s="22"/>
      <c r="H70" s="22"/>
      <c r="I70" s="22"/>
      <c r="M70" s="32"/>
    </row>
    <row r="71" spans="1:13" x14ac:dyDescent="0.55000000000000004">
      <c r="B71" s="607" t="s">
        <v>712</v>
      </c>
      <c r="C71" s="607"/>
      <c r="D71" s="168">
        <f>SUM('4.WS-แผน จน.'!E8)</f>
        <v>15036103.35</v>
      </c>
      <c r="E71" s="22"/>
      <c r="F71" s="22"/>
      <c r="G71" s="22"/>
      <c r="H71" s="22"/>
      <c r="I71" s="22"/>
      <c r="M71" s="32"/>
    </row>
    <row r="72" spans="1:13" x14ac:dyDescent="0.55000000000000004">
      <c r="B72" s="607" t="s">
        <v>713</v>
      </c>
      <c r="C72" s="607"/>
      <c r="D72" s="168">
        <f>SUM('4.WS-แผน จน.'!E9)</f>
        <v>2722595.5440000002</v>
      </c>
      <c r="E72" s="22"/>
      <c r="F72" s="22"/>
      <c r="G72" s="22"/>
      <c r="H72" s="22"/>
      <c r="I72" s="22"/>
      <c r="M72" s="32"/>
    </row>
    <row r="73" spans="1:13" x14ac:dyDescent="0.55000000000000004">
      <c r="B73" s="607" t="s">
        <v>806</v>
      </c>
      <c r="C73" s="607"/>
      <c r="D73" s="168">
        <f>SUM('4.WS-แผน จน.'!E10)</f>
        <v>2468817.5669999998</v>
      </c>
      <c r="E73" s="22"/>
      <c r="F73" s="22"/>
      <c r="G73" s="22"/>
      <c r="H73" s="22"/>
      <c r="I73" s="22"/>
      <c r="J73" s="496"/>
      <c r="K73" s="496"/>
      <c r="M73" s="32"/>
    </row>
    <row r="74" spans="1:13" x14ac:dyDescent="0.55000000000000004">
      <c r="B74" s="607" t="s">
        <v>714</v>
      </c>
      <c r="C74" s="607"/>
      <c r="D74" s="168">
        <f>SUM('4.WS-แผน จน.'!E11)</f>
        <v>1701803.8529999999</v>
      </c>
      <c r="E74" s="22"/>
      <c r="F74" s="22"/>
      <c r="G74" s="22"/>
      <c r="H74" s="22"/>
      <c r="I74" s="22"/>
      <c r="M74" s="32"/>
    </row>
    <row r="75" spans="1:13" x14ac:dyDescent="0.55000000000000004">
      <c r="B75" s="606" t="s">
        <v>666</v>
      </c>
      <c r="C75" s="606"/>
      <c r="D75" s="181">
        <f>SUM(D67:D74)</f>
        <v>37939382.217</v>
      </c>
      <c r="E75" s="22"/>
      <c r="F75" s="22"/>
      <c r="G75" s="22"/>
      <c r="H75" s="22"/>
      <c r="I75" s="22"/>
      <c r="M75" s="32"/>
    </row>
    <row r="76" spans="1:13" ht="11.25" customHeight="1" x14ac:dyDescent="0.55000000000000004">
      <c r="B76" s="22"/>
      <c r="D76" s="25"/>
      <c r="E76" s="22"/>
      <c r="F76" s="22"/>
      <c r="G76" s="22"/>
      <c r="H76" s="22"/>
      <c r="I76" s="22"/>
    </row>
    <row r="77" spans="1:13" x14ac:dyDescent="0.55000000000000004">
      <c r="A77" s="165" t="s">
        <v>753</v>
      </c>
      <c r="C77" s="165"/>
      <c r="D77" s="137"/>
      <c r="E77" s="165"/>
      <c r="F77" s="165"/>
      <c r="G77" s="165"/>
      <c r="H77" s="22"/>
      <c r="I77" s="22"/>
    </row>
    <row r="78" spans="1:13" x14ac:dyDescent="0.55000000000000004">
      <c r="B78" s="614" t="s">
        <v>1991</v>
      </c>
      <c r="C78" s="614"/>
      <c r="D78" s="201" t="s">
        <v>707</v>
      </c>
      <c r="E78" s="22"/>
      <c r="F78" s="22"/>
      <c r="G78" s="22"/>
      <c r="H78" s="22"/>
      <c r="I78" s="22"/>
      <c r="M78" s="32"/>
    </row>
    <row r="79" spans="1:13" x14ac:dyDescent="0.55000000000000004">
      <c r="B79" s="613" t="s">
        <v>715</v>
      </c>
      <c r="C79" s="613"/>
      <c r="D79" s="168">
        <f>SUM('5.WS-แผน ลน.'!E4)</f>
        <v>38876194.502999999</v>
      </c>
      <c r="E79" s="22"/>
      <c r="F79" s="22"/>
      <c r="G79" s="22"/>
      <c r="M79" s="32"/>
    </row>
    <row r="80" spans="1:13" x14ac:dyDescent="0.55000000000000004">
      <c r="B80" s="613" t="s">
        <v>716</v>
      </c>
      <c r="C80" s="613"/>
      <c r="D80" s="168">
        <f>SUM('5.WS-แผน ลน.'!E5)</f>
        <v>2223103.1759999995</v>
      </c>
      <c r="E80" s="22"/>
      <c r="F80" s="22"/>
      <c r="G80" s="22"/>
      <c r="M80" s="32"/>
    </row>
    <row r="81" spans="1:14" x14ac:dyDescent="0.55000000000000004">
      <c r="B81" s="613" t="s">
        <v>717</v>
      </c>
      <c r="C81" s="613"/>
      <c r="D81" s="168">
        <f>SUM('5.WS-แผน ลน.'!E6)</f>
        <v>1586786.8590000002</v>
      </c>
      <c r="E81" s="22"/>
      <c r="F81" s="22"/>
      <c r="G81" s="22"/>
      <c r="M81" s="32"/>
    </row>
    <row r="82" spans="1:14" x14ac:dyDescent="0.55000000000000004">
      <c r="B82" s="613" t="s">
        <v>718</v>
      </c>
      <c r="C82" s="613"/>
      <c r="D82" s="168">
        <f>SUM('5.WS-แผน ลน.'!E7)</f>
        <v>380509.2</v>
      </c>
      <c r="E82" s="22"/>
      <c r="F82" s="22"/>
      <c r="G82" s="22"/>
      <c r="M82" s="32"/>
    </row>
    <row r="83" spans="1:14" x14ac:dyDescent="0.55000000000000004">
      <c r="B83" s="613" t="s">
        <v>719</v>
      </c>
      <c r="C83" s="613"/>
      <c r="D83" s="168">
        <f>SUM('5.WS-แผน ลน.'!E8)</f>
        <v>18696.599999999999</v>
      </c>
      <c r="E83" s="22"/>
      <c r="F83" s="22"/>
      <c r="G83" s="22"/>
      <c r="M83" s="32"/>
    </row>
    <row r="84" spans="1:14" x14ac:dyDescent="0.55000000000000004">
      <c r="B84" s="613" t="s">
        <v>720</v>
      </c>
      <c r="C84" s="613"/>
      <c r="D84" s="168">
        <f>SUM('5.WS-แผน ลน.'!E9)</f>
        <v>167063.391</v>
      </c>
      <c r="E84" s="22"/>
      <c r="F84" s="22"/>
      <c r="G84" s="22"/>
      <c r="M84" s="32"/>
    </row>
    <row r="85" spans="1:14" x14ac:dyDescent="0.55000000000000004">
      <c r="B85" s="613" t="s">
        <v>721</v>
      </c>
      <c r="C85" s="613"/>
      <c r="D85" s="168">
        <f>SUM('5.WS-แผน ลน.'!E10)</f>
        <v>2606332.8419999997</v>
      </c>
      <c r="M85" s="32"/>
    </row>
    <row r="86" spans="1:14" x14ac:dyDescent="0.55000000000000004">
      <c r="B86" s="606" t="s">
        <v>666</v>
      </c>
      <c r="C86" s="606"/>
      <c r="D86" s="181">
        <f>SUM(D79:D85)</f>
        <v>45858686.571000002</v>
      </c>
      <c r="E86" s="22"/>
      <c r="F86" s="22"/>
      <c r="G86" s="22"/>
      <c r="H86" s="22"/>
      <c r="I86" s="22"/>
      <c r="M86" s="32"/>
    </row>
    <row r="87" spans="1:14" ht="12.75" customHeight="1" x14ac:dyDescent="0.55000000000000004">
      <c r="B87" s="22"/>
      <c r="D87" s="25"/>
    </row>
    <row r="88" spans="1:14" x14ac:dyDescent="0.55000000000000004">
      <c r="A88" s="165" t="s">
        <v>754</v>
      </c>
      <c r="C88" s="165"/>
      <c r="D88" s="207" t="s">
        <v>707</v>
      </c>
      <c r="E88" s="165"/>
      <c r="F88" s="165"/>
      <c r="G88" s="165"/>
      <c r="M88" s="32"/>
    </row>
    <row r="89" spans="1:14" x14ac:dyDescent="0.55000000000000004">
      <c r="A89" s="497"/>
      <c r="B89" s="613" t="s">
        <v>1992</v>
      </c>
      <c r="C89" s="613"/>
      <c r="D89" s="187">
        <f>SUM('6.WS-แผนลงทุน'!G4)</f>
        <v>2832280</v>
      </c>
      <c r="E89" s="160"/>
      <c r="F89" s="160"/>
      <c r="G89" s="160"/>
      <c r="M89" s="32"/>
    </row>
    <row r="90" spans="1:14" x14ac:dyDescent="0.55000000000000004">
      <c r="A90" s="497"/>
      <c r="B90" s="613" t="s">
        <v>1993</v>
      </c>
      <c r="C90" s="613"/>
      <c r="D90" s="187">
        <f>SUM('6.WS-แผนลงทุน'!G5)</f>
        <v>404800</v>
      </c>
      <c r="E90" s="160"/>
      <c r="F90" s="160"/>
      <c r="G90" s="160"/>
      <c r="J90" s="22"/>
      <c r="K90" s="22"/>
      <c r="L90" s="22"/>
      <c r="M90" s="32"/>
      <c r="N90" s="22"/>
    </row>
    <row r="91" spans="1:14" x14ac:dyDescent="0.55000000000000004">
      <c r="A91" s="497"/>
      <c r="B91" s="613" t="s">
        <v>1994</v>
      </c>
      <c r="C91" s="613"/>
      <c r="D91" s="187">
        <f>SUM('6.WS-แผนลงทุน'!G6)</f>
        <v>8203200</v>
      </c>
      <c r="E91" s="160"/>
      <c r="F91" s="160"/>
      <c r="G91" s="160"/>
      <c r="J91" s="22"/>
      <c r="K91" s="22"/>
      <c r="L91" s="22"/>
      <c r="M91" s="32"/>
      <c r="N91" s="22"/>
    </row>
    <row r="92" spans="1:14" s="504" customFormat="1" ht="27.75" x14ac:dyDescent="0.65">
      <c r="A92" s="503"/>
      <c r="B92" s="595" t="s">
        <v>2058</v>
      </c>
      <c r="C92" s="596"/>
      <c r="D92" s="187">
        <f>SUM('[1]6.WS-แผนลงทุน'!G8)</f>
        <v>0</v>
      </c>
      <c r="E92" s="160"/>
      <c r="F92" s="160"/>
      <c r="G92" s="160"/>
      <c r="J92" s="505"/>
      <c r="K92" s="505"/>
      <c r="L92" s="505"/>
      <c r="M92" s="338"/>
      <c r="N92" s="505"/>
    </row>
    <row r="93" spans="1:14" x14ac:dyDescent="0.55000000000000004">
      <c r="B93" s="606" t="s">
        <v>666</v>
      </c>
      <c r="C93" s="606"/>
      <c r="D93" s="181">
        <f>SUM(D89:D92)</f>
        <v>11440280</v>
      </c>
      <c r="J93" s="22"/>
      <c r="K93" s="22"/>
      <c r="L93" s="22"/>
      <c r="M93" s="32"/>
      <c r="N93" s="22"/>
    </row>
    <row r="94" spans="1:14" ht="6.75" customHeight="1" x14ac:dyDescent="0.55000000000000004">
      <c r="J94" s="22"/>
      <c r="K94" s="22"/>
      <c r="L94" s="22"/>
      <c r="M94" s="22"/>
      <c r="N94" s="22"/>
    </row>
    <row r="95" spans="1:14" x14ac:dyDescent="0.55000000000000004">
      <c r="B95" s="165" t="s">
        <v>755</v>
      </c>
      <c r="C95" s="165"/>
      <c r="D95" s="481" t="s">
        <v>707</v>
      </c>
      <c r="E95" s="165"/>
      <c r="F95" s="165"/>
      <c r="G95" s="165"/>
      <c r="M95" s="32"/>
    </row>
    <row r="96" spans="1:14" x14ac:dyDescent="0.55000000000000004">
      <c r="A96" s="497"/>
      <c r="B96" s="601" t="s">
        <v>793</v>
      </c>
      <c r="C96" s="601"/>
      <c r="D96" s="21">
        <f>SUM('7.WS-แผน รพ.สต.'!C15)</f>
        <v>1950000</v>
      </c>
      <c r="E96" s="22"/>
      <c r="F96" s="22"/>
      <c r="G96" s="22"/>
      <c r="M96" s="32"/>
    </row>
    <row r="97" spans="1:13" x14ac:dyDescent="0.55000000000000004">
      <c r="A97" s="497"/>
      <c r="B97" s="613" t="s">
        <v>790</v>
      </c>
      <c r="C97" s="613"/>
      <c r="D97" s="21">
        <f>SUM('7.WS-แผน รพ.สต.'!D15)</f>
        <v>6574015</v>
      </c>
      <c r="E97" s="22"/>
      <c r="F97" s="22"/>
      <c r="G97" s="22"/>
      <c r="M97" s="32"/>
    </row>
    <row r="98" spans="1:13" x14ac:dyDescent="0.55000000000000004">
      <c r="A98" s="497"/>
      <c r="B98" s="615" t="s">
        <v>788</v>
      </c>
      <c r="C98" s="615"/>
      <c r="D98" s="21">
        <f>SUM('7.WS-แผน รพ.สต.'!E15)</f>
        <v>2008471.2600000002</v>
      </c>
      <c r="E98" s="22"/>
      <c r="F98" s="22"/>
      <c r="G98" s="22"/>
      <c r="M98" s="32"/>
    </row>
    <row r="99" spans="1:13" x14ac:dyDescent="0.55000000000000004">
      <c r="B99" s="615" t="s">
        <v>789</v>
      </c>
      <c r="C99" s="615"/>
      <c r="D99" s="21">
        <f>SUM('7.WS-แผน รพ.สต.'!F15)</f>
        <v>1916901.93</v>
      </c>
      <c r="M99" s="32"/>
    </row>
    <row r="100" spans="1:13" x14ac:dyDescent="0.55000000000000004">
      <c r="B100" s="606" t="s">
        <v>666</v>
      </c>
      <c r="C100" s="606"/>
      <c r="D100" s="181">
        <f>SUM(D96:D99)</f>
        <v>12449388.189999999</v>
      </c>
      <c r="M100" s="32"/>
    </row>
  </sheetData>
  <mergeCells count="53">
    <mergeCell ref="B83:C83"/>
    <mergeCell ref="B71:C71"/>
    <mergeCell ref="B72:C72"/>
    <mergeCell ref="B100:C100"/>
    <mergeCell ref="B84:C84"/>
    <mergeCell ref="B85:C85"/>
    <mergeCell ref="B86:C86"/>
    <mergeCell ref="B89:C89"/>
    <mergeCell ref="B90:C90"/>
    <mergeCell ref="B91:C91"/>
    <mergeCell ref="B93:C93"/>
    <mergeCell ref="B96:C96"/>
    <mergeCell ref="B97:C97"/>
    <mergeCell ref="B98:C98"/>
    <mergeCell ref="B99:C99"/>
    <mergeCell ref="B80:C80"/>
    <mergeCell ref="B81:C81"/>
    <mergeCell ref="B82:C82"/>
    <mergeCell ref="B70:C70"/>
    <mergeCell ref="A65:D65"/>
    <mergeCell ref="B69:C69"/>
    <mergeCell ref="B73:C73"/>
    <mergeCell ref="B74:C74"/>
    <mergeCell ref="B75:C75"/>
    <mergeCell ref="B78:C78"/>
    <mergeCell ref="B79:C79"/>
    <mergeCell ref="B57:C57"/>
    <mergeCell ref="B58:C58"/>
    <mergeCell ref="B59:C59"/>
    <mergeCell ref="B60:C60"/>
    <mergeCell ref="B61:C61"/>
    <mergeCell ref="A1:E1"/>
    <mergeCell ref="A3:E3"/>
    <mergeCell ref="A42:C42"/>
    <mergeCell ref="B43:C43"/>
    <mergeCell ref="B44:C44"/>
    <mergeCell ref="A2:E2"/>
    <mergeCell ref="B92:C92"/>
    <mergeCell ref="G3:L3"/>
    <mergeCell ref="L34:M34"/>
    <mergeCell ref="L35:M35"/>
    <mergeCell ref="B56:C56"/>
    <mergeCell ref="B45:C45"/>
    <mergeCell ref="B46:C46"/>
    <mergeCell ref="B52:C52"/>
    <mergeCell ref="B53:C53"/>
    <mergeCell ref="B54:C54"/>
    <mergeCell ref="B55:C55"/>
    <mergeCell ref="B62:C62"/>
    <mergeCell ref="B66:C66"/>
    <mergeCell ref="B63:C63"/>
    <mergeCell ref="B67:C67"/>
    <mergeCell ref="B68:C68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K5:K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31496062992125984" right="0.35433070866141736" top="0.31496062992125984" bottom="0.37" header="0.31496062992125984" footer="0.19685039370078741"/>
  <pageSetup paperSize="9" scale="75" orientation="portrait" r:id="rId1"/>
  <headerFooter>
    <oddFooter>&amp;L
Planfin60&amp;R
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H14"/>
  <sheetViews>
    <sheetView zoomScale="90" zoomScaleNormal="90" workbookViewId="0">
      <selection activeCell="H2" sqref="H2"/>
    </sheetView>
  </sheetViews>
  <sheetFormatPr defaultRowHeight="17.25" x14ac:dyDescent="0.4"/>
  <cols>
    <col min="1" max="1" width="24.375" style="19" customWidth="1"/>
    <col min="2" max="2" width="16.125" style="19" customWidth="1"/>
    <col min="3" max="3" width="17" style="19" bestFit="1" customWidth="1"/>
    <col min="4" max="4" width="19" style="19" customWidth="1"/>
    <col min="5" max="5" width="18.375" style="19" bestFit="1" customWidth="1"/>
    <col min="6" max="6" width="16.5" style="19" customWidth="1"/>
    <col min="7" max="7" width="23.375" style="19" customWidth="1"/>
    <col min="8" max="8" width="12.25" style="19" customWidth="1"/>
    <col min="9" max="16384" width="9" style="19"/>
  </cols>
  <sheetData>
    <row r="1" spans="1:8" ht="27.75" x14ac:dyDescent="0.4">
      <c r="A1" s="628" t="s">
        <v>759</v>
      </c>
      <c r="B1" s="628"/>
      <c r="C1" s="628"/>
      <c r="D1" s="628"/>
      <c r="E1" s="628"/>
      <c r="F1" s="628"/>
      <c r="G1" s="628"/>
    </row>
    <row r="2" spans="1:8" ht="83.25" x14ac:dyDescent="0.4">
      <c r="A2" s="372" t="s">
        <v>756</v>
      </c>
      <c r="B2" s="189" t="s">
        <v>1995</v>
      </c>
      <c r="C2" s="189" t="s">
        <v>1996</v>
      </c>
      <c r="D2" s="189" t="s">
        <v>1997</v>
      </c>
      <c r="E2" s="190" t="s">
        <v>2003</v>
      </c>
      <c r="F2" s="189" t="s">
        <v>2060</v>
      </c>
      <c r="G2" s="191" t="s">
        <v>2004</v>
      </c>
      <c r="H2" s="584" t="s">
        <v>2136</v>
      </c>
    </row>
    <row r="3" spans="1:8" ht="27.75" x14ac:dyDescent="0.65">
      <c r="A3" s="374" t="s">
        <v>624</v>
      </c>
      <c r="B3" s="75">
        <v>218553</v>
      </c>
      <c r="C3" s="324">
        <v>501618</v>
      </c>
      <c r="D3" s="325">
        <v>466468</v>
      </c>
      <c r="E3" s="325">
        <f>379142.42+6224.96-75577.6</f>
        <v>309789.78000000003</v>
      </c>
      <c r="F3" s="325">
        <f>SUM(D3-E3)</f>
        <v>156678.21999999997</v>
      </c>
      <c r="G3" s="428">
        <v>265564</v>
      </c>
      <c r="H3" s="585"/>
    </row>
    <row r="4" spans="1:8" ht="27.75" x14ac:dyDescent="0.65">
      <c r="A4" s="374" t="s">
        <v>625</v>
      </c>
      <c r="B4" s="75">
        <v>1430</v>
      </c>
      <c r="C4" s="324">
        <v>55950</v>
      </c>
      <c r="D4" s="325">
        <v>13750</v>
      </c>
      <c r="E4" s="325">
        <v>13750</v>
      </c>
      <c r="F4" s="325">
        <f t="shared" ref="F4:F12" si="0">SUM(D4-E4)</f>
        <v>0</v>
      </c>
      <c r="G4" s="428">
        <v>52000</v>
      </c>
      <c r="H4" s="585"/>
    </row>
    <row r="5" spans="1:8" ht="27.75" x14ac:dyDescent="0.65">
      <c r="A5" s="374" t="s">
        <v>626</v>
      </c>
      <c r="B5" s="75">
        <v>0</v>
      </c>
      <c r="C5" s="324">
        <v>295240</v>
      </c>
      <c r="D5" s="325">
        <v>328524</v>
      </c>
      <c r="E5" s="325">
        <v>328524</v>
      </c>
      <c r="F5" s="325">
        <f t="shared" si="0"/>
        <v>0</v>
      </c>
      <c r="G5" s="428">
        <v>500000</v>
      </c>
      <c r="H5" s="585"/>
    </row>
    <row r="6" spans="1:8" ht="27.75" x14ac:dyDescent="0.65">
      <c r="A6" s="374" t="s">
        <v>627</v>
      </c>
      <c r="B6" s="345">
        <v>97496</v>
      </c>
      <c r="C6" s="326">
        <v>79065</v>
      </c>
      <c r="D6" s="327">
        <v>29685</v>
      </c>
      <c r="E6" s="327">
        <v>14250</v>
      </c>
      <c r="F6" s="325">
        <f t="shared" si="0"/>
        <v>15435</v>
      </c>
      <c r="G6" s="401">
        <v>25795</v>
      </c>
      <c r="H6" s="585"/>
    </row>
    <row r="7" spans="1:8" ht="27.75" x14ac:dyDescent="0.65">
      <c r="A7" s="374" t="s">
        <v>628</v>
      </c>
      <c r="B7" s="345">
        <v>12620</v>
      </c>
      <c r="C7" s="326">
        <v>4300</v>
      </c>
      <c r="D7" s="327">
        <v>24340</v>
      </c>
      <c r="E7" s="327">
        <v>24340</v>
      </c>
      <c r="F7" s="325">
        <f t="shared" si="0"/>
        <v>0</v>
      </c>
      <c r="G7" s="401">
        <v>0</v>
      </c>
      <c r="H7" s="585"/>
    </row>
    <row r="8" spans="1:8" ht="27.75" x14ac:dyDescent="0.65">
      <c r="A8" s="374" t="s">
        <v>629</v>
      </c>
      <c r="B8" s="345">
        <v>84060</v>
      </c>
      <c r="C8" s="326">
        <v>253840</v>
      </c>
      <c r="D8" s="327">
        <v>178500</v>
      </c>
      <c r="E8" s="327">
        <v>131800</v>
      </c>
      <c r="F8" s="325">
        <f t="shared" si="0"/>
        <v>46700</v>
      </c>
      <c r="G8" s="401">
        <v>197420</v>
      </c>
      <c r="H8" s="585"/>
    </row>
    <row r="9" spans="1:8" ht="27.75" x14ac:dyDescent="0.65">
      <c r="A9" s="374" t="s">
        <v>630</v>
      </c>
      <c r="B9" s="76">
        <v>89472.01</v>
      </c>
      <c r="C9" s="400">
        <v>484547.67</v>
      </c>
      <c r="D9" s="401">
        <v>490505.65</v>
      </c>
      <c r="E9" s="401">
        <f>428225.97+17259.28-88470.1-33000</f>
        <v>324015.15000000002</v>
      </c>
      <c r="F9" s="325">
        <f t="shared" si="0"/>
        <v>166490.5</v>
      </c>
      <c r="G9" s="401">
        <v>482592</v>
      </c>
      <c r="H9" s="585"/>
    </row>
    <row r="10" spans="1:8" ht="27.75" x14ac:dyDescent="0.65">
      <c r="A10" s="374" t="s">
        <v>631</v>
      </c>
      <c r="B10" s="78">
        <v>0</v>
      </c>
      <c r="C10" s="326">
        <v>10480</v>
      </c>
      <c r="D10" s="327">
        <v>23755</v>
      </c>
      <c r="E10" s="327">
        <v>23755</v>
      </c>
      <c r="F10" s="325">
        <f t="shared" si="0"/>
        <v>0</v>
      </c>
      <c r="G10" s="401">
        <v>62000</v>
      </c>
      <c r="H10" s="585"/>
    </row>
    <row r="11" spans="1:8" ht="27.75" x14ac:dyDescent="0.65">
      <c r="A11" s="374" t="s">
        <v>632</v>
      </c>
      <c r="B11" s="78">
        <v>0</v>
      </c>
      <c r="C11" s="326">
        <v>14875</v>
      </c>
      <c r="D11" s="327">
        <v>110175</v>
      </c>
      <c r="E11" s="327">
        <v>110175</v>
      </c>
      <c r="F11" s="325">
        <f t="shared" si="0"/>
        <v>0</v>
      </c>
      <c r="G11" s="401">
        <v>173050</v>
      </c>
      <c r="H11" s="585"/>
    </row>
    <row r="12" spans="1:8" ht="27.75" x14ac:dyDescent="0.65">
      <c r="A12" s="374" t="s">
        <v>633</v>
      </c>
      <c r="B12" s="345">
        <v>18086</v>
      </c>
      <c r="C12" s="326">
        <v>18019</v>
      </c>
      <c r="D12" s="327">
        <v>19565</v>
      </c>
      <c r="E12" s="327">
        <v>14250</v>
      </c>
      <c r="F12" s="325">
        <f t="shared" si="0"/>
        <v>5315</v>
      </c>
      <c r="G12" s="401">
        <v>20278</v>
      </c>
      <c r="H12" s="585"/>
    </row>
    <row r="13" spans="1:8" ht="27.75" x14ac:dyDescent="0.65">
      <c r="A13" s="373" t="s">
        <v>634</v>
      </c>
      <c r="B13" s="345">
        <v>8093</v>
      </c>
      <c r="C13" s="326">
        <v>1945</v>
      </c>
      <c r="D13" s="327">
        <v>2600</v>
      </c>
      <c r="E13" s="327">
        <v>2600</v>
      </c>
      <c r="F13" s="325">
        <f>SUM(D13-E13)</f>
        <v>0</v>
      </c>
      <c r="G13" s="401">
        <v>12210</v>
      </c>
      <c r="H13" s="585"/>
    </row>
    <row r="14" spans="1:8" ht="27.75" x14ac:dyDescent="0.65">
      <c r="A14" s="632" t="s">
        <v>666</v>
      </c>
      <c r="B14" s="632"/>
      <c r="C14" s="632"/>
      <c r="D14" s="632"/>
      <c r="E14" s="632"/>
      <c r="F14" s="632"/>
      <c r="G14" s="429">
        <f>SUM(G3:G13)</f>
        <v>1790909</v>
      </c>
      <c r="H14" s="585"/>
    </row>
  </sheetData>
  <mergeCells count="2">
    <mergeCell ref="A1:G1"/>
    <mergeCell ref="A14:F14"/>
  </mergeCells>
  <pageMargins left="0.52" right="0.2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6"/>
  <sheetViews>
    <sheetView zoomScale="90" zoomScaleNormal="90" workbookViewId="0">
      <selection activeCell="L22" sqref="L22"/>
    </sheetView>
  </sheetViews>
  <sheetFormatPr defaultColWidth="9" defaultRowHeight="17.25" x14ac:dyDescent="0.4"/>
  <cols>
    <col min="1" max="1" width="22.375" style="19" customWidth="1"/>
    <col min="2" max="2" width="18" style="19" customWidth="1"/>
    <col min="3" max="3" width="18.25" style="19" customWidth="1"/>
    <col min="4" max="4" width="18.75" style="136" customWidth="1"/>
    <col min="5" max="5" width="17" style="19" customWidth="1"/>
    <col min="6" max="6" width="19.25" style="19" customWidth="1"/>
    <col min="7" max="7" width="13.375" style="19" customWidth="1"/>
    <col min="8" max="8" width="8.25" style="19" customWidth="1"/>
    <col min="9" max="9" width="8.5" style="19" customWidth="1"/>
    <col min="10" max="10" width="10.125" style="19" customWidth="1"/>
    <col min="11" max="16384" width="9" style="19"/>
  </cols>
  <sheetData>
    <row r="1" spans="1:10" ht="30.75" x14ac:dyDescent="0.4">
      <c r="A1" s="192" t="s">
        <v>752</v>
      </c>
      <c r="C1" s="192"/>
      <c r="D1" s="193"/>
      <c r="E1" s="192"/>
      <c r="F1" s="192"/>
      <c r="G1" s="192"/>
      <c r="H1" s="192"/>
      <c r="I1" s="192"/>
      <c r="J1" s="192"/>
    </row>
    <row r="2" spans="1:10" ht="24" x14ac:dyDescent="0.4">
      <c r="A2" s="635" t="s">
        <v>756</v>
      </c>
      <c r="B2" s="637" t="s">
        <v>2063</v>
      </c>
      <c r="C2" s="639" t="s">
        <v>2005</v>
      </c>
      <c r="D2" s="637" t="s">
        <v>2068</v>
      </c>
      <c r="E2" s="641" t="s">
        <v>2006</v>
      </c>
      <c r="F2" s="633" t="s">
        <v>2007</v>
      </c>
      <c r="G2" s="634" t="s">
        <v>760</v>
      </c>
      <c r="H2" s="634"/>
      <c r="I2" s="634"/>
      <c r="J2" s="634"/>
    </row>
    <row r="3" spans="1:10" ht="56.25" customHeight="1" x14ac:dyDescent="0.4">
      <c r="A3" s="636"/>
      <c r="B3" s="638"/>
      <c r="C3" s="640"/>
      <c r="D3" s="638"/>
      <c r="E3" s="642"/>
      <c r="F3" s="633"/>
      <c r="G3" s="388" t="s">
        <v>762</v>
      </c>
      <c r="H3" s="388" t="s">
        <v>763</v>
      </c>
      <c r="I3" s="388" t="s">
        <v>1682</v>
      </c>
      <c r="J3" s="388" t="s">
        <v>2069</v>
      </c>
    </row>
    <row r="4" spans="1:10" s="23" customFormat="1" ht="26.1" customHeight="1" x14ac:dyDescent="0.55000000000000004">
      <c r="A4" s="26" t="s">
        <v>764</v>
      </c>
      <c r="B4" s="319">
        <v>2316194.77</v>
      </c>
      <c r="C4" s="435">
        <v>3810860.72</v>
      </c>
      <c r="D4" s="197">
        <f>SUM(B4:C4)</f>
        <v>6127055.4900000002</v>
      </c>
      <c r="E4" s="344">
        <f>D4*90/100</f>
        <v>5514349.9410000006</v>
      </c>
      <c r="F4" s="204">
        <f>SUM(D4-E4)</f>
        <v>612705.54899999965</v>
      </c>
      <c r="G4" s="199">
        <f>F4</f>
        <v>612705.54899999965</v>
      </c>
      <c r="H4" s="26"/>
      <c r="I4" s="26"/>
      <c r="J4" s="26"/>
    </row>
    <row r="5" spans="1:10" s="23" customFormat="1" ht="26.1" customHeight="1" x14ac:dyDescent="0.55000000000000004">
      <c r="A5" s="26" t="s">
        <v>765</v>
      </c>
      <c r="B5" s="319">
        <v>474830.54</v>
      </c>
      <c r="C5" s="435">
        <v>1785663.74</v>
      </c>
      <c r="D5" s="197">
        <f t="shared" ref="D5:D16" si="0">SUM(B5:C5)</f>
        <v>2260494.2799999998</v>
      </c>
      <c r="E5" s="344">
        <f t="shared" ref="E5:E11" si="1">D5*90/100</f>
        <v>2034444.852</v>
      </c>
      <c r="F5" s="204">
        <f t="shared" ref="F5:F16" si="2">+D5-E5</f>
        <v>226049.42799999984</v>
      </c>
      <c r="G5" s="199">
        <f t="shared" ref="G5:G11" si="3">F5</f>
        <v>226049.42799999984</v>
      </c>
      <c r="H5" s="26"/>
      <c r="I5" s="26"/>
      <c r="J5" s="26"/>
    </row>
    <row r="6" spans="1:10" s="23" customFormat="1" ht="26.1" customHeight="1" x14ac:dyDescent="0.55000000000000004">
      <c r="A6" s="26" t="s">
        <v>766</v>
      </c>
      <c r="B6" s="319">
        <v>1244466.5</v>
      </c>
      <c r="C6" s="435">
        <v>1991450</v>
      </c>
      <c r="D6" s="319">
        <f t="shared" si="0"/>
        <v>3235916.5</v>
      </c>
      <c r="E6" s="344">
        <f t="shared" si="1"/>
        <v>2912324.85</v>
      </c>
      <c r="F6" s="204">
        <f t="shared" si="2"/>
        <v>323591.64999999991</v>
      </c>
      <c r="G6" s="199">
        <f t="shared" si="3"/>
        <v>323591.64999999991</v>
      </c>
      <c r="H6" s="26"/>
      <c r="I6" s="26"/>
      <c r="J6" s="26"/>
    </row>
    <row r="7" spans="1:10" s="23" customFormat="1" ht="26.1" customHeight="1" x14ac:dyDescent="0.55000000000000004">
      <c r="A7" s="26" t="s">
        <v>767</v>
      </c>
      <c r="B7" s="319">
        <v>612947.30000000005</v>
      </c>
      <c r="C7" s="435">
        <v>5552544.0999999996</v>
      </c>
      <c r="D7" s="319">
        <f t="shared" si="0"/>
        <v>6165491.3999999994</v>
      </c>
      <c r="E7" s="344">
        <f t="shared" si="1"/>
        <v>5548942.2599999998</v>
      </c>
      <c r="F7" s="204">
        <f t="shared" si="2"/>
        <v>616549.13999999966</v>
      </c>
      <c r="G7" s="199">
        <f t="shared" si="3"/>
        <v>616549.13999999966</v>
      </c>
      <c r="H7" s="26"/>
      <c r="I7" s="26"/>
      <c r="J7" s="26"/>
    </row>
    <row r="8" spans="1:10" s="23" customFormat="1" ht="26.1" customHeight="1" x14ac:dyDescent="0.55000000000000004">
      <c r="A8" s="26" t="s">
        <v>768</v>
      </c>
      <c r="B8" s="319">
        <v>503921.5</v>
      </c>
      <c r="C8" s="435">
        <v>16202860</v>
      </c>
      <c r="D8" s="319">
        <f t="shared" si="0"/>
        <v>16706781.5</v>
      </c>
      <c r="E8" s="344">
        <f t="shared" si="1"/>
        <v>15036103.35</v>
      </c>
      <c r="F8" s="204">
        <f t="shared" si="2"/>
        <v>1670678.1500000004</v>
      </c>
      <c r="G8" s="199">
        <f t="shared" si="3"/>
        <v>1670678.1500000004</v>
      </c>
      <c r="H8" s="26"/>
      <c r="I8" s="26"/>
      <c r="J8" s="26"/>
    </row>
    <row r="9" spans="1:10" s="23" customFormat="1" ht="26.1" customHeight="1" x14ac:dyDescent="0.55000000000000004">
      <c r="A9" s="26" t="s">
        <v>769</v>
      </c>
      <c r="B9" s="319">
        <v>146010</v>
      </c>
      <c r="C9" s="435">
        <v>2879096.16</v>
      </c>
      <c r="D9" s="319">
        <f t="shared" si="0"/>
        <v>3025106.16</v>
      </c>
      <c r="E9" s="344">
        <f t="shared" si="1"/>
        <v>2722595.5440000002</v>
      </c>
      <c r="F9" s="204">
        <f t="shared" si="2"/>
        <v>302510.61599999992</v>
      </c>
      <c r="G9" s="199">
        <f t="shared" si="3"/>
        <v>302510.61599999992</v>
      </c>
      <c r="H9" s="26"/>
      <c r="I9" s="26"/>
      <c r="J9" s="26"/>
    </row>
    <row r="10" spans="1:10" s="23" customFormat="1" ht="26.1" customHeight="1" x14ac:dyDescent="0.55000000000000004">
      <c r="A10" s="32" t="s">
        <v>805</v>
      </c>
      <c r="B10" s="319">
        <v>401484.62</v>
      </c>
      <c r="C10" s="435">
        <v>2341646.0099999998</v>
      </c>
      <c r="D10" s="319">
        <f t="shared" si="0"/>
        <v>2743130.63</v>
      </c>
      <c r="E10" s="344">
        <f t="shared" si="1"/>
        <v>2468817.5669999998</v>
      </c>
      <c r="F10" s="204">
        <f t="shared" si="2"/>
        <v>274313.06300000008</v>
      </c>
      <c r="G10" s="199">
        <f t="shared" si="3"/>
        <v>274313.06300000008</v>
      </c>
      <c r="H10" s="26"/>
      <c r="I10" s="26"/>
      <c r="J10" s="26"/>
    </row>
    <row r="11" spans="1:10" s="23" customFormat="1" ht="26.1" customHeight="1" x14ac:dyDescent="0.55000000000000004">
      <c r="A11" s="26" t="s">
        <v>635</v>
      </c>
      <c r="B11" s="319">
        <v>98559.17</v>
      </c>
      <c r="C11" s="435">
        <v>1792334</v>
      </c>
      <c r="D11" s="319">
        <f t="shared" si="0"/>
        <v>1890893.17</v>
      </c>
      <c r="E11" s="344">
        <f t="shared" si="1"/>
        <v>1701803.8529999999</v>
      </c>
      <c r="F11" s="204">
        <f t="shared" si="2"/>
        <v>189089.31700000004</v>
      </c>
      <c r="G11" s="199">
        <f t="shared" si="3"/>
        <v>189089.31700000004</v>
      </c>
      <c r="H11" s="26"/>
      <c r="I11" s="26"/>
      <c r="J11" s="26"/>
    </row>
    <row r="12" spans="1:10" s="23" customFormat="1" ht="16.5" hidden="1" customHeight="1" x14ac:dyDescent="0.55000000000000004">
      <c r="A12" s="26"/>
      <c r="B12" s="319"/>
      <c r="C12" s="436"/>
      <c r="D12" s="319">
        <f t="shared" si="0"/>
        <v>0</v>
      </c>
      <c r="E12" s="198"/>
      <c r="F12" s="26">
        <f t="shared" si="2"/>
        <v>0</v>
      </c>
      <c r="G12" s="26"/>
      <c r="H12" s="26"/>
      <c r="I12" s="26"/>
      <c r="J12" s="26"/>
    </row>
    <row r="13" spans="1:10" s="23" customFormat="1" ht="9.75" hidden="1" customHeight="1" x14ac:dyDescent="0.55000000000000004">
      <c r="B13" s="319"/>
      <c r="C13" s="436"/>
      <c r="D13" s="319">
        <f t="shared" si="0"/>
        <v>0</v>
      </c>
      <c r="E13" s="198"/>
      <c r="F13" s="26">
        <f t="shared" si="2"/>
        <v>0</v>
      </c>
      <c r="G13" s="26"/>
      <c r="H13" s="26"/>
      <c r="I13" s="26"/>
      <c r="J13" s="26"/>
    </row>
    <row r="14" spans="1:10" s="23" customFormat="1" ht="15" hidden="1" customHeight="1" x14ac:dyDescent="0.55000000000000004">
      <c r="B14" s="319"/>
      <c r="C14" s="436"/>
      <c r="D14" s="319">
        <f t="shared" si="0"/>
        <v>0</v>
      </c>
      <c r="E14" s="198"/>
      <c r="F14" s="26">
        <f t="shared" si="2"/>
        <v>0</v>
      </c>
      <c r="G14" s="26"/>
      <c r="H14" s="26"/>
      <c r="I14" s="26"/>
      <c r="J14" s="26"/>
    </row>
    <row r="15" spans="1:10" s="23" customFormat="1" ht="10.5" hidden="1" customHeight="1" x14ac:dyDescent="0.55000000000000004">
      <c r="B15" s="197"/>
      <c r="C15" s="437"/>
      <c r="D15" s="197">
        <f t="shared" ref="D15" si="4">SUM(B15:C15)</f>
        <v>0</v>
      </c>
      <c r="E15" s="198"/>
      <c r="F15" s="26">
        <f t="shared" si="2"/>
        <v>0</v>
      </c>
      <c r="G15" s="26"/>
      <c r="H15" s="26"/>
      <c r="I15" s="26"/>
      <c r="J15" s="26"/>
    </row>
    <row r="16" spans="1:10" s="23" customFormat="1" ht="24" hidden="1" x14ac:dyDescent="0.55000000000000004">
      <c r="B16" s="197"/>
      <c r="C16" s="437"/>
      <c r="D16" s="197">
        <f t="shared" si="0"/>
        <v>0</v>
      </c>
      <c r="E16" s="198"/>
      <c r="F16" s="26">
        <f t="shared" si="2"/>
        <v>0</v>
      </c>
      <c r="G16" s="26"/>
      <c r="H16" s="26"/>
      <c r="I16" s="26"/>
      <c r="J16" s="26"/>
    </row>
    <row r="17" spans="1:10" s="23" customFormat="1" ht="26.1" customHeight="1" x14ac:dyDescent="0.55000000000000004">
      <c r="A17" s="201" t="s">
        <v>770</v>
      </c>
      <c r="B17" s="516">
        <f>SUM(B4:B16)</f>
        <v>5798414.4000000004</v>
      </c>
      <c r="C17" s="517">
        <f t="shared" ref="C17:J17" si="5">SUM(C4:C16)</f>
        <v>36356454.729999997</v>
      </c>
      <c r="D17" s="518">
        <f t="shared" si="5"/>
        <v>42154869.130000003</v>
      </c>
      <c r="E17" s="518">
        <f t="shared" si="5"/>
        <v>37939382.217</v>
      </c>
      <c r="F17" s="518">
        <f t="shared" si="5"/>
        <v>4215486.9129999997</v>
      </c>
      <c r="G17" s="518">
        <f t="shared" si="5"/>
        <v>4215486.9129999997</v>
      </c>
      <c r="H17" s="200">
        <f t="shared" si="5"/>
        <v>0</v>
      </c>
      <c r="I17" s="200">
        <f t="shared" si="5"/>
        <v>0</v>
      </c>
      <c r="J17" s="200">
        <f t="shared" si="5"/>
        <v>0</v>
      </c>
    </row>
    <row r="18" spans="1:10" ht="26.1" customHeight="1" x14ac:dyDescent="0.65">
      <c r="A18" s="18"/>
      <c r="B18" s="79"/>
      <c r="C18" s="79"/>
      <c r="D18" s="194"/>
      <c r="E18" s="18"/>
      <c r="F18" s="18"/>
      <c r="G18" s="18"/>
      <c r="H18" s="18"/>
      <c r="I18" s="18"/>
      <c r="J18" s="18"/>
    </row>
    <row r="19" spans="1:10" ht="26.1" customHeight="1" x14ac:dyDescent="0.65">
      <c r="A19" s="18"/>
      <c r="B19" s="80"/>
      <c r="C19" s="80"/>
      <c r="D19" s="195"/>
      <c r="E19" s="18"/>
      <c r="F19" s="18"/>
      <c r="G19" s="18"/>
      <c r="H19" s="18"/>
      <c r="I19" s="18"/>
      <c r="J19" s="18"/>
    </row>
    <row r="20" spans="1:10" s="23" customFormat="1" ht="24" x14ac:dyDescent="0.55000000000000004">
      <c r="A20" s="23" t="s">
        <v>1630</v>
      </c>
      <c r="B20" s="299"/>
      <c r="C20" s="299"/>
      <c r="D20" s="299"/>
      <c r="E20" s="300"/>
    </row>
    <row r="21" spans="1:10" s="23" customFormat="1" ht="27.75" x14ac:dyDescent="0.65">
      <c r="A21" s="23" t="s">
        <v>1631</v>
      </c>
      <c r="B21" s="301"/>
      <c r="C21" s="301"/>
      <c r="D21" s="301"/>
      <c r="E21" s="79"/>
      <c r="F21" s="397"/>
    </row>
    <row r="22" spans="1:10" s="23" customFormat="1" ht="24" x14ac:dyDescent="0.55000000000000004">
      <c r="A22" s="23" t="s">
        <v>1632</v>
      </c>
      <c r="B22" s="301"/>
      <c r="C22" s="301"/>
      <c r="D22" s="301"/>
      <c r="E22" s="398"/>
      <c r="F22" s="299"/>
    </row>
    <row r="23" spans="1:10" s="23" customFormat="1" ht="24" x14ac:dyDescent="0.55000000000000004">
      <c r="A23" s="23" t="s">
        <v>1633</v>
      </c>
      <c r="B23" s="299">
        <v>6</v>
      </c>
      <c r="C23" s="299" t="s">
        <v>1634</v>
      </c>
      <c r="D23" s="299" t="e">
        <f>+D21/D22</f>
        <v>#DIV/0!</v>
      </c>
      <c r="E23" s="398"/>
      <c r="F23" s="299"/>
    </row>
    <row r="24" spans="1:10" s="23" customFormat="1" ht="24" x14ac:dyDescent="0.55000000000000004">
      <c r="A24" s="23" t="s">
        <v>1635</v>
      </c>
      <c r="B24" s="299">
        <f>365/B23</f>
        <v>60.833333333333336</v>
      </c>
      <c r="C24" s="299" t="s">
        <v>1636</v>
      </c>
      <c r="D24" s="299" t="e">
        <f>365/D23</f>
        <v>#DIV/0!</v>
      </c>
      <c r="E24" s="398"/>
      <c r="F24" s="299"/>
    </row>
    <row r="25" spans="1:10" ht="26.1" customHeight="1" x14ac:dyDescent="0.65">
      <c r="A25" s="18"/>
      <c r="B25" s="79"/>
      <c r="C25" s="79"/>
      <c r="D25" s="194"/>
      <c r="E25" s="398"/>
      <c r="F25" s="299"/>
      <c r="G25" s="18"/>
      <c r="H25" s="18"/>
      <c r="I25" s="18"/>
      <c r="J25" s="18"/>
    </row>
    <row r="26" spans="1:10" ht="26.1" customHeight="1" x14ac:dyDescent="0.65">
      <c r="A26" s="18"/>
      <c r="B26" s="79"/>
      <c r="C26" s="79"/>
      <c r="D26" s="194"/>
      <c r="E26" s="398"/>
      <c r="F26" s="299"/>
      <c r="G26" s="18"/>
      <c r="H26" s="18"/>
      <c r="I26" s="18"/>
      <c r="J26" s="18"/>
    </row>
    <row r="27" spans="1:10" ht="26.1" customHeight="1" x14ac:dyDescent="0.65">
      <c r="A27" s="18"/>
      <c r="B27" s="79"/>
      <c r="C27" s="79"/>
      <c r="D27" s="194"/>
      <c r="E27" s="398"/>
      <c r="F27" s="299"/>
      <c r="G27" s="18"/>
      <c r="H27" s="18"/>
      <c r="I27" s="18"/>
      <c r="J27" s="18"/>
    </row>
    <row r="28" spans="1:10" ht="26.1" customHeight="1" x14ac:dyDescent="0.65">
      <c r="A28" s="18"/>
      <c r="B28" s="79"/>
      <c r="C28" s="79"/>
      <c r="D28" s="194"/>
      <c r="E28" s="398"/>
      <c r="F28" s="299"/>
      <c r="G28" s="18"/>
      <c r="H28" s="18"/>
      <c r="I28" s="18"/>
      <c r="J28" s="18"/>
    </row>
    <row r="29" spans="1:10" ht="26.1" customHeight="1" x14ac:dyDescent="0.65">
      <c r="A29" s="18"/>
      <c r="B29" s="79"/>
      <c r="C29" s="79"/>
      <c r="D29" s="194"/>
      <c r="E29" s="398"/>
      <c r="F29" s="299"/>
      <c r="G29" s="18"/>
      <c r="H29" s="18"/>
      <c r="I29" s="18"/>
      <c r="J29" s="18"/>
    </row>
    <row r="30" spans="1:10" ht="26.1" customHeight="1" x14ac:dyDescent="0.65">
      <c r="A30" s="376" t="s">
        <v>2018</v>
      </c>
      <c r="B30" s="375" t="s">
        <v>1675</v>
      </c>
      <c r="C30" s="79"/>
      <c r="D30" s="399" t="s">
        <v>2034</v>
      </c>
      <c r="E30" s="398"/>
      <c r="F30" s="299"/>
      <c r="G30" s="18"/>
      <c r="H30" s="18"/>
      <c r="I30" s="18"/>
      <c r="J30" s="18"/>
    </row>
    <row r="31" spans="1:10" ht="26.1" customHeight="1" x14ac:dyDescent="0.65">
      <c r="A31" s="18"/>
      <c r="B31" s="375" t="s">
        <v>624</v>
      </c>
      <c r="C31" s="398" t="s">
        <v>764</v>
      </c>
      <c r="D31" s="299">
        <v>3004204.4</v>
      </c>
      <c r="E31" s="22"/>
      <c r="F31" s="299"/>
      <c r="G31" s="18"/>
      <c r="H31" s="18"/>
      <c r="I31" s="18"/>
      <c r="J31" s="18"/>
    </row>
    <row r="32" spans="1:10" ht="26.1" customHeight="1" x14ac:dyDescent="0.65">
      <c r="A32" s="18"/>
      <c r="B32" s="375" t="s">
        <v>629</v>
      </c>
      <c r="C32" s="398" t="s">
        <v>765</v>
      </c>
      <c r="D32" s="299">
        <v>1304451.97</v>
      </c>
      <c r="E32" s="398"/>
      <c r="F32" s="299"/>
      <c r="G32" s="18"/>
      <c r="H32" s="18"/>
      <c r="I32" s="18"/>
      <c r="J32" s="18"/>
    </row>
    <row r="33" spans="1:10" ht="26.1" customHeight="1" x14ac:dyDescent="0.65">
      <c r="A33" s="18"/>
      <c r="B33" s="375" t="s">
        <v>630</v>
      </c>
      <c r="C33" s="398" t="s">
        <v>766</v>
      </c>
      <c r="D33" s="299">
        <v>1065287.6399999999</v>
      </c>
      <c r="E33" s="18"/>
      <c r="F33" s="18"/>
      <c r="G33" s="18"/>
      <c r="H33" s="18"/>
      <c r="I33" s="18"/>
      <c r="J33" s="18"/>
    </row>
    <row r="34" spans="1:10" ht="26.1" customHeight="1" x14ac:dyDescent="0.65">
      <c r="A34" s="18"/>
      <c r="B34" s="375" t="s">
        <v>631</v>
      </c>
      <c r="C34" s="398" t="s">
        <v>767</v>
      </c>
      <c r="D34" s="299">
        <v>5289368.0999999996</v>
      </c>
      <c r="E34" s="18"/>
      <c r="F34" s="18"/>
      <c r="G34" s="18"/>
      <c r="H34" s="18"/>
      <c r="I34" s="18"/>
      <c r="J34" s="18"/>
    </row>
    <row r="35" spans="1:10" ht="26.1" customHeight="1" x14ac:dyDescent="0.65">
      <c r="A35" s="18"/>
      <c r="B35" s="375" t="s">
        <v>758</v>
      </c>
      <c r="C35" s="398" t="s">
        <v>768</v>
      </c>
      <c r="D35" s="299">
        <v>1512042.29</v>
      </c>
      <c r="E35" s="18"/>
      <c r="F35" s="18"/>
      <c r="G35" s="18"/>
      <c r="H35" s="18"/>
      <c r="I35" s="18"/>
      <c r="J35" s="18"/>
    </row>
    <row r="36" spans="1:10" ht="26.1" customHeight="1" x14ac:dyDescent="0.65">
      <c r="A36" s="18"/>
      <c r="B36" s="79"/>
      <c r="C36" s="398" t="s">
        <v>769</v>
      </c>
      <c r="D36" s="299">
        <v>1856133</v>
      </c>
      <c r="E36" s="18"/>
      <c r="F36" s="18"/>
      <c r="G36" s="18"/>
      <c r="H36" s="18"/>
      <c r="I36" s="18"/>
      <c r="J36" s="18"/>
    </row>
    <row r="37" spans="1:10" ht="26.1" customHeight="1" x14ac:dyDescent="0.65">
      <c r="A37" s="18"/>
      <c r="B37" s="79"/>
      <c r="C37" s="22" t="s">
        <v>805</v>
      </c>
      <c r="D37" s="299">
        <v>3303521.89</v>
      </c>
      <c r="E37" s="18"/>
      <c r="F37" s="18"/>
      <c r="G37" s="18"/>
      <c r="H37" s="18"/>
      <c r="I37" s="18"/>
      <c r="J37" s="18"/>
    </row>
    <row r="38" spans="1:10" ht="26.1" customHeight="1" x14ac:dyDescent="0.65">
      <c r="A38" s="18"/>
      <c r="B38" s="79"/>
      <c r="C38" s="398" t="s">
        <v>635</v>
      </c>
      <c r="D38" s="299">
        <v>0</v>
      </c>
      <c r="E38" s="18"/>
      <c r="F38" s="18"/>
      <c r="G38" s="18"/>
      <c r="H38" s="18"/>
      <c r="I38" s="18"/>
      <c r="J38" s="18"/>
    </row>
    <row r="39" spans="1:10" ht="26.1" customHeight="1" x14ac:dyDescent="0.65">
      <c r="A39" s="18"/>
      <c r="B39" s="79"/>
      <c r="C39" s="79"/>
      <c r="D39" s="194"/>
      <c r="E39" s="18"/>
      <c r="F39" s="18"/>
      <c r="G39" s="18"/>
      <c r="H39" s="18"/>
      <c r="I39" s="18"/>
      <c r="J39" s="18"/>
    </row>
    <row r="40" spans="1:10" ht="26.1" customHeight="1" x14ac:dyDescent="0.65">
      <c r="A40" s="18"/>
      <c r="B40" s="79"/>
      <c r="C40" s="79"/>
      <c r="D40" s="194"/>
      <c r="E40" s="18"/>
      <c r="F40" s="18"/>
      <c r="G40" s="18"/>
      <c r="H40" s="18"/>
      <c r="I40" s="18"/>
      <c r="J40" s="18"/>
    </row>
    <row r="41" spans="1:10" ht="26.1" customHeight="1" x14ac:dyDescent="0.65">
      <c r="A41" s="18"/>
      <c r="B41" s="79"/>
      <c r="C41" s="79"/>
      <c r="D41" s="194"/>
      <c r="E41" s="18"/>
      <c r="F41" s="18"/>
      <c r="G41" s="18"/>
      <c r="H41" s="18"/>
      <c r="I41" s="18"/>
      <c r="J41" s="18"/>
    </row>
    <row r="42" spans="1:10" ht="27.75" x14ac:dyDescent="0.65">
      <c r="A42" s="18"/>
      <c r="B42" s="18"/>
      <c r="C42" s="18"/>
      <c r="D42" s="196"/>
      <c r="E42" s="18"/>
      <c r="F42" s="18"/>
      <c r="G42" s="18"/>
      <c r="H42" s="18"/>
      <c r="I42" s="18"/>
      <c r="J42" s="18"/>
    </row>
    <row r="43" spans="1:10" ht="27.75" x14ac:dyDescent="0.65">
      <c r="A43" s="18"/>
      <c r="B43" s="18"/>
      <c r="C43" s="18"/>
      <c r="D43" s="196"/>
      <c r="E43" s="18"/>
      <c r="F43" s="18"/>
      <c r="G43" s="18"/>
      <c r="H43" s="18"/>
      <c r="I43" s="18"/>
      <c r="J43" s="18"/>
    </row>
    <row r="44" spans="1:10" ht="27.75" x14ac:dyDescent="0.65">
      <c r="A44" s="18"/>
      <c r="B44" s="18"/>
      <c r="C44" s="18"/>
      <c r="D44" s="196"/>
      <c r="E44" s="18"/>
      <c r="F44" s="18"/>
      <c r="G44" s="18"/>
      <c r="H44" s="18"/>
      <c r="I44" s="18"/>
      <c r="J44" s="18"/>
    </row>
    <row r="45" spans="1:10" ht="27.75" x14ac:dyDescent="0.65">
      <c r="A45" s="18"/>
      <c r="B45" s="18"/>
      <c r="C45" s="18"/>
      <c r="D45" s="196"/>
      <c r="E45" s="18"/>
      <c r="F45" s="18"/>
      <c r="G45" s="18"/>
      <c r="H45" s="18"/>
      <c r="I45" s="18"/>
      <c r="J45" s="18"/>
    </row>
    <row r="46" spans="1:10" ht="27.75" x14ac:dyDescent="0.65">
      <c r="A46" s="18"/>
      <c r="B46" s="18"/>
      <c r="C46" s="18"/>
      <c r="D46" s="196"/>
      <c r="E46" s="18"/>
      <c r="F46" s="18"/>
      <c r="G46" s="18"/>
      <c r="H46" s="18"/>
      <c r="I46" s="18"/>
      <c r="J46" s="18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42" right="0.17" top="0.75" bottom="0.51" header="0.3" footer="0.3"/>
  <pageSetup paperSize="9" scale="8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K33"/>
  <sheetViews>
    <sheetView zoomScale="90" zoomScaleNormal="90" workbookViewId="0">
      <selection activeCell="D5" sqref="D5"/>
    </sheetView>
  </sheetViews>
  <sheetFormatPr defaultRowHeight="24" x14ac:dyDescent="0.55000000000000004"/>
  <cols>
    <col min="1" max="1" width="25.125" style="23" customWidth="1"/>
    <col min="2" max="3" width="12.5" style="23" customWidth="1"/>
    <col min="4" max="4" width="14" style="23" customWidth="1"/>
    <col min="5" max="5" width="14.625" style="23" customWidth="1"/>
    <col min="6" max="6" width="16.75" style="23" customWidth="1"/>
    <col min="7" max="7" width="14.75" style="23" customWidth="1"/>
    <col min="8" max="10" width="6.625" style="23" bestFit="1" customWidth="1"/>
    <col min="11" max="11" width="8.25" style="23" customWidth="1"/>
    <col min="12" max="16384" width="9" style="23"/>
  </cols>
  <sheetData>
    <row r="1" spans="1:11" x14ac:dyDescent="0.55000000000000004">
      <c r="B1" s="643" t="s">
        <v>752</v>
      </c>
      <c r="C1" s="643"/>
      <c r="D1" s="643"/>
      <c r="E1" s="643"/>
      <c r="F1" s="643"/>
      <c r="G1" s="643"/>
      <c r="H1" s="643"/>
      <c r="I1" s="643"/>
      <c r="J1" s="643"/>
      <c r="K1" s="643"/>
    </row>
    <row r="2" spans="1:11" ht="35.25" customHeight="1" x14ac:dyDescent="0.55000000000000004">
      <c r="A2" s="644" t="s">
        <v>756</v>
      </c>
      <c r="B2" s="646" t="s">
        <v>1676</v>
      </c>
      <c r="C2" s="646" t="s">
        <v>1677</v>
      </c>
      <c r="D2" s="646" t="s">
        <v>1678</v>
      </c>
      <c r="E2" s="646" t="s">
        <v>1679</v>
      </c>
      <c r="F2" s="648" t="s">
        <v>1680</v>
      </c>
      <c r="G2" s="650" t="s">
        <v>1681</v>
      </c>
      <c r="H2" s="651" t="s">
        <v>760</v>
      </c>
      <c r="I2" s="651"/>
      <c r="J2" s="651"/>
      <c r="K2" s="651"/>
    </row>
    <row r="3" spans="1:11" ht="36" customHeight="1" x14ac:dyDescent="0.55000000000000004">
      <c r="A3" s="645"/>
      <c r="B3" s="647"/>
      <c r="C3" s="647"/>
      <c r="D3" s="647"/>
      <c r="E3" s="647"/>
      <c r="F3" s="649"/>
      <c r="G3" s="650"/>
      <c r="H3" s="298" t="s">
        <v>761</v>
      </c>
      <c r="I3" s="298" t="s">
        <v>762</v>
      </c>
      <c r="J3" s="298" t="s">
        <v>763</v>
      </c>
      <c r="K3" s="298" t="s">
        <v>1682</v>
      </c>
    </row>
    <row r="4" spans="1:11" x14ac:dyDescent="0.55000000000000004">
      <c r="A4" s="26" t="s">
        <v>764</v>
      </c>
      <c r="B4" s="197">
        <v>10</v>
      </c>
      <c r="C4" s="197">
        <v>10</v>
      </c>
      <c r="D4" s="319">
        <v>10</v>
      </c>
      <c r="E4" s="197">
        <f>SUM(B4:D4)</f>
        <v>30</v>
      </c>
      <c r="F4" s="204">
        <v>20</v>
      </c>
      <c r="G4" s="204">
        <f>+E4-F4</f>
        <v>10</v>
      </c>
      <c r="H4" s="204"/>
      <c r="I4" s="204"/>
      <c r="J4" s="204"/>
      <c r="K4" s="204"/>
    </row>
    <row r="5" spans="1:11" x14ac:dyDescent="0.55000000000000004">
      <c r="A5" s="26" t="s">
        <v>765</v>
      </c>
      <c r="B5" s="197"/>
      <c r="C5" s="197"/>
      <c r="D5" s="319"/>
      <c r="E5" s="197">
        <f t="shared" ref="E5:E11" si="0">SUM(B5:D5)</f>
        <v>0</v>
      </c>
      <c r="F5" s="204"/>
      <c r="G5" s="204">
        <f t="shared" ref="G5:G11" si="1">+E5-F5</f>
        <v>0</v>
      </c>
      <c r="H5" s="204"/>
      <c r="I5" s="204"/>
      <c r="J5" s="204"/>
      <c r="K5" s="204"/>
    </row>
    <row r="6" spans="1:11" x14ac:dyDescent="0.55000000000000004">
      <c r="A6" s="26" t="s">
        <v>766</v>
      </c>
      <c r="B6" s="197"/>
      <c r="C6" s="197"/>
      <c r="D6" s="319"/>
      <c r="E6" s="197">
        <f t="shared" si="0"/>
        <v>0</v>
      </c>
      <c r="F6" s="204"/>
      <c r="G6" s="204">
        <f t="shared" si="1"/>
        <v>0</v>
      </c>
      <c r="H6" s="204"/>
      <c r="I6" s="204"/>
      <c r="J6" s="204"/>
      <c r="K6" s="204"/>
    </row>
    <row r="7" spans="1:11" x14ac:dyDescent="0.55000000000000004">
      <c r="A7" s="26" t="s">
        <v>767</v>
      </c>
      <c r="B7" s="197"/>
      <c r="C7" s="197"/>
      <c r="D7" s="197"/>
      <c r="E7" s="197">
        <f t="shared" si="0"/>
        <v>0</v>
      </c>
      <c r="F7" s="204"/>
      <c r="G7" s="204">
        <f t="shared" si="1"/>
        <v>0</v>
      </c>
      <c r="H7" s="204"/>
      <c r="I7" s="204"/>
      <c r="J7" s="204"/>
      <c r="K7" s="204"/>
    </row>
    <row r="8" spans="1:11" x14ac:dyDescent="0.55000000000000004">
      <c r="A8" s="26" t="s">
        <v>768</v>
      </c>
      <c r="B8" s="197"/>
      <c r="C8" s="197"/>
      <c r="D8" s="197"/>
      <c r="E8" s="197">
        <f t="shared" si="0"/>
        <v>0</v>
      </c>
      <c r="F8" s="204"/>
      <c r="G8" s="204">
        <f t="shared" si="1"/>
        <v>0</v>
      </c>
      <c r="H8" s="204"/>
      <c r="I8" s="204"/>
      <c r="J8" s="204"/>
      <c r="K8" s="204"/>
    </row>
    <row r="9" spans="1:11" x14ac:dyDescent="0.55000000000000004">
      <c r="A9" s="26" t="s">
        <v>769</v>
      </c>
      <c r="B9" s="197"/>
      <c r="C9" s="197"/>
      <c r="D9" s="197"/>
      <c r="E9" s="197">
        <f t="shared" si="0"/>
        <v>0</v>
      </c>
      <c r="F9" s="204"/>
      <c r="G9" s="204">
        <f t="shared" si="1"/>
        <v>0</v>
      </c>
      <c r="H9" s="204"/>
      <c r="I9" s="204"/>
      <c r="J9" s="204"/>
      <c r="K9" s="204"/>
    </row>
    <row r="10" spans="1:11" x14ac:dyDescent="0.55000000000000004">
      <c r="A10" s="320" t="s">
        <v>805</v>
      </c>
      <c r="B10" s="197"/>
      <c r="C10" s="197"/>
      <c r="D10" s="197"/>
      <c r="E10" s="197">
        <f t="shared" si="0"/>
        <v>0</v>
      </c>
      <c r="F10" s="204"/>
      <c r="G10" s="204">
        <f t="shared" si="1"/>
        <v>0</v>
      </c>
      <c r="H10" s="204"/>
      <c r="I10" s="204"/>
      <c r="J10" s="204"/>
      <c r="K10" s="204"/>
    </row>
    <row r="11" spans="1:11" x14ac:dyDescent="0.55000000000000004">
      <c r="A11" s="26" t="s">
        <v>635</v>
      </c>
      <c r="B11" s="197"/>
      <c r="C11" s="197"/>
      <c r="D11" s="197"/>
      <c r="E11" s="197">
        <f t="shared" si="0"/>
        <v>0</v>
      </c>
      <c r="F11" s="204"/>
      <c r="G11" s="204">
        <f t="shared" si="1"/>
        <v>0</v>
      </c>
      <c r="H11" s="204"/>
      <c r="I11" s="204"/>
      <c r="J11" s="204"/>
      <c r="K11" s="204"/>
    </row>
    <row r="12" spans="1:11" x14ac:dyDescent="0.55000000000000004">
      <c r="A12" s="90" t="s">
        <v>770</v>
      </c>
      <c r="B12" s="197">
        <f>SUM(B4:B11)</f>
        <v>10</v>
      </c>
      <c r="C12" s="197">
        <f>SUM(C4:C11)</f>
        <v>10</v>
      </c>
      <c r="D12" s="197">
        <f t="shared" ref="D12:K12" si="2">SUM(D4:D11)</f>
        <v>10</v>
      </c>
      <c r="E12" s="197">
        <f t="shared" si="2"/>
        <v>30</v>
      </c>
      <c r="F12" s="197">
        <f t="shared" si="2"/>
        <v>20</v>
      </c>
      <c r="G12" s="197">
        <f t="shared" si="2"/>
        <v>10</v>
      </c>
      <c r="H12" s="197">
        <f t="shared" si="2"/>
        <v>0</v>
      </c>
      <c r="I12" s="197">
        <f t="shared" si="2"/>
        <v>0</v>
      </c>
      <c r="J12" s="197">
        <f t="shared" si="2"/>
        <v>0</v>
      </c>
      <c r="K12" s="197">
        <f t="shared" si="2"/>
        <v>0</v>
      </c>
    </row>
    <row r="13" spans="1:11" x14ac:dyDescent="0.55000000000000004">
      <c r="B13" s="303"/>
      <c r="C13" s="303"/>
      <c r="D13" s="303"/>
      <c r="E13" s="303"/>
    </row>
    <row r="14" spans="1:11" x14ac:dyDescent="0.55000000000000004">
      <c r="A14" s="23" t="s">
        <v>1630</v>
      </c>
      <c r="B14" s="299"/>
      <c r="C14" s="299"/>
      <c r="D14" s="299"/>
      <c r="E14" s="300"/>
    </row>
    <row r="15" spans="1:11" x14ac:dyDescent="0.55000000000000004">
      <c r="A15" s="23" t="s">
        <v>1631</v>
      </c>
      <c r="B15" s="301">
        <v>42000000</v>
      </c>
      <c r="C15" s="301"/>
      <c r="D15" s="301">
        <v>42000000</v>
      </c>
      <c r="E15" s="300"/>
    </row>
    <row r="16" spans="1:11" x14ac:dyDescent="0.55000000000000004">
      <c r="A16" s="23" t="s">
        <v>1632</v>
      </c>
      <c r="B16" s="301">
        <v>7000000</v>
      </c>
      <c r="C16" s="301"/>
      <c r="D16" s="301">
        <v>6000000</v>
      </c>
      <c r="E16" s="302"/>
    </row>
    <row r="17" spans="1:5" x14ac:dyDescent="0.55000000000000004">
      <c r="A17" s="23" t="s">
        <v>1633</v>
      </c>
      <c r="B17" s="299">
        <v>6</v>
      </c>
      <c r="C17" s="299" t="s">
        <v>1634</v>
      </c>
      <c r="D17" s="299">
        <f>+D15/D16</f>
        <v>7</v>
      </c>
      <c r="E17" s="302"/>
    </row>
    <row r="18" spans="1:5" x14ac:dyDescent="0.55000000000000004">
      <c r="A18" s="23" t="s">
        <v>1635</v>
      </c>
      <c r="B18" s="299">
        <f>365/B17</f>
        <v>60.833333333333336</v>
      </c>
      <c r="C18" s="299" t="s">
        <v>1636</v>
      </c>
      <c r="D18" s="299">
        <f>365/D17</f>
        <v>52.142857142857146</v>
      </c>
      <c r="E18" s="303"/>
    </row>
    <row r="19" spans="1:5" x14ac:dyDescent="0.55000000000000004">
      <c r="B19" s="303"/>
      <c r="C19" s="303"/>
      <c r="D19" s="303"/>
      <c r="E19" s="303"/>
    </row>
    <row r="20" spans="1:5" x14ac:dyDescent="0.55000000000000004">
      <c r="B20" s="303"/>
      <c r="C20" s="303"/>
      <c r="D20" s="303"/>
      <c r="E20" s="303"/>
    </row>
    <row r="21" spans="1:5" x14ac:dyDescent="0.55000000000000004">
      <c r="B21" s="303"/>
      <c r="C21" s="303"/>
      <c r="D21" s="303"/>
      <c r="E21" s="303"/>
    </row>
    <row r="22" spans="1:5" x14ac:dyDescent="0.55000000000000004">
      <c r="B22" s="303"/>
      <c r="C22" s="303"/>
      <c r="D22" s="303"/>
      <c r="E22" s="303"/>
    </row>
    <row r="23" spans="1:5" x14ac:dyDescent="0.55000000000000004">
      <c r="B23" s="303"/>
      <c r="C23" s="303"/>
      <c r="D23" s="303"/>
      <c r="E23" s="303"/>
    </row>
    <row r="24" spans="1:5" x14ac:dyDescent="0.55000000000000004">
      <c r="B24" s="303"/>
      <c r="C24" s="303"/>
      <c r="D24" s="303"/>
      <c r="E24" s="303"/>
    </row>
    <row r="25" spans="1:5" x14ac:dyDescent="0.55000000000000004">
      <c r="B25" s="303"/>
      <c r="C25" s="303"/>
      <c r="D25" s="303"/>
      <c r="E25" s="303"/>
    </row>
    <row r="26" spans="1:5" x14ac:dyDescent="0.55000000000000004">
      <c r="B26" s="303"/>
      <c r="C26" s="303"/>
      <c r="D26" s="303"/>
      <c r="E26" s="303"/>
    </row>
    <row r="27" spans="1:5" x14ac:dyDescent="0.55000000000000004">
      <c r="B27" s="303"/>
      <c r="C27" s="303"/>
      <c r="D27" s="303"/>
      <c r="E27" s="303"/>
    </row>
    <row r="28" spans="1:5" x14ac:dyDescent="0.55000000000000004">
      <c r="B28" s="303"/>
      <c r="C28" s="303"/>
      <c r="D28" s="303"/>
      <c r="E28" s="303"/>
    </row>
    <row r="29" spans="1:5" x14ac:dyDescent="0.55000000000000004">
      <c r="B29" s="303"/>
      <c r="C29" s="303"/>
      <c r="D29" s="303"/>
      <c r="E29" s="303"/>
    </row>
    <row r="30" spans="1:5" x14ac:dyDescent="0.55000000000000004">
      <c r="B30" s="303"/>
      <c r="C30" s="303"/>
      <c r="D30" s="303"/>
      <c r="E30" s="303"/>
    </row>
    <row r="31" spans="1:5" x14ac:dyDescent="0.55000000000000004">
      <c r="B31" s="303"/>
      <c r="C31" s="303"/>
      <c r="D31" s="303"/>
      <c r="E31" s="303"/>
    </row>
    <row r="32" spans="1:5" x14ac:dyDescent="0.55000000000000004">
      <c r="B32" s="303"/>
      <c r="C32" s="303"/>
      <c r="D32" s="303"/>
      <c r="E32" s="303"/>
    </row>
    <row r="33" spans="2:5" x14ac:dyDescent="0.55000000000000004">
      <c r="B33" s="303"/>
      <c r="C33" s="303"/>
      <c r="D33" s="303"/>
      <c r="E33" s="303"/>
    </row>
  </sheetData>
  <mergeCells count="9">
    <mergeCell ref="B1:K1"/>
    <mergeCell ref="A2:A3"/>
    <mergeCell ref="B2:B3"/>
    <mergeCell ref="C2:C3"/>
    <mergeCell ref="D2:D3"/>
    <mergeCell ref="E2:E3"/>
    <mergeCell ref="F2:F3"/>
    <mergeCell ref="G2:G3"/>
    <mergeCell ref="H2:K2"/>
  </mergeCells>
  <pageMargins left="0.2" right="0.2" top="0.75" bottom="0.75" header="0.3" footer="0.3"/>
  <pageSetup paperSize="9" scale="9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50"/>
  <sheetViews>
    <sheetView topLeftCell="B1" zoomScaleNormal="100" workbookViewId="0">
      <selection activeCell="G15" sqref="G15"/>
    </sheetView>
  </sheetViews>
  <sheetFormatPr defaultRowHeight="14.25" x14ac:dyDescent="0.2"/>
  <cols>
    <col min="1" max="1" width="26.25" customWidth="1"/>
    <col min="2" max="2" width="16.875" customWidth="1"/>
    <col min="3" max="3" width="18" customWidth="1"/>
    <col min="4" max="4" width="16.875" customWidth="1"/>
    <col min="5" max="5" width="19.375" customWidth="1"/>
    <col min="6" max="6" width="14.625" style="202" customWidth="1"/>
    <col min="7" max="7" width="16.5" customWidth="1"/>
    <col min="8" max="8" width="16.25" customWidth="1"/>
    <col min="9" max="9" width="14.75" customWidth="1"/>
  </cols>
  <sheetData>
    <row r="1" spans="1:9" ht="30.75" x14ac:dyDescent="0.7">
      <c r="A1" s="652" t="s">
        <v>753</v>
      </c>
      <c r="B1" s="652"/>
      <c r="C1" s="652"/>
      <c r="D1" s="652"/>
      <c r="E1" s="652"/>
      <c r="F1" s="652"/>
      <c r="G1" s="652"/>
      <c r="H1" s="652"/>
    </row>
    <row r="2" spans="1:9" ht="18" customHeight="1" x14ac:dyDescent="0.55000000000000004">
      <c r="A2" s="644" t="s">
        <v>756</v>
      </c>
      <c r="B2" s="90" t="s">
        <v>1535</v>
      </c>
      <c r="C2" s="90" t="s">
        <v>1536</v>
      </c>
      <c r="D2" s="90" t="s">
        <v>1541</v>
      </c>
      <c r="E2" s="90" t="s">
        <v>1538</v>
      </c>
      <c r="F2" s="183" t="s">
        <v>1532</v>
      </c>
      <c r="G2" s="90" t="s">
        <v>1534</v>
      </c>
      <c r="H2" s="90" t="s">
        <v>1540</v>
      </c>
    </row>
    <row r="3" spans="1:9" ht="62.25" customHeight="1" x14ac:dyDescent="0.2">
      <c r="A3" s="645"/>
      <c r="B3" s="377" t="s">
        <v>2061</v>
      </c>
      <c r="C3" s="183" t="s">
        <v>2008</v>
      </c>
      <c r="D3" s="183" t="s">
        <v>2009</v>
      </c>
      <c r="E3" s="203" t="s">
        <v>2010</v>
      </c>
      <c r="F3" s="183" t="s">
        <v>1533</v>
      </c>
      <c r="G3" s="183" t="s">
        <v>1539</v>
      </c>
      <c r="H3" s="183" t="s">
        <v>2070</v>
      </c>
    </row>
    <row r="4" spans="1:9" ht="24" x14ac:dyDescent="0.55000000000000004">
      <c r="A4" s="26" t="s">
        <v>771</v>
      </c>
      <c r="B4" s="204">
        <v>1619750.25</v>
      </c>
      <c r="C4" s="438">
        <v>41576021.420000002</v>
      </c>
      <c r="D4" s="204">
        <v>43195771.670000002</v>
      </c>
      <c r="E4" s="181">
        <v>38876194.502999999</v>
      </c>
      <c r="F4" s="21">
        <v>1034106.7737798</v>
      </c>
      <c r="G4" s="199">
        <v>0</v>
      </c>
      <c r="H4" s="199">
        <f>D4-E4-F4</f>
        <v>3285470.393220203</v>
      </c>
      <c r="I4" s="522"/>
    </row>
    <row r="5" spans="1:9" ht="24" x14ac:dyDescent="0.55000000000000004">
      <c r="A5" s="26" t="s">
        <v>772</v>
      </c>
      <c r="B5" s="204">
        <v>1290777.6399999999</v>
      </c>
      <c r="C5" s="438">
        <v>1179337</v>
      </c>
      <c r="D5" s="204">
        <v>2470114.6399999997</v>
      </c>
      <c r="E5" s="181">
        <v>2223103.1759999995</v>
      </c>
      <c r="F5" s="21">
        <v>2000.7928583999994</v>
      </c>
      <c r="G5" s="199">
        <v>0</v>
      </c>
      <c r="H5" s="199">
        <f t="shared" ref="H5:H10" si="0">D5-E5-F5</f>
        <v>245010.67114160015</v>
      </c>
    </row>
    <row r="6" spans="1:9" ht="24" x14ac:dyDescent="0.55000000000000004">
      <c r="A6" s="26" t="s">
        <v>773</v>
      </c>
      <c r="B6" s="204">
        <v>815864.51</v>
      </c>
      <c r="C6" s="438">
        <v>947232</v>
      </c>
      <c r="D6" s="204">
        <v>1763096.51</v>
      </c>
      <c r="E6" s="181">
        <v>1586786.8590000002</v>
      </c>
      <c r="F6" s="21">
        <v>10314.114583500002</v>
      </c>
      <c r="G6" s="199">
        <v>0</v>
      </c>
      <c r="H6" s="199">
        <f t="shared" si="0"/>
        <v>165995.53641649985</v>
      </c>
    </row>
    <row r="7" spans="1:9" ht="24" x14ac:dyDescent="0.55000000000000004">
      <c r="A7" s="26" t="s">
        <v>774</v>
      </c>
      <c r="B7" s="204">
        <v>264453</v>
      </c>
      <c r="C7" s="438">
        <v>158335</v>
      </c>
      <c r="D7" s="204">
        <v>422788</v>
      </c>
      <c r="E7" s="181">
        <v>380509.2</v>
      </c>
      <c r="F7" s="21">
        <v>0</v>
      </c>
      <c r="G7" s="199">
        <v>0</v>
      </c>
      <c r="H7" s="199">
        <f t="shared" si="0"/>
        <v>42278.799999999988</v>
      </c>
    </row>
    <row r="8" spans="1:9" ht="24" x14ac:dyDescent="0.55000000000000004">
      <c r="A8" s="26" t="s">
        <v>775</v>
      </c>
      <c r="B8" s="204">
        <v>10774</v>
      </c>
      <c r="C8" s="438">
        <v>10000</v>
      </c>
      <c r="D8" s="204">
        <v>20774</v>
      </c>
      <c r="E8" s="181">
        <v>18696.599999999999</v>
      </c>
      <c r="F8" s="21">
        <v>0</v>
      </c>
      <c r="G8" s="199">
        <v>0</v>
      </c>
      <c r="H8" s="199">
        <f t="shared" si="0"/>
        <v>2077.4000000000015</v>
      </c>
    </row>
    <row r="9" spans="1:9" ht="24" x14ac:dyDescent="0.55000000000000004">
      <c r="A9" s="26" t="s">
        <v>776</v>
      </c>
      <c r="B9" s="204">
        <v>29964.99</v>
      </c>
      <c r="C9" s="438">
        <v>155661</v>
      </c>
      <c r="D9" s="204">
        <v>185625.99</v>
      </c>
      <c r="E9" s="181">
        <v>167063.391</v>
      </c>
      <c r="F9" s="21">
        <v>20298.2020065</v>
      </c>
      <c r="G9" s="199">
        <v>0</v>
      </c>
      <c r="H9" s="199">
        <f t="shared" si="0"/>
        <v>-1735.6030065000123</v>
      </c>
    </row>
    <row r="10" spans="1:9" ht="24" x14ac:dyDescent="0.55000000000000004">
      <c r="A10" s="26" t="s">
        <v>777</v>
      </c>
      <c r="B10" s="204">
        <v>1389842</v>
      </c>
      <c r="C10" s="438">
        <v>1506083.38</v>
      </c>
      <c r="D10" s="204">
        <v>2895925.38</v>
      </c>
      <c r="E10" s="181">
        <v>2606332.8419999997</v>
      </c>
      <c r="F10" s="21">
        <v>51344.756987399989</v>
      </c>
      <c r="G10" s="199">
        <v>62962.8</v>
      </c>
      <c r="H10" s="199">
        <f t="shared" si="0"/>
        <v>238247.78101260017</v>
      </c>
    </row>
    <row r="11" spans="1:9" ht="24" x14ac:dyDescent="0.55000000000000004">
      <c r="A11" s="205" t="s">
        <v>666</v>
      </c>
      <c r="B11" s="478">
        <f>SUM(B4:B10)</f>
        <v>5421426.3899999997</v>
      </c>
      <c r="C11" s="206">
        <f t="shared" ref="C11:H11" si="1">SUM(C4:C10)</f>
        <v>45532669.800000004</v>
      </c>
      <c r="D11" s="206">
        <f t="shared" si="1"/>
        <v>50954096.190000005</v>
      </c>
      <c r="E11" s="206">
        <f t="shared" si="1"/>
        <v>45858686.571000002</v>
      </c>
      <c r="F11" s="206">
        <f t="shared" si="1"/>
        <v>1118064.6402155999</v>
      </c>
      <c r="G11" s="206">
        <f t="shared" si="1"/>
        <v>62962.8</v>
      </c>
      <c r="H11" s="206">
        <f t="shared" si="1"/>
        <v>3977344.9787844033</v>
      </c>
    </row>
    <row r="14" spans="1:9" s="23" customFormat="1" ht="24" x14ac:dyDescent="0.55000000000000004">
      <c r="A14" s="23" t="s">
        <v>1644</v>
      </c>
      <c r="B14" s="305"/>
      <c r="C14" s="305"/>
      <c r="D14" s="305"/>
    </row>
    <row r="15" spans="1:9" s="23" customFormat="1" ht="24" x14ac:dyDescent="0.55000000000000004">
      <c r="A15" s="22" t="s">
        <v>1645</v>
      </c>
      <c r="B15" s="305"/>
      <c r="C15" s="305"/>
      <c r="D15" s="305"/>
    </row>
    <row r="16" spans="1:9" s="23" customFormat="1" ht="24" x14ac:dyDescent="0.55000000000000004">
      <c r="A16" s="22" t="s">
        <v>1646</v>
      </c>
      <c r="B16" s="305"/>
      <c r="C16" s="305"/>
      <c r="D16" s="305"/>
    </row>
    <row r="17" spans="1:4" s="23" customFormat="1" ht="24" x14ac:dyDescent="0.55000000000000004">
      <c r="A17" s="22" t="s">
        <v>1647</v>
      </c>
      <c r="B17" s="304" t="s">
        <v>1648</v>
      </c>
      <c r="C17" s="305"/>
      <c r="D17" s="305" t="e">
        <f>+D15/D16</f>
        <v>#DIV/0!</v>
      </c>
    </row>
    <row r="18" spans="1:4" s="23" customFormat="1" ht="48" x14ac:dyDescent="0.55000000000000004">
      <c r="A18" s="306" t="s">
        <v>1649</v>
      </c>
      <c r="B18" s="304" t="s">
        <v>1650</v>
      </c>
      <c r="C18" s="305"/>
      <c r="D18" s="305" t="e">
        <f>365/D17</f>
        <v>#DIV/0!</v>
      </c>
    </row>
    <row r="25" spans="1:4" ht="27.75" x14ac:dyDescent="0.65">
      <c r="A25" s="346" t="s">
        <v>1965</v>
      </c>
      <c r="C25" s="265"/>
      <c r="D25" s="347" t="s">
        <v>1966</v>
      </c>
    </row>
    <row r="26" spans="1:4" ht="27.75" x14ac:dyDescent="0.65">
      <c r="A26" t="s">
        <v>1967</v>
      </c>
      <c r="C26" s="265">
        <v>0</v>
      </c>
      <c r="D26" s="196"/>
    </row>
    <row r="27" spans="1:4" ht="27.75" x14ac:dyDescent="0.65">
      <c r="A27" t="s">
        <v>2019</v>
      </c>
      <c r="C27" s="265"/>
      <c r="D27" s="196"/>
    </row>
    <row r="28" spans="1:4" ht="27.75" x14ac:dyDescent="0.65">
      <c r="A28" t="s">
        <v>1968</v>
      </c>
      <c r="C28" s="265"/>
      <c r="D28" s="196"/>
    </row>
    <row r="29" spans="1:4" ht="27.75" x14ac:dyDescent="0.65">
      <c r="A29" t="s">
        <v>2020</v>
      </c>
      <c r="C29" s="265"/>
      <c r="D29" s="196"/>
    </row>
    <row r="30" spans="1:4" ht="27.75" x14ac:dyDescent="0.65">
      <c r="A30" t="s">
        <v>1969</v>
      </c>
      <c r="C30" s="265"/>
      <c r="D30" s="196">
        <v>0</v>
      </c>
    </row>
    <row r="31" spans="1:4" ht="27.75" x14ac:dyDescent="0.65">
      <c r="A31" t="s">
        <v>1970</v>
      </c>
      <c r="C31" s="265"/>
      <c r="D31" s="196"/>
    </row>
    <row r="32" spans="1:4" ht="27.75" x14ac:dyDescent="0.65">
      <c r="A32" t="s">
        <v>2021</v>
      </c>
      <c r="C32" s="348">
        <f>SUM(C26:C31)</f>
        <v>0</v>
      </c>
      <c r="D32" s="196">
        <f>SUM(D26:D31)</f>
        <v>0</v>
      </c>
    </row>
    <row r="33" spans="1:4" ht="27.75" x14ac:dyDescent="0.65">
      <c r="A33" t="s">
        <v>1971</v>
      </c>
      <c r="C33" s="265"/>
      <c r="D33" s="196"/>
    </row>
    <row r="34" spans="1:4" ht="27.75" x14ac:dyDescent="0.65">
      <c r="A34" t="s">
        <v>1972</v>
      </c>
      <c r="C34" s="265"/>
      <c r="D34" s="196"/>
    </row>
    <row r="35" spans="1:4" ht="27.75" x14ac:dyDescent="0.65">
      <c r="A35" t="s">
        <v>2022</v>
      </c>
      <c r="C35" s="265"/>
      <c r="D35" s="196"/>
    </row>
    <row r="36" spans="1:4" ht="27.75" x14ac:dyDescent="0.65">
      <c r="A36" t="s">
        <v>1973</v>
      </c>
      <c r="C36" s="265"/>
      <c r="D36" s="196"/>
    </row>
    <row r="37" spans="1:4" ht="27.75" x14ac:dyDescent="0.65">
      <c r="A37" t="s">
        <v>2023</v>
      </c>
      <c r="C37" s="265"/>
      <c r="D37" s="196"/>
    </row>
    <row r="38" spans="1:4" ht="27.75" x14ac:dyDescent="0.65">
      <c r="A38" t="s">
        <v>2024</v>
      </c>
      <c r="C38" s="265"/>
      <c r="D38" s="196"/>
    </row>
    <row r="39" spans="1:4" ht="27.75" x14ac:dyDescent="0.65">
      <c r="A39" t="s">
        <v>1974</v>
      </c>
      <c r="C39" s="265"/>
      <c r="D39" s="196"/>
    </row>
    <row r="40" spans="1:4" ht="27.75" x14ac:dyDescent="0.65">
      <c r="A40" t="s">
        <v>1975</v>
      </c>
      <c r="C40" s="265"/>
      <c r="D40" s="196"/>
    </row>
    <row r="41" spans="1:4" ht="27.75" x14ac:dyDescent="0.65">
      <c r="A41" t="s">
        <v>1976</v>
      </c>
      <c r="C41" s="265"/>
      <c r="D41" s="196"/>
    </row>
    <row r="42" spans="1:4" ht="27.75" x14ac:dyDescent="0.65">
      <c r="A42" t="s">
        <v>2025</v>
      </c>
      <c r="C42" s="265"/>
      <c r="D42" s="196"/>
    </row>
    <row r="43" spans="1:4" ht="27.75" x14ac:dyDescent="0.65">
      <c r="A43" t="s">
        <v>1977</v>
      </c>
      <c r="C43" s="265"/>
      <c r="D43" s="196"/>
    </row>
    <row r="44" spans="1:4" ht="27.75" x14ac:dyDescent="0.65">
      <c r="A44" t="s">
        <v>2026</v>
      </c>
      <c r="C44" s="265"/>
      <c r="D44" s="196"/>
    </row>
    <row r="45" spans="1:4" ht="27.75" x14ac:dyDescent="0.65">
      <c r="A45" t="s">
        <v>1978</v>
      </c>
      <c r="C45" s="265"/>
      <c r="D45" s="196"/>
    </row>
    <row r="46" spans="1:4" ht="27.75" x14ac:dyDescent="0.65">
      <c r="A46" t="s">
        <v>2027</v>
      </c>
      <c r="C46" s="348">
        <f>SUM(C40:C45)</f>
        <v>0</v>
      </c>
      <c r="D46" s="196"/>
    </row>
    <row r="47" spans="1:4" ht="27.75" x14ac:dyDescent="0.65">
      <c r="C47" s="265"/>
      <c r="D47" s="196"/>
    </row>
    <row r="48" spans="1:4" ht="27.75" x14ac:dyDescent="0.65">
      <c r="C48" s="265"/>
      <c r="D48" s="196"/>
    </row>
    <row r="49" spans="3:4" ht="27.75" x14ac:dyDescent="0.65">
      <c r="C49" s="265"/>
      <c r="D49" s="196"/>
    </row>
    <row r="50" spans="3:4" ht="27.75" x14ac:dyDescent="0.65">
      <c r="C50" s="265"/>
      <c r="D50" s="196"/>
    </row>
  </sheetData>
  <mergeCells count="2">
    <mergeCell ref="A1:H1"/>
    <mergeCell ref="A2:A3"/>
  </mergeCells>
  <pageMargins left="0.44" right="0.17" top="0.51" bottom="0.35" header="0.3" footer="0.17"/>
  <pageSetup paperSize="9" scale="8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H16"/>
  <sheetViews>
    <sheetView workbookViewId="0">
      <selection activeCell="F15" sqref="F15"/>
    </sheetView>
  </sheetViews>
  <sheetFormatPr defaultRowHeight="24" x14ac:dyDescent="0.55000000000000004"/>
  <cols>
    <col min="1" max="1" width="27.125" style="23" customWidth="1"/>
    <col min="2" max="2" width="15.875" style="23" customWidth="1"/>
    <col min="3" max="3" width="17.625" style="23" customWidth="1"/>
    <col min="4" max="4" width="20.375" style="23" customWidth="1"/>
    <col min="5" max="5" width="15.125" style="23" customWidth="1"/>
    <col min="6" max="6" width="18.75" style="23" customWidth="1"/>
    <col min="7" max="7" width="16.125" style="23" customWidth="1"/>
    <col min="8" max="8" width="14.75" style="23" customWidth="1"/>
    <col min="9" max="9" width="12.5" style="23" customWidth="1"/>
    <col min="10" max="16384" width="9" style="23"/>
  </cols>
  <sheetData>
    <row r="1" spans="1:8" x14ac:dyDescent="0.55000000000000004">
      <c r="A1" s="653" t="s">
        <v>753</v>
      </c>
      <c r="B1" s="653"/>
      <c r="C1" s="653"/>
      <c r="D1" s="653"/>
      <c r="E1" s="653"/>
      <c r="F1" s="653"/>
      <c r="G1" s="653"/>
      <c r="H1" s="653"/>
    </row>
    <row r="2" spans="1:8" ht="25.5" customHeight="1" x14ac:dyDescent="0.55000000000000004">
      <c r="A2" s="644" t="s">
        <v>756</v>
      </c>
      <c r="B2" s="646" t="s">
        <v>2011</v>
      </c>
      <c r="C2" s="646" t="s">
        <v>2062</v>
      </c>
      <c r="D2" s="646" t="s">
        <v>2012</v>
      </c>
      <c r="E2" s="646" t="s">
        <v>2013</v>
      </c>
      <c r="F2" s="654" t="s">
        <v>2014</v>
      </c>
      <c r="G2" s="656" t="s">
        <v>1683</v>
      </c>
      <c r="H2" s="658" t="s">
        <v>2015</v>
      </c>
    </row>
    <row r="3" spans="1:8" ht="48" customHeight="1" x14ac:dyDescent="0.55000000000000004">
      <c r="A3" s="645"/>
      <c r="B3" s="647"/>
      <c r="C3" s="647"/>
      <c r="D3" s="647"/>
      <c r="E3" s="647"/>
      <c r="F3" s="655"/>
      <c r="G3" s="657"/>
      <c r="H3" s="659"/>
    </row>
    <row r="4" spans="1:8" x14ac:dyDescent="0.55000000000000004">
      <c r="A4" s="26" t="s">
        <v>771</v>
      </c>
      <c r="B4" s="204">
        <v>10881.25</v>
      </c>
      <c r="C4" s="204">
        <v>1619750.25</v>
      </c>
      <c r="D4" s="438">
        <v>41576021.420000002</v>
      </c>
      <c r="E4" s="204">
        <f>SUM(B4:D4)</f>
        <v>43206652.920000002</v>
      </c>
      <c r="F4" s="204">
        <f>E4*90/100</f>
        <v>38885987.627999999</v>
      </c>
      <c r="G4" s="204">
        <v>0</v>
      </c>
      <c r="H4" s="204">
        <f>E4-F4-G4</f>
        <v>4320665.2920000032</v>
      </c>
    </row>
    <row r="5" spans="1:8" x14ac:dyDescent="0.55000000000000004">
      <c r="A5" s="26" t="s">
        <v>772</v>
      </c>
      <c r="B5" s="204">
        <v>85289</v>
      </c>
      <c r="C5" s="204">
        <v>1290777.6399999999</v>
      </c>
      <c r="D5" s="438">
        <v>1179337</v>
      </c>
      <c r="E5" s="204">
        <f t="shared" ref="E5:E10" si="0">SUM(B5:D5)</f>
        <v>2555403.6399999997</v>
      </c>
      <c r="F5" s="204">
        <f t="shared" ref="F5:F10" si="1">E5*90/100</f>
        <v>2299863.2759999996</v>
      </c>
      <c r="G5" s="204">
        <v>0</v>
      </c>
      <c r="H5" s="204">
        <f t="shared" ref="H5:H11" si="2">E5-F5-G5</f>
        <v>255540.36400000006</v>
      </c>
    </row>
    <row r="6" spans="1:8" x14ac:dyDescent="0.55000000000000004">
      <c r="A6" s="26" t="s">
        <v>773</v>
      </c>
      <c r="B6" s="204">
        <v>42096</v>
      </c>
      <c r="C6" s="204">
        <v>815864.51</v>
      </c>
      <c r="D6" s="438">
        <v>947232</v>
      </c>
      <c r="E6" s="204">
        <f t="shared" si="0"/>
        <v>1805192.51</v>
      </c>
      <c r="F6" s="204">
        <f t="shared" si="1"/>
        <v>1624673.2590000001</v>
      </c>
      <c r="G6" s="204">
        <v>0</v>
      </c>
      <c r="H6" s="204">
        <f t="shared" si="2"/>
        <v>180519.25099999993</v>
      </c>
    </row>
    <row r="7" spans="1:8" x14ac:dyDescent="0.55000000000000004">
      <c r="A7" s="26" t="s">
        <v>774</v>
      </c>
      <c r="B7" s="204">
        <v>12570</v>
      </c>
      <c r="C7" s="204">
        <v>264453</v>
      </c>
      <c r="D7" s="438">
        <v>158335</v>
      </c>
      <c r="E7" s="204">
        <f t="shared" si="0"/>
        <v>435358</v>
      </c>
      <c r="F7" s="204">
        <f t="shared" si="1"/>
        <v>391822.2</v>
      </c>
      <c r="G7" s="204">
        <v>0</v>
      </c>
      <c r="H7" s="204">
        <f t="shared" si="2"/>
        <v>43535.799999999988</v>
      </c>
    </row>
    <row r="8" spans="1:8" x14ac:dyDescent="0.55000000000000004">
      <c r="A8" s="26" t="s">
        <v>775</v>
      </c>
      <c r="B8" s="204">
        <v>850</v>
      </c>
      <c r="C8" s="204">
        <v>10774</v>
      </c>
      <c r="D8" s="438">
        <v>10000</v>
      </c>
      <c r="E8" s="204">
        <f t="shared" si="0"/>
        <v>21624</v>
      </c>
      <c r="F8" s="204">
        <f t="shared" si="1"/>
        <v>19461.599999999999</v>
      </c>
      <c r="G8" s="204">
        <v>0</v>
      </c>
      <c r="H8" s="204">
        <f t="shared" si="2"/>
        <v>2162.4000000000015</v>
      </c>
    </row>
    <row r="9" spans="1:8" x14ac:dyDescent="0.55000000000000004">
      <c r="A9" s="26" t="s">
        <v>776</v>
      </c>
      <c r="B9" s="204">
        <v>0</v>
      </c>
      <c r="C9" s="204">
        <v>29964.99</v>
      </c>
      <c r="D9" s="438">
        <v>155661</v>
      </c>
      <c r="E9" s="204">
        <f t="shared" si="0"/>
        <v>185625.99</v>
      </c>
      <c r="F9" s="204">
        <f t="shared" si="1"/>
        <v>167063.391</v>
      </c>
      <c r="G9" s="204">
        <v>0</v>
      </c>
      <c r="H9" s="204">
        <f t="shared" si="2"/>
        <v>18562.598999999987</v>
      </c>
    </row>
    <row r="10" spans="1:8" x14ac:dyDescent="0.55000000000000004">
      <c r="A10" s="26" t="s">
        <v>777</v>
      </c>
      <c r="B10" s="204">
        <v>0</v>
      </c>
      <c r="C10" s="204">
        <v>1389842</v>
      </c>
      <c r="D10" s="438">
        <v>1506083.38</v>
      </c>
      <c r="E10" s="204">
        <f t="shared" si="0"/>
        <v>2895925.38</v>
      </c>
      <c r="F10" s="204">
        <f t="shared" si="1"/>
        <v>2606332.8419999997</v>
      </c>
      <c r="G10" s="204">
        <v>62962.8</v>
      </c>
      <c r="H10" s="204">
        <f t="shared" si="2"/>
        <v>226629.73800000019</v>
      </c>
    </row>
    <row r="11" spans="1:8" x14ac:dyDescent="0.55000000000000004">
      <c r="D11" s="344">
        <f>SUM(D4:D10)</f>
        <v>45532669.800000004</v>
      </c>
      <c r="E11" s="344">
        <f>SUM(E4:E10)</f>
        <v>51105782.440000005</v>
      </c>
      <c r="F11" s="356">
        <f>SUM(F4:F10)</f>
        <v>45995204.19600001</v>
      </c>
      <c r="G11" s="356">
        <f>SUM(G4:G10)</f>
        <v>62962.8</v>
      </c>
      <c r="H11" s="181">
        <f t="shared" si="2"/>
        <v>5047615.4439999955</v>
      </c>
    </row>
    <row r="12" spans="1:8" x14ac:dyDescent="0.55000000000000004">
      <c r="A12" s="23" t="s">
        <v>1644</v>
      </c>
      <c r="B12" s="305"/>
      <c r="C12" s="305"/>
      <c r="D12" s="305"/>
    </row>
    <row r="13" spans="1:8" x14ac:dyDescent="0.55000000000000004">
      <c r="A13" s="22" t="s">
        <v>1645</v>
      </c>
      <c r="B13" s="371">
        <v>85000000</v>
      </c>
      <c r="C13" s="371"/>
      <c r="D13" s="371">
        <v>85000000</v>
      </c>
    </row>
    <row r="14" spans="1:8" x14ac:dyDescent="0.55000000000000004">
      <c r="A14" s="22" t="s">
        <v>1646</v>
      </c>
      <c r="B14" s="371">
        <v>20000000</v>
      </c>
      <c r="C14" s="371"/>
      <c r="D14" s="371">
        <v>10000000</v>
      </c>
    </row>
    <row r="15" spans="1:8" x14ac:dyDescent="0.55000000000000004">
      <c r="A15" s="22" t="s">
        <v>1647</v>
      </c>
      <c r="B15" s="304" t="s">
        <v>1648</v>
      </c>
      <c r="C15" s="305"/>
      <c r="D15" s="305">
        <f>+D13/D14</f>
        <v>8.5</v>
      </c>
    </row>
    <row r="16" spans="1:8" ht="48" x14ac:dyDescent="0.55000000000000004">
      <c r="A16" s="306" t="s">
        <v>1649</v>
      </c>
      <c r="B16" s="304" t="s">
        <v>1650</v>
      </c>
      <c r="C16" s="305"/>
      <c r="D16" s="305">
        <f>365/D15</f>
        <v>42.941176470588232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2" right="0.2" top="0.75" bottom="0.75" header="0.3" footer="0.3"/>
  <pageSetup paperSize="9" scale="9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</sheetPr>
  <dimension ref="A1:I25"/>
  <sheetViews>
    <sheetView workbookViewId="0">
      <selection activeCell="J9" sqref="J9"/>
    </sheetView>
  </sheetViews>
  <sheetFormatPr defaultColWidth="9" defaultRowHeight="22.5" x14ac:dyDescent="0.3"/>
  <cols>
    <col min="1" max="1" width="46.125" style="74" customWidth="1"/>
    <col min="2" max="2" width="22.75" style="74" customWidth="1"/>
    <col min="3" max="3" width="11.5" style="74" customWidth="1"/>
    <col min="4" max="4" width="17.5" style="74" customWidth="1"/>
    <col min="5" max="5" width="13.5" style="74" customWidth="1"/>
    <col min="6" max="6" width="17.5" style="74" customWidth="1"/>
    <col min="7" max="7" width="21.25" style="74" customWidth="1"/>
    <col min="8" max="8" width="8.375" style="74" customWidth="1"/>
    <col min="9" max="16384" width="9" style="74"/>
  </cols>
  <sheetData>
    <row r="1" spans="1:8" ht="30.75" x14ac:dyDescent="0.7">
      <c r="A1" s="208" t="s">
        <v>778</v>
      </c>
      <c r="B1" s="209"/>
      <c r="C1" s="209"/>
      <c r="D1" s="209"/>
      <c r="E1" s="209"/>
      <c r="F1" s="209"/>
      <c r="G1" s="209"/>
      <c r="H1" s="210"/>
    </row>
    <row r="2" spans="1:8" ht="26.25" x14ac:dyDescent="0.55000000000000004">
      <c r="A2" s="644" t="s">
        <v>756</v>
      </c>
      <c r="B2" s="211"/>
      <c r="C2" s="660" t="s">
        <v>779</v>
      </c>
      <c r="D2" s="661"/>
      <c r="E2" s="661"/>
      <c r="F2" s="662"/>
      <c r="G2" s="663" t="s">
        <v>2016</v>
      </c>
      <c r="H2" s="665" t="s">
        <v>780</v>
      </c>
    </row>
    <row r="3" spans="1:8" ht="72" x14ac:dyDescent="0.3">
      <c r="A3" s="645"/>
      <c r="B3" s="390" t="s">
        <v>1542</v>
      </c>
      <c r="C3" s="389" t="s">
        <v>1543</v>
      </c>
      <c r="D3" s="203" t="s">
        <v>1546</v>
      </c>
      <c r="E3" s="389" t="s">
        <v>1544</v>
      </c>
      <c r="F3" s="203" t="s">
        <v>1545</v>
      </c>
      <c r="G3" s="664"/>
      <c r="H3" s="666"/>
    </row>
    <row r="4" spans="1:8" s="82" customFormat="1" ht="24.75" customHeight="1" x14ac:dyDescent="0.2">
      <c r="A4" s="132" t="s">
        <v>781</v>
      </c>
      <c r="B4" s="349">
        <f>SUM(D4+F4)</f>
        <v>2832280</v>
      </c>
      <c r="C4" s="396">
        <f>'[2]6.1 รายละเอียดแผนลงทุน'!R14</f>
        <v>71</v>
      </c>
      <c r="D4" s="212">
        <f>'[2]6.1 รายละเอียดแผนลงทุน'!S14</f>
        <v>1669280</v>
      </c>
      <c r="E4" s="132">
        <v>5</v>
      </c>
      <c r="F4" s="212">
        <v>1163000</v>
      </c>
      <c r="G4" s="402">
        <f>SUM(D4,F4)</f>
        <v>2832280</v>
      </c>
      <c r="H4" s="81"/>
    </row>
    <row r="5" spans="1:8" ht="27.75" x14ac:dyDescent="0.65">
      <c r="A5" s="133" t="s">
        <v>782</v>
      </c>
      <c r="B5" s="349">
        <f t="shared" ref="B5:B6" si="0">SUM(D5+F5)</f>
        <v>404800</v>
      </c>
      <c r="C5" s="78">
        <v>4</v>
      </c>
      <c r="D5" s="186">
        <v>404800</v>
      </c>
      <c r="E5" s="26"/>
      <c r="F5" s="506">
        <v>0</v>
      </c>
      <c r="G5" s="402">
        <f t="shared" ref="G5:G7" si="1">SUM(D5,F5)</f>
        <v>404800</v>
      </c>
      <c r="H5" s="78"/>
    </row>
    <row r="6" spans="1:8" ht="27.75" x14ac:dyDescent="0.65">
      <c r="A6" s="26" t="s">
        <v>783</v>
      </c>
      <c r="B6" s="349">
        <f t="shared" si="0"/>
        <v>8203200</v>
      </c>
      <c r="C6" s="78">
        <v>0</v>
      </c>
      <c r="D6" s="181">
        <v>0</v>
      </c>
      <c r="E6" s="26">
        <v>1</v>
      </c>
      <c r="F6" s="181">
        <v>8203200</v>
      </c>
      <c r="G6" s="402">
        <f t="shared" si="1"/>
        <v>8203200</v>
      </c>
      <c r="H6" s="78"/>
    </row>
    <row r="7" spans="1:8" ht="27.75" x14ac:dyDescent="0.65">
      <c r="A7" s="130" t="s">
        <v>2054</v>
      </c>
      <c r="B7" s="21"/>
      <c r="C7" s="26">
        <v>0</v>
      </c>
      <c r="D7" s="181"/>
      <c r="E7" s="26">
        <v>0</v>
      </c>
      <c r="F7" s="181"/>
      <c r="G7" s="212">
        <f t="shared" si="1"/>
        <v>0</v>
      </c>
      <c r="H7" s="78"/>
    </row>
    <row r="8" spans="1:8" ht="27.75" x14ac:dyDescent="0.65">
      <c r="A8" s="169" t="s">
        <v>666</v>
      </c>
      <c r="B8" s="519">
        <f>SUM(B4:B7)</f>
        <v>11440280</v>
      </c>
      <c r="C8" s="519"/>
      <c r="D8" s="519">
        <f t="shared" ref="D8:G8" si="2">SUM(D4:D7)</f>
        <v>2074080</v>
      </c>
      <c r="E8" s="519"/>
      <c r="F8" s="519">
        <f t="shared" si="2"/>
        <v>9366200</v>
      </c>
      <c r="G8" s="519">
        <f t="shared" si="2"/>
        <v>11440280</v>
      </c>
      <c r="H8" s="32"/>
    </row>
    <row r="25" spans="1:9" ht="27.75" x14ac:dyDescent="0.65">
      <c r="A25" s="18" t="s">
        <v>782</v>
      </c>
      <c r="B25" s="18">
        <v>2321701.9299999997</v>
      </c>
      <c r="C25" s="18">
        <v>41</v>
      </c>
      <c r="D25" s="18">
        <v>1650051.93</v>
      </c>
      <c r="E25" s="18">
        <v>5</v>
      </c>
      <c r="F25" s="18">
        <v>671650</v>
      </c>
      <c r="G25" s="18">
        <v>2321701.9299999997</v>
      </c>
      <c r="H25" s="18"/>
      <c r="I25" s="18"/>
    </row>
  </sheetData>
  <mergeCells count="4">
    <mergeCell ref="A2:A3"/>
    <mergeCell ref="C2:F2"/>
    <mergeCell ref="G2:G3"/>
    <mergeCell ref="H2:H3"/>
  </mergeCells>
  <pageMargins left="0.38" right="0.31" top="0.42" bottom="1.05" header="0.3" footer="0.17"/>
  <pageSetup paperSize="9" scale="8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22"/>
  <sheetViews>
    <sheetView zoomScale="80" zoomScaleNormal="80" workbookViewId="0">
      <selection activeCell="I1" sqref="I1"/>
    </sheetView>
  </sheetViews>
  <sheetFormatPr defaultRowHeight="24" x14ac:dyDescent="0.55000000000000004"/>
  <cols>
    <col min="1" max="1" width="25.125" style="137" customWidth="1"/>
    <col min="2" max="2" width="12.375" style="137" bestFit="1" customWidth="1"/>
    <col min="3" max="3" width="10.5" style="137" bestFit="1" customWidth="1"/>
    <col min="4" max="4" width="14.875" style="137" bestFit="1" customWidth="1"/>
    <col min="5" max="5" width="10.75" style="137" bestFit="1" customWidth="1"/>
    <col min="6" max="6" width="12.375" style="137" customWidth="1"/>
    <col min="7" max="7" width="13.25" style="137" customWidth="1"/>
    <col min="8" max="8" width="12.25" style="137" bestFit="1" customWidth="1"/>
    <col min="9" max="9" width="10.5" style="137" bestFit="1" customWidth="1"/>
    <col min="10" max="10" width="12.25" style="137" bestFit="1" customWidth="1"/>
    <col min="11" max="11" width="10.5" style="137" bestFit="1" customWidth="1"/>
    <col min="12" max="12" width="12.25" style="137" bestFit="1" customWidth="1"/>
    <col min="13" max="13" width="16.875" style="137" customWidth="1"/>
    <col min="14" max="14" width="12.25" style="456" bestFit="1" customWidth="1"/>
    <col min="15" max="15" width="11.375" style="457" bestFit="1" customWidth="1"/>
    <col min="16" max="16" width="12.25" style="137" bestFit="1" customWidth="1"/>
    <col min="17" max="17" width="10.5" style="137" bestFit="1" customWidth="1"/>
    <col min="18" max="18" width="12.125" style="137" bestFit="1" customWidth="1"/>
    <col min="19" max="19" width="17" style="137" customWidth="1"/>
    <col min="20" max="20" width="12.75" style="137" customWidth="1"/>
    <col min="21" max="21" width="15.875" style="137" customWidth="1"/>
    <col min="22" max="16384" width="9" style="137"/>
  </cols>
  <sheetData>
    <row r="1" spans="1:21" x14ac:dyDescent="0.55000000000000004">
      <c r="A1" s="307" t="s">
        <v>1651</v>
      </c>
      <c r="B1" s="307"/>
      <c r="C1" s="307"/>
      <c r="D1" s="307"/>
      <c r="E1" s="307"/>
      <c r="F1" s="307"/>
      <c r="G1" s="307"/>
    </row>
    <row r="4" spans="1:21" x14ac:dyDescent="0.55000000000000004">
      <c r="A4" s="669" t="s">
        <v>756</v>
      </c>
      <c r="B4" s="667" t="s">
        <v>1652</v>
      </c>
      <c r="C4" s="668"/>
      <c r="D4" s="667" t="s">
        <v>1653</v>
      </c>
      <c r="E4" s="668"/>
      <c r="F4" s="667" t="s">
        <v>1654</v>
      </c>
      <c r="G4" s="668"/>
      <c r="H4" s="667" t="s">
        <v>1655</v>
      </c>
      <c r="I4" s="668"/>
      <c r="J4" s="667" t="s">
        <v>1656</v>
      </c>
      <c r="K4" s="668"/>
      <c r="L4" s="667" t="s">
        <v>1657</v>
      </c>
      <c r="M4" s="668"/>
      <c r="N4" s="667" t="s">
        <v>1658</v>
      </c>
      <c r="O4" s="668"/>
      <c r="P4" s="667" t="s">
        <v>1659</v>
      </c>
      <c r="Q4" s="668"/>
      <c r="R4" s="667" t="s">
        <v>1660</v>
      </c>
      <c r="S4" s="668"/>
    </row>
    <row r="5" spans="1:21" ht="72" x14ac:dyDescent="0.55000000000000004">
      <c r="A5" s="669"/>
      <c r="B5" s="523" t="s">
        <v>1661</v>
      </c>
      <c r="C5" s="523" t="s">
        <v>1662</v>
      </c>
      <c r="D5" s="523" t="s">
        <v>1661</v>
      </c>
      <c r="E5" s="523" t="s">
        <v>1662</v>
      </c>
      <c r="F5" s="523" t="s">
        <v>1661</v>
      </c>
      <c r="G5" s="523" t="s">
        <v>1662</v>
      </c>
      <c r="H5" s="523" t="s">
        <v>1661</v>
      </c>
      <c r="I5" s="523" t="s">
        <v>1662</v>
      </c>
      <c r="J5" s="523" t="s">
        <v>1661</v>
      </c>
      <c r="K5" s="523" t="s">
        <v>1662</v>
      </c>
      <c r="L5" s="523" t="s">
        <v>1661</v>
      </c>
      <c r="M5" s="523" t="s">
        <v>1662</v>
      </c>
      <c r="N5" s="407" t="s">
        <v>1661</v>
      </c>
      <c r="O5" s="394" t="s">
        <v>1662</v>
      </c>
      <c r="P5" s="523" t="s">
        <v>1661</v>
      </c>
      <c r="Q5" s="523" t="s">
        <v>1662</v>
      </c>
      <c r="R5" s="523" t="s">
        <v>1661</v>
      </c>
      <c r="S5" s="523" t="s">
        <v>1662</v>
      </c>
    </row>
    <row r="6" spans="1:21" x14ac:dyDescent="0.55000000000000004">
      <c r="A6" s="458" t="s">
        <v>1773</v>
      </c>
      <c r="B6" s="408">
        <v>3</v>
      </c>
      <c r="C6" s="409">
        <v>21900</v>
      </c>
      <c r="D6" s="409">
        <v>0</v>
      </c>
      <c r="E6" s="409">
        <v>0</v>
      </c>
      <c r="F6" s="395">
        <v>1</v>
      </c>
      <c r="G6" s="410">
        <v>3800</v>
      </c>
      <c r="H6" s="409">
        <v>4</v>
      </c>
      <c r="I6" s="409">
        <v>17790</v>
      </c>
      <c r="J6" s="409">
        <v>3</v>
      </c>
      <c r="K6" s="409">
        <v>12400</v>
      </c>
      <c r="L6" s="409">
        <v>3</v>
      </c>
      <c r="M6" s="409">
        <v>30400</v>
      </c>
      <c r="N6" s="411">
        <v>2</v>
      </c>
      <c r="O6" s="409">
        <v>8800</v>
      </c>
      <c r="P6" s="409">
        <v>3</v>
      </c>
      <c r="Q6" s="409">
        <v>44700</v>
      </c>
      <c r="R6" s="412">
        <f>SUM(B6,D6,F6,H6,J6,L6,N6,P6)</f>
        <v>19</v>
      </c>
      <c r="S6" s="413">
        <f>SUM(C6,E6,G6,I6,K6,M6,O6,Q6)</f>
        <v>139790</v>
      </c>
      <c r="U6" s="24"/>
    </row>
    <row r="7" spans="1:21" x14ac:dyDescent="0.55000000000000004">
      <c r="A7" s="458" t="s">
        <v>1789</v>
      </c>
      <c r="B7" s="408">
        <v>3</v>
      </c>
      <c r="C7" s="409">
        <v>82000</v>
      </c>
      <c r="D7" s="409">
        <v>0</v>
      </c>
      <c r="E7" s="409">
        <v>0</v>
      </c>
      <c r="F7" s="395">
        <v>1</v>
      </c>
      <c r="G7" s="410">
        <v>21000</v>
      </c>
      <c r="H7" s="409">
        <v>3</v>
      </c>
      <c r="I7" s="409">
        <v>60000</v>
      </c>
      <c r="J7" s="409">
        <v>2</v>
      </c>
      <c r="K7" s="409">
        <v>40000</v>
      </c>
      <c r="L7" s="409">
        <v>2</v>
      </c>
      <c r="M7" s="409">
        <v>40000</v>
      </c>
      <c r="N7" s="411">
        <v>0</v>
      </c>
      <c r="O7" s="409">
        <v>0</v>
      </c>
      <c r="P7" s="409">
        <v>3</v>
      </c>
      <c r="Q7" s="409">
        <v>40000</v>
      </c>
      <c r="R7" s="412">
        <f t="shared" ref="R7:S17" si="0">SUM(B7,D7,F7,H7,J7,L7,N7,P7)</f>
        <v>14</v>
      </c>
      <c r="S7" s="413">
        <f t="shared" si="0"/>
        <v>283000</v>
      </c>
      <c r="U7" s="24"/>
    </row>
    <row r="8" spans="1:21" ht="21" customHeight="1" x14ac:dyDescent="0.55000000000000004">
      <c r="A8" s="459" t="s">
        <v>1785</v>
      </c>
      <c r="B8" s="408">
        <v>17</v>
      </c>
      <c r="C8" s="409">
        <v>560500</v>
      </c>
      <c r="D8" s="409">
        <v>0</v>
      </c>
      <c r="E8" s="409">
        <v>0</v>
      </c>
      <c r="F8" s="350">
        <v>1</v>
      </c>
      <c r="G8" s="414">
        <v>37000</v>
      </c>
      <c r="H8" s="409">
        <v>5</v>
      </c>
      <c r="I8" s="409">
        <v>84500</v>
      </c>
      <c r="J8" s="409">
        <v>3</v>
      </c>
      <c r="K8" s="409">
        <v>78500</v>
      </c>
      <c r="L8" s="409">
        <v>6</v>
      </c>
      <c r="M8" s="409">
        <v>201290</v>
      </c>
      <c r="N8" s="411">
        <v>0</v>
      </c>
      <c r="O8" s="409">
        <v>0</v>
      </c>
      <c r="P8" s="409">
        <v>0</v>
      </c>
      <c r="Q8" s="409">
        <v>0</v>
      </c>
      <c r="R8" s="412">
        <f t="shared" si="0"/>
        <v>32</v>
      </c>
      <c r="S8" s="413">
        <f t="shared" si="0"/>
        <v>961790</v>
      </c>
      <c r="U8" s="24"/>
    </row>
    <row r="9" spans="1:21" x14ac:dyDescent="0.55000000000000004">
      <c r="A9" s="459" t="s">
        <v>2031</v>
      </c>
      <c r="B9" s="408">
        <v>0</v>
      </c>
      <c r="C9" s="409">
        <v>0</v>
      </c>
      <c r="D9" s="409">
        <v>0</v>
      </c>
      <c r="E9" s="409">
        <v>0</v>
      </c>
      <c r="F9" s="350">
        <v>0</v>
      </c>
      <c r="G9" s="414">
        <v>0</v>
      </c>
      <c r="H9" s="409">
        <v>0</v>
      </c>
      <c r="I9" s="409">
        <v>0</v>
      </c>
      <c r="J9" s="409">
        <v>1</v>
      </c>
      <c r="K9" s="409">
        <v>19300</v>
      </c>
      <c r="L9" s="409">
        <v>0</v>
      </c>
      <c r="M9" s="409">
        <v>0</v>
      </c>
      <c r="N9" s="411">
        <v>0</v>
      </c>
      <c r="O9" s="409">
        <v>0</v>
      </c>
      <c r="P9" s="409">
        <v>0</v>
      </c>
      <c r="Q9" s="409">
        <v>0</v>
      </c>
      <c r="R9" s="412">
        <f t="shared" si="0"/>
        <v>1</v>
      </c>
      <c r="S9" s="413">
        <f t="shared" si="0"/>
        <v>19300</v>
      </c>
      <c r="U9" s="24"/>
    </row>
    <row r="10" spans="1:21" x14ac:dyDescent="0.55000000000000004">
      <c r="A10" s="459" t="s">
        <v>1781</v>
      </c>
      <c r="B10" s="408">
        <v>1</v>
      </c>
      <c r="C10" s="409">
        <v>5000</v>
      </c>
      <c r="D10" s="409">
        <v>0</v>
      </c>
      <c r="E10" s="409">
        <v>0</v>
      </c>
      <c r="F10" s="350">
        <v>0</v>
      </c>
      <c r="G10" s="414">
        <v>0</v>
      </c>
      <c r="H10" s="409">
        <v>0</v>
      </c>
      <c r="I10" s="409">
        <v>0</v>
      </c>
      <c r="J10" s="409">
        <v>0</v>
      </c>
      <c r="K10" s="409">
        <v>0</v>
      </c>
      <c r="L10" s="409">
        <v>0</v>
      </c>
      <c r="M10" s="409">
        <v>0</v>
      </c>
      <c r="N10" s="411">
        <v>0</v>
      </c>
      <c r="O10" s="409">
        <v>0</v>
      </c>
      <c r="P10" s="409">
        <v>0</v>
      </c>
      <c r="Q10" s="409">
        <v>0</v>
      </c>
      <c r="R10" s="412">
        <f t="shared" si="0"/>
        <v>1</v>
      </c>
      <c r="S10" s="413">
        <f t="shared" si="0"/>
        <v>5000</v>
      </c>
      <c r="U10" s="24"/>
    </row>
    <row r="11" spans="1:21" x14ac:dyDescent="0.55000000000000004">
      <c r="A11" s="459" t="s">
        <v>1793</v>
      </c>
      <c r="B11" s="408">
        <v>0</v>
      </c>
      <c r="C11" s="409">
        <v>0</v>
      </c>
      <c r="D11" s="409">
        <v>0</v>
      </c>
      <c r="E11" s="409">
        <v>0</v>
      </c>
      <c r="F11" s="350">
        <v>0</v>
      </c>
      <c r="G11" s="414">
        <v>0</v>
      </c>
      <c r="H11" s="409">
        <v>1</v>
      </c>
      <c r="I11" s="409">
        <v>3000</v>
      </c>
      <c r="J11" s="409">
        <v>0</v>
      </c>
      <c r="K11" s="409">
        <v>0</v>
      </c>
      <c r="L11" s="409">
        <v>1</v>
      </c>
      <c r="M11" s="409">
        <v>250000</v>
      </c>
      <c r="N11" s="411">
        <v>0</v>
      </c>
      <c r="O11" s="409">
        <v>0</v>
      </c>
      <c r="P11" s="409">
        <v>0</v>
      </c>
      <c r="Q11" s="409">
        <v>0</v>
      </c>
      <c r="R11" s="412">
        <f t="shared" si="0"/>
        <v>2</v>
      </c>
      <c r="S11" s="413">
        <f t="shared" si="0"/>
        <v>253000</v>
      </c>
      <c r="U11" s="460"/>
    </row>
    <row r="12" spans="1:21" x14ac:dyDescent="0.55000000000000004">
      <c r="A12" s="459" t="s">
        <v>2032</v>
      </c>
      <c r="B12" s="408">
        <v>0</v>
      </c>
      <c r="C12" s="409">
        <v>0</v>
      </c>
      <c r="D12" s="409">
        <v>0</v>
      </c>
      <c r="E12" s="409">
        <v>0</v>
      </c>
      <c r="F12" s="350">
        <v>0</v>
      </c>
      <c r="G12" s="414">
        <v>0</v>
      </c>
      <c r="H12" s="409">
        <v>0</v>
      </c>
      <c r="I12" s="409">
        <v>0</v>
      </c>
      <c r="J12" s="409">
        <v>0</v>
      </c>
      <c r="K12" s="409">
        <v>0</v>
      </c>
      <c r="L12" s="409">
        <v>0</v>
      </c>
      <c r="M12" s="409">
        <v>0</v>
      </c>
      <c r="N12" s="411">
        <v>2</v>
      </c>
      <c r="O12" s="409">
        <v>7400</v>
      </c>
      <c r="P12" s="409">
        <v>0</v>
      </c>
      <c r="Q12" s="409">
        <v>0</v>
      </c>
      <c r="R12" s="412">
        <f t="shared" si="0"/>
        <v>2</v>
      </c>
      <c r="S12" s="413">
        <f t="shared" si="0"/>
        <v>7400</v>
      </c>
      <c r="U12" s="460"/>
    </row>
    <row r="13" spans="1:21" x14ac:dyDescent="0.55000000000000004">
      <c r="A13" s="352" t="s">
        <v>2037</v>
      </c>
      <c r="B13" s="408">
        <v>0</v>
      </c>
      <c r="C13" s="409">
        <v>0</v>
      </c>
      <c r="D13" s="409">
        <v>0</v>
      </c>
      <c r="E13" s="409">
        <v>0</v>
      </c>
      <c r="F13" s="409">
        <v>0</v>
      </c>
      <c r="G13" s="409">
        <v>0</v>
      </c>
      <c r="H13" s="409">
        <v>0</v>
      </c>
      <c r="I13" s="409">
        <v>0</v>
      </c>
      <c r="J13" s="409">
        <v>0</v>
      </c>
      <c r="K13" s="409">
        <v>0</v>
      </c>
      <c r="L13" s="409">
        <v>0</v>
      </c>
      <c r="M13" s="409">
        <v>0</v>
      </c>
      <c r="N13" s="411">
        <v>1</v>
      </c>
      <c r="O13" s="409">
        <v>198000</v>
      </c>
      <c r="P13" s="409">
        <v>0</v>
      </c>
      <c r="Q13" s="409">
        <v>0</v>
      </c>
      <c r="R13" s="412">
        <f t="shared" si="0"/>
        <v>1</v>
      </c>
      <c r="S13" s="413">
        <f t="shared" si="0"/>
        <v>198000</v>
      </c>
      <c r="U13" s="460"/>
    </row>
    <row r="14" spans="1:21" x14ac:dyDescent="0.55000000000000004">
      <c r="A14" s="352" t="s">
        <v>2038</v>
      </c>
      <c r="B14" s="408">
        <v>0</v>
      </c>
      <c r="C14" s="409">
        <v>0</v>
      </c>
      <c r="D14" s="409">
        <v>0</v>
      </c>
      <c r="E14" s="409">
        <v>0</v>
      </c>
      <c r="F14" s="409">
        <v>0</v>
      </c>
      <c r="G14" s="409">
        <v>0</v>
      </c>
      <c r="H14" s="409">
        <v>0</v>
      </c>
      <c r="I14" s="409">
        <v>0</v>
      </c>
      <c r="J14" s="409">
        <v>0</v>
      </c>
      <c r="K14" s="409">
        <v>0</v>
      </c>
      <c r="L14" s="409">
        <v>0</v>
      </c>
      <c r="M14" s="409">
        <v>0</v>
      </c>
      <c r="N14" s="415">
        <v>1</v>
      </c>
      <c r="O14" s="416">
        <v>315000</v>
      </c>
      <c r="P14" s="409">
        <v>0</v>
      </c>
      <c r="Q14" s="409">
        <v>0</v>
      </c>
      <c r="R14" s="412">
        <f t="shared" si="0"/>
        <v>1</v>
      </c>
      <c r="S14" s="413">
        <f t="shared" si="0"/>
        <v>315000</v>
      </c>
      <c r="U14" s="460"/>
    </row>
    <row r="15" spans="1:21" x14ac:dyDescent="0.55000000000000004">
      <c r="A15" s="352" t="s">
        <v>2039</v>
      </c>
      <c r="B15" s="461">
        <v>0</v>
      </c>
      <c r="C15" s="409">
        <v>0</v>
      </c>
      <c r="D15" s="409">
        <v>0</v>
      </c>
      <c r="E15" s="409">
        <v>0</v>
      </c>
      <c r="F15" s="409">
        <v>0</v>
      </c>
      <c r="G15" s="409">
        <v>0</v>
      </c>
      <c r="H15" s="409">
        <v>0</v>
      </c>
      <c r="I15" s="409">
        <v>0</v>
      </c>
      <c r="J15" s="409">
        <v>0</v>
      </c>
      <c r="K15" s="409">
        <v>0</v>
      </c>
      <c r="L15" s="409">
        <v>0</v>
      </c>
      <c r="M15" s="409">
        <v>0</v>
      </c>
      <c r="N15" s="462">
        <v>1</v>
      </c>
      <c r="O15" s="463">
        <v>300000</v>
      </c>
      <c r="P15" s="409">
        <v>0</v>
      </c>
      <c r="Q15" s="409">
        <v>0</v>
      </c>
      <c r="R15" s="412">
        <f t="shared" si="0"/>
        <v>1</v>
      </c>
      <c r="S15" s="413">
        <f t="shared" si="0"/>
        <v>300000</v>
      </c>
    </row>
    <row r="16" spans="1:21" x14ac:dyDescent="0.55000000000000004">
      <c r="A16" s="352" t="s">
        <v>2050</v>
      </c>
      <c r="B16" s="461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62">
        <v>1</v>
      </c>
      <c r="O16" s="463">
        <v>300000</v>
      </c>
      <c r="P16" s="409"/>
      <c r="Q16" s="409"/>
      <c r="R16" s="412"/>
      <c r="S16" s="413">
        <f t="shared" si="0"/>
        <v>300000</v>
      </c>
    </row>
    <row r="17" spans="1:19" x14ac:dyDescent="0.55000000000000004">
      <c r="A17" s="352" t="s">
        <v>2051</v>
      </c>
      <c r="B17" s="461"/>
      <c r="C17" s="409"/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62">
        <v>1</v>
      </c>
      <c r="O17" s="463">
        <v>50000</v>
      </c>
      <c r="P17" s="409"/>
      <c r="Q17" s="409"/>
      <c r="R17" s="412"/>
      <c r="S17" s="413">
        <f t="shared" si="0"/>
        <v>50000</v>
      </c>
    </row>
    <row r="18" spans="1:19" s="466" customFormat="1" x14ac:dyDescent="0.2">
      <c r="A18" s="464" t="s">
        <v>2040</v>
      </c>
      <c r="B18" s="464">
        <f>SUM(B6:B15)</f>
        <v>24</v>
      </c>
      <c r="C18" s="464">
        <f t="shared" ref="C18:R18" si="1">SUM(C6:C15)</f>
        <v>669400</v>
      </c>
      <c r="D18" s="464">
        <f t="shared" si="1"/>
        <v>0</v>
      </c>
      <c r="E18" s="464">
        <f t="shared" si="1"/>
        <v>0</v>
      </c>
      <c r="F18" s="464">
        <f t="shared" si="1"/>
        <v>3</v>
      </c>
      <c r="G18" s="464">
        <f t="shared" si="1"/>
        <v>61800</v>
      </c>
      <c r="H18" s="464">
        <f t="shared" si="1"/>
        <v>13</v>
      </c>
      <c r="I18" s="464">
        <f t="shared" si="1"/>
        <v>165290</v>
      </c>
      <c r="J18" s="464">
        <f t="shared" si="1"/>
        <v>9</v>
      </c>
      <c r="K18" s="464">
        <f t="shared" si="1"/>
        <v>150200</v>
      </c>
      <c r="L18" s="464">
        <f t="shared" si="1"/>
        <v>12</v>
      </c>
      <c r="M18" s="464">
        <f t="shared" si="1"/>
        <v>521690</v>
      </c>
      <c r="N18" s="465">
        <f>SUM(N6:N16)</f>
        <v>8</v>
      </c>
      <c r="O18" s="464">
        <f>SUM(O6:O17)</f>
        <v>1179200</v>
      </c>
      <c r="P18" s="464">
        <f t="shared" si="1"/>
        <v>6</v>
      </c>
      <c r="Q18" s="464">
        <f t="shared" si="1"/>
        <v>84700</v>
      </c>
      <c r="R18" s="464">
        <f t="shared" si="1"/>
        <v>74</v>
      </c>
      <c r="S18" s="464">
        <f>SUM(S6:S17)</f>
        <v>2832280</v>
      </c>
    </row>
    <row r="22" spans="1:19" x14ac:dyDescent="0.55000000000000004">
      <c r="C22" s="137" t="s">
        <v>2033</v>
      </c>
    </row>
  </sheetData>
  <protectedRanges>
    <protectedRange password="CC6F" sqref="A6" name="ช่วง1_5_1_4_3"/>
    <protectedRange password="CC6F" sqref="A7" name="ช่วง1_5_1_5_4"/>
  </protectedRanges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19685039370078741" right="0.19685039370078741" top="0.74803149606299213" bottom="0.74803149606299213" header="0.31496062992125984" footer="0.31496062992125984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U78"/>
  <sheetViews>
    <sheetView zoomScale="70" zoomScaleNormal="70" workbookViewId="0">
      <pane ySplit="5" topLeftCell="A52" activePane="bottomLeft" state="frozen"/>
      <selection pane="bottomLeft" activeCell="T4" sqref="T4"/>
    </sheetView>
  </sheetViews>
  <sheetFormatPr defaultRowHeight="24" x14ac:dyDescent="0.55000000000000004"/>
  <cols>
    <col min="1" max="1" width="34.375" style="137" customWidth="1"/>
    <col min="2" max="2" width="11.375" style="137" customWidth="1"/>
    <col min="3" max="3" width="13.25" style="137" customWidth="1"/>
    <col min="4" max="4" width="11.875" style="554" customWidth="1"/>
    <col min="5" max="5" width="10.75" style="137" bestFit="1" customWidth="1"/>
    <col min="6" max="6" width="10.75" style="554" customWidth="1"/>
    <col min="7" max="7" width="12.375" style="137" customWidth="1"/>
    <col min="8" max="8" width="12.25" style="554" bestFit="1" customWidth="1"/>
    <col min="9" max="9" width="13" style="137" customWidth="1"/>
    <col min="10" max="10" width="12.25" style="554" bestFit="1" customWidth="1"/>
    <col min="11" max="11" width="12" style="137" customWidth="1"/>
    <col min="12" max="12" width="12.25" style="554" bestFit="1" customWidth="1"/>
    <col min="13" max="13" width="14.125" style="137" customWidth="1"/>
    <col min="14" max="14" width="10.875" style="554" customWidth="1"/>
    <col min="15" max="15" width="15.125" style="457" customWidth="1"/>
    <col min="16" max="16" width="12.25" style="554" bestFit="1" customWidth="1"/>
    <col min="17" max="17" width="12.625" style="137" customWidth="1"/>
    <col min="18" max="18" width="12.125" style="137" bestFit="1" customWidth="1"/>
    <col min="19" max="19" width="12.875" style="137" customWidth="1"/>
    <col min="20" max="20" width="12.75" style="137" customWidth="1"/>
    <col min="21" max="21" width="15.875" style="137" customWidth="1"/>
    <col min="22" max="16384" width="9" style="137"/>
  </cols>
  <sheetData>
    <row r="1" spans="1:21" x14ac:dyDescent="0.55000000000000004">
      <c r="A1" s="307" t="s">
        <v>1651</v>
      </c>
      <c r="B1" s="307"/>
      <c r="C1" s="307"/>
      <c r="D1" s="550"/>
      <c r="E1" s="307"/>
      <c r="F1" s="550"/>
      <c r="G1" s="307"/>
    </row>
    <row r="4" spans="1:21" x14ac:dyDescent="0.55000000000000004">
      <c r="A4" s="669" t="s">
        <v>756</v>
      </c>
      <c r="B4" s="667" t="s">
        <v>1652</v>
      </c>
      <c r="C4" s="668"/>
      <c r="D4" s="667" t="s">
        <v>1653</v>
      </c>
      <c r="E4" s="668"/>
      <c r="F4" s="667" t="s">
        <v>1654</v>
      </c>
      <c r="G4" s="668"/>
      <c r="H4" s="667" t="s">
        <v>1655</v>
      </c>
      <c r="I4" s="668"/>
      <c r="J4" s="667" t="s">
        <v>1656</v>
      </c>
      <c r="K4" s="668"/>
      <c r="L4" s="667" t="s">
        <v>1657</v>
      </c>
      <c r="M4" s="668"/>
      <c r="N4" s="667" t="s">
        <v>1658</v>
      </c>
      <c r="O4" s="668"/>
      <c r="P4" s="667" t="s">
        <v>1659</v>
      </c>
      <c r="Q4" s="668"/>
      <c r="R4" s="667" t="s">
        <v>1660</v>
      </c>
      <c r="S4" s="668"/>
      <c r="T4" s="581" t="s">
        <v>2136</v>
      </c>
    </row>
    <row r="5" spans="1:21" ht="72" x14ac:dyDescent="0.55000000000000004">
      <c r="A5" s="669"/>
      <c r="B5" s="445" t="s">
        <v>1661</v>
      </c>
      <c r="C5" s="445" t="s">
        <v>1662</v>
      </c>
      <c r="D5" s="551" t="s">
        <v>1661</v>
      </c>
      <c r="E5" s="445" t="s">
        <v>1662</v>
      </c>
      <c r="F5" s="551" t="s">
        <v>1661</v>
      </c>
      <c r="G5" s="445" t="s">
        <v>1662</v>
      </c>
      <c r="H5" s="551" t="s">
        <v>1661</v>
      </c>
      <c r="I5" s="445" t="s">
        <v>1662</v>
      </c>
      <c r="J5" s="551" t="s">
        <v>1661</v>
      </c>
      <c r="K5" s="445" t="s">
        <v>1662</v>
      </c>
      <c r="L5" s="551" t="s">
        <v>1661</v>
      </c>
      <c r="M5" s="445" t="s">
        <v>1662</v>
      </c>
      <c r="N5" s="551" t="s">
        <v>1661</v>
      </c>
      <c r="O5" s="394" t="s">
        <v>1662</v>
      </c>
      <c r="P5" s="551" t="s">
        <v>1661</v>
      </c>
      <c r="Q5" s="445" t="s">
        <v>1662</v>
      </c>
      <c r="R5" s="445" t="s">
        <v>1661</v>
      </c>
      <c r="S5" s="445" t="s">
        <v>1662</v>
      </c>
      <c r="T5" s="582"/>
    </row>
    <row r="6" spans="1:21" x14ac:dyDescent="0.55000000000000004">
      <c r="A6" s="673" t="s">
        <v>1773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5"/>
      <c r="T6" s="582"/>
    </row>
    <row r="7" spans="1:21" ht="46.5" x14ac:dyDescent="0.55000000000000004">
      <c r="A7" s="524" t="s">
        <v>2071</v>
      </c>
      <c r="B7" s="536">
        <v>1</v>
      </c>
      <c r="C7" s="537">
        <v>8500</v>
      </c>
      <c r="D7" s="552">
        <v>0</v>
      </c>
      <c r="E7" s="537">
        <v>0</v>
      </c>
      <c r="F7" s="555">
        <v>0</v>
      </c>
      <c r="G7" s="410">
        <v>0</v>
      </c>
      <c r="H7" s="552">
        <v>1</v>
      </c>
      <c r="I7" s="537">
        <v>8500</v>
      </c>
      <c r="J7" s="552">
        <v>0</v>
      </c>
      <c r="K7" s="537">
        <v>0</v>
      </c>
      <c r="L7" s="552">
        <v>0</v>
      </c>
      <c r="M7" s="537">
        <v>0</v>
      </c>
      <c r="N7" s="552">
        <v>0</v>
      </c>
      <c r="O7" s="537">
        <v>0</v>
      </c>
      <c r="P7" s="552">
        <v>1</v>
      </c>
      <c r="Q7" s="537">
        <v>8500</v>
      </c>
      <c r="R7" s="538">
        <v>3</v>
      </c>
      <c r="S7" s="539">
        <f>C7+E7+G7+I7+K7+M7+O7+Q7</f>
        <v>25500</v>
      </c>
      <c r="T7" s="582"/>
      <c r="U7" s="24"/>
    </row>
    <row r="8" spans="1:21" x14ac:dyDescent="0.55000000000000004">
      <c r="A8" s="525" t="s">
        <v>2072</v>
      </c>
      <c r="B8" s="536">
        <v>0</v>
      </c>
      <c r="C8" s="537">
        <v>0</v>
      </c>
      <c r="D8" s="552">
        <v>0</v>
      </c>
      <c r="E8" s="537">
        <v>0</v>
      </c>
      <c r="F8" s="555">
        <v>0</v>
      </c>
      <c r="G8" s="410">
        <v>0</v>
      </c>
      <c r="H8" s="552">
        <v>1</v>
      </c>
      <c r="I8" s="537">
        <v>790</v>
      </c>
      <c r="J8" s="552">
        <v>0</v>
      </c>
      <c r="K8" s="537">
        <v>0</v>
      </c>
      <c r="L8" s="552">
        <v>0</v>
      </c>
      <c r="M8" s="537">
        <v>0</v>
      </c>
      <c r="N8" s="552">
        <v>0</v>
      </c>
      <c r="O8" s="537">
        <v>0</v>
      </c>
      <c r="P8" s="552">
        <v>0</v>
      </c>
      <c r="Q8" s="537">
        <v>0</v>
      </c>
      <c r="R8" s="538">
        <v>1</v>
      </c>
      <c r="S8" s="539">
        <f t="shared" ref="S8:S53" si="0">C8+E8+G8+I8+K8+M8+O8+Q8</f>
        <v>790</v>
      </c>
      <c r="T8" s="582"/>
      <c r="U8" s="24"/>
    </row>
    <row r="9" spans="1:21" x14ac:dyDescent="0.55000000000000004">
      <c r="A9" s="526" t="s">
        <v>2073</v>
      </c>
      <c r="B9" s="536">
        <v>0</v>
      </c>
      <c r="C9" s="537">
        <v>0</v>
      </c>
      <c r="D9" s="552">
        <v>0</v>
      </c>
      <c r="E9" s="537">
        <v>0</v>
      </c>
      <c r="F9" s="555">
        <v>0</v>
      </c>
      <c r="G9" s="410">
        <v>0</v>
      </c>
      <c r="H9" s="552">
        <v>0</v>
      </c>
      <c r="I9" s="537">
        <v>0</v>
      </c>
      <c r="J9" s="552">
        <v>0</v>
      </c>
      <c r="K9" s="537">
        <v>0</v>
      </c>
      <c r="L9" s="552">
        <v>0</v>
      </c>
      <c r="M9" s="537">
        <v>0</v>
      </c>
      <c r="N9" s="552">
        <v>0</v>
      </c>
      <c r="O9" s="537">
        <v>0</v>
      </c>
      <c r="P9" s="552">
        <v>1</v>
      </c>
      <c r="Q9" s="537">
        <v>28600</v>
      </c>
      <c r="R9" s="538">
        <v>1</v>
      </c>
      <c r="S9" s="539">
        <f t="shared" si="0"/>
        <v>28600</v>
      </c>
      <c r="T9" s="582"/>
      <c r="U9" s="24"/>
    </row>
    <row r="10" spans="1:21" x14ac:dyDescent="0.55000000000000004">
      <c r="A10" s="527" t="s">
        <v>2074</v>
      </c>
      <c r="B10" s="536">
        <v>2</v>
      </c>
      <c r="C10" s="537">
        <f>2*1900</f>
        <v>3800</v>
      </c>
      <c r="D10" s="552">
        <v>0</v>
      </c>
      <c r="E10" s="537">
        <v>0</v>
      </c>
      <c r="F10" s="555">
        <v>2</v>
      </c>
      <c r="G10" s="410">
        <v>3800</v>
      </c>
      <c r="H10" s="552">
        <v>0</v>
      </c>
      <c r="I10" s="537">
        <v>0</v>
      </c>
      <c r="J10" s="552">
        <v>1</v>
      </c>
      <c r="K10" s="537">
        <f>J10*1900</f>
        <v>1900</v>
      </c>
      <c r="L10" s="552">
        <v>1</v>
      </c>
      <c r="M10" s="537">
        <f>1*1900</f>
        <v>1900</v>
      </c>
      <c r="N10" s="552">
        <v>2</v>
      </c>
      <c r="O10" s="537">
        <f>2*1900</f>
        <v>3800</v>
      </c>
      <c r="P10" s="552">
        <v>4</v>
      </c>
      <c r="Q10" s="537">
        <f>4*1900</f>
        <v>7600</v>
      </c>
      <c r="R10" s="538">
        <f>B10+D10+F10+H10+J10+L10+N10+P10</f>
        <v>12</v>
      </c>
      <c r="S10" s="539">
        <f t="shared" si="0"/>
        <v>22800</v>
      </c>
      <c r="T10" s="582"/>
      <c r="U10" s="24"/>
    </row>
    <row r="11" spans="1:21" x14ac:dyDescent="0.55000000000000004">
      <c r="A11" s="528" t="s">
        <v>2075</v>
      </c>
      <c r="B11" s="536">
        <v>2</v>
      </c>
      <c r="C11" s="537">
        <f>2*4800</f>
        <v>9600</v>
      </c>
      <c r="D11" s="552">
        <v>0</v>
      </c>
      <c r="E11" s="537">
        <v>0</v>
      </c>
      <c r="F11" s="552">
        <v>0</v>
      </c>
      <c r="G11" s="537">
        <v>0</v>
      </c>
      <c r="H11" s="552">
        <v>0</v>
      </c>
      <c r="I11" s="537">
        <v>0</v>
      </c>
      <c r="J11" s="552">
        <v>0</v>
      </c>
      <c r="K11" s="537">
        <v>0</v>
      </c>
      <c r="L11" s="552">
        <v>0</v>
      </c>
      <c r="M11" s="537">
        <v>0</v>
      </c>
      <c r="N11" s="552">
        <v>0</v>
      </c>
      <c r="O11" s="537">
        <v>0</v>
      </c>
      <c r="P11" s="552">
        <v>0</v>
      </c>
      <c r="Q11" s="537">
        <v>0</v>
      </c>
      <c r="R11" s="538">
        <f t="shared" ref="R11:R15" si="1">B11+D11+F11+H11+J11+L11+N11+P11</f>
        <v>2</v>
      </c>
      <c r="S11" s="539">
        <f t="shared" si="0"/>
        <v>9600</v>
      </c>
      <c r="T11" s="582"/>
      <c r="U11" s="24"/>
    </row>
    <row r="12" spans="1:21" x14ac:dyDescent="0.55000000000000004">
      <c r="A12" s="529" t="s">
        <v>2076</v>
      </c>
      <c r="B12" s="536">
        <v>0</v>
      </c>
      <c r="C12" s="536">
        <v>0</v>
      </c>
      <c r="D12" s="552">
        <v>0</v>
      </c>
      <c r="E12" s="536">
        <v>0</v>
      </c>
      <c r="F12" s="552">
        <v>0</v>
      </c>
      <c r="G12" s="536">
        <v>0</v>
      </c>
      <c r="H12" s="552">
        <v>1</v>
      </c>
      <c r="I12" s="537">
        <v>3000</v>
      </c>
      <c r="J12" s="552">
        <v>0</v>
      </c>
      <c r="K12" s="536">
        <v>0</v>
      </c>
      <c r="L12" s="552">
        <v>0</v>
      </c>
      <c r="M12" s="536">
        <v>0</v>
      </c>
      <c r="N12" s="552">
        <v>0</v>
      </c>
      <c r="O12" s="536">
        <v>0</v>
      </c>
      <c r="P12" s="552">
        <v>0</v>
      </c>
      <c r="Q12" s="536">
        <v>0</v>
      </c>
      <c r="R12" s="538">
        <f t="shared" si="1"/>
        <v>1</v>
      </c>
      <c r="S12" s="539">
        <f t="shared" si="0"/>
        <v>3000</v>
      </c>
      <c r="T12" s="582"/>
      <c r="U12" s="24"/>
    </row>
    <row r="13" spans="1:21" x14ac:dyDescent="0.55000000000000004">
      <c r="A13" s="530" t="s">
        <v>2077</v>
      </c>
      <c r="B13" s="536">
        <v>0</v>
      </c>
      <c r="C13" s="537">
        <v>0</v>
      </c>
      <c r="D13" s="552">
        <v>0</v>
      </c>
      <c r="E13" s="537">
        <v>0</v>
      </c>
      <c r="F13" s="555">
        <v>0</v>
      </c>
      <c r="G13" s="410">
        <v>0</v>
      </c>
      <c r="H13" s="552">
        <v>1</v>
      </c>
      <c r="I13" s="537">
        <v>5500</v>
      </c>
      <c r="J13" s="552">
        <v>1</v>
      </c>
      <c r="K13" s="537">
        <v>5500</v>
      </c>
      <c r="L13" s="552">
        <v>1</v>
      </c>
      <c r="M13" s="537">
        <v>5500</v>
      </c>
      <c r="N13" s="552">
        <v>0</v>
      </c>
      <c r="O13" s="537">
        <v>0</v>
      </c>
      <c r="P13" s="552">
        <v>0</v>
      </c>
      <c r="Q13" s="537">
        <v>0</v>
      </c>
      <c r="R13" s="538">
        <f t="shared" si="1"/>
        <v>3</v>
      </c>
      <c r="S13" s="539">
        <f t="shared" si="0"/>
        <v>16500</v>
      </c>
      <c r="T13" s="582"/>
      <c r="U13" s="24"/>
    </row>
    <row r="14" spans="1:21" x14ac:dyDescent="0.55000000000000004">
      <c r="A14" s="531" t="s">
        <v>2078</v>
      </c>
      <c r="B14" s="536">
        <v>0</v>
      </c>
      <c r="C14" s="537">
        <v>0</v>
      </c>
      <c r="D14" s="552">
        <v>0</v>
      </c>
      <c r="E14" s="537">
        <v>0</v>
      </c>
      <c r="F14" s="555">
        <v>0</v>
      </c>
      <c r="G14" s="410">
        <v>0</v>
      </c>
      <c r="H14" s="552">
        <v>0</v>
      </c>
      <c r="I14" s="537">
        <v>0</v>
      </c>
      <c r="J14" s="552">
        <v>1</v>
      </c>
      <c r="K14" s="537">
        <v>5000</v>
      </c>
      <c r="L14" s="552">
        <v>0</v>
      </c>
      <c r="M14" s="537">
        <v>0</v>
      </c>
      <c r="N14" s="552">
        <v>1</v>
      </c>
      <c r="O14" s="537">
        <v>5000</v>
      </c>
      <c r="P14" s="552">
        <v>0</v>
      </c>
      <c r="Q14" s="537">
        <v>0</v>
      </c>
      <c r="R14" s="538">
        <f t="shared" si="1"/>
        <v>2</v>
      </c>
      <c r="S14" s="539">
        <f t="shared" si="0"/>
        <v>10000</v>
      </c>
      <c r="T14" s="582"/>
      <c r="U14" s="24"/>
    </row>
    <row r="15" spans="1:21" ht="46.5" x14ac:dyDescent="0.55000000000000004">
      <c r="A15" s="528" t="s">
        <v>2079</v>
      </c>
      <c r="B15" s="536">
        <v>0</v>
      </c>
      <c r="C15" s="537">
        <v>0</v>
      </c>
      <c r="D15" s="552">
        <v>0</v>
      </c>
      <c r="E15" s="537">
        <v>0</v>
      </c>
      <c r="F15" s="555">
        <v>0</v>
      </c>
      <c r="G15" s="410">
        <v>0</v>
      </c>
      <c r="H15" s="552">
        <v>0</v>
      </c>
      <c r="I15" s="537">
        <v>0</v>
      </c>
      <c r="J15" s="552">
        <v>0</v>
      </c>
      <c r="K15" s="537">
        <v>0</v>
      </c>
      <c r="L15" s="552">
        <v>1</v>
      </c>
      <c r="M15" s="537">
        <v>23000</v>
      </c>
      <c r="N15" s="552">
        <v>0</v>
      </c>
      <c r="O15" s="537">
        <v>0</v>
      </c>
      <c r="P15" s="552">
        <v>0</v>
      </c>
      <c r="Q15" s="537">
        <v>0</v>
      </c>
      <c r="R15" s="538">
        <f t="shared" si="1"/>
        <v>1</v>
      </c>
      <c r="S15" s="539">
        <f t="shared" si="0"/>
        <v>23000</v>
      </c>
      <c r="T15" s="582"/>
      <c r="U15" s="24"/>
    </row>
    <row r="16" spans="1:21" ht="46.5" x14ac:dyDescent="0.55000000000000004">
      <c r="A16" s="532" t="s">
        <v>2080</v>
      </c>
      <c r="B16" s="536">
        <v>2</v>
      </c>
      <c r="C16" s="537">
        <f>2*9000</f>
        <v>18000</v>
      </c>
      <c r="D16" s="552">
        <v>0</v>
      </c>
      <c r="E16" s="537">
        <v>0</v>
      </c>
      <c r="F16" s="555">
        <v>0</v>
      </c>
      <c r="G16" s="410">
        <v>0</v>
      </c>
      <c r="H16" s="552">
        <v>1</v>
      </c>
      <c r="I16" s="537">
        <v>9000</v>
      </c>
      <c r="J16" s="552">
        <v>0</v>
      </c>
      <c r="K16" s="537">
        <v>0</v>
      </c>
      <c r="L16" s="552">
        <v>0</v>
      </c>
      <c r="M16" s="537">
        <v>0</v>
      </c>
      <c r="N16" s="552">
        <v>0</v>
      </c>
      <c r="O16" s="537">
        <v>0</v>
      </c>
      <c r="P16" s="552">
        <v>1</v>
      </c>
      <c r="Q16" s="537">
        <v>9000</v>
      </c>
      <c r="R16" s="538">
        <f t="shared" ref="R16:S68" si="2">SUM(B16,D16,F16,H16,J16,L16,N16,P16)</f>
        <v>4</v>
      </c>
      <c r="S16" s="539">
        <f t="shared" si="0"/>
        <v>36000</v>
      </c>
      <c r="T16" s="582"/>
      <c r="U16" s="24"/>
    </row>
    <row r="17" spans="1:21" ht="46.5" x14ac:dyDescent="0.55000000000000004">
      <c r="A17" s="533" t="s">
        <v>2081</v>
      </c>
      <c r="B17" s="536">
        <v>1</v>
      </c>
      <c r="C17" s="537">
        <v>22000</v>
      </c>
      <c r="D17" s="552">
        <v>0</v>
      </c>
      <c r="E17" s="537">
        <v>0</v>
      </c>
      <c r="F17" s="555">
        <v>0</v>
      </c>
      <c r="G17" s="410">
        <v>0</v>
      </c>
      <c r="H17" s="552">
        <v>0</v>
      </c>
      <c r="I17" s="537">
        <v>0</v>
      </c>
      <c r="J17" s="552">
        <v>0</v>
      </c>
      <c r="K17" s="537">
        <v>0</v>
      </c>
      <c r="L17" s="552">
        <v>0</v>
      </c>
      <c r="M17" s="537">
        <v>0</v>
      </c>
      <c r="N17" s="552">
        <v>0</v>
      </c>
      <c r="O17" s="537">
        <v>0</v>
      </c>
      <c r="P17" s="552">
        <v>0</v>
      </c>
      <c r="Q17" s="537">
        <v>0</v>
      </c>
      <c r="R17" s="538">
        <f t="shared" ref="R17:R22" si="3">B17+D17+F17+H17+J17+L17+N17+P17</f>
        <v>1</v>
      </c>
      <c r="S17" s="539">
        <f t="shared" si="0"/>
        <v>22000</v>
      </c>
      <c r="T17" s="582"/>
      <c r="U17" s="24"/>
    </row>
    <row r="18" spans="1:21" x14ac:dyDescent="0.55000000000000004">
      <c r="A18" s="534" t="s">
        <v>2082</v>
      </c>
      <c r="B18" s="536">
        <v>0</v>
      </c>
      <c r="C18" s="537">
        <v>0</v>
      </c>
      <c r="D18" s="552">
        <v>0</v>
      </c>
      <c r="E18" s="537">
        <v>0</v>
      </c>
      <c r="F18" s="555">
        <v>0</v>
      </c>
      <c r="G18" s="410">
        <v>0</v>
      </c>
      <c r="H18" s="552">
        <v>0</v>
      </c>
      <c r="I18" s="537">
        <v>0</v>
      </c>
      <c r="J18" s="552">
        <v>0</v>
      </c>
      <c r="K18" s="537">
        <v>0</v>
      </c>
      <c r="L18" s="552">
        <v>0</v>
      </c>
      <c r="M18" s="537">
        <v>0</v>
      </c>
      <c r="N18" s="552">
        <v>0</v>
      </c>
      <c r="O18" s="537">
        <v>0</v>
      </c>
      <c r="P18" s="552">
        <v>10</v>
      </c>
      <c r="Q18" s="537">
        <f>10*2500</f>
        <v>25000</v>
      </c>
      <c r="R18" s="538">
        <f t="shared" si="3"/>
        <v>10</v>
      </c>
      <c r="S18" s="539">
        <f t="shared" si="0"/>
        <v>25000</v>
      </c>
      <c r="T18" s="582"/>
      <c r="U18" s="24"/>
    </row>
    <row r="19" spans="1:21" ht="46.5" x14ac:dyDescent="0.55000000000000004">
      <c r="A19" s="532" t="s">
        <v>2083</v>
      </c>
      <c r="B19" s="536">
        <v>0</v>
      </c>
      <c r="C19" s="537">
        <v>0</v>
      </c>
      <c r="D19" s="552">
        <v>0</v>
      </c>
      <c r="E19" s="537">
        <v>0</v>
      </c>
      <c r="F19" s="555">
        <v>0</v>
      </c>
      <c r="G19" s="410">
        <v>0</v>
      </c>
      <c r="H19" s="552">
        <v>0</v>
      </c>
      <c r="I19" s="537">
        <v>0</v>
      </c>
      <c r="J19" s="552">
        <v>0</v>
      </c>
      <c r="K19" s="537">
        <v>0</v>
      </c>
      <c r="L19" s="552">
        <v>0</v>
      </c>
      <c r="M19" s="537">
        <v>0</v>
      </c>
      <c r="N19" s="552">
        <v>0</v>
      </c>
      <c r="O19" s="537">
        <v>0</v>
      </c>
      <c r="P19" s="552">
        <v>2</v>
      </c>
      <c r="Q19" s="537">
        <f>2*3000</f>
        <v>6000</v>
      </c>
      <c r="R19" s="538">
        <f t="shared" si="3"/>
        <v>2</v>
      </c>
      <c r="S19" s="539">
        <f t="shared" si="0"/>
        <v>6000</v>
      </c>
      <c r="T19" s="582"/>
      <c r="U19" s="24"/>
    </row>
    <row r="20" spans="1:21" ht="46.5" x14ac:dyDescent="0.55000000000000004">
      <c r="A20" s="535" t="s">
        <v>2084</v>
      </c>
      <c r="B20" s="536">
        <v>2</v>
      </c>
      <c r="C20" s="537">
        <f>2*21000</f>
        <v>42000</v>
      </c>
      <c r="D20" s="552">
        <v>0</v>
      </c>
      <c r="E20" s="537">
        <v>0</v>
      </c>
      <c r="F20" s="555">
        <v>1</v>
      </c>
      <c r="G20" s="410">
        <v>21000</v>
      </c>
      <c r="H20" s="552">
        <v>1</v>
      </c>
      <c r="I20" s="537">
        <v>21000</v>
      </c>
      <c r="J20" s="552">
        <v>0</v>
      </c>
      <c r="K20" s="537">
        <v>0</v>
      </c>
      <c r="L20" s="552">
        <v>0</v>
      </c>
      <c r="M20" s="537">
        <v>0</v>
      </c>
      <c r="N20" s="552">
        <v>0</v>
      </c>
      <c r="O20" s="537">
        <v>0</v>
      </c>
      <c r="P20" s="552">
        <v>0</v>
      </c>
      <c r="Q20" s="537">
        <v>0</v>
      </c>
      <c r="R20" s="538">
        <f t="shared" si="3"/>
        <v>4</v>
      </c>
      <c r="S20" s="539">
        <f t="shared" si="0"/>
        <v>84000</v>
      </c>
      <c r="T20" s="582"/>
      <c r="U20" s="24"/>
    </row>
    <row r="21" spans="1:21" ht="46.5" x14ac:dyDescent="0.55000000000000004">
      <c r="A21" s="532" t="s">
        <v>2085</v>
      </c>
      <c r="B21" s="536">
        <v>0</v>
      </c>
      <c r="C21" s="537">
        <v>0</v>
      </c>
      <c r="D21" s="552">
        <v>0</v>
      </c>
      <c r="E21" s="537">
        <v>0</v>
      </c>
      <c r="F21" s="555">
        <v>0</v>
      </c>
      <c r="G21" s="410">
        <v>0</v>
      </c>
      <c r="H21" s="552">
        <v>1</v>
      </c>
      <c r="I21" s="537">
        <v>30000</v>
      </c>
      <c r="J21" s="552">
        <v>1</v>
      </c>
      <c r="K21" s="537">
        <v>30000</v>
      </c>
      <c r="L21" s="552">
        <v>1</v>
      </c>
      <c r="M21" s="537">
        <v>30000</v>
      </c>
      <c r="N21" s="552">
        <v>0</v>
      </c>
      <c r="O21" s="537">
        <v>0</v>
      </c>
      <c r="P21" s="552">
        <v>0</v>
      </c>
      <c r="Q21" s="537">
        <v>0</v>
      </c>
      <c r="R21" s="538">
        <f t="shared" si="3"/>
        <v>3</v>
      </c>
      <c r="S21" s="539">
        <f t="shared" si="0"/>
        <v>90000</v>
      </c>
      <c r="T21" s="582"/>
      <c r="U21" s="24"/>
    </row>
    <row r="22" spans="1:21" ht="46.5" x14ac:dyDescent="0.55000000000000004">
      <c r="A22" s="529" t="s">
        <v>2086</v>
      </c>
      <c r="B22" s="536">
        <v>0</v>
      </c>
      <c r="C22" s="537">
        <v>0</v>
      </c>
      <c r="D22" s="552">
        <v>0</v>
      </c>
      <c r="E22" s="537">
        <v>0</v>
      </c>
      <c r="F22" s="555">
        <v>0</v>
      </c>
      <c r="G22" s="410">
        <v>0</v>
      </c>
      <c r="H22" s="552">
        <v>0</v>
      </c>
      <c r="I22" s="537">
        <v>0</v>
      </c>
      <c r="J22" s="552">
        <v>1</v>
      </c>
      <c r="K22" s="537">
        <v>10000</v>
      </c>
      <c r="L22" s="552">
        <v>1</v>
      </c>
      <c r="M22" s="537">
        <v>10000</v>
      </c>
      <c r="N22" s="552">
        <v>0</v>
      </c>
      <c r="O22" s="537">
        <v>0</v>
      </c>
      <c r="P22" s="552">
        <v>0</v>
      </c>
      <c r="Q22" s="537">
        <v>0</v>
      </c>
      <c r="R22" s="538">
        <f t="shared" si="3"/>
        <v>2</v>
      </c>
      <c r="S22" s="539">
        <f t="shared" si="0"/>
        <v>20000</v>
      </c>
      <c r="T22" s="582"/>
      <c r="U22" s="24"/>
    </row>
    <row r="23" spans="1:21" ht="21" customHeight="1" x14ac:dyDescent="0.55000000000000004">
      <c r="A23" s="670" t="s">
        <v>1785</v>
      </c>
      <c r="B23" s="671"/>
      <c r="C23" s="671"/>
      <c r="D23" s="671"/>
      <c r="E23" s="671"/>
      <c r="F23" s="671"/>
      <c r="G23" s="671"/>
      <c r="H23" s="671"/>
      <c r="I23" s="671"/>
      <c r="J23" s="671"/>
      <c r="K23" s="671"/>
      <c r="L23" s="671"/>
      <c r="M23" s="671"/>
      <c r="N23" s="671"/>
      <c r="O23" s="671"/>
      <c r="P23" s="671"/>
      <c r="Q23" s="671"/>
      <c r="R23" s="671"/>
      <c r="S23" s="672"/>
      <c r="T23" s="582"/>
      <c r="U23" s="24"/>
    </row>
    <row r="24" spans="1:21" ht="21" customHeight="1" x14ac:dyDescent="0.55000000000000004">
      <c r="A24" s="540" t="s">
        <v>2087</v>
      </c>
      <c r="B24" s="536">
        <v>10</v>
      </c>
      <c r="C24" s="537">
        <f>10*6500</f>
        <v>65000</v>
      </c>
      <c r="D24" s="552">
        <v>0</v>
      </c>
      <c r="E24" s="537">
        <v>0</v>
      </c>
      <c r="F24" s="555">
        <v>0</v>
      </c>
      <c r="G24" s="410">
        <v>0</v>
      </c>
      <c r="H24" s="552">
        <v>0</v>
      </c>
      <c r="I24" s="537">
        <v>0</v>
      </c>
      <c r="J24" s="552">
        <v>0</v>
      </c>
      <c r="K24" s="537">
        <v>0</v>
      </c>
      <c r="L24" s="552">
        <v>0</v>
      </c>
      <c r="M24" s="537">
        <v>0</v>
      </c>
      <c r="N24" s="552">
        <v>0</v>
      </c>
      <c r="O24" s="537">
        <v>0</v>
      </c>
      <c r="P24" s="552">
        <v>0</v>
      </c>
      <c r="Q24" s="537">
        <v>0</v>
      </c>
      <c r="R24" s="538">
        <f t="shared" si="2"/>
        <v>10</v>
      </c>
      <c r="S24" s="539">
        <f t="shared" si="0"/>
        <v>65000</v>
      </c>
      <c r="T24" s="582"/>
      <c r="U24" s="24"/>
    </row>
    <row r="25" spans="1:21" ht="21" customHeight="1" x14ac:dyDescent="0.55000000000000004">
      <c r="A25" s="541" t="s">
        <v>2088</v>
      </c>
      <c r="B25" s="536">
        <v>2</v>
      </c>
      <c r="C25" s="537">
        <f>2*7500</f>
        <v>15000</v>
      </c>
      <c r="D25" s="552">
        <v>0</v>
      </c>
      <c r="E25" s="537">
        <v>0</v>
      </c>
      <c r="F25" s="552">
        <v>0</v>
      </c>
      <c r="G25" s="537">
        <v>0</v>
      </c>
      <c r="H25" s="552">
        <v>0</v>
      </c>
      <c r="I25" s="537">
        <v>0</v>
      </c>
      <c r="J25" s="552">
        <v>0</v>
      </c>
      <c r="K25" s="537">
        <v>0</v>
      </c>
      <c r="L25" s="552">
        <v>0</v>
      </c>
      <c r="M25" s="537">
        <v>0</v>
      </c>
      <c r="N25" s="552">
        <v>0</v>
      </c>
      <c r="O25" s="537">
        <v>0</v>
      </c>
      <c r="P25" s="552">
        <v>0</v>
      </c>
      <c r="Q25" s="537">
        <v>0</v>
      </c>
      <c r="R25" s="538">
        <f t="shared" ref="R25:R53" si="4">B25+D25+F25+H25+J25+L25+N25+P25</f>
        <v>2</v>
      </c>
      <c r="S25" s="539">
        <f t="shared" si="0"/>
        <v>15000</v>
      </c>
      <c r="T25" s="582"/>
      <c r="U25" s="24"/>
    </row>
    <row r="26" spans="1:21" ht="21" customHeight="1" x14ac:dyDescent="0.55000000000000004">
      <c r="A26" s="541" t="s">
        <v>2089</v>
      </c>
      <c r="B26" s="536">
        <v>5</v>
      </c>
      <c r="C26" s="537">
        <f>5*6500</f>
        <v>32500</v>
      </c>
      <c r="D26" s="552">
        <v>0</v>
      </c>
      <c r="E26" s="537">
        <v>0</v>
      </c>
      <c r="F26" s="552">
        <v>0</v>
      </c>
      <c r="G26" s="537">
        <v>0</v>
      </c>
      <c r="H26" s="552">
        <v>0</v>
      </c>
      <c r="I26" s="537">
        <v>0</v>
      </c>
      <c r="J26" s="552">
        <v>0</v>
      </c>
      <c r="K26" s="537">
        <v>0</v>
      </c>
      <c r="L26" s="552">
        <v>0</v>
      </c>
      <c r="M26" s="537">
        <v>0</v>
      </c>
      <c r="N26" s="552">
        <v>0</v>
      </c>
      <c r="O26" s="537">
        <v>0</v>
      </c>
      <c r="P26" s="552">
        <v>0</v>
      </c>
      <c r="Q26" s="537">
        <v>0</v>
      </c>
      <c r="R26" s="538">
        <f t="shared" si="4"/>
        <v>5</v>
      </c>
      <c r="S26" s="539">
        <f t="shared" si="0"/>
        <v>32500</v>
      </c>
      <c r="T26" s="582"/>
      <c r="U26" s="24"/>
    </row>
    <row r="27" spans="1:21" ht="21" customHeight="1" x14ac:dyDescent="0.55000000000000004">
      <c r="A27" s="541" t="s">
        <v>2090</v>
      </c>
      <c r="B27" s="536">
        <v>7</v>
      </c>
      <c r="C27" s="537">
        <f>7*3000</f>
        <v>21000</v>
      </c>
      <c r="D27" s="552">
        <v>0</v>
      </c>
      <c r="E27" s="537">
        <v>0</v>
      </c>
      <c r="F27" s="552">
        <v>0</v>
      </c>
      <c r="G27" s="537">
        <v>0</v>
      </c>
      <c r="H27" s="552">
        <v>0</v>
      </c>
      <c r="I27" s="537">
        <v>0</v>
      </c>
      <c r="J27" s="552">
        <v>0</v>
      </c>
      <c r="K27" s="537">
        <v>0</v>
      </c>
      <c r="L27" s="552">
        <v>0</v>
      </c>
      <c r="M27" s="537">
        <v>0</v>
      </c>
      <c r="N27" s="552">
        <v>0</v>
      </c>
      <c r="O27" s="537">
        <v>0</v>
      </c>
      <c r="P27" s="552">
        <v>0</v>
      </c>
      <c r="Q27" s="537">
        <v>0</v>
      </c>
      <c r="R27" s="538">
        <f t="shared" si="4"/>
        <v>7</v>
      </c>
      <c r="S27" s="539">
        <f t="shared" si="0"/>
        <v>21000</v>
      </c>
      <c r="T27" s="582"/>
      <c r="U27" s="24"/>
    </row>
    <row r="28" spans="1:21" ht="21" customHeight="1" x14ac:dyDescent="0.55000000000000004">
      <c r="A28" s="542" t="s">
        <v>2091</v>
      </c>
      <c r="B28" s="536">
        <v>3</v>
      </c>
      <c r="C28" s="537">
        <f>3*8500</f>
        <v>25500</v>
      </c>
      <c r="D28" s="552">
        <v>0</v>
      </c>
      <c r="E28" s="537">
        <v>0</v>
      </c>
      <c r="F28" s="552">
        <v>0</v>
      </c>
      <c r="G28" s="537">
        <v>0</v>
      </c>
      <c r="H28" s="552">
        <v>0</v>
      </c>
      <c r="I28" s="537">
        <v>0</v>
      </c>
      <c r="J28" s="552">
        <v>3</v>
      </c>
      <c r="K28" s="537">
        <f>3*8500</f>
        <v>25500</v>
      </c>
      <c r="L28" s="552">
        <v>0</v>
      </c>
      <c r="M28" s="537">
        <v>0</v>
      </c>
      <c r="N28" s="552">
        <v>0</v>
      </c>
      <c r="O28" s="537">
        <v>0</v>
      </c>
      <c r="P28" s="552">
        <v>0</v>
      </c>
      <c r="Q28" s="537">
        <v>0</v>
      </c>
      <c r="R28" s="538">
        <f t="shared" si="4"/>
        <v>6</v>
      </c>
      <c r="S28" s="539">
        <f t="shared" si="0"/>
        <v>51000</v>
      </c>
      <c r="T28" s="582"/>
      <c r="U28" s="24"/>
    </row>
    <row r="29" spans="1:21" ht="21" customHeight="1" x14ac:dyDescent="0.55000000000000004">
      <c r="A29" s="543" t="s">
        <v>2092</v>
      </c>
      <c r="B29" s="536">
        <v>3</v>
      </c>
      <c r="C29" s="537">
        <f>3*11000</f>
        <v>33000</v>
      </c>
      <c r="D29" s="552">
        <v>0</v>
      </c>
      <c r="E29" s="537">
        <v>0</v>
      </c>
      <c r="F29" s="552">
        <v>0</v>
      </c>
      <c r="G29" s="537">
        <v>0</v>
      </c>
      <c r="H29" s="552">
        <v>0</v>
      </c>
      <c r="I29" s="537">
        <v>0</v>
      </c>
      <c r="J29" s="552">
        <v>3</v>
      </c>
      <c r="K29" s="537">
        <f>3*11000</f>
        <v>33000</v>
      </c>
      <c r="L29" s="552">
        <v>0</v>
      </c>
      <c r="M29" s="537">
        <v>0</v>
      </c>
      <c r="N29" s="552">
        <v>0</v>
      </c>
      <c r="O29" s="537">
        <v>0</v>
      </c>
      <c r="P29" s="552">
        <v>0</v>
      </c>
      <c r="Q29" s="537">
        <v>0</v>
      </c>
      <c r="R29" s="538">
        <f t="shared" si="4"/>
        <v>6</v>
      </c>
      <c r="S29" s="539">
        <f t="shared" si="0"/>
        <v>66000</v>
      </c>
      <c r="T29" s="582"/>
      <c r="U29" s="24"/>
    </row>
    <row r="30" spans="1:21" ht="21" customHeight="1" x14ac:dyDescent="0.55000000000000004">
      <c r="A30" s="543" t="s">
        <v>2093</v>
      </c>
      <c r="B30" s="536">
        <v>2</v>
      </c>
      <c r="C30" s="537">
        <f>2*11000</f>
        <v>22000</v>
      </c>
      <c r="D30" s="552">
        <v>0</v>
      </c>
      <c r="E30" s="537">
        <v>0</v>
      </c>
      <c r="F30" s="552">
        <v>0</v>
      </c>
      <c r="G30" s="537">
        <v>0</v>
      </c>
      <c r="H30" s="552">
        <v>0</v>
      </c>
      <c r="I30" s="537">
        <v>0</v>
      </c>
      <c r="J30" s="552">
        <v>0</v>
      </c>
      <c r="K30" s="537">
        <v>0</v>
      </c>
      <c r="L30" s="552">
        <v>0</v>
      </c>
      <c r="M30" s="537">
        <v>0</v>
      </c>
      <c r="N30" s="552">
        <v>0</v>
      </c>
      <c r="O30" s="537">
        <v>0</v>
      </c>
      <c r="P30" s="552">
        <v>0</v>
      </c>
      <c r="Q30" s="537">
        <v>0</v>
      </c>
      <c r="R30" s="538">
        <f t="shared" si="4"/>
        <v>2</v>
      </c>
      <c r="S30" s="539">
        <f t="shared" si="0"/>
        <v>22000</v>
      </c>
      <c r="T30" s="582"/>
      <c r="U30" s="24"/>
    </row>
    <row r="31" spans="1:21" ht="21" customHeight="1" x14ac:dyDescent="0.55000000000000004">
      <c r="A31" s="543" t="s">
        <v>2094</v>
      </c>
      <c r="B31" s="536">
        <v>1</v>
      </c>
      <c r="C31" s="537">
        <v>11500</v>
      </c>
      <c r="D31" s="552">
        <v>0</v>
      </c>
      <c r="E31" s="537">
        <v>0</v>
      </c>
      <c r="F31" s="552">
        <v>0</v>
      </c>
      <c r="G31" s="537">
        <v>0</v>
      </c>
      <c r="H31" s="552">
        <v>0</v>
      </c>
      <c r="I31" s="537">
        <v>0</v>
      </c>
      <c r="J31" s="552">
        <v>0</v>
      </c>
      <c r="K31" s="537">
        <v>0</v>
      </c>
      <c r="L31" s="552">
        <v>0</v>
      </c>
      <c r="M31" s="537">
        <v>0</v>
      </c>
      <c r="N31" s="552">
        <v>0</v>
      </c>
      <c r="O31" s="537">
        <v>0</v>
      </c>
      <c r="P31" s="552">
        <v>0</v>
      </c>
      <c r="Q31" s="537">
        <v>0</v>
      </c>
      <c r="R31" s="538">
        <f t="shared" si="4"/>
        <v>1</v>
      </c>
      <c r="S31" s="539">
        <f t="shared" si="0"/>
        <v>11500</v>
      </c>
      <c r="T31" s="582"/>
      <c r="U31" s="24"/>
    </row>
    <row r="32" spans="1:21" ht="21" customHeight="1" x14ac:dyDescent="0.55000000000000004">
      <c r="A32" s="543" t="s">
        <v>2095</v>
      </c>
      <c r="B32" s="536">
        <v>2</v>
      </c>
      <c r="C32" s="537">
        <f>2*4500</f>
        <v>9000</v>
      </c>
      <c r="D32" s="552">
        <v>0</v>
      </c>
      <c r="E32" s="537">
        <v>0</v>
      </c>
      <c r="F32" s="552">
        <v>0</v>
      </c>
      <c r="G32" s="537">
        <v>0</v>
      </c>
      <c r="H32" s="552">
        <v>0</v>
      </c>
      <c r="I32" s="537">
        <v>0</v>
      </c>
      <c r="J32" s="552">
        <v>0</v>
      </c>
      <c r="K32" s="537">
        <v>0</v>
      </c>
      <c r="L32" s="552">
        <v>0</v>
      </c>
      <c r="M32" s="537">
        <v>0</v>
      </c>
      <c r="N32" s="552">
        <v>0</v>
      </c>
      <c r="O32" s="537">
        <v>0</v>
      </c>
      <c r="P32" s="552">
        <v>0</v>
      </c>
      <c r="Q32" s="537">
        <v>0</v>
      </c>
      <c r="R32" s="538">
        <f t="shared" si="4"/>
        <v>2</v>
      </c>
      <c r="S32" s="539">
        <f t="shared" si="0"/>
        <v>9000</v>
      </c>
      <c r="T32" s="582"/>
      <c r="U32" s="24"/>
    </row>
    <row r="33" spans="1:21" ht="21" customHeight="1" x14ac:dyDescent="0.55000000000000004">
      <c r="A33" s="543" t="s">
        <v>2096</v>
      </c>
      <c r="B33" s="536">
        <v>5</v>
      </c>
      <c r="C33" s="537">
        <f>5*1500</f>
        <v>7500</v>
      </c>
      <c r="D33" s="552">
        <v>0</v>
      </c>
      <c r="E33" s="537">
        <v>0</v>
      </c>
      <c r="F33" s="552">
        <v>0</v>
      </c>
      <c r="G33" s="537">
        <v>0</v>
      </c>
      <c r="H33" s="552">
        <v>0</v>
      </c>
      <c r="I33" s="537">
        <v>0</v>
      </c>
      <c r="J33" s="552">
        <v>0</v>
      </c>
      <c r="K33" s="537">
        <v>0</v>
      </c>
      <c r="L33" s="552">
        <v>0</v>
      </c>
      <c r="M33" s="537">
        <v>0</v>
      </c>
      <c r="N33" s="552">
        <v>0</v>
      </c>
      <c r="O33" s="537">
        <v>0</v>
      </c>
      <c r="P33" s="552">
        <v>0</v>
      </c>
      <c r="Q33" s="537">
        <v>0</v>
      </c>
      <c r="R33" s="538">
        <f t="shared" si="4"/>
        <v>5</v>
      </c>
      <c r="S33" s="539">
        <f t="shared" si="0"/>
        <v>7500</v>
      </c>
      <c r="T33" s="582"/>
      <c r="U33" s="24"/>
    </row>
    <row r="34" spans="1:21" ht="21" customHeight="1" x14ac:dyDescent="0.55000000000000004">
      <c r="A34" s="543" t="s">
        <v>2097</v>
      </c>
      <c r="B34" s="536">
        <v>2</v>
      </c>
      <c r="C34" s="537">
        <f>2*3500</f>
        <v>7000</v>
      </c>
      <c r="D34" s="552">
        <v>0</v>
      </c>
      <c r="E34" s="537">
        <v>0</v>
      </c>
      <c r="F34" s="552">
        <v>0</v>
      </c>
      <c r="G34" s="537">
        <v>0</v>
      </c>
      <c r="H34" s="552">
        <v>0</v>
      </c>
      <c r="I34" s="537">
        <v>0</v>
      </c>
      <c r="J34" s="552">
        <v>0</v>
      </c>
      <c r="K34" s="537">
        <v>0</v>
      </c>
      <c r="L34" s="552">
        <v>0</v>
      </c>
      <c r="M34" s="537">
        <v>0</v>
      </c>
      <c r="N34" s="552">
        <v>0</v>
      </c>
      <c r="O34" s="537">
        <v>0</v>
      </c>
      <c r="P34" s="552">
        <v>0</v>
      </c>
      <c r="Q34" s="537">
        <v>0</v>
      </c>
      <c r="R34" s="538">
        <f t="shared" si="4"/>
        <v>2</v>
      </c>
      <c r="S34" s="539">
        <f t="shared" si="0"/>
        <v>7000</v>
      </c>
      <c r="T34" s="582"/>
      <c r="U34" s="24"/>
    </row>
    <row r="35" spans="1:21" ht="21" customHeight="1" x14ac:dyDescent="0.55000000000000004">
      <c r="A35" s="543" t="s">
        <v>2098</v>
      </c>
      <c r="B35" s="536">
        <v>1</v>
      </c>
      <c r="C35" s="537">
        <v>5500</v>
      </c>
      <c r="D35" s="552">
        <v>0</v>
      </c>
      <c r="E35" s="537">
        <v>0</v>
      </c>
      <c r="F35" s="552">
        <v>0</v>
      </c>
      <c r="G35" s="537">
        <v>0</v>
      </c>
      <c r="H35" s="552">
        <v>0</v>
      </c>
      <c r="I35" s="537">
        <v>0</v>
      </c>
      <c r="J35" s="552">
        <v>0</v>
      </c>
      <c r="K35" s="537">
        <v>0</v>
      </c>
      <c r="L35" s="552">
        <v>0</v>
      </c>
      <c r="M35" s="537">
        <v>0</v>
      </c>
      <c r="N35" s="552">
        <v>0</v>
      </c>
      <c r="O35" s="537">
        <v>0</v>
      </c>
      <c r="P35" s="552">
        <v>0</v>
      </c>
      <c r="Q35" s="537">
        <v>0</v>
      </c>
      <c r="R35" s="538">
        <f t="shared" si="4"/>
        <v>1</v>
      </c>
      <c r="S35" s="539">
        <f t="shared" si="0"/>
        <v>5500</v>
      </c>
      <c r="T35" s="582"/>
      <c r="U35" s="24"/>
    </row>
    <row r="36" spans="1:21" ht="21" customHeight="1" x14ac:dyDescent="0.55000000000000004">
      <c r="A36" s="543" t="s">
        <v>2099</v>
      </c>
      <c r="B36" s="536">
        <v>2</v>
      </c>
      <c r="C36" s="537">
        <f>2*50000</f>
        <v>100000</v>
      </c>
      <c r="D36" s="552">
        <v>0</v>
      </c>
      <c r="E36" s="537">
        <v>0</v>
      </c>
      <c r="F36" s="552">
        <v>0</v>
      </c>
      <c r="G36" s="537">
        <v>0</v>
      </c>
      <c r="H36" s="552">
        <v>0</v>
      </c>
      <c r="I36" s="537">
        <v>0</v>
      </c>
      <c r="J36" s="552">
        <v>0</v>
      </c>
      <c r="K36" s="537">
        <v>0</v>
      </c>
      <c r="L36" s="552">
        <v>0</v>
      </c>
      <c r="M36" s="537">
        <v>0</v>
      </c>
      <c r="N36" s="552">
        <v>0</v>
      </c>
      <c r="O36" s="537">
        <v>0</v>
      </c>
      <c r="P36" s="552">
        <v>0</v>
      </c>
      <c r="Q36" s="537">
        <v>0</v>
      </c>
      <c r="R36" s="538">
        <f t="shared" si="4"/>
        <v>2</v>
      </c>
      <c r="S36" s="539">
        <f t="shared" si="0"/>
        <v>100000</v>
      </c>
      <c r="T36" s="582"/>
      <c r="U36" s="24"/>
    </row>
    <row r="37" spans="1:21" ht="21" customHeight="1" x14ac:dyDescent="0.55000000000000004">
      <c r="A37" s="543" t="s">
        <v>2100</v>
      </c>
      <c r="B37" s="536">
        <v>2</v>
      </c>
      <c r="C37" s="537">
        <f>2*3000</f>
        <v>6000</v>
      </c>
      <c r="D37" s="552">
        <v>0</v>
      </c>
      <c r="E37" s="537">
        <v>0</v>
      </c>
      <c r="F37" s="552">
        <v>0</v>
      </c>
      <c r="G37" s="537">
        <v>0</v>
      </c>
      <c r="H37" s="552">
        <v>0</v>
      </c>
      <c r="I37" s="537">
        <v>0</v>
      </c>
      <c r="J37" s="552">
        <v>0</v>
      </c>
      <c r="K37" s="537">
        <v>0</v>
      </c>
      <c r="L37" s="552">
        <v>0</v>
      </c>
      <c r="M37" s="537">
        <v>0</v>
      </c>
      <c r="N37" s="552">
        <v>0</v>
      </c>
      <c r="O37" s="537">
        <v>0</v>
      </c>
      <c r="P37" s="552">
        <v>0</v>
      </c>
      <c r="Q37" s="537">
        <v>0</v>
      </c>
      <c r="R37" s="538">
        <f t="shared" si="4"/>
        <v>2</v>
      </c>
      <c r="S37" s="539">
        <f t="shared" si="0"/>
        <v>6000</v>
      </c>
      <c r="T37" s="582"/>
      <c r="U37" s="24"/>
    </row>
    <row r="38" spans="1:21" ht="21" customHeight="1" x14ac:dyDescent="0.55000000000000004">
      <c r="A38" s="543" t="s">
        <v>2101</v>
      </c>
      <c r="B38" s="536">
        <v>1</v>
      </c>
      <c r="C38" s="537">
        <v>55000</v>
      </c>
      <c r="D38" s="552">
        <v>0</v>
      </c>
      <c r="E38" s="537">
        <v>0</v>
      </c>
      <c r="F38" s="552">
        <v>0</v>
      </c>
      <c r="G38" s="537">
        <v>0</v>
      </c>
      <c r="H38" s="552">
        <v>0</v>
      </c>
      <c r="I38" s="537">
        <v>0</v>
      </c>
      <c r="J38" s="552">
        <v>0</v>
      </c>
      <c r="K38" s="537">
        <v>0</v>
      </c>
      <c r="L38" s="552">
        <v>0</v>
      </c>
      <c r="M38" s="537">
        <v>0</v>
      </c>
      <c r="N38" s="552">
        <v>0</v>
      </c>
      <c r="O38" s="537">
        <v>0</v>
      </c>
      <c r="P38" s="552">
        <v>0</v>
      </c>
      <c r="Q38" s="537">
        <v>0</v>
      </c>
      <c r="R38" s="538">
        <f t="shared" si="4"/>
        <v>1</v>
      </c>
      <c r="S38" s="539">
        <f t="shared" si="0"/>
        <v>55000</v>
      </c>
      <c r="T38" s="582"/>
      <c r="U38" s="24"/>
    </row>
    <row r="39" spans="1:21" ht="21" customHeight="1" x14ac:dyDescent="0.55000000000000004">
      <c r="A39" s="543" t="s">
        <v>2102</v>
      </c>
      <c r="B39" s="536">
        <v>1</v>
      </c>
      <c r="C39" s="537">
        <v>25000</v>
      </c>
      <c r="D39" s="552">
        <v>0</v>
      </c>
      <c r="E39" s="537">
        <v>0</v>
      </c>
      <c r="F39" s="552">
        <v>0</v>
      </c>
      <c r="G39" s="537">
        <v>0</v>
      </c>
      <c r="H39" s="552">
        <v>0</v>
      </c>
      <c r="I39" s="537">
        <v>0</v>
      </c>
      <c r="J39" s="552">
        <v>0</v>
      </c>
      <c r="K39" s="537">
        <v>0</v>
      </c>
      <c r="L39" s="552">
        <v>0</v>
      </c>
      <c r="M39" s="537">
        <v>0</v>
      </c>
      <c r="N39" s="552">
        <v>0</v>
      </c>
      <c r="O39" s="537">
        <v>0</v>
      </c>
      <c r="P39" s="552">
        <v>0</v>
      </c>
      <c r="Q39" s="537">
        <v>0</v>
      </c>
      <c r="R39" s="538">
        <f t="shared" si="4"/>
        <v>1</v>
      </c>
      <c r="S39" s="539">
        <f t="shared" si="0"/>
        <v>25000</v>
      </c>
      <c r="T39" s="582"/>
      <c r="U39" s="24"/>
    </row>
    <row r="40" spans="1:21" ht="21" customHeight="1" x14ac:dyDescent="0.55000000000000004">
      <c r="A40" s="544" t="s">
        <v>2103</v>
      </c>
      <c r="B40" s="536">
        <v>2</v>
      </c>
      <c r="C40" s="537">
        <f>2*60000</f>
        <v>120000</v>
      </c>
      <c r="D40" s="552">
        <v>0</v>
      </c>
      <c r="E40" s="537">
        <v>0</v>
      </c>
      <c r="F40" s="552">
        <v>0</v>
      </c>
      <c r="G40" s="537">
        <v>0</v>
      </c>
      <c r="H40" s="552">
        <v>0</v>
      </c>
      <c r="I40" s="537">
        <v>0</v>
      </c>
      <c r="J40" s="552">
        <v>0</v>
      </c>
      <c r="K40" s="537">
        <v>0</v>
      </c>
      <c r="L40" s="552">
        <v>0</v>
      </c>
      <c r="M40" s="537">
        <v>0</v>
      </c>
      <c r="N40" s="552">
        <v>0</v>
      </c>
      <c r="O40" s="537">
        <v>0</v>
      </c>
      <c r="P40" s="552">
        <v>0</v>
      </c>
      <c r="Q40" s="537">
        <v>0</v>
      </c>
      <c r="R40" s="538">
        <f t="shared" si="4"/>
        <v>2</v>
      </c>
      <c r="S40" s="539">
        <f t="shared" si="0"/>
        <v>120000</v>
      </c>
      <c r="T40" s="582"/>
      <c r="U40" s="24"/>
    </row>
    <row r="41" spans="1:21" ht="21" customHeight="1" x14ac:dyDescent="0.55000000000000004">
      <c r="A41" s="530" t="s">
        <v>2104</v>
      </c>
      <c r="B41" s="536">
        <v>0</v>
      </c>
      <c r="C41" s="537">
        <v>0</v>
      </c>
      <c r="D41" s="552">
        <v>0</v>
      </c>
      <c r="E41" s="537">
        <v>0</v>
      </c>
      <c r="F41" s="552">
        <v>0</v>
      </c>
      <c r="G41" s="537">
        <v>0</v>
      </c>
      <c r="H41" s="552">
        <v>5</v>
      </c>
      <c r="I41" s="537">
        <f>5*4500</f>
        <v>22500</v>
      </c>
      <c r="J41" s="552">
        <v>0</v>
      </c>
      <c r="K41" s="537">
        <v>0</v>
      </c>
      <c r="L41" s="552">
        <v>0</v>
      </c>
      <c r="M41" s="537">
        <v>0</v>
      </c>
      <c r="N41" s="552">
        <v>0</v>
      </c>
      <c r="O41" s="537">
        <v>0</v>
      </c>
      <c r="P41" s="552">
        <v>0</v>
      </c>
      <c r="Q41" s="537">
        <v>0</v>
      </c>
      <c r="R41" s="538">
        <f t="shared" si="4"/>
        <v>5</v>
      </c>
      <c r="S41" s="539">
        <f t="shared" si="0"/>
        <v>22500</v>
      </c>
      <c r="T41" s="582"/>
      <c r="U41" s="24"/>
    </row>
    <row r="42" spans="1:21" ht="21" customHeight="1" x14ac:dyDescent="0.55000000000000004">
      <c r="A42" s="545" t="s">
        <v>2105</v>
      </c>
      <c r="B42" s="536">
        <v>0</v>
      </c>
      <c r="C42" s="537">
        <v>0</v>
      </c>
      <c r="D42" s="552">
        <v>0</v>
      </c>
      <c r="E42" s="537">
        <v>0</v>
      </c>
      <c r="F42" s="552">
        <v>0</v>
      </c>
      <c r="G42" s="537">
        <v>0</v>
      </c>
      <c r="H42" s="552">
        <v>1</v>
      </c>
      <c r="I42" s="537">
        <v>10000</v>
      </c>
      <c r="J42" s="552">
        <v>0</v>
      </c>
      <c r="K42" s="537">
        <v>0</v>
      </c>
      <c r="L42" s="552">
        <v>0</v>
      </c>
      <c r="M42" s="537">
        <v>0</v>
      </c>
      <c r="N42" s="552">
        <v>0</v>
      </c>
      <c r="O42" s="537">
        <v>0</v>
      </c>
      <c r="P42" s="552">
        <v>0</v>
      </c>
      <c r="Q42" s="537">
        <v>0</v>
      </c>
      <c r="R42" s="538">
        <f t="shared" si="4"/>
        <v>1</v>
      </c>
      <c r="S42" s="539">
        <f t="shared" si="0"/>
        <v>10000</v>
      </c>
      <c r="T42" s="582"/>
      <c r="U42" s="24"/>
    </row>
    <row r="43" spans="1:21" ht="21" customHeight="1" x14ac:dyDescent="0.55000000000000004">
      <c r="A43" s="546" t="s">
        <v>2106</v>
      </c>
      <c r="B43" s="536">
        <v>0</v>
      </c>
      <c r="C43" s="537">
        <v>0</v>
      </c>
      <c r="D43" s="552">
        <v>0</v>
      </c>
      <c r="E43" s="537">
        <v>0</v>
      </c>
      <c r="F43" s="552">
        <v>0</v>
      </c>
      <c r="G43" s="537">
        <v>0</v>
      </c>
      <c r="H43" s="552">
        <v>1</v>
      </c>
      <c r="I43" s="537">
        <v>30000</v>
      </c>
      <c r="J43" s="552">
        <v>0</v>
      </c>
      <c r="K43" s="537">
        <v>0</v>
      </c>
      <c r="L43" s="552">
        <v>0</v>
      </c>
      <c r="M43" s="537">
        <v>0</v>
      </c>
      <c r="N43" s="552">
        <v>0</v>
      </c>
      <c r="O43" s="537">
        <v>0</v>
      </c>
      <c r="P43" s="552">
        <v>0</v>
      </c>
      <c r="Q43" s="537">
        <v>0</v>
      </c>
      <c r="R43" s="538">
        <f t="shared" si="4"/>
        <v>1</v>
      </c>
      <c r="S43" s="539">
        <f t="shared" si="0"/>
        <v>30000</v>
      </c>
      <c r="T43" s="582"/>
      <c r="U43" s="24"/>
    </row>
    <row r="44" spans="1:21" ht="21" customHeight="1" x14ac:dyDescent="0.55000000000000004">
      <c r="A44" s="529" t="s">
        <v>2107</v>
      </c>
      <c r="B44" s="536">
        <v>0</v>
      </c>
      <c r="C44" s="537">
        <v>0</v>
      </c>
      <c r="D44" s="552">
        <v>0</v>
      </c>
      <c r="E44" s="537">
        <v>0</v>
      </c>
      <c r="F44" s="552">
        <v>0</v>
      </c>
      <c r="G44" s="537">
        <v>0</v>
      </c>
      <c r="H44" s="552">
        <v>1</v>
      </c>
      <c r="I44" s="537">
        <v>7000</v>
      </c>
      <c r="J44" s="552">
        <v>0</v>
      </c>
      <c r="K44" s="537">
        <v>0</v>
      </c>
      <c r="L44" s="552">
        <v>0</v>
      </c>
      <c r="M44" s="537">
        <v>0</v>
      </c>
      <c r="N44" s="552">
        <v>0</v>
      </c>
      <c r="O44" s="537">
        <v>0</v>
      </c>
      <c r="P44" s="552">
        <v>0</v>
      </c>
      <c r="Q44" s="537">
        <v>0</v>
      </c>
      <c r="R44" s="538">
        <f t="shared" si="4"/>
        <v>1</v>
      </c>
      <c r="S44" s="539">
        <f t="shared" si="0"/>
        <v>7000</v>
      </c>
      <c r="T44" s="582"/>
      <c r="U44" s="24"/>
    </row>
    <row r="45" spans="1:21" ht="21" customHeight="1" x14ac:dyDescent="0.55000000000000004">
      <c r="A45" s="527" t="s">
        <v>2108</v>
      </c>
      <c r="B45" s="536">
        <v>0</v>
      </c>
      <c r="C45" s="537">
        <v>0</v>
      </c>
      <c r="D45" s="552">
        <v>0</v>
      </c>
      <c r="E45" s="537">
        <v>0</v>
      </c>
      <c r="F45" s="552">
        <v>0</v>
      </c>
      <c r="G45" s="537">
        <v>0</v>
      </c>
      <c r="H45" s="552">
        <v>1</v>
      </c>
      <c r="I45" s="537">
        <v>15000</v>
      </c>
      <c r="J45" s="552">
        <v>0</v>
      </c>
      <c r="K45" s="537">
        <v>0</v>
      </c>
      <c r="L45" s="552">
        <v>0</v>
      </c>
      <c r="M45" s="537">
        <v>0</v>
      </c>
      <c r="N45" s="552">
        <v>0</v>
      </c>
      <c r="O45" s="537">
        <v>0</v>
      </c>
      <c r="P45" s="552">
        <v>0</v>
      </c>
      <c r="Q45" s="537">
        <v>0</v>
      </c>
      <c r="R45" s="538">
        <f t="shared" si="4"/>
        <v>1</v>
      </c>
      <c r="S45" s="539">
        <f t="shared" si="0"/>
        <v>15000</v>
      </c>
      <c r="T45" s="582"/>
      <c r="U45" s="24"/>
    </row>
    <row r="46" spans="1:21" ht="21" customHeight="1" x14ac:dyDescent="0.55000000000000004">
      <c r="A46" s="527" t="s">
        <v>2109</v>
      </c>
      <c r="B46" s="536">
        <v>0</v>
      </c>
      <c r="C46" s="537">
        <v>0</v>
      </c>
      <c r="D46" s="552">
        <v>0</v>
      </c>
      <c r="E46" s="537">
        <v>0</v>
      </c>
      <c r="F46" s="552">
        <v>0</v>
      </c>
      <c r="G46" s="537">
        <v>0</v>
      </c>
      <c r="H46" s="552">
        <v>0</v>
      </c>
      <c r="I46" s="537">
        <v>0</v>
      </c>
      <c r="J46" s="552">
        <v>1</v>
      </c>
      <c r="K46" s="537">
        <v>20000</v>
      </c>
      <c r="L46" s="552">
        <v>0</v>
      </c>
      <c r="M46" s="537">
        <v>0</v>
      </c>
      <c r="N46" s="552">
        <v>0</v>
      </c>
      <c r="O46" s="537">
        <v>0</v>
      </c>
      <c r="P46" s="552">
        <v>0</v>
      </c>
      <c r="Q46" s="537">
        <v>0</v>
      </c>
      <c r="R46" s="538">
        <f t="shared" si="4"/>
        <v>1</v>
      </c>
      <c r="S46" s="539">
        <f t="shared" si="0"/>
        <v>20000</v>
      </c>
      <c r="T46" s="582"/>
      <c r="U46" s="24"/>
    </row>
    <row r="47" spans="1:21" ht="21" customHeight="1" x14ac:dyDescent="0.55000000000000004">
      <c r="A47" s="548" t="s">
        <v>2110</v>
      </c>
      <c r="B47" s="536">
        <v>0</v>
      </c>
      <c r="C47" s="537">
        <v>0</v>
      </c>
      <c r="D47" s="552">
        <v>0</v>
      </c>
      <c r="E47" s="537">
        <v>0</v>
      </c>
      <c r="F47" s="552">
        <v>0</v>
      </c>
      <c r="G47" s="537">
        <v>0</v>
      </c>
      <c r="H47" s="552">
        <v>0</v>
      </c>
      <c r="I47" s="537">
        <v>0</v>
      </c>
      <c r="J47" s="552">
        <v>0</v>
      </c>
      <c r="K47" s="537">
        <v>0</v>
      </c>
      <c r="L47" s="552">
        <v>1</v>
      </c>
      <c r="M47" s="537">
        <v>95000</v>
      </c>
      <c r="N47" s="552">
        <v>0</v>
      </c>
      <c r="O47" s="537">
        <v>0</v>
      </c>
      <c r="P47" s="552">
        <v>0</v>
      </c>
      <c r="Q47" s="537">
        <v>0</v>
      </c>
      <c r="R47" s="538">
        <f t="shared" si="4"/>
        <v>1</v>
      </c>
      <c r="S47" s="539">
        <f t="shared" si="0"/>
        <v>95000</v>
      </c>
      <c r="T47" s="582"/>
      <c r="U47" s="24"/>
    </row>
    <row r="48" spans="1:21" ht="21" customHeight="1" x14ac:dyDescent="0.55000000000000004">
      <c r="A48" s="548" t="s">
        <v>2111</v>
      </c>
      <c r="B48" s="536">
        <v>0</v>
      </c>
      <c r="C48" s="537">
        <v>0</v>
      </c>
      <c r="D48" s="552">
        <v>0</v>
      </c>
      <c r="E48" s="537">
        <v>0</v>
      </c>
      <c r="F48" s="552">
        <v>0</v>
      </c>
      <c r="G48" s="537">
        <v>0</v>
      </c>
      <c r="H48" s="552">
        <v>0</v>
      </c>
      <c r="I48" s="537">
        <v>0</v>
      </c>
      <c r="J48" s="552">
        <v>0</v>
      </c>
      <c r="K48" s="537">
        <v>0</v>
      </c>
      <c r="L48" s="552">
        <v>1</v>
      </c>
      <c r="M48" s="537">
        <v>35000</v>
      </c>
      <c r="N48" s="552">
        <v>0</v>
      </c>
      <c r="O48" s="537">
        <v>0</v>
      </c>
      <c r="P48" s="552">
        <v>0</v>
      </c>
      <c r="Q48" s="537">
        <v>0</v>
      </c>
      <c r="R48" s="538">
        <f t="shared" si="4"/>
        <v>1</v>
      </c>
      <c r="S48" s="539">
        <f t="shared" si="0"/>
        <v>35000</v>
      </c>
      <c r="T48" s="582"/>
      <c r="U48" s="24"/>
    </row>
    <row r="49" spans="1:21" ht="21" customHeight="1" x14ac:dyDescent="0.55000000000000004">
      <c r="A49" s="548" t="s">
        <v>2112</v>
      </c>
      <c r="B49" s="536">
        <v>0</v>
      </c>
      <c r="C49" s="537">
        <v>0</v>
      </c>
      <c r="D49" s="552">
        <v>0</v>
      </c>
      <c r="E49" s="537">
        <v>0</v>
      </c>
      <c r="F49" s="552">
        <v>0</v>
      </c>
      <c r="G49" s="537">
        <v>0</v>
      </c>
      <c r="H49" s="552">
        <v>0</v>
      </c>
      <c r="I49" s="537">
        <v>0</v>
      </c>
      <c r="J49" s="552">
        <v>0</v>
      </c>
      <c r="K49" s="537">
        <v>0</v>
      </c>
      <c r="L49" s="552">
        <v>1</v>
      </c>
      <c r="M49" s="537">
        <v>3500</v>
      </c>
      <c r="N49" s="552">
        <v>0</v>
      </c>
      <c r="O49" s="537">
        <v>0</v>
      </c>
      <c r="P49" s="552">
        <v>0</v>
      </c>
      <c r="Q49" s="537">
        <v>0</v>
      </c>
      <c r="R49" s="538">
        <f t="shared" si="4"/>
        <v>1</v>
      </c>
      <c r="S49" s="539">
        <f t="shared" si="0"/>
        <v>3500</v>
      </c>
      <c r="T49" s="582"/>
      <c r="U49" s="24"/>
    </row>
    <row r="50" spans="1:21" ht="21" customHeight="1" x14ac:dyDescent="0.55000000000000004">
      <c r="A50" s="548" t="s">
        <v>2113</v>
      </c>
      <c r="B50" s="536">
        <v>0</v>
      </c>
      <c r="C50" s="537">
        <v>0</v>
      </c>
      <c r="D50" s="552">
        <v>0</v>
      </c>
      <c r="E50" s="537">
        <v>0</v>
      </c>
      <c r="F50" s="552">
        <v>0</v>
      </c>
      <c r="G50" s="537">
        <v>0</v>
      </c>
      <c r="H50" s="552">
        <v>0</v>
      </c>
      <c r="I50" s="537">
        <v>0</v>
      </c>
      <c r="J50" s="552">
        <v>0</v>
      </c>
      <c r="K50" s="537">
        <v>0</v>
      </c>
      <c r="L50" s="552">
        <v>2</v>
      </c>
      <c r="M50" s="537">
        <f>2*1200</f>
        <v>2400</v>
      </c>
      <c r="N50" s="552">
        <v>0</v>
      </c>
      <c r="O50" s="537">
        <v>0</v>
      </c>
      <c r="P50" s="552">
        <v>0</v>
      </c>
      <c r="Q50" s="537">
        <v>0</v>
      </c>
      <c r="R50" s="538">
        <f t="shared" si="4"/>
        <v>2</v>
      </c>
      <c r="S50" s="539">
        <f t="shared" si="0"/>
        <v>2400</v>
      </c>
      <c r="T50" s="582"/>
      <c r="U50" s="24"/>
    </row>
    <row r="51" spans="1:21" ht="21" customHeight="1" x14ac:dyDescent="0.55000000000000004">
      <c r="A51" s="548" t="s">
        <v>2114</v>
      </c>
      <c r="B51" s="536">
        <v>0</v>
      </c>
      <c r="C51" s="537">
        <v>0</v>
      </c>
      <c r="D51" s="552">
        <v>0</v>
      </c>
      <c r="E51" s="537">
        <v>0</v>
      </c>
      <c r="F51" s="552">
        <v>0</v>
      </c>
      <c r="G51" s="537">
        <v>0</v>
      </c>
      <c r="H51" s="552">
        <v>0</v>
      </c>
      <c r="I51" s="537">
        <v>0</v>
      </c>
      <c r="J51" s="552">
        <v>0</v>
      </c>
      <c r="K51" s="537">
        <v>0</v>
      </c>
      <c r="L51" s="552">
        <v>1</v>
      </c>
      <c r="M51" s="537">
        <v>390</v>
      </c>
      <c r="N51" s="552">
        <v>0</v>
      </c>
      <c r="O51" s="537">
        <v>0</v>
      </c>
      <c r="P51" s="552">
        <v>0</v>
      </c>
      <c r="Q51" s="537">
        <v>0</v>
      </c>
      <c r="R51" s="538">
        <f t="shared" si="4"/>
        <v>1</v>
      </c>
      <c r="S51" s="539">
        <f t="shared" si="0"/>
        <v>390</v>
      </c>
      <c r="T51" s="582"/>
      <c r="U51" s="24"/>
    </row>
    <row r="52" spans="1:21" ht="21" customHeight="1" x14ac:dyDescent="0.55000000000000004">
      <c r="A52" s="548" t="s">
        <v>2115</v>
      </c>
      <c r="B52" s="536">
        <v>0</v>
      </c>
      <c r="C52" s="537">
        <v>0</v>
      </c>
      <c r="D52" s="552">
        <v>0</v>
      </c>
      <c r="E52" s="537">
        <v>0</v>
      </c>
      <c r="F52" s="552">
        <v>0</v>
      </c>
      <c r="G52" s="537">
        <v>0</v>
      </c>
      <c r="H52" s="552">
        <v>0</v>
      </c>
      <c r="I52" s="537">
        <v>0</v>
      </c>
      <c r="J52" s="552">
        <v>0</v>
      </c>
      <c r="K52" s="537">
        <v>0</v>
      </c>
      <c r="L52" s="552">
        <v>1</v>
      </c>
      <c r="M52" s="537">
        <v>65000</v>
      </c>
      <c r="N52" s="552">
        <v>0</v>
      </c>
      <c r="O52" s="537">
        <v>0</v>
      </c>
      <c r="P52" s="552">
        <v>0</v>
      </c>
      <c r="Q52" s="537">
        <v>0</v>
      </c>
      <c r="R52" s="538">
        <f t="shared" si="4"/>
        <v>1</v>
      </c>
      <c r="S52" s="539">
        <f t="shared" si="0"/>
        <v>65000</v>
      </c>
      <c r="T52" s="582"/>
      <c r="U52" s="24"/>
    </row>
    <row r="53" spans="1:21" ht="21" customHeight="1" x14ac:dyDescent="0.55000000000000004">
      <c r="A53" s="549" t="s">
        <v>2116</v>
      </c>
      <c r="B53" s="536">
        <v>0</v>
      </c>
      <c r="C53" s="537">
        <v>0</v>
      </c>
      <c r="D53" s="552"/>
      <c r="E53" s="537"/>
      <c r="F53" s="555">
        <v>1</v>
      </c>
      <c r="G53" s="410">
        <v>37000</v>
      </c>
      <c r="H53" s="552">
        <v>0</v>
      </c>
      <c r="I53" s="537">
        <v>0</v>
      </c>
      <c r="J53" s="552">
        <v>0</v>
      </c>
      <c r="K53" s="537">
        <v>0</v>
      </c>
      <c r="L53" s="552">
        <v>0</v>
      </c>
      <c r="M53" s="537">
        <v>0</v>
      </c>
      <c r="N53" s="552">
        <v>0</v>
      </c>
      <c r="O53" s="537">
        <v>0</v>
      </c>
      <c r="P53" s="552">
        <v>0</v>
      </c>
      <c r="Q53" s="537">
        <v>0</v>
      </c>
      <c r="R53" s="538">
        <f t="shared" si="4"/>
        <v>1</v>
      </c>
      <c r="S53" s="539">
        <f t="shared" si="0"/>
        <v>37000</v>
      </c>
      <c r="T53" s="582"/>
      <c r="U53" s="24"/>
    </row>
    <row r="54" spans="1:21" x14ac:dyDescent="0.55000000000000004">
      <c r="A54" s="670" t="s">
        <v>2031</v>
      </c>
      <c r="B54" s="671"/>
      <c r="C54" s="671"/>
      <c r="D54" s="671"/>
      <c r="E54" s="671"/>
      <c r="F54" s="671"/>
      <c r="G54" s="671"/>
      <c r="H54" s="671"/>
      <c r="I54" s="671"/>
      <c r="J54" s="671"/>
      <c r="K54" s="671"/>
      <c r="L54" s="671"/>
      <c r="M54" s="671"/>
      <c r="N54" s="671"/>
      <c r="O54" s="671"/>
      <c r="P54" s="671"/>
      <c r="Q54" s="671"/>
      <c r="R54" s="671"/>
      <c r="S54" s="672"/>
      <c r="T54" s="582"/>
      <c r="U54" s="24"/>
    </row>
    <row r="55" spans="1:21" x14ac:dyDescent="0.55000000000000004">
      <c r="A55" s="558" t="s">
        <v>2117</v>
      </c>
      <c r="B55" s="536">
        <v>0</v>
      </c>
      <c r="C55" s="537">
        <v>0</v>
      </c>
      <c r="D55" s="552">
        <v>0</v>
      </c>
      <c r="E55" s="537">
        <v>0</v>
      </c>
      <c r="F55" s="555">
        <v>0</v>
      </c>
      <c r="G55" s="410">
        <v>0</v>
      </c>
      <c r="H55" s="552">
        <v>0</v>
      </c>
      <c r="I55" s="537">
        <v>0</v>
      </c>
      <c r="J55" s="552">
        <v>1</v>
      </c>
      <c r="K55" s="537">
        <v>19300</v>
      </c>
      <c r="L55" s="552">
        <v>0</v>
      </c>
      <c r="M55" s="537">
        <v>0</v>
      </c>
      <c r="N55" s="552">
        <v>0</v>
      </c>
      <c r="O55" s="537">
        <v>0</v>
      </c>
      <c r="P55" s="552">
        <v>0</v>
      </c>
      <c r="Q55" s="537">
        <v>0</v>
      </c>
      <c r="R55" s="538">
        <f t="shared" ref="R55" si="5">B55+D55+F55+H55+J55+L55+N55+P55</f>
        <v>1</v>
      </c>
      <c r="S55" s="539">
        <f t="shared" ref="S55" si="6">C55+E55+G55+I55+K55+M55+O55+Q55</f>
        <v>19300</v>
      </c>
      <c r="T55" s="582"/>
      <c r="U55" s="24"/>
    </row>
    <row r="56" spans="1:21" x14ac:dyDescent="0.55000000000000004">
      <c r="A56" s="670" t="s">
        <v>1781</v>
      </c>
      <c r="B56" s="671"/>
      <c r="C56" s="671"/>
      <c r="D56" s="671"/>
      <c r="E56" s="671"/>
      <c r="F56" s="671"/>
      <c r="G56" s="671"/>
      <c r="H56" s="671"/>
      <c r="I56" s="671"/>
      <c r="J56" s="671"/>
      <c r="K56" s="671"/>
      <c r="L56" s="671"/>
      <c r="M56" s="671"/>
      <c r="N56" s="671"/>
      <c r="O56" s="671"/>
      <c r="P56" s="671"/>
      <c r="Q56" s="671"/>
      <c r="R56" s="671"/>
      <c r="S56" s="672"/>
      <c r="T56" s="582"/>
      <c r="U56" s="24"/>
    </row>
    <row r="57" spans="1:21" s="560" customFormat="1" x14ac:dyDescent="0.55000000000000004">
      <c r="A57" s="558" t="s">
        <v>2118</v>
      </c>
      <c r="B57" s="536">
        <v>1</v>
      </c>
      <c r="C57" s="537">
        <v>5000</v>
      </c>
      <c r="D57" s="552">
        <v>0</v>
      </c>
      <c r="E57" s="537">
        <v>0</v>
      </c>
      <c r="F57" s="555">
        <v>0</v>
      </c>
      <c r="G57" s="410">
        <v>0</v>
      </c>
      <c r="H57" s="552">
        <v>0</v>
      </c>
      <c r="I57" s="537">
        <v>0</v>
      </c>
      <c r="J57" s="552">
        <v>0</v>
      </c>
      <c r="K57" s="537">
        <v>0</v>
      </c>
      <c r="L57" s="552">
        <v>0</v>
      </c>
      <c r="M57" s="537">
        <v>0</v>
      </c>
      <c r="N57" s="552">
        <v>0</v>
      </c>
      <c r="O57" s="537">
        <v>0</v>
      </c>
      <c r="P57" s="552">
        <v>0</v>
      </c>
      <c r="Q57" s="537">
        <v>0</v>
      </c>
      <c r="R57" s="538">
        <f t="shared" ref="R57" si="7">B57+D57+F57+H57+J57+L57+N57+P57</f>
        <v>1</v>
      </c>
      <c r="S57" s="539">
        <f t="shared" ref="S57" si="8">C57+E57+G57+I57+K57+M57+O57+Q57</f>
        <v>5000</v>
      </c>
      <c r="T57" s="582"/>
      <c r="U57" s="561"/>
    </row>
    <row r="58" spans="1:21" x14ac:dyDescent="0.55000000000000004">
      <c r="A58" s="670" t="s">
        <v>1793</v>
      </c>
      <c r="B58" s="671"/>
      <c r="C58" s="671"/>
      <c r="D58" s="671"/>
      <c r="E58" s="671"/>
      <c r="F58" s="671"/>
      <c r="G58" s="671"/>
      <c r="H58" s="671"/>
      <c r="I58" s="671"/>
      <c r="J58" s="671"/>
      <c r="K58" s="671"/>
      <c r="L58" s="671"/>
      <c r="M58" s="671"/>
      <c r="N58" s="671"/>
      <c r="O58" s="671"/>
      <c r="P58" s="671"/>
      <c r="Q58" s="671"/>
      <c r="R58" s="671"/>
      <c r="S58" s="672"/>
      <c r="T58" s="582"/>
      <c r="U58" s="562"/>
    </row>
    <row r="59" spans="1:21" s="560" customFormat="1" x14ac:dyDescent="0.55000000000000004">
      <c r="A59" s="547" t="s">
        <v>2119</v>
      </c>
      <c r="B59" s="536">
        <v>0</v>
      </c>
      <c r="C59" s="537">
        <v>0</v>
      </c>
      <c r="D59" s="552">
        <v>0</v>
      </c>
      <c r="E59" s="537">
        <v>0</v>
      </c>
      <c r="F59" s="555">
        <v>0</v>
      </c>
      <c r="G59" s="410">
        <v>0</v>
      </c>
      <c r="H59" s="552">
        <v>1</v>
      </c>
      <c r="I59" s="537">
        <v>3000</v>
      </c>
      <c r="J59" s="552">
        <v>0</v>
      </c>
      <c r="K59" s="537">
        <v>0</v>
      </c>
      <c r="L59" s="552"/>
      <c r="M59" s="537"/>
      <c r="N59" s="552">
        <v>0</v>
      </c>
      <c r="O59" s="537">
        <v>0</v>
      </c>
      <c r="P59" s="552">
        <v>0</v>
      </c>
      <c r="Q59" s="537">
        <v>0</v>
      </c>
      <c r="R59" s="538">
        <f t="shared" ref="R59:R60" si="9">B59+D59+F59+H59+J59+L59+N59+P59</f>
        <v>1</v>
      </c>
      <c r="S59" s="539">
        <f t="shared" ref="S59:S60" si="10">C59+E59+G59+I59+K59+M59+O59+Q59</f>
        <v>3000</v>
      </c>
      <c r="T59" s="582"/>
      <c r="U59" s="563"/>
    </row>
    <row r="60" spans="1:21" s="560" customFormat="1" x14ac:dyDescent="0.55000000000000004">
      <c r="A60" s="559" t="s">
        <v>2120</v>
      </c>
      <c r="B60" s="536">
        <v>0</v>
      </c>
      <c r="C60" s="537">
        <v>0</v>
      </c>
      <c r="D60" s="552">
        <v>0</v>
      </c>
      <c r="E60" s="537">
        <v>0</v>
      </c>
      <c r="F60" s="555">
        <v>0</v>
      </c>
      <c r="G60" s="410">
        <v>0</v>
      </c>
      <c r="H60" s="552">
        <v>0</v>
      </c>
      <c r="I60" s="537">
        <v>0</v>
      </c>
      <c r="J60" s="552">
        <v>0</v>
      </c>
      <c r="K60" s="537">
        <v>0</v>
      </c>
      <c r="L60" s="552">
        <v>1</v>
      </c>
      <c r="M60" s="537">
        <v>250000</v>
      </c>
      <c r="N60" s="552">
        <v>0</v>
      </c>
      <c r="O60" s="537">
        <v>0</v>
      </c>
      <c r="P60" s="552">
        <v>0</v>
      </c>
      <c r="Q60" s="537">
        <v>0</v>
      </c>
      <c r="R60" s="538">
        <f t="shared" si="9"/>
        <v>1</v>
      </c>
      <c r="S60" s="539">
        <f t="shared" si="10"/>
        <v>250000</v>
      </c>
      <c r="T60" s="582"/>
      <c r="U60" s="563"/>
    </row>
    <row r="61" spans="1:21" s="560" customFormat="1" x14ac:dyDescent="0.55000000000000004">
      <c r="A61" s="670" t="s">
        <v>2032</v>
      </c>
      <c r="B61" s="671"/>
      <c r="C61" s="671"/>
      <c r="D61" s="671"/>
      <c r="E61" s="671"/>
      <c r="F61" s="671"/>
      <c r="G61" s="671"/>
      <c r="H61" s="671"/>
      <c r="I61" s="671"/>
      <c r="J61" s="671"/>
      <c r="K61" s="671"/>
      <c r="L61" s="671"/>
      <c r="M61" s="671"/>
      <c r="N61" s="671"/>
      <c r="O61" s="671"/>
      <c r="P61" s="671"/>
      <c r="Q61" s="671"/>
      <c r="R61" s="671"/>
      <c r="S61" s="672"/>
      <c r="T61" s="582"/>
      <c r="U61" s="563"/>
    </row>
    <row r="62" spans="1:21" s="560" customFormat="1" x14ac:dyDescent="0.55000000000000004">
      <c r="A62" s="527" t="s">
        <v>2121</v>
      </c>
      <c r="B62" s="536">
        <v>0</v>
      </c>
      <c r="C62" s="537">
        <v>0</v>
      </c>
      <c r="D62" s="552">
        <v>0</v>
      </c>
      <c r="E62" s="537">
        <v>0</v>
      </c>
      <c r="F62" s="555">
        <v>0</v>
      </c>
      <c r="G62" s="410">
        <v>0</v>
      </c>
      <c r="H62" s="552">
        <v>0</v>
      </c>
      <c r="I62" s="537">
        <v>0</v>
      </c>
      <c r="J62" s="552">
        <v>0</v>
      </c>
      <c r="K62" s="537">
        <v>0</v>
      </c>
      <c r="L62" s="552">
        <v>0</v>
      </c>
      <c r="M62" s="537">
        <v>0</v>
      </c>
      <c r="N62" s="552">
        <v>1</v>
      </c>
      <c r="O62" s="537">
        <v>4900</v>
      </c>
      <c r="P62" s="552">
        <v>0</v>
      </c>
      <c r="Q62" s="537">
        <v>0</v>
      </c>
      <c r="R62" s="538">
        <f t="shared" ref="R62:R63" si="11">B62+D62+F62+H62+J62+L62+N62+P62</f>
        <v>1</v>
      </c>
      <c r="S62" s="539">
        <f t="shared" ref="S62:S63" si="12">C62+E62+G62+I62+K62+M62+O62+Q62</f>
        <v>4900</v>
      </c>
      <c r="T62" s="582"/>
      <c r="U62" s="563"/>
    </row>
    <row r="63" spans="1:21" s="560" customFormat="1" x14ac:dyDescent="0.55000000000000004">
      <c r="A63" s="527" t="s">
        <v>2122</v>
      </c>
      <c r="B63" s="536">
        <v>0</v>
      </c>
      <c r="C63" s="537">
        <v>0</v>
      </c>
      <c r="D63" s="552">
        <v>0</v>
      </c>
      <c r="E63" s="537">
        <v>0</v>
      </c>
      <c r="F63" s="555">
        <v>0</v>
      </c>
      <c r="G63" s="410">
        <v>0</v>
      </c>
      <c r="H63" s="552">
        <v>0</v>
      </c>
      <c r="I63" s="537">
        <v>0</v>
      </c>
      <c r="J63" s="552">
        <v>0</v>
      </c>
      <c r="K63" s="537">
        <v>0</v>
      </c>
      <c r="L63" s="552">
        <v>0</v>
      </c>
      <c r="M63" s="537">
        <v>0</v>
      </c>
      <c r="N63" s="552">
        <v>1</v>
      </c>
      <c r="O63" s="537">
        <v>2500</v>
      </c>
      <c r="P63" s="552">
        <v>0</v>
      </c>
      <c r="Q63" s="537">
        <v>0</v>
      </c>
      <c r="R63" s="538">
        <f t="shared" si="11"/>
        <v>1</v>
      </c>
      <c r="S63" s="539">
        <f t="shared" si="12"/>
        <v>2500</v>
      </c>
      <c r="T63" s="582"/>
      <c r="U63" s="563"/>
    </row>
    <row r="64" spans="1:21" x14ac:dyDescent="0.55000000000000004">
      <c r="A64" s="352" t="s">
        <v>2037</v>
      </c>
      <c r="B64" s="408">
        <v>0</v>
      </c>
      <c r="C64" s="409">
        <v>0</v>
      </c>
      <c r="D64" s="553">
        <v>0</v>
      </c>
      <c r="E64" s="409">
        <v>0</v>
      </c>
      <c r="F64" s="553">
        <v>0</v>
      </c>
      <c r="G64" s="409">
        <v>0</v>
      </c>
      <c r="H64" s="553">
        <v>0</v>
      </c>
      <c r="I64" s="409">
        <v>0</v>
      </c>
      <c r="J64" s="553">
        <v>0</v>
      </c>
      <c r="K64" s="409">
        <v>0</v>
      </c>
      <c r="L64" s="553">
        <v>0</v>
      </c>
      <c r="M64" s="409">
        <v>0</v>
      </c>
      <c r="N64" s="553">
        <v>1</v>
      </c>
      <c r="O64" s="409">
        <v>198000</v>
      </c>
      <c r="P64" s="553">
        <v>0</v>
      </c>
      <c r="Q64" s="409">
        <v>0</v>
      </c>
      <c r="R64" s="412">
        <f t="shared" si="2"/>
        <v>1</v>
      </c>
      <c r="S64" s="413">
        <f t="shared" si="2"/>
        <v>198000</v>
      </c>
      <c r="T64" s="582"/>
      <c r="U64" s="562"/>
    </row>
    <row r="65" spans="1:21" x14ac:dyDescent="0.55000000000000004">
      <c r="A65" s="352" t="s">
        <v>2038</v>
      </c>
      <c r="B65" s="408">
        <v>0</v>
      </c>
      <c r="C65" s="409">
        <v>0</v>
      </c>
      <c r="D65" s="553">
        <v>0</v>
      </c>
      <c r="E65" s="409">
        <v>0</v>
      </c>
      <c r="F65" s="553">
        <v>0</v>
      </c>
      <c r="G65" s="409">
        <v>0</v>
      </c>
      <c r="H65" s="553">
        <v>0</v>
      </c>
      <c r="I65" s="409">
        <v>0</v>
      </c>
      <c r="J65" s="553">
        <v>0</v>
      </c>
      <c r="K65" s="409">
        <v>0</v>
      </c>
      <c r="L65" s="553">
        <v>0</v>
      </c>
      <c r="M65" s="409">
        <v>0</v>
      </c>
      <c r="N65" s="556">
        <v>1</v>
      </c>
      <c r="O65" s="416">
        <v>315000</v>
      </c>
      <c r="P65" s="553">
        <v>0</v>
      </c>
      <c r="Q65" s="409">
        <v>0</v>
      </c>
      <c r="R65" s="412">
        <f t="shared" si="2"/>
        <v>1</v>
      </c>
      <c r="S65" s="413">
        <f t="shared" si="2"/>
        <v>315000</v>
      </c>
      <c r="T65" s="582"/>
      <c r="U65" s="562"/>
    </row>
    <row r="66" spans="1:21" x14ac:dyDescent="0.55000000000000004">
      <c r="A66" s="352" t="s">
        <v>2039</v>
      </c>
      <c r="B66" s="461">
        <v>0</v>
      </c>
      <c r="C66" s="409">
        <v>0</v>
      </c>
      <c r="D66" s="553">
        <v>0</v>
      </c>
      <c r="E66" s="409">
        <v>0</v>
      </c>
      <c r="F66" s="553">
        <v>0</v>
      </c>
      <c r="G66" s="409">
        <v>0</v>
      </c>
      <c r="H66" s="553">
        <v>0</v>
      </c>
      <c r="I66" s="409">
        <v>0</v>
      </c>
      <c r="J66" s="553">
        <v>0</v>
      </c>
      <c r="K66" s="409">
        <v>0</v>
      </c>
      <c r="L66" s="553">
        <v>0</v>
      </c>
      <c r="M66" s="409">
        <v>0</v>
      </c>
      <c r="N66" s="557">
        <v>1</v>
      </c>
      <c r="O66" s="463">
        <v>300000</v>
      </c>
      <c r="P66" s="553">
        <v>0</v>
      </c>
      <c r="Q66" s="409">
        <v>0</v>
      </c>
      <c r="R66" s="412">
        <f t="shared" si="2"/>
        <v>1</v>
      </c>
      <c r="S66" s="413">
        <f t="shared" si="2"/>
        <v>300000</v>
      </c>
      <c r="T66" s="582"/>
    </row>
    <row r="67" spans="1:21" x14ac:dyDescent="0.55000000000000004">
      <c r="A67" s="352" t="s">
        <v>2050</v>
      </c>
      <c r="B67" s="461">
        <v>0</v>
      </c>
      <c r="C67" s="409">
        <v>0</v>
      </c>
      <c r="D67" s="553">
        <v>0</v>
      </c>
      <c r="E67" s="409">
        <v>0</v>
      </c>
      <c r="F67" s="553">
        <v>0</v>
      </c>
      <c r="G67" s="409">
        <v>0</v>
      </c>
      <c r="H67" s="553">
        <v>0</v>
      </c>
      <c r="I67" s="409">
        <v>0</v>
      </c>
      <c r="J67" s="553">
        <v>0</v>
      </c>
      <c r="K67" s="409">
        <v>0</v>
      </c>
      <c r="L67" s="553">
        <v>0</v>
      </c>
      <c r="M67" s="409">
        <v>0</v>
      </c>
      <c r="N67" s="557">
        <v>1</v>
      </c>
      <c r="O67" s="463">
        <v>300000</v>
      </c>
      <c r="P67" s="553">
        <v>0</v>
      </c>
      <c r="Q67" s="409">
        <v>0</v>
      </c>
      <c r="R67" s="412">
        <f t="shared" si="2"/>
        <v>1</v>
      </c>
      <c r="S67" s="413">
        <f t="shared" si="2"/>
        <v>300000</v>
      </c>
      <c r="T67" s="582"/>
    </row>
    <row r="68" spans="1:21" x14ac:dyDescent="0.55000000000000004">
      <c r="A68" s="352" t="s">
        <v>2051</v>
      </c>
      <c r="B68" s="461">
        <v>0</v>
      </c>
      <c r="C68" s="409">
        <v>0</v>
      </c>
      <c r="D68" s="553">
        <v>0</v>
      </c>
      <c r="E68" s="409">
        <v>0</v>
      </c>
      <c r="F68" s="553">
        <v>0</v>
      </c>
      <c r="G68" s="409">
        <v>0</v>
      </c>
      <c r="H68" s="553">
        <v>0</v>
      </c>
      <c r="I68" s="409">
        <v>0</v>
      </c>
      <c r="J68" s="553">
        <v>0</v>
      </c>
      <c r="K68" s="409">
        <v>0</v>
      </c>
      <c r="L68" s="553">
        <v>0</v>
      </c>
      <c r="M68" s="409">
        <v>0</v>
      </c>
      <c r="N68" s="557">
        <v>1</v>
      </c>
      <c r="O68" s="463">
        <v>50000</v>
      </c>
      <c r="P68" s="553">
        <v>0</v>
      </c>
      <c r="Q68" s="409">
        <v>0</v>
      </c>
      <c r="R68" s="412">
        <f t="shared" si="2"/>
        <v>1</v>
      </c>
      <c r="S68" s="413">
        <f t="shared" si="2"/>
        <v>50000</v>
      </c>
      <c r="T68" s="582"/>
    </row>
    <row r="69" spans="1:21" s="466" customFormat="1" x14ac:dyDescent="0.2">
      <c r="A69" s="464" t="s">
        <v>2040</v>
      </c>
      <c r="B69" s="464">
        <f>SUM(B7:B68)</f>
        <v>62</v>
      </c>
      <c r="C69" s="464">
        <f t="shared" ref="C69:S69" si="13">SUM(C7:C68)</f>
        <v>669400</v>
      </c>
      <c r="D69" s="464">
        <f t="shared" si="13"/>
        <v>0</v>
      </c>
      <c r="E69" s="464">
        <f t="shared" si="13"/>
        <v>0</v>
      </c>
      <c r="F69" s="464">
        <f t="shared" si="13"/>
        <v>4</v>
      </c>
      <c r="G69" s="464">
        <f t="shared" si="13"/>
        <v>61800</v>
      </c>
      <c r="H69" s="464">
        <f t="shared" si="13"/>
        <v>17</v>
      </c>
      <c r="I69" s="464">
        <f t="shared" si="13"/>
        <v>165290</v>
      </c>
      <c r="J69" s="464">
        <f t="shared" si="13"/>
        <v>13</v>
      </c>
      <c r="K69" s="464">
        <f t="shared" si="13"/>
        <v>150200</v>
      </c>
      <c r="L69" s="464">
        <f t="shared" si="13"/>
        <v>13</v>
      </c>
      <c r="M69" s="464">
        <f t="shared" si="13"/>
        <v>521690</v>
      </c>
      <c r="N69" s="464">
        <f t="shared" si="13"/>
        <v>10</v>
      </c>
      <c r="O69" s="464">
        <f t="shared" si="13"/>
        <v>1179200</v>
      </c>
      <c r="P69" s="464">
        <f t="shared" si="13"/>
        <v>19</v>
      </c>
      <c r="Q69" s="464">
        <f t="shared" si="13"/>
        <v>84700</v>
      </c>
      <c r="R69" s="464">
        <f t="shared" si="13"/>
        <v>138</v>
      </c>
      <c r="S69" s="564">
        <f t="shared" si="13"/>
        <v>2832280</v>
      </c>
      <c r="T69" s="583"/>
    </row>
    <row r="71" spans="1:21" x14ac:dyDescent="0.55000000000000004">
      <c r="R71" s="137" t="s">
        <v>2123</v>
      </c>
      <c r="S71" s="24">
        <v>2277513.7540000011</v>
      </c>
      <c r="T71" s="466">
        <f>S69-S71</f>
        <v>554766.24599999888</v>
      </c>
    </row>
    <row r="73" spans="1:21" x14ac:dyDescent="0.55000000000000004">
      <c r="B73" s="137" t="s">
        <v>2033</v>
      </c>
      <c r="C73" s="137" t="s">
        <v>2033</v>
      </c>
    </row>
    <row r="74" spans="1:21" x14ac:dyDescent="0.55000000000000004">
      <c r="G74" s="137" t="s">
        <v>2033</v>
      </c>
    </row>
    <row r="78" spans="1:21" x14ac:dyDescent="0.55000000000000004">
      <c r="R78" s="137" t="s">
        <v>2033</v>
      </c>
    </row>
  </sheetData>
  <protectedRanges>
    <protectedRange password="CC6F" sqref="A16:A22" name="ช่วง1_5_1_5_4"/>
    <protectedRange password="CC6F" sqref="A14" name="ช่วง1_5_1_5_1_3"/>
  </protectedRanges>
  <mergeCells count="16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  <mergeCell ref="A61:S61"/>
    <mergeCell ref="A54:S54"/>
    <mergeCell ref="A23:S23"/>
    <mergeCell ref="A6:S6"/>
    <mergeCell ref="A56:S56"/>
    <mergeCell ref="A58:S58"/>
  </mergeCells>
  <pageMargins left="0.19685039370078741" right="0.19685039370078741" top="0.74803149606299213" bottom="0.74803149606299213" header="0.31496062992125984" footer="0.31496062992125984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5" sqref="D15"/>
    </sheetView>
  </sheetViews>
  <sheetFormatPr defaultRowHeight="14.25" x14ac:dyDescent="0.2"/>
  <cols>
    <col min="1" max="1" width="9.125" customWidth="1"/>
    <col min="2" max="2" width="19.375" customWidth="1"/>
    <col min="3" max="3" width="19.125" customWidth="1"/>
    <col min="4" max="4" width="17.25" customWidth="1"/>
    <col min="5" max="5" width="20.125" customWidth="1"/>
    <col min="6" max="6" width="12.375" customWidth="1"/>
    <col min="7" max="7" width="17.25" customWidth="1"/>
  </cols>
  <sheetData>
    <row r="1" spans="1:7" ht="27.75" x14ac:dyDescent="0.65">
      <c r="A1" s="77"/>
      <c r="B1" s="678" t="s">
        <v>784</v>
      </c>
      <c r="C1" s="679"/>
      <c r="D1" s="679"/>
      <c r="E1" s="679"/>
      <c r="F1" s="679"/>
      <c r="G1" s="679"/>
    </row>
    <row r="2" spans="1:7" ht="89.25" customHeight="1" x14ac:dyDescent="0.2">
      <c r="A2" s="83" t="s">
        <v>786</v>
      </c>
      <c r="B2" s="127" t="s">
        <v>787</v>
      </c>
      <c r="C2" s="85" t="s">
        <v>793</v>
      </c>
      <c r="D2" s="83" t="s">
        <v>790</v>
      </c>
      <c r="E2" s="127" t="s">
        <v>788</v>
      </c>
      <c r="F2" s="127" t="s">
        <v>789</v>
      </c>
      <c r="G2" s="213" t="s">
        <v>785</v>
      </c>
    </row>
    <row r="3" spans="1:7" ht="24" x14ac:dyDescent="0.55000000000000004">
      <c r="A3" s="26">
        <v>1</v>
      </c>
      <c r="B3" s="26" t="s">
        <v>1979</v>
      </c>
      <c r="C3" s="362">
        <v>330000</v>
      </c>
      <c r="D3" s="363">
        <f>'7.1 รายละเอียด แผน รพ.สต.'!M4</f>
        <v>1635508</v>
      </c>
      <c r="E3" s="364">
        <f>'7.1 รายละเอียด แผน รพ.สต.'!T4</f>
        <v>272332.34000000003</v>
      </c>
      <c r="F3" s="368">
        <v>343251.93</v>
      </c>
      <c r="G3" s="351">
        <f>SUM(C3:F3)</f>
        <v>2581092.27</v>
      </c>
    </row>
    <row r="4" spans="1:7" ht="24" x14ac:dyDescent="0.55000000000000004">
      <c r="A4" s="26">
        <v>2</v>
      </c>
      <c r="B4" s="26" t="s">
        <v>1980</v>
      </c>
      <c r="C4" s="362">
        <v>330000</v>
      </c>
      <c r="D4" s="363">
        <f>'7.1 รายละเอียด แผน รพ.สต.'!M5</f>
        <v>927699</v>
      </c>
      <c r="E4" s="364">
        <f>'7.1 รายละเอียด แผน รพ.สต.'!T5</f>
        <v>376094.20999999996</v>
      </c>
      <c r="F4" s="368">
        <v>271200</v>
      </c>
      <c r="G4" s="351">
        <f t="shared" ref="G4:G9" si="0">SUM(C4:F4)</f>
        <v>1904993.21</v>
      </c>
    </row>
    <row r="5" spans="1:7" ht="24" x14ac:dyDescent="0.55000000000000004">
      <c r="A5" s="26">
        <v>3</v>
      </c>
      <c r="B5" s="26" t="s">
        <v>1981</v>
      </c>
      <c r="C5" s="362">
        <v>330000</v>
      </c>
      <c r="D5" s="363">
        <f>'7.1 รายละเอียด แผน รพ.สต.'!M6</f>
        <v>1423386</v>
      </c>
      <c r="E5" s="364">
        <f>'7.1 รายละเอียด แผน รพ.สต.'!T6</f>
        <v>449982.93</v>
      </c>
      <c r="F5" s="366">
        <f>259450+438000</f>
        <v>697450</v>
      </c>
      <c r="G5" s="351">
        <f t="shared" si="0"/>
        <v>2900818.93</v>
      </c>
    </row>
    <row r="6" spans="1:7" ht="24" x14ac:dyDescent="0.55000000000000004">
      <c r="A6" s="26">
        <v>4</v>
      </c>
      <c r="B6" s="26" t="s">
        <v>1982</v>
      </c>
      <c r="C6" s="362">
        <v>330000</v>
      </c>
      <c r="D6" s="363">
        <f>'7.1 รายละเอียด แผน รพ.สต.'!M7</f>
        <v>810486</v>
      </c>
      <c r="E6" s="364">
        <f>'7.1 รายละเอียด แผน รพ.สต.'!T7</f>
        <v>293800.26000000007</v>
      </c>
      <c r="F6" s="366">
        <v>103000</v>
      </c>
      <c r="G6" s="351">
        <f t="shared" si="0"/>
        <v>1537286.26</v>
      </c>
    </row>
    <row r="7" spans="1:7" ht="24" x14ac:dyDescent="0.55000000000000004">
      <c r="A7" s="26">
        <v>5</v>
      </c>
      <c r="B7" s="26" t="s">
        <v>1983</v>
      </c>
      <c r="C7" s="362">
        <v>300000</v>
      </c>
      <c r="D7" s="363">
        <f>'7.1 รายละเอียด แผน รพ.สต.'!M8</f>
        <v>449715</v>
      </c>
      <c r="E7" s="364">
        <f>'7.1 รายละเอียด แผน รพ.สต.'!T8</f>
        <v>237045.15000000002</v>
      </c>
      <c r="F7" s="366">
        <v>338000</v>
      </c>
      <c r="G7" s="351">
        <f t="shared" si="0"/>
        <v>1324760.1499999999</v>
      </c>
    </row>
    <row r="8" spans="1:7" ht="24" x14ac:dyDescent="0.55000000000000004">
      <c r="A8" s="26">
        <v>6</v>
      </c>
      <c r="B8" s="26" t="s">
        <v>1984</v>
      </c>
      <c r="C8" s="362">
        <v>330000</v>
      </c>
      <c r="D8" s="363">
        <f>'7.1 รายละเอียด แผน รพ.สต.'!M9</f>
        <v>717221</v>
      </c>
      <c r="E8" s="364">
        <f>'7.1 รายละเอียด แผน รพ.สต.'!T9</f>
        <v>379216.37</v>
      </c>
      <c r="F8" s="368">
        <v>164000</v>
      </c>
      <c r="G8" s="351">
        <f t="shared" si="0"/>
        <v>1590437.37</v>
      </c>
    </row>
    <row r="9" spans="1:7" ht="24" x14ac:dyDescent="0.55000000000000004">
      <c r="A9" s="353">
        <v>7</v>
      </c>
      <c r="B9" s="352" t="s">
        <v>1986</v>
      </c>
      <c r="C9" s="365"/>
      <c r="D9" s="363">
        <f>'7.1 รายละเอียด แผน รพ.สต.'!M10</f>
        <v>610000</v>
      </c>
      <c r="E9" s="364">
        <f>'7.1 รายละเอียด แผน รพ.สต.'!T10</f>
        <v>0</v>
      </c>
      <c r="F9" s="204">
        <v>0</v>
      </c>
      <c r="G9" s="351">
        <f t="shared" si="0"/>
        <v>610000</v>
      </c>
    </row>
    <row r="10" spans="1:7" ht="24" hidden="1" x14ac:dyDescent="0.2">
      <c r="A10" s="83"/>
      <c r="B10" s="127"/>
      <c r="C10" s="29"/>
      <c r="D10" s="83"/>
      <c r="E10" s="127"/>
      <c r="F10" s="367"/>
      <c r="G10" s="351">
        <f t="shared" ref="G10:G13" si="1">SUM(C10:F11)</f>
        <v>0</v>
      </c>
    </row>
    <row r="11" spans="1:7" ht="24" hidden="1" x14ac:dyDescent="0.55000000000000004">
      <c r="A11" s="134"/>
      <c r="B11" s="26"/>
      <c r="C11" s="90"/>
      <c r="D11" s="134"/>
      <c r="E11" s="26"/>
      <c r="F11" s="104"/>
      <c r="G11" s="351">
        <f t="shared" si="1"/>
        <v>0</v>
      </c>
    </row>
    <row r="12" spans="1:7" ht="24" hidden="1" x14ac:dyDescent="0.55000000000000004">
      <c r="A12" s="134"/>
      <c r="B12" s="26"/>
      <c r="C12" s="26"/>
      <c r="D12" s="26"/>
      <c r="E12" s="26"/>
      <c r="F12" s="104"/>
      <c r="G12" s="351">
        <f t="shared" si="1"/>
        <v>0</v>
      </c>
    </row>
    <row r="13" spans="1:7" ht="27" hidden="1" customHeight="1" x14ac:dyDescent="0.55000000000000004">
      <c r="A13" s="134"/>
      <c r="B13" s="26"/>
      <c r="C13" s="26"/>
      <c r="D13" s="26"/>
      <c r="E13" s="26"/>
      <c r="F13" s="104"/>
      <c r="G13" s="351">
        <f t="shared" si="1"/>
        <v>0</v>
      </c>
    </row>
    <row r="14" spans="1:7" ht="24" hidden="1" customHeight="1" x14ac:dyDescent="0.55000000000000004">
      <c r="A14" s="134"/>
      <c r="B14" s="26"/>
      <c r="C14" s="26"/>
      <c r="D14" s="26"/>
      <c r="E14" s="26"/>
      <c r="F14" s="104"/>
      <c r="G14" s="351"/>
    </row>
    <row r="15" spans="1:7" s="19" customFormat="1" ht="24.75" customHeight="1" x14ac:dyDescent="0.55000000000000004">
      <c r="A15" s="680" t="s">
        <v>666</v>
      </c>
      <c r="B15" s="681"/>
      <c r="C15" s="520">
        <f>SUM(C3:C14)</f>
        <v>1950000</v>
      </c>
      <c r="D15" s="520">
        <f t="shared" ref="D15:F15" si="2">SUM(D3:D14)</f>
        <v>6574015</v>
      </c>
      <c r="E15" s="520">
        <f t="shared" si="2"/>
        <v>2008471.2600000002</v>
      </c>
      <c r="F15" s="521">
        <f t="shared" si="2"/>
        <v>1916901.93</v>
      </c>
      <c r="G15" s="520">
        <f>SUM(G3:G14)</f>
        <v>12449388.190000001</v>
      </c>
    </row>
    <row r="16" spans="1:7" s="18" customFormat="1" ht="27.75" x14ac:dyDescent="0.65"/>
    <row r="17" spans="2:9" s="18" customFormat="1" ht="27.75" x14ac:dyDescent="0.65">
      <c r="B17" s="84" t="s">
        <v>794</v>
      </c>
      <c r="C17" s="18" t="s">
        <v>795</v>
      </c>
    </row>
    <row r="18" spans="2:9" s="18" customFormat="1" ht="27.75" x14ac:dyDescent="0.65">
      <c r="B18" s="84"/>
      <c r="C18" s="18" t="s">
        <v>796</v>
      </c>
    </row>
    <row r="19" spans="2:9" s="18" customFormat="1" ht="32.25" customHeight="1" x14ac:dyDescent="0.65">
      <c r="B19" s="87" t="s">
        <v>797</v>
      </c>
      <c r="C19" s="677" t="s">
        <v>798</v>
      </c>
      <c r="D19" s="677"/>
      <c r="E19" s="677"/>
      <c r="F19" s="677"/>
      <c r="G19" s="677"/>
    </row>
    <row r="20" spans="2:9" s="18" customFormat="1" ht="54" customHeight="1" x14ac:dyDescent="0.65">
      <c r="B20" s="676" t="s">
        <v>799</v>
      </c>
      <c r="C20" s="676"/>
      <c r="D20" s="676"/>
      <c r="E20" s="676"/>
      <c r="F20" s="676"/>
      <c r="G20" s="676"/>
      <c r="H20" s="86"/>
      <c r="I20" s="86"/>
    </row>
    <row r="21" spans="2:9" s="18" customFormat="1" ht="31.5" customHeight="1" x14ac:dyDescent="0.65">
      <c r="B21" s="18" t="s">
        <v>800</v>
      </c>
      <c r="C21" s="18" t="s">
        <v>801</v>
      </c>
    </row>
  </sheetData>
  <mergeCells count="4">
    <mergeCell ref="B20:G20"/>
    <mergeCell ref="C19:G19"/>
    <mergeCell ref="B1:G1"/>
    <mergeCell ref="A15:B15"/>
  </mergeCells>
  <pageMargins left="0.17" right="0.17" top="0.28999999999999998" bottom="0.23" header="0.3" footer="0.17"/>
  <pageSetup paperSize="9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/>
  </sheetPr>
  <dimension ref="A1:V17"/>
  <sheetViews>
    <sheetView tabSelected="1" topLeftCell="C1" zoomScale="70" zoomScaleNormal="70" workbookViewId="0">
      <selection activeCell="E1" sqref="E1"/>
    </sheetView>
  </sheetViews>
  <sheetFormatPr defaultRowHeight="14.25" x14ac:dyDescent="0.2"/>
  <cols>
    <col min="1" max="1" width="6" bestFit="1" customWidth="1"/>
    <col min="2" max="2" width="15.125" customWidth="1"/>
    <col min="3" max="3" width="13.5" customWidth="1"/>
    <col min="4" max="4" width="17.375" customWidth="1"/>
    <col min="5" max="5" width="12.125" customWidth="1"/>
    <col min="6" max="6" width="15.875" customWidth="1"/>
    <col min="7" max="7" width="12.75" customWidth="1"/>
    <col min="8" max="8" width="12.625" hidden="1" customWidth="1"/>
    <col min="9" max="9" width="13.875" hidden="1" customWidth="1"/>
    <col min="10" max="10" width="13.625" hidden="1" customWidth="1"/>
    <col min="11" max="11" width="13.5" hidden="1" customWidth="1"/>
    <col min="12" max="13" width="14.375" style="202" customWidth="1"/>
    <col min="14" max="15" width="14.125" customWidth="1"/>
    <col min="16" max="16" width="12" style="265" customWidth="1"/>
    <col min="17" max="17" width="12.625" customWidth="1"/>
    <col min="18" max="20" width="13.5" customWidth="1"/>
    <col min="21" max="21" width="13.25" customWidth="1"/>
    <col min="22" max="22" width="16" customWidth="1"/>
  </cols>
  <sheetData>
    <row r="1" spans="1:22" s="309" customFormat="1" ht="27.75" x14ac:dyDescent="0.65">
      <c r="A1" s="308" t="s">
        <v>1663</v>
      </c>
      <c r="C1" s="308"/>
      <c r="D1" s="308"/>
      <c r="E1" s="308"/>
      <c r="F1" s="308"/>
      <c r="G1" s="308"/>
      <c r="L1" s="310"/>
      <c r="M1" s="310"/>
    </row>
    <row r="2" spans="1:22" s="312" customFormat="1" ht="96" x14ac:dyDescent="0.2">
      <c r="A2" s="686" t="s">
        <v>786</v>
      </c>
      <c r="B2" s="687" t="s">
        <v>787</v>
      </c>
      <c r="C2" s="687" t="s">
        <v>2017</v>
      </c>
      <c r="D2" s="311" t="s">
        <v>793</v>
      </c>
      <c r="E2" s="431" t="s">
        <v>790</v>
      </c>
      <c r="F2" s="432"/>
      <c r="G2" s="432"/>
      <c r="H2" s="432"/>
      <c r="I2" s="432"/>
      <c r="J2" s="432"/>
      <c r="K2" s="432"/>
      <c r="L2" s="432"/>
      <c r="M2" s="433"/>
      <c r="N2" s="689" t="s">
        <v>788</v>
      </c>
      <c r="O2" s="690"/>
      <c r="P2" s="690"/>
      <c r="Q2" s="690"/>
      <c r="R2" s="690"/>
      <c r="S2" s="690"/>
      <c r="T2" s="691"/>
      <c r="U2" s="640" t="s">
        <v>2066</v>
      </c>
      <c r="V2" s="638" t="s">
        <v>2067</v>
      </c>
    </row>
    <row r="3" spans="1:22" s="202" customFormat="1" ht="87" customHeight="1" x14ac:dyDescent="0.2">
      <c r="A3" s="686"/>
      <c r="B3" s="687"/>
      <c r="C3" s="687"/>
      <c r="D3" s="296" t="s">
        <v>1664</v>
      </c>
      <c r="E3" s="296" t="s">
        <v>1665</v>
      </c>
      <c r="F3" s="296" t="s">
        <v>1666</v>
      </c>
      <c r="G3" s="296" t="s">
        <v>1667</v>
      </c>
      <c r="H3" s="296" t="s">
        <v>1668</v>
      </c>
      <c r="I3" s="158" t="s">
        <v>1669</v>
      </c>
      <c r="J3" s="296" t="s">
        <v>1670</v>
      </c>
      <c r="K3" s="296" t="s">
        <v>1671</v>
      </c>
      <c r="L3" s="158" t="s">
        <v>1672</v>
      </c>
      <c r="M3" s="158" t="s">
        <v>2065</v>
      </c>
      <c r="N3" s="297" t="s">
        <v>1673</v>
      </c>
      <c r="O3" s="297" t="s">
        <v>2047</v>
      </c>
      <c r="P3" s="297" t="s">
        <v>2046</v>
      </c>
      <c r="Q3" s="296" t="s">
        <v>630</v>
      </c>
      <c r="R3" s="296" t="s">
        <v>2048</v>
      </c>
      <c r="S3" s="297" t="s">
        <v>1675</v>
      </c>
      <c r="T3" s="321" t="s">
        <v>2064</v>
      </c>
      <c r="U3" s="688"/>
      <c r="V3" s="682"/>
    </row>
    <row r="4" spans="1:22" ht="24" x14ac:dyDescent="0.55000000000000004">
      <c r="A4" s="90">
        <v>1</v>
      </c>
      <c r="B4" s="26" t="s">
        <v>1979</v>
      </c>
      <c r="C4" s="313">
        <v>3416</v>
      </c>
      <c r="D4" s="313">
        <v>330000</v>
      </c>
      <c r="E4" s="313">
        <v>136800</v>
      </c>
      <c r="F4" s="313">
        <v>1364400</v>
      </c>
      <c r="G4" s="313">
        <v>65088</v>
      </c>
      <c r="H4" s="313"/>
      <c r="I4" s="204"/>
      <c r="J4" s="204"/>
      <c r="K4" s="204"/>
      <c r="L4" s="21">
        <v>69220</v>
      </c>
      <c r="M4" s="21">
        <f>SUM(E4:L4)</f>
        <v>1635508</v>
      </c>
      <c r="N4" s="204">
        <v>172108.08</v>
      </c>
      <c r="O4" s="204">
        <v>37835</v>
      </c>
      <c r="P4" s="204">
        <v>34324.6</v>
      </c>
      <c r="Q4" s="204">
        <v>2819.82</v>
      </c>
      <c r="R4" s="204">
        <v>8960.2000000000007</v>
      </c>
      <c r="S4" s="204">
        <v>16284.64</v>
      </c>
      <c r="T4" s="204">
        <f>SUM(N4:S4)</f>
        <v>272332.34000000003</v>
      </c>
      <c r="U4" s="368">
        <v>343251.93</v>
      </c>
      <c r="V4" s="314">
        <f>SUM(U4,T4,M4)</f>
        <v>2251092.27</v>
      </c>
    </row>
    <row r="5" spans="1:22" ht="24" x14ac:dyDescent="0.55000000000000004">
      <c r="A5" s="90">
        <v>2</v>
      </c>
      <c r="B5" s="26" t="s">
        <v>1980</v>
      </c>
      <c r="C5" s="314">
        <v>5895</v>
      </c>
      <c r="D5" s="313">
        <v>330000</v>
      </c>
      <c r="E5" s="313">
        <v>136800</v>
      </c>
      <c r="F5" s="314">
        <v>653400</v>
      </c>
      <c r="G5" s="314">
        <v>30420</v>
      </c>
      <c r="H5" s="314"/>
      <c r="I5" s="204"/>
      <c r="J5" s="204"/>
      <c r="K5" s="204"/>
      <c r="L5" s="21">
        <v>107079</v>
      </c>
      <c r="M5" s="21">
        <f t="shared" ref="M5:M10" si="0">SUM(E5:L5)</f>
        <v>927699</v>
      </c>
      <c r="N5" s="204">
        <v>245831.33</v>
      </c>
      <c r="O5" s="204">
        <v>25447</v>
      </c>
      <c r="P5" s="204">
        <v>57014.92</v>
      </c>
      <c r="Q5" s="204">
        <v>4964.5600000000004</v>
      </c>
      <c r="R5" s="204">
        <v>8908.4</v>
      </c>
      <c r="S5" s="204">
        <v>33928</v>
      </c>
      <c r="T5" s="204">
        <f t="shared" ref="T5:T10" si="1">SUM(N5:S5)</f>
        <v>376094.20999999996</v>
      </c>
      <c r="U5" s="204">
        <v>271200</v>
      </c>
      <c r="V5" s="314">
        <f t="shared" ref="V5:V10" si="2">SUM(U5,T5,M5)</f>
        <v>1574993.21</v>
      </c>
    </row>
    <row r="6" spans="1:22" ht="27" customHeight="1" x14ac:dyDescent="0.55000000000000004">
      <c r="A6" s="90">
        <v>3</v>
      </c>
      <c r="B6" s="26" t="s">
        <v>1981</v>
      </c>
      <c r="C6" s="314">
        <v>6608</v>
      </c>
      <c r="D6" s="313">
        <v>330000</v>
      </c>
      <c r="E6" s="313">
        <v>136800</v>
      </c>
      <c r="F6" s="314">
        <v>1108680</v>
      </c>
      <c r="G6" s="314">
        <v>48132</v>
      </c>
      <c r="H6" s="314"/>
      <c r="I6" s="204"/>
      <c r="J6" s="204"/>
      <c r="K6" s="204"/>
      <c r="L6" s="21">
        <v>129774</v>
      </c>
      <c r="M6" s="21">
        <f t="shared" si="0"/>
        <v>1423386</v>
      </c>
      <c r="N6" s="204">
        <v>308544.96999999997</v>
      </c>
      <c r="O6" s="204">
        <v>42185</v>
      </c>
      <c r="P6" s="204">
        <v>64367.23</v>
      </c>
      <c r="Q6" s="204">
        <v>5020.46</v>
      </c>
      <c r="R6" s="204">
        <v>11008.45</v>
      </c>
      <c r="S6" s="204">
        <v>18856.82</v>
      </c>
      <c r="T6" s="204">
        <f t="shared" si="1"/>
        <v>449982.93</v>
      </c>
      <c r="U6" s="366">
        <f>259450+438000</f>
        <v>697450</v>
      </c>
      <c r="V6" s="314">
        <f t="shared" si="2"/>
        <v>2570818.9299999997</v>
      </c>
    </row>
    <row r="7" spans="1:22" ht="24" customHeight="1" x14ac:dyDescent="0.55000000000000004">
      <c r="A7" s="90">
        <v>4</v>
      </c>
      <c r="B7" s="26" t="s">
        <v>1982</v>
      </c>
      <c r="C7" s="314">
        <v>5835</v>
      </c>
      <c r="D7" s="313">
        <v>330000</v>
      </c>
      <c r="E7" s="313">
        <v>136800</v>
      </c>
      <c r="F7" s="314">
        <v>538800</v>
      </c>
      <c r="G7" s="314">
        <v>25272</v>
      </c>
      <c r="H7" s="314"/>
      <c r="I7" s="204"/>
      <c r="J7" s="204"/>
      <c r="K7" s="204"/>
      <c r="L7" s="21">
        <v>109614</v>
      </c>
      <c r="M7" s="21">
        <f t="shared" si="0"/>
        <v>810486</v>
      </c>
      <c r="N7" s="204">
        <v>174810.39</v>
      </c>
      <c r="O7" s="204">
        <v>46481</v>
      </c>
      <c r="P7" s="204">
        <v>31894.76</v>
      </c>
      <c r="Q7" s="204">
        <v>3370.98</v>
      </c>
      <c r="R7" s="204">
        <v>6872.3</v>
      </c>
      <c r="S7" s="204">
        <v>30370.83</v>
      </c>
      <c r="T7" s="204">
        <f t="shared" si="1"/>
        <v>293800.26000000007</v>
      </c>
      <c r="U7" s="366">
        <v>103000</v>
      </c>
      <c r="V7" s="314">
        <f t="shared" si="2"/>
        <v>1207286.26</v>
      </c>
    </row>
    <row r="8" spans="1:22" ht="24.75" customHeight="1" x14ac:dyDescent="0.55000000000000004">
      <c r="A8" s="90">
        <v>5</v>
      </c>
      <c r="B8" s="26" t="s">
        <v>1983</v>
      </c>
      <c r="C8" s="314">
        <v>2802</v>
      </c>
      <c r="D8" s="313">
        <v>300000</v>
      </c>
      <c r="E8" s="313">
        <v>136800</v>
      </c>
      <c r="F8" s="314">
        <v>236880</v>
      </c>
      <c r="G8" s="314">
        <v>11844</v>
      </c>
      <c r="H8" s="314"/>
      <c r="I8" s="204"/>
      <c r="J8" s="204"/>
      <c r="K8" s="204"/>
      <c r="L8" s="21">
        <v>64191</v>
      </c>
      <c r="M8" s="21">
        <f t="shared" si="0"/>
        <v>449715</v>
      </c>
      <c r="N8" s="204">
        <v>174378.07</v>
      </c>
      <c r="O8" s="204">
        <v>26525</v>
      </c>
      <c r="P8" s="204">
        <v>18253.13</v>
      </c>
      <c r="Q8" s="204">
        <v>2925.98</v>
      </c>
      <c r="R8" s="204">
        <v>6254.65</v>
      </c>
      <c r="S8" s="204">
        <v>8708.32</v>
      </c>
      <c r="T8" s="204">
        <f t="shared" si="1"/>
        <v>237045.15000000002</v>
      </c>
      <c r="U8" s="366">
        <v>338000</v>
      </c>
      <c r="V8" s="314">
        <f t="shared" si="2"/>
        <v>1024760.15</v>
      </c>
    </row>
    <row r="9" spans="1:22" s="18" customFormat="1" ht="27.75" x14ac:dyDescent="0.65">
      <c r="A9" s="90">
        <v>6</v>
      </c>
      <c r="B9" s="26" t="s">
        <v>1984</v>
      </c>
      <c r="C9" s="314">
        <v>6245</v>
      </c>
      <c r="D9" s="313">
        <v>330000</v>
      </c>
      <c r="E9" s="313">
        <v>136800</v>
      </c>
      <c r="F9" s="314">
        <v>445920</v>
      </c>
      <c r="G9" s="314">
        <v>20628</v>
      </c>
      <c r="H9" s="314"/>
      <c r="I9" s="204"/>
      <c r="J9" s="204"/>
      <c r="K9" s="204"/>
      <c r="L9" s="21">
        <v>113873</v>
      </c>
      <c r="M9" s="21">
        <f t="shared" si="0"/>
        <v>717221</v>
      </c>
      <c r="N9" s="204">
        <v>266958.06</v>
      </c>
      <c r="O9" s="204">
        <v>38507</v>
      </c>
      <c r="P9" s="204">
        <v>43498.11</v>
      </c>
      <c r="Q9" s="204">
        <v>5944.44</v>
      </c>
      <c r="R9" s="204">
        <v>8268.7999999999993</v>
      </c>
      <c r="S9" s="204">
        <v>16039.96</v>
      </c>
      <c r="T9" s="204">
        <f t="shared" si="1"/>
        <v>379216.37</v>
      </c>
      <c r="U9" s="204">
        <v>164000</v>
      </c>
      <c r="V9" s="314">
        <f t="shared" si="2"/>
        <v>1260437.3700000001</v>
      </c>
    </row>
    <row r="10" spans="1:22" s="18" customFormat="1" ht="27.75" x14ac:dyDescent="0.65">
      <c r="A10" s="90">
        <v>7</v>
      </c>
      <c r="B10" s="26" t="s">
        <v>1985</v>
      </c>
      <c r="C10" s="314"/>
      <c r="D10" s="314"/>
      <c r="E10" s="314"/>
      <c r="F10" s="314"/>
      <c r="G10" s="314"/>
      <c r="H10" s="314"/>
      <c r="I10" s="204"/>
      <c r="J10" s="204"/>
      <c r="K10" s="204"/>
      <c r="L10" s="21">
        <v>610000</v>
      </c>
      <c r="M10" s="21">
        <f t="shared" si="0"/>
        <v>610000</v>
      </c>
      <c r="N10" s="204">
        <v>0</v>
      </c>
      <c r="O10" s="204">
        <v>0</v>
      </c>
      <c r="P10" s="204">
        <v>0</v>
      </c>
      <c r="Q10" s="204">
        <v>0</v>
      </c>
      <c r="R10" s="204">
        <v>0</v>
      </c>
      <c r="S10" s="204">
        <v>0</v>
      </c>
      <c r="T10" s="204">
        <f t="shared" si="1"/>
        <v>0</v>
      </c>
      <c r="U10" s="204">
        <v>0</v>
      </c>
      <c r="V10" s="314">
        <f t="shared" si="2"/>
        <v>610000</v>
      </c>
    </row>
    <row r="11" spans="1:22" s="18" customFormat="1" ht="27.75" hidden="1" x14ac:dyDescent="0.65">
      <c r="A11" s="90">
        <v>8</v>
      </c>
      <c r="B11" s="26"/>
      <c r="C11" s="90"/>
      <c r="D11" s="314"/>
      <c r="E11" s="314"/>
      <c r="F11" s="314"/>
      <c r="G11" s="314"/>
      <c r="H11" s="314"/>
      <c r="I11" s="204"/>
      <c r="J11" s="204"/>
      <c r="K11" s="204"/>
      <c r="L11" s="21"/>
      <c r="M11" s="21"/>
      <c r="N11" s="204"/>
      <c r="O11" s="204"/>
      <c r="P11" s="204"/>
      <c r="Q11" s="204"/>
      <c r="R11" s="204"/>
      <c r="S11" s="204"/>
      <c r="T11" s="204"/>
      <c r="U11" s="204"/>
      <c r="V11" s="314"/>
    </row>
    <row r="12" spans="1:22" s="18" customFormat="1" ht="32.25" hidden="1" customHeight="1" x14ac:dyDescent="0.65">
      <c r="A12" s="90">
        <v>9</v>
      </c>
      <c r="B12" s="26"/>
      <c r="C12" s="90"/>
      <c r="D12" s="314"/>
      <c r="E12" s="314"/>
      <c r="F12" s="314"/>
      <c r="G12" s="314"/>
      <c r="H12" s="314"/>
      <c r="I12" s="204"/>
      <c r="J12" s="204"/>
      <c r="K12" s="204"/>
      <c r="L12" s="21"/>
      <c r="M12" s="21"/>
      <c r="N12" s="204"/>
      <c r="O12" s="204"/>
      <c r="P12" s="204"/>
      <c r="Q12" s="204"/>
      <c r="R12" s="204"/>
      <c r="S12" s="204"/>
      <c r="T12" s="204"/>
      <c r="U12" s="204"/>
      <c r="V12" s="314"/>
    </row>
    <row r="13" spans="1:22" s="18" customFormat="1" ht="32.25" hidden="1" customHeight="1" x14ac:dyDescent="0.65">
      <c r="A13" s="90">
        <v>10</v>
      </c>
      <c r="B13" s="26"/>
      <c r="C13" s="90"/>
      <c r="D13" s="314"/>
      <c r="E13" s="314"/>
      <c r="F13" s="314"/>
      <c r="G13" s="314"/>
      <c r="H13" s="314"/>
      <c r="I13" s="204"/>
      <c r="J13" s="204"/>
      <c r="K13" s="204"/>
      <c r="L13" s="21"/>
      <c r="M13" s="21"/>
      <c r="N13" s="204"/>
      <c r="O13" s="204"/>
      <c r="P13" s="204"/>
      <c r="Q13" s="204"/>
      <c r="R13" s="204"/>
      <c r="S13" s="204"/>
      <c r="T13" s="204"/>
      <c r="U13" s="204"/>
      <c r="V13" s="314"/>
    </row>
    <row r="14" spans="1:22" s="18" customFormat="1" ht="31.5" hidden="1" customHeight="1" x14ac:dyDescent="0.65">
      <c r="A14" s="90">
        <v>11</v>
      </c>
      <c r="B14" s="26"/>
      <c r="C14" s="90"/>
      <c r="D14" s="314"/>
      <c r="E14" s="314"/>
      <c r="F14" s="314"/>
      <c r="G14" s="314"/>
      <c r="H14" s="314"/>
      <c r="I14" s="204"/>
      <c r="J14" s="204"/>
      <c r="K14" s="204"/>
      <c r="L14" s="21"/>
      <c r="M14" s="21"/>
      <c r="N14" s="204"/>
      <c r="O14" s="204"/>
      <c r="P14" s="204"/>
      <c r="Q14" s="204"/>
      <c r="R14" s="204"/>
      <c r="S14" s="204"/>
      <c r="T14" s="204"/>
      <c r="U14" s="204"/>
      <c r="V14" s="314"/>
    </row>
    <row r="15" spans="1:22" ht="24" hidden="1" x14ac:dyDescent="0.55000000000000004">
      <c r="A15" s="90">
        <v>12</v>
      </c>
      <c r="B15" s="26"/>
      <c r="C15" s="90"/>
      <c r="D15" s="204"/>
      <c r="E15" s="204"/>
      <c r="F15" s="204"/>
      <c r="G15" s="204"/>
      <c r="H15" s="204"/>
      <c r="I15" s="204"/>
      <c r="J15" s="204"/>
      <c r="K15" s="204"/>
      <c r="L15" s="21"/>
      <c r="M15" s="21"/>
      <c r="N15" s="204"/>
      <c r="O15" s="204"/>
      <c r="P15" s="204"/>
      <c r="Q15" s="204"/>
      <c r="R15" s="204"/>
      <c r="S15" s="204"/>
      <c r="T15" s="204"/>
      <c r="U15" s="204"/>
      <c r="V15" s="314"/>
    </row>
    <row r="16" spans="1:22" ht="24" x14ac:dyDescent="0.55000000000000004">
      <c r="A16" s="683" t="s">
        <v>666</v>
      </c>
      <c r="B16" s="684"/>
      <c r="C16" s="685"/>
      <c r="D16" s="315">
        <f t="shared" ref="D16:U16" si="3">SUM(D4:D15)</f>
        <v>1950000</v>
      </c>
      <c r="E16" s="315">
        <f t="shared" si="3"/>
        <v>820800</v>
      </c>
      <c r="F16" s="315">
        <f t="shared" si="3"/>
        <v>4348080</v>
      </c>
      <c r="G16" s="315">
        <f t="shared" si="3"/>
        <v>201384</v>
      </c>
      <c r="H16" s="315">
        <f t="shared" si="3"/>
        <v>0</v>
      </c>
      <c r="I16" s="315">
        <f t="shared" si="3"/>
        <v>0</v>
      </c>
      <c r="J16" s="315">
        <f t="shared" si="3"/>
        <v>0</v>
      </c>
      <c r="K16" s="315">
        <f t="shared" si="3"/>
        <v>0</v>
      </c>
      <c r="L16" s="316">
        <f t="shared" si="3"/>
        <v>1203751</v>
      </c>
      <c r="M16" s="316">
        <f>SUM(D16:L16)</f>
        <v>8524015</v>
      </c>
      <c r="N16" s="317">
        <f t="shared" si="3"/>
        <v>1342630.9</v>
      </c>
      <c r="O16" s="317">
        <f t="shared" si="3"/>
        <v>216980</v>
      </c>
      <c r="P16" s="317">
        <f t="shared" si="3"/>
        <v>249352.75</v>
      </c>
      <c r="Q16" s="317">
        <f t="shared" si="3"/>
        <v>25046.239999999998</v>
      </c>
      <c r="R16" s="317">
        <f t="shared" si="3"/>
        <v>50272.800000000003</v>
      </c>
      <c r="S16" s="317">
        <f t="shared" si="3"/>
        <v>124188.56999999998</v>
      </c>
      <c r="T16" s="317">
        <f>SUM(T4:T10)</f>
        <v>2008471.2600000002</v>
      </c>
      <c r="U16" s="315">
        <f t="shared" si="3"/>
        <v>1916901.93</v>
      </c>
      <c r="V16" s="318">
        <f>SUM(U16,T16,M16)</f>
        <v>12449388.190000001</v>
      </c>
    </row>
    <row r="17" spans="1:22" ht="27.75" x14ac:dyDescent="0.6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61"/>
      <c r="M17" s="161"/>
      <c r="N17" s="18"/>
      <c r="O17" s="18"/>
      <c r="P17" s="196"/>
      <c r="Q17" s="18"/>
      <c r="R17" s="18"/>
      <c r="S17" s="18"/>
      <c r="T17" s="18"/>
      <c r="U17" s="18"/>
      <c r="V17" s="18"/>
    </row>
  </sheetData>
  <mergeCells count="7">
    <mergeCell ref="V2:V3"/>
    <mergeCell ref="A16:C16"/>
    <mergeCell ref="A2:A3"/>
    <mergeCell ref="B2:B3"/>
    <mergeCell ref="C2:C3"/>
    <mergeCell ref="U2:U3"/>
    <mergeCell ref="N2:T2"/>
  </mergeCells>
  <pageMargins left="0.25" right="0.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C1:K56"/>
  <sheetViews>
    <sheetView zoomScale="90" zoomScaleNormal="90" workbookViewId="0">
      <selection activeCell="J33" sqref="J33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48.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34" customWidth="1"/>
    <col min="11" max="11" width="11.75" style="1" bestFit="1" customWidth="1"/>
    <col min="12" max="16384" width="9" style="1"/>
  </cols>
  <sheetData>
    <row r="1" spans="3:10" ht="30.75" x14ac:dyDescent="0.7">
      <c r="C1" s="37"/>
      <c r="D1" s="88" t="s">
        <v>742</v>
      </c>
      <c r="E1" s="616">
        <v>2562</v>
      </c>
      <c r="F1" s="617"/>
      <c r="G1" s="618"/>
    </row>
    <row r="2" spans="3:10" s="4" customFormat="1" ht="53.25" customHeight="1" x14ac:dyDescent="0.55000000000000004">
      <c r="C2" s="38">
        <v>1</v>
      </c>
      <c r="D2" s="39" t="s">
        <v>637</v>
      </c>
      <c r="E2" s="5" t="s">
        <v>641</v>
      </c>
      <c r="F2" s="29" t="s">
        <v>643</v>
      </c>
      <c r="G2" s="44" t="s">
        <v>642</v>
      </c>
      <c r="J2" s="35"/>
    </row>
    <row r="3" spans="3:10" x14ac:dyDescent="0.55000000000000004">
      <c r="C3" s="45">
        <v>41010</v>
      </c>
      <c r="D3" s="46" t="s">
        <v>1</v>
      </c>
      <c r="E3" s="405">
        <v>44610</v>
      </c>
      <c r="F3" s="357">
        <f>G3/E3</f>
        <v>503.55645550325039</v>
      </c>
      <c r="G3" s="47">
        <f>SUMIF('1.WS-Re-Exp'!$E$3:$E$599,Revenue!C3,'1.WS-Re-Exp'!$C$3:$C$599)</f>
        <v>22463653.48</v>
      </c>
    </row>
    <row r="4" spans="3:10" x14ac:dyDescent="0.55000000000000004">
      <c r="C4" s="45">
        <v>41020</v>
      </c>
      <c r="D4" s="46" t="s">
        <v>5</v>
      </c>
      <c r="E4" s="406">
        <v>1</v>
      </c>
      <c r="F4" s="358">
        <f t="shared" ref="F4:F10" si="0">G4/E4</f>
        <v>28520</v>
      </c>
      <c r="G4" s="48">
        <f>SUMIF('1.WS-Re-Exp'!$E$3:$E$599,Revenue!C4,'1.WS-Re-Exp'!$C$3:$C$599)</f>
        <v>28520</v>
      </c>
      <c r="H4" s="1">
        <v>1</v>
      </c>
    </row>
    <row r="5" spans="3:10" x14ac:dyDescent="0.55000000000000004">
      <c r="C5" s="45">
        <v>41030</v>
      </c>
      <c r="D5" s="46" t="s">
        <v>679</v>
      </c>
      <c r="E5" s="406">
        <v>290</v>
      </c>
      <c r="F5" s="358">
        <f t="shared" si="0"/>
        <v>836.83793103448272</v>
      </c>
      <c r="G5" s="48">
        <f>SUMIF('1.WS-Re-Exp'!$E$3:$E$599,Revenue!C5,'1.WS-Re-Exp'!$C$3:$C$599)</f>
        <v>242683</v>
      </c>
    </row>
    <row r="6" spans="3:10" x14ac:dyDescent="0.55000000000000004">
      <c r="C6" s="45">
        <v>41040</v>
      </c>
      <c r="D6" s="46" t="s">
        <v>7</v>
      </c>
      <c r="E6" s="406">
        <v>2372</v>
      </c>
      <c r="F6" s="358">
        <f t="shared" si="0"/>
        <v>504.79637436762226</v>
      </c>
      <c r="G6" s="48">
        <f>SUMIF('1.WS-Re-Exp'!$E$3:$E$599,Revenue!C6,'1.WS-Re-Exp'!$C$3:$C$599)</f>
        <v>1197377</v>
      </c>
    </row>
    <row r="7" spans="3:10" x14ac:dyDescent="0.55000000000000004">
      <c r="C7" s="45">
        <v>41050</v>
      </c>
      <c r="D7" s="46" t="s">
        <v>9</v>
      </c>
      <c r="E7" s="406">
        <v>2372</v>
      </c>
      <c r="F7" s="358">
        <f t="shared" si="0"/>
        <v>389.23145025295111</v>
      </c>
      <c r="G7" s="48">
        <f>SUMIF('1.WS-Re-Exp'!$E$3:$E$599,Revenue!C7,'1.WS-Re-Exp'!$C$3:$C$599)</f>
        <v>923257</v>
      </c>
    </row>
    <row r="8" spans="3:10" x14ac:dyDescent="0.55000000000000004">
      <c r="C8" s="45">
        <v>41060</v>
      </c>
      <c r="D8" s="46" t="s">
        <v>11</v>
      </c>
      <c r="E8" s="406">
        <v>1</v>
      </c>
      <c r="F8" s="358">
        <f t="shared" si="0"/>
        <v>0</v>
      </c>
      <c r="G8" s="48">
        <f>SUMIF('1.WS-Re-Exp'!$E$3:$E$599,Revenue!C8,'1.WS-Re-Exp'!$C$3:$C$599)</f>
        <v>0</v>
      </c>
    </row>
    <row r="9" spans="3:10" x14ac:dyDescent="0.55000000000000004">
      <c r="C9" s="45">
        <v>41070</v>
      </c>
      <c r="D9" s="46" t="s">
        <v>13</v>
      </c>
      <c r="E9" s="406">
        <v>1</v>
      </c>
      <c r="F9" s="358">
        <f t="shared" si="0"/>
        <v>2692188.5</v>
      </c>
      <c r="G9" s="48">
        <f>SUMIF('1.WS-Re-Exp'!$E$3:$E$599,Revenue!C9,'1.WS-Re-Exp'!$C$3:$C$599)</f>
        <v>2692188.5</v>
      </c>
    </row>
    <row r="10" spans="3:10" x14ac:dyDescent="0.55000000000000004">
      <c r="C10" s="45">
        <v>41111</v>
      </c>
      <c r="D10" s="16" t="s">
        <v>677</v>
      </c>
      <c r="E10" s="30">
        <f>SUM(E3:E9)</f>
        <v>49647</v>
      </c>
      <c r="F10" s="358">
        <f t="shared" si="0"/>
        <v>554.87096863858847</v>
      </c>
      <c r="G10" s="49">
        <f>SUM(G3:G9)</f>
        <v>27547678.98</v>
      </c>
    </row>
    <row r="11" spans="3:10" x14ac:dyDescent="0.55000000000000004">
      <c r="C11" s="40">
        <v>2</v>
      </c>
      <c r="D11" s="41" t="s">
        <v>740</v>
      </c>
      <c r="E11" s="13" t="s">
        <v>791</v>
      </c>
      <c r="F11" s="31" t="s">
        <v>640</v>
      </c>
      <c r="G11" s="50" t="s">
        <v>741</v>
      </c>
    </row>
    <row r="12" spans="3:10" x14ac:dyDescent="0.55000000000000004">
      <c r="C12" s="45">
        <v>42010</v>
      </c>
      <c r="D12" s="46" t="s">
        <v>1</v>
      </c>
      <c r="E12" s="439">
        <v>1064</v>
      </c>
      <c r="F12" s="359">
        <f t="shared" ref="F12:F19" si="1">G12/E12</f>
        <v>8302.677396616542</v>
      </c>
      <c r="G12" s="48">
        <f>SUMIF('1.WS-Re-Exp'!$E$3:$E$599,Revenue!C12,'1.WS-Re-Exp'!$C$3:$C$599)</f>
        <v>8834048.75</v>
      </c>
    </row>
    <row r="13" spans="3:10" x14ac:dyDescent="0.55000000000000004">
      <c r="C13" s="45">
        <v>42020</v>
      </c>
      <c r="D13" s="46" t="s">
        <v>5</v>
      </c>
      <c r="E13" s="439">
        <v>1</v>
      </c>
      <c r="F13" s="359">
        <f t="shared" si="1"/>
        <v>0</v>
      </c>
      <c r="G13" s="48">
        <f>SUMIF('1.WS-Re-Exp'!$E$3:$E$599,Revenue!C13,'1.WS-Re-Exp'!$C$3:$C$599)</f>
        <v>0</v>
      </c>
      <c r="H13" s="1">
        <v>2</v>
      </c>
    </row>
    <row r="14" spans="3:10" x14ac:dyDescent="0.55000000000000004">
      <c r="C14" s="45">
        <v>42030</v>
      </c>
      <c r="D14" s="46" t="s">
        <v>679</v>
      </c>
      <c r="E14" s="439">
        <v>24</v>
      </c>
      <c r="F14" s="359">
        <f t="shared" si="1"/>
        <v>540.75</v>
      </c>
      <c r="G14" s="48">
        <f>SUMIF('1.WS-Re-Exp'!$E$3:$E$599,Revenue!C14,'1.WS-Re-Exp'!$C$3:$C$599)</f>
        <v>12978</v>
      </c>
    </row>
    <row r="15" spans="3:10" x14ac:dyDescent="0.55000000000000004">
      <c r="C15" s="45">
        <v>42040</v>
      </c>
      <c r="D15" s="46" t="s">
        <v>7</v>
      </c>
      <c r="E15" s="439">
        <v>40</v>
      </c>
      <c r="F15" s="359">
        <f t="shared" si="1"/>
        <v>3218.7</v>
      </c>
      <c r="G15" s="48">
        <f>SUMIF('1.WS-Re-Exp'!$E$3:$E$599,Revenue!C15,'1.WS-Re-Exp'!$C$3:$C$599)</f>
        <v>128748</v>
      </c>
    </row>
    <row r="16" spans="3:10" x14ac:dyDescent="0.55000000000000004">
      <c r="C16" s="45">
        <v>42050</v>
      </c>
      <c r="D16" s="46" t="s">
        <v>9</v>
      </c>
      <c r="E16" s="439">
        <v>40</v>
      </c>
      <c r="F16" s="359">
        <f t="shared" si="1"/>
        <v>4124.9250000000002</v>
      </c>
      <c r="G16" s="48">
        <f>SUMIF('1.WS-Re-Exp'!$E$3:$E$599,Revenue!C16,'1.WS-Re-Exp'!$C$3:$C$599)</f>
        <v>164997</v>
      </c>
    </row>
    <row r="17" spans="3:11" x14ac:dyDescent="0.55000000000000004">
      <c r="C17" s="45">
        <v>42060</v>
      </c>
      <c r="D17" s="46" t="s">
        <v>11</v>
      </c>
      <c r="E17" s="439">
        <v>1</v>
      </c>
      <c r="F17" s="359">
        <f t="shared" si="1"/>
        <v>47500</v>
      </c>
      <c r="G17" s="48">
        <f>SUMIF('1.WS-Re-Exp'!$E$3:$E$599,Revenue!C17,'1.WS-Re-Exp'!$C$3:$C$599)</f>
        <v>47500</v>
      </c>
    </row>
    <row r="18" spans="3:11" x14ac:dyDescent="0.55000000000000004">
      <c r="C18" s="45">
        <v>42070</v>
      </c>
      <c r="D18" s="46" t="s">
        <v>13</v>
      </c>
      <c r="E18" s="439">
        <v>1</v>
      </c>
      <c r="F18" s="359">
        <f t="shared" si="1"/>
        <v>471534.75</v>
      </c>
      <c r="G18" s="48">
        <f>SUMIF('1.WS-Re-Exp'!$E$3:$E$599,Revenue!C18,'1.WS-Re-Exp'!$C$3:$C$599)</f>
        <v>471534.75</v>
      </c>
    </row>
    <row r="19" spans="3:11" x14ac:dyDescent="0.55000000000000004">
      <c r="C19" s="45">
        <v>42222</v>
      </c>
      <c r="D19" s="16" t="s">
        <v>678</v>
      </c>
      <c r="E19" s="12">
        <f>SUM(E12:E18)</f>
        <v>1171</v>
      </c>
      <c r="F19" s="6">
        <f t="shared" si="1"/>
        <v>8249.1942783945342</v>
      </c>
      <c r="G19" s="49">
        <f>SUM(G12:G18)</f>
        <v>9659806.5</v>
      </c>
    </row>
    <row r="20" spans="3:11" x14ac:dyDescent="0.55000000000000004">
      <c r="C20" s="40">
        <v>3</v>
      </c>
      <c r="D20" s="41" t="s">
        <v>664</v>
      </c>
      <c r="E20" s="7"/>
      <c r="F20" s="6"/>
      <c r="G20" s="48"/>
    </row>
    <row r="21" spans="3:11" x14ac:dyDescent="0.55000000000000004">
      <c r="C21" s="45">
        <v>43010</v>
      </c>
      <c r="D21" s="46" t="s">
        <v>1</v>
      </c>
      <c r="E21" s="7"/>
      <c r="F21" s="6"/>
      <c r="G21" s="48">
        <f>SUMIF('1.WS-Re-Exp'!$E$3:$E$599,Revenue!C21,'1.WS-Re-Exp'!$C$3:$C$599)</f>
        <v>2099330</v>
      </c>
    </row>
    <row r="22" spans="3:11" x14ac:dyDescent="0.55000000000000004">
      <c r="C22" s="45">
        <v>43020</v>
      </c>
      <c r="D22" s="51" t="s">
        <v>7</v>
      </c>
      <c r="E22" s="7"/>
      <c r="F22" s="6"/>
      <c r="G22" s="48">
        <f>SUMIF('1.WS-Re-Exp'!$E$3:$E$599,Revenue!C22,'1.WS-Re-Exp'!$C$3:$C$599)</f>
        <v>0</v>
      </c>
      <c r="H22" s="1">
        <v>3</v>
      </c>
    </row>
    <row r="23" spans="3:11" x14ac:dyDescent="0.55000000000000004">
      <c r="C23" s="45">
        <v>43030</v>
      </c>
      <c r="D23" s="46" t="s">
        <v>9</v>
      </c>
      <c r="E23" s="7"/>
      <c r="F23" s="6"/>
      <c r="G23" s="48">
        <f>SUMIF('1.WS-Re-Exp'!$E$3:$E$599,Revenue!C23,'1.WS-Re-Exp'!$C$3:$C$599)</f>
        <v>91083</v>
      </c>
    </row>
    <row r="24" spans="3:11" x14ac:dyDescent="0.55000000000000004">
      <c r="C24" s="45">
        <v>43040</v>
      </c>
      <c r="D24" s="46" t="s">
        <v>11</v>
      </c>
      <c r="E24" s="7"/>
      <c r="F24" s="6"/>
      <c r="G24" s="48">
        <f>SUMIF('1.WS-Re-Exp'!$E$3:$E$599,Revenue!C24,'1.WS-Re-Exp'!$C$3:$C$599)</f>
        <v>0</v>
      </c>
    </row>
    <row r="25" spans="3:11" x14ac:dyDescent="0.55000000000000004">
      <c r="C25" s="45">
        <v>43050</v>
      </c>
      <c r="D25" s="46" t="s">
        <v>13</v>
      </c>
      <c r="E25" s="7"/>
      <c r="F25" s="6"/>
      <c r="G25" s="48">
        <f>SUMIF('1.WS-Re-Exp'!$E$3:$E$599,Revenue!C25,'1.WS-Re-Exp'!$C$3:$C$599)</f>
        <v>0</v>
      </c>
    </row>
    <row r="26" spans="3:11" ht="18" customHeight="1" x14ac:dyDescent="0.55000000000000004">
      <c r="C26" s="45">
        <v>43060</v>
      </c>
      <c r="D26" s="46" t="s">
        <v>3</v>
      </c>
      <c r="E26" s="7"/>
      <c r="F26" s="6"/>
      <c r="G26" s="48">
        <f>SUMIF('1.WS-Re-Exp'!$E$3:$E$599,Revenue!C26,'1.WS-Re-Exp'!$C$3:$C$599)</f>
        <v>157723</v>
      </c>
    </row>
    <row r="27" spans="3:11" s="8" customFormat="1" x14ac:dyDescent="0.55000000000000004">
      <c r="C27" s="52">
        <v>43333</v>
      </c>
      <c r="D27" s="53" t="s">
        <v>682</v>
      </c>
      <c r="E27" s="10"/>
      <c r="F27" s="11"/>
      <c r="G27" s="49">
        <f>SUM(G21:G26)</f>
        <v>2348136</v>
      </c>
      <c r="J27" s="9"/>
    </row>
    <row r="28" spans="3:11" x14ac:dyDescent="0.55000000000000004">
      <c r="C28" s="40">
        <v>4</v>
      </c>
      <c r="D28" s="41" t="s">
        <v>749</v>
      </c>
      <c r="E28" s="6"/>
      <c r="F28" s="6"/>
      <c r="G28" s="54"/>
    </row>
    <row r="29" spans="3:11" x14ac:dyDescent="0.55000000000000004">
      <c r="C29" s="45">
        <v>44010</v>
      </c>
      <c r="D29" s="95" t="s">
        <v>668</v>
      </c>
      <c r="E29" s="96"/>
      <c r="F29" s="97"/>
      <c r="G29" s="98">
        <f>SUMIF('1.WS-Re-Exp'!$E$3:$E$599,Revenue!C29,'1.WS-Re-Exp'!$C$3:$C$599)</f>
        <v>9178989.1899999995</v>
      </c>
      <c r="K29" s="36"/>
    </row>
    <row r="30" spans="3:11" x14ac:dyDescent="0.55000000000000004">
      <c r="C30" s="45">
        <v>44020</v>
      </c>
      <c r="D30" s="95" t="s">
        <v>669</v>
      </c>
      <c r="E30" s="96"/>
      <c r="F30" s="97"/>
      <c r="G30" s="98">
        <f>SUMIF('1.WS-Re-Exp'!$E$3:$E$599,Revenue!C30,'1.WS-Re-Exp'!$C$3:$C$599)</f>
        <v>0</v>
      </c>
      <c r="K30" s="36"/>
    </row>
    <row r="31" spans="3:11" x14ac:dyDescent="0.55000000000000004">
      <c r="C31" s="45">
        <v>44030</v>
      </c>
      <c r="D31" s="95" t="s">
        <v>670</v>
      </c>
      <c r="E31" s="96"/>
      <c r="F31" s="97"/>
      <c r="G31" s="98">
        <f>SUMIF('1.WS-Re-Exp'!$E$3:$E$599,Revenue!C31,'1.WS-Re-Exp'!$C$3:$C$599)</f>
        <v>0</v>
      </c>
      <c r="K31" s="36"/>
    </row>
    <row r="32" spans="3:11" x14ac:dyDescent="0.55000000000000004">
      <c r="C32" s="45">
        <v>44040</v>
      </c>
      <c r="D32" s="95" t="s">
        <v>671</v>
      </c>
      <c r="E32" s="96"/>
      <c r="F32" s="97"/>
      <c r="G32" s="98">
        <f>SUMIF('1.WS-Re-Exp'!$E$3:$E$599,Revenue!C32,'1.WS-Re-Exp'!$C$3:$C$599)</f>
        <v>0</v>
      </c>
      <c r="K32" s="36"/>
    </row>
    <row r="33" spans="3:11" x14ac:dyDescent="0.55000000000000004">
      <c r="C33" s="45">
        <v>44050</v>
      </c>
      <c r="D33" s="95" t="s">
        <v>672</v>
      </c>
      <c r="E33" s="96"/>
      <c r="F33" s="97"/>
      <c r="G33" s="98">
        <f>SUMIF('1.WS-Re-Exp'!$E$3:$E$599,Revenue!C33,'1.WS-Re-Exp'!$C$3:$C$599)</f>
        <v>0</v>
      </c>
      <c r="K33" s="36"/>
    </row>
    <row r="34" spans="3:11" x14ac:dyDescent="0.55000000000000004">
      <c r="C34" s="45">
        <v>44444</v>
      </c>
      <c r="D34" s="99" t="s">
        <v>723</v>
      </c>
      <c r="E34" s="96"/>
      <c r="F34" s="97"/>
      <c r="G34" s="100">
        <f>SUM(G29:G33)</f>
        <v>9178989.1899999995</v>
      </c>
    </row>
    <row r="35" spans="3:11" x14ac:dyDescent="0.55000000000000004">
      <c r="C35" s="42">
        <v>5</v>
      </c>
      <c r="D35" s="41" t="s">
        <v>744</v>
      </c>
      <c r="E35" s="7"/>
      <c r="F35" s="6"/>
      <c r="G35" s="48"/>
    </row>
    <row r="36" spans="3:11" x14ac:dyDescent="0.55000000000000004">
      <c r="C36" s="45">
        <v>45010</v>
      </c>
      <c r="D36" s="97" t="s">
        <v>683</v>
      </c>
      <c r="E36" s="96"/>
      <c r="F36" s="97"/>
      <c r="G36" s="98">
        <f>SUM(G3,G12,G21,G29)</f>
        <v>42576021.420000002</v>
      </c>
      <c r="H36" s="1">
        <v>5</v>
      </c>
    </row>
    <row r="37" spans="3:11" x14ac:dyDescent="0.55000000000000004">
      <c r="C37" s="45">
        <v>45020</v>
      </c>
      <c r="D37" s="97" t="s">
        <v>684</v>
      </c>
      <c r="E37" s="96"/>
      <c r="F37" s="97"/>
      <c r="G37" s="98">
        <f>SUM(G4,G13)</f>
        <v>28520</v>
      </c>
    </row>
    <row r="38" spans="3:11" x14ac:dyDescent="0.55000000000000004">
      <c r="C38" s="45">
        <v>45030</v>
      </c>
      <c r="D38" s="97" t="s">
        <v>679</v>
      </c>
      <c r="E38" s="96"/>
      <c r="F38" s="97"/>
      <c r="G38" s="98">
        <f>SUM(G5,G14,G31)</f>
        <v>255661</v>
      </c>
    </row>
    <row r="39" spans="3:11" x14ac:dyDescent="0.55000000000000004">
      <c r="C39" s="45">
        <v>45040</v>
      </c>
      <c r="D39" s="97" t="s">
        <v>685</v>
      </c>
      <c r="E39" s="96"/>
      <c r="F39" s="97"/>
      <c r="G39" s="98">
        <f>SUM(G6,G15,G22,G30)</f>
        <v>1326125</v>
      </c>
    </row>
    <row r="40" spans="3:11" x14ac:dyDescent="0.55000000000000004">
      <c r="C40" s="45">
        <v>45050</v>
      </c>
      <c r="D40" s="97" t="s">
        <v>686</v>
      </c>
      <c r="E40" s="96"/>
      <c r="F40" s="97"/>
      <c r="G40" s="98">
        <f>SUM(G7,G16,G23,G32)</f>
        <v>1179337</v>
      </c>
    </row>
    <row r="41" spans="3:11" x14ac:dyDescent="0.55000000000000004">
      <c r="C41" s="45">
        <v>45060</v>
      </c>
      <c r="D41" s="97" t="s">
        <v>687</v>
      </c>
      <c r="E41" s="96"/>
      <c r="F41" s="97"/>
      <c r="G41" s="98">
        <f>SUM(G8,G17,G24,G33)</f>
        <v>47500</v>
      </c>
    </row>
    <row r="42" spans="3:11" x14ac:dyDescent="0.55000000000000004">
      <c r="C42" s="45">
        <v>45070</v>
      </c>
      <c r="D42" s="55" t="s">
        <v>13</v>
      </c>
      <c r="E42" s="7"/>
      <c r="F42" s="6"/>
      <c r="G42" s="48">
        <f>SUM(G9,G18,G25)</f>
        <v>3163723.25</v>
      </c>
    </row>
    <row r="43" spans="3:11" x14ac:dyDescent="0.55000000000000004">
      <c r="C43" s="45">
        <v>45080</v>
      </c>
      <c r="D43" s="56" t="s">
        <v>3</v>
      </c>
      <c r="E43" s="7"/>
      <c r="F43" s="6"/>
      <c r="G43" s="48">
        <f>G26</f>
        <v>157723</v>
      </c>
    </row>
    <row r="44" spans="3:11" x14ac:dyDescent="0.55000000000000004">
      <c r="C44" s="45">
        <v>45090</v>
      </c>
      <c r="D44" s="53" t="s">
        <v>688</v>
      </c>
      <c r="E44" s="7"/>
      <c r="F44" s="6"/>
      <c r="G44" s="49">
        <f>SUM(G36:G43)</f>
        <v>48734610.670000002</v>
      </c>
    </row>
    <row r="45" spans="3:11" s="2" customFormat="1" x14ac:dyDescent="0.55000000000000004">
      <c r="C45" s="45">
        <v>45100</v>
      </c>
      <c r="D45" s="46" t="s">
        <v>15</v>
      </c>
      <c r="E45" s="15"/>
      <c r="F45" s="16"/>
      <c r="G45" s="57">
        <f>SUMIF('1.WS-Re-Exp'!$E$3:$E$599,Revenue!C45,'1.WS-Re-Exp'!$C$3:$C$599)</f>
        <v>10098180</v>
      </c>
      <c r="J45" s="9"/>
    </row>
    <row r="46" spans="3:11" x14ac:dyDescent="0.55000000000000004">
      <c r="C46" s="45">
        <v>45110</v>
      </c>
      <c r="D46" s="6" t="s">
        <v>17</v>
      </c>
      <c r="E46" s="7"/>
      <c r="F46" s="6"/>
      <c r="G46" s="48">
        <f>SUMIF('1.WS-Re-Exp'!$E$3:$E$599,Revenue!C46,'1.WS-Re-Exp'!$C$3:$C$599)</f>
        <v>1922033.88</v>
      </c>
    </row>
    <row r="47" spans="3:11" x14ac:dyDescent="0.55000000000000004">
      <c r="C47" s="45">
        <v>45555</v>
      </c>
      <c r="D47" s="16" t="s">
        <v>689</v>
      </c>
      <c r="E47" s="7"/>
      <c r="F47" s="6"/>
      <c r="G47" s="49">
        <f>SUM(G44:G46)</f>
        <v>60754824.550000004</v>
      </c>
    </row>
    <row r="48" spans="3:11" x14ac:dyDescent="0.55000000000000004">
      <c r="C48" s="42">
        <v>6</v>
      </c>
      <c r="D48" s="43" t="s">
        <v>690</v>
      </c>
      <c r="E48" s="7"/>
      <c r="F48" s="6"/>
      <c r="G48" s="48"/>
    </row>
    <row r="49" spans="3:7" x14ac:dyDescent="0.55000000000000004">
      <c r="C49" s="45">
        <v>46010</v>
      </c>
      <c r="D49" s="6" t="s">
        <v>673</v>
      </c>
      <c r="E49" s="7"/>
      <c r="F49" s="6"/>
      <c r="G49" s="48">
        <f>SUMIF('1.WS-Re-Exp'!$E$3:$E$599,Revenue!C49,'1.WS-Re-Exp'!$C$3:$C$599)</f>
        <v>8203200</v>
      </c>
    </row>
    <row r="50" spans="3:7" x14ac:dyDescent="0.55000000000000004">
      <c r="C50" s="45">
        <v>46020</v>
      </c>
      <c r="D50" s="6" t="s">
        <v>674</v>
      </c>
      <c r="E50" s="7"/>
      <c r="F50" s="6"/>
      <c r="G50" s="48">
        <f>SUMIF('1.WS-Re-Exp'!$E$3:$E$599,Revenue!C50,'1.WS-Re-Exp'!$C$3:$C$599)</f>
        <v>404800</v>
      </c>
    </row>
    <row r="51" spans="3:7" x14ac:dyDescent="0.55000000000000004">
      <c r="C51" s="45">
        <v>46030</v>
      </c>
      <c r="D51" s="6" t="s">
        <v>675</v>
      </c>
      <c r="E51" s="7"/>
      <c r="F51" s="6"/>
      <c r="G51" s="48">
        <f>SUMIF('1.WS-Re-Exp'!$E$3:$E$599,Revenue!C51,'1.WS-Re-Exp'!$C$3:$C$599)</f>
        <v>0</v>
      </c>
    </row>
    <row r="52" spans="3:7" ht="24.75" thickBot="1" x14ac:dyDescent="0.6">
      <c r="C52" s="58" t="s">
        <v>725</v>
      </c>
      <c r="D52" s="11" t="s">
        <v>676</v>
      </c>
      <c r="E52" s="6"/>
      <c r="F52" s="6"/>
      <c r="G52" s="59">
        <f>SUM(G47,G49:G51)</f>
        <v>69362824.550000012</v>
      </c>
    </row>
    <row r="53" spans="3:7" ht="24.75" thickBot="1" x14ac:dyDescent="0.6">
      <c r="C53" s="60"/>
      <c r="D53" s="61"/>
      <c r="E53" s="61"/>
      <c r="F53" s="61"/>
      <c r="G53" s="62"/>
    </row>
    <row r="55" spans="3:7" x14ac:dyDescent="0.55000000000000004">
      <c r="E55" s="8" t="s">
        <v>750</v>
      </c>
    </row>
    <row r="56" spans="3:7" x14ac:dyDescent="0.55000000000000004">
      <c r="E56" s="19" t="s">
        <v>751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3"/>
  <sheetViews>
    <sheetView zoomScale="80" zoomScaleNormal="80" workbookViewId="0">
      <selection activeCell="B15" sqref="B15"/>
    </sheetView>
  </sheetViews>
  <sheetFormatPr defaultColWidth="16.875" defaultRowHeight="24" x14ac:dyDescent="0.55000000000000004"/>
  <cols>
    <col min="1" max="1" width="9.625" style="23" customWidth="1"/>
    <col min="2" max="2" width="17.25" style="23" customWidth="1"/>
    <col min="3" max="3" width="17.875" style="23" bestFit="1" customWidth="1"/>
    <col min="4" max="4" width="25.75" style="23" bestFit="1" customWidth="1"/>
    <col min="5" max="5" width="91.625" style="23" customWidth="1"/>
    <col min="6" max="16384" width="16.875" style="23"/>
  </cols>
  <sheetData>
    <row r="1" spans="1:7" s="214" customFormat="1" ht="24.75" thickBot="1" x14ac:dyDescent="0.6">
      <c r="A1" s="23"/>
      <c r="B1" s="257" t="s">
        <v>1576</v>
      </c>
      <c r="C1" s="257" t="s">
        <v>1577</v>
      </c>
      <c r="D1" s="257" t="s">
        <v>1578</v>
      </c>
      <c r="E1" s="258"/>
    </row>
    <row r="2" spans="1:7" ht="83.25" x14ac:dyDescent="0.55000000000000004">
      <c r="A2" s="270" t="s">
        <v>1579</v>
      </c>
      <c r="B2" s="270" t="s">
        <v>1580</v>
      </c>
      <c r="C2" s="270" t="s">
        <v>1581</v>
      </c>
      <c r="D2" s="270" t="s">
        <v>1582</v>
      </c>
      <c r="E2" s="692" t="s">
        <v>1575</v>
      </c>
    </row>
    <row r="3" spans="1:7" ht="27.75" x14ac:dyDescent="0.55000000000000004">
      <c r="A3" s="271" t="s">
        <v>1583</v>
      </c>
      <c r="B3" s="272" t="s">
        <v>1584</v>
      </c>
      <c r="C3" s="271" t="s">
        <v>1585</v>
      </c>
      <c r="D3" s="272" t="s">
        <v>1586</v>
      </c>
      <c r="E3" s="693"/>
    </row>
    <row r="4" spans="1:7" ht="27.75" x14ac:dyDescent="0.55000000000000004">
      <c r="A4" s="273"/>
      <c r="B4" s="272" t="s">
        <v>1587</v>
      </c>
      <c r="C4" s="274" t="s">
        <v>1623</v>
      </c>
      <c r="D4" s="274" t="s">
        <v>1624</v>
      </c>
      <c r="E4" s="693"/>
    </row>
    <row r="5" spans="1:7" ht="21" customHeight="1" thickBot="1" x14ac:dyDescent="0.6">
      <c r="A5" s="275"/>
      <c r="B5" s="275"/>
      <c r="C5" s="276" t="s">
        <v>1588</v>
      </c>
      <c r="D5" s="275"/>
      <c r="E5" s="694"/>
    </row>
    <row r="6" spans="1:7" ht="32.25" thickTop="1" thickBot="1" x14ac:dyDescent="0.75">
      <c r="A6" s="277">
        <v>1</v>
      </c>
      <c r="B6" s="277" t="s">
        <v>1589</v>
      </c>
      <c r="C6" s="277" t="s">
        <v>1590</v>
      </c>
      <c r="D6" s="277" t="s">
        <v>1556</v>
      </c>
      <c r="E6" s="278" t="s">
        <v>1606</v>
      </c>
      <c r="F6" s="269"/>
      <c r="G6" s="294" t="s">
        <v>1556</v>
      </c>
    </row>
    <row r="7" spans="1:7" ht="31.5" thickBot="1" x14ac:dyDescent="0.75">
      <c r="A7" s="279">
        <v>2</v>
      </c>
      <c r="B7" s="279" t="s">
        <v>1589</v>
      </c>
      <c r="C7" s="279" t="s">
        <v>1590</v>
      </c>
      <c r="D7" s="280" t="s">
        <v>1557</v>
      </c>
      <c r="E7" s="281" t="s">
        <v>1593</v>
      </c>
      <c r="F7" s="291"/>
      <c r="G7" s="294" t="s">
        <v>1627</v>
      </c>
    </row>
    <row r="8" spans="1:7" ht="20.45" customHeight="1" thickBot="1" x14ac:dyDescent="0.75">
      <c r="A8" s="282">
        <v>3</v>
      </c>
      <c r="B8" s="282" t="s">
        <v>1589</v>
      </c>
      <c r="C8" s="282" t="s">
        <v>1625</v>
      </c>
      <c r="D8" s="282" t="s">
        <v>1556</v>
      </c>
      <c r="E8" s="283" t="s">
        <v>1600</v>
      </c>
      <c r="F8" s="291"/>
      <c r="G8" s="294" t="s">
        <v>1627</v>
      </c>
    </row>
    <row r="9" spans="1:7" ht="20.45" customHeight="1" thickBot="1" x14ac:dyDescent="0.75">
      <c r="A9" s="284">
        <v>4</v>
      </c>
      <c r="B9" s="284" t="s">
        <v>1589</v>
      </c>
      <c r="C9" s="284" t="s">
        <v>1625</v>
      </c>
      <c r="D9" s="285" t="s">
        <v>1557</v>
      </c>
      <c r="E9" s="286" t="s">
        <v>1605</v>
      </c>
      <c r="F9" s="292"/>
      <c r="G9" s="294" t="s">
        <v>1628</v>
      </c>
    </row>
    <row r="10" spans="1:7" ht="20.45" customHeight="1" thickBot="1" x14ac:dyDescent="0.75">
      <c r="A10" s="287">
        <v>5</v>
      </c>
      <c r="B10" s="288" t="s">
        <v>1557</v>
      </c>
      <c r="C10" s="288" t="s">
        <v>1626</v>
      </c>
      <c r="D10" s="287" t="s">
        <v>1556</v>
      </c>
      <c r="E10" s="289" t="s">
        <v>1594</v>
      </c>
      <c r="F10" s="291"/>
      <c r="G10" s="294" t="s">
        <v>1627</v>
      </c>
    </row>
    <row r="11" spans="1:7" ht="20.45" customHeight="1" thickBot="1" x14ac:dyDescent="0.75">
      <c r="A11" s="284">
        <v>6</v>
      </c>
      <c r="B11" s="285" t="s">
        <v>1557</v>
      </c>
      <c r="C11" s="285" t="s">
        <v>1626</v>
      </c>
      <c r="D11" s="285" t="s">
        <v>1595</v>
      </c>
      <c r="E11" s="286" t="s">
        <v>1603</v>
      </c>
      <c r="F11" s="292"/>
      <c r="G11" s="294" t="s">
        <v>1628</v>
      </c>
    </row>
    <row r="12" spans="1:7" ht="20.45" customHeight="1" thickBot="1" x14ac:dyDescent="0.75">
      <c r="A12" s="282">
        <v>7</v>
      </c>
      <c r="B12" s="290" t="s">
        <v>1557</v>
      </c>
      <c r="C12" s="290" t="s">
        <v>1595</v>
      </c>
      <c r="D12" s="282" t="s">
        <v>1556</v>
      </c>
      <c r="E12" s="283" t="s">
        <v>1601</v>
      </c>
      <c r="F12" s="292"/>
      <c r="G12" s="294" t="s">
        <v>1628</v>
      </c>
    </row>
    <row r="13" spans="1:7" ht="20.45" customHeight="1" x14ac:dyDescent="0.7">
      <c r="A13" s="284">
        <v>8</v>
      </c>
      <c r="B13" s="285" t="s">
        <v>1557</v>
      </c>
      <c r="C13" s="285" t="s">
        <v>1595</v>
      </c>
      <c r="D13" s="285" t="s">
        <v>1557</v>
      </c>
      <c r="E13" s="286" t="s">
        <v>1602</v>
      </c>
      <c r="F13" s="293"/>
      <c r="G13" s="294" t="s">
        <v>1629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  <pageSetup paperSize="9" scale="6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H16" sqref="H16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F43"/>
  <sheetViews>
    <sheetView topLeftCell="A4" zoomScaleNormal="100" workbookViewId="0">
      <selection activeCell="M15" sqref="M15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7" bestFit="1" customWidth="1"/>
    <col min="4" max="4" width="49.625" style="1" customWidth="1"/>
    <col min="5" max="5" width="20" style="1" customWidth="1"/>
    <col min="6" max="6" width="14.375" style="1" hidden="1" customWidth="1"/>
    <col min="7" max="7" width="13" style="1" customWidth="1"/>
    <col min="8" max="16384" width="9" style="1"/>
  </cols>
  <sheetData>
    <row r="1" spans="3:6" ht="24" customHeight="1" x14ac:dyDescent="0.65">
      <c r="C1" s="619" t="s">
        <v>804</v>
      </c>
      <c r="D1" s="620"/>
      <c r="E1" s="109" t="s">
        <v>2036</v>
      </c>
      <c r="F1" s="64"/>
    </row>
    <row r="2" spans="3:6" s="14" customFormat="1" ht="24" x14ac:dyDescent="0.2">
      <c r="C2" s="110">
        <v>1</v>
      </c>
      <c r="D2" s="103" t="s">
        <v>639</v>
      </c>
      <c r="E2" s="111" t="s">
        <v>665</v>
      </c>
      <c r="F2" s="102" t="s">
        <v>739</v>
      </c>
    </row>
    <row r="3" spans="3:6" x14ac:dyDescent="0.5">
      <c r="C3" s="112">
        <v>51010</v>
      </c>
      <c r="D3" s="104" t="s">
        <v>221</v>
      </c>
      <c r="E3" s="113">
        <f>SUMIF('1.WS-Re-Exp'!$E$3:$E$599,Expense!C3,'1.WS-Re-Exp'!$C$3:$C$599)</f>
        <v>3810860.72</v>
      </c>
      <c r="F3" s="65"/>
    </row>
    <row r="4" spans="3:6" x14ac:dyDescent="0.5">
      <c r="C4" s="112">
        <v>51020</v>
      </c>
      <c r="D4" s="104" t="s">
        <v>223</v>
      </c>
      <c r="E4" s="113">
        <f>SUMIF('1.WS-Re-Exp'!$E$3:$E$599,Expense!C4,'1.WS-Re-Exp'!$C$3:$C$599)</f>
        <v>140280</v>
      </c>
      <c r="F4" s="65"/>
    </row>
    <row r="5" spans="3:6" x14ac:dyDescent="0.5">
      <c r="C5" s="112">
        <v>51030</v>
      </c>
      <c r="D5" s="104" t="s">
        <v>644</v>
      </c>
      <c r="E5" s="113">
        <f>SUMIF('1.WS-Re-Exp'!$E$3:$E$599,Expense!C5,'1.WS-Re-Exp'!$C$3:$C$599)</f>
        <v>1645383.74</v>
      </c>
      <c r="F5" s="65"/>
    </row>
    <row r="6" spans="3:6" x14ac:dyDescent="0.5">
      <c r="C6" s="112">
        <v>51040</v>
      </c>
      <c r="D6" s="104" t="s">
        <v>645</v>
      </c>
      <c r="E6" s="113">
        <f>SUMIF('1.WS-Re-Exp'!$E$3:$E$599,Expense!C6,'1.WS-Re-Exp'!$C$3:$C$599)</f>
        <v>1991450</v>
      </c>
      <c r="F6" s="65"/>
    </row>
    <row r="7" spans="3:6" x14ac:dyDescent="0.5">
      <c r="C7" s="112">
        <v>51050</v>
      </c>
      <c r="D7" s="104" t="s">
        <v>226</v>
      </c>
      <c r="E7" s="113">
        <f>SUMIF('1.WS-Re-Exp'!$E$3:$E$599,Expense!C7,'1.WS-Re-Exp'!$C$3:$C$599)</f>
        <v>526398.01</v>
      </c>
      <c r="F7" s="65"/>
    </row>
    <row r="8" spans="3:6" x14ac:dyDescent="0.5">
      <c r="C8" s="112">
        <v>51060</v>
      </c>
      <c r="D8" s="104" t="s">
        <v>646</v>
      </c>
      <c r="E8" s="113">
        <f>SUMIF('1.WS-Re-Exp'!$E$3:$E$599,Expense!C8,'1.WS-Re-Exp'!$C$3:$C$599)</f>
        <v>1815248</v>
      </c>
      <c r="F8" s="65"/>
    </row>
    <row r="9" spans="3:6" x14ac:dyDescent="0.5">
      <c r="C9" s="112">
        <v>51070</v>
      </c>
      <c r="D9" s="104" t="s">
        <v>647</v>
      </c>
      <c r="E9" s="113">
        <f>SUMIF('1.WS-Re-Exp'!$E$3:$E$599,Expense!C9,'1.WS-Re-Exp'!$C$3:$C$599)</f>
        <v>7173080</v>
      </c>
      <c r="F9" s="65"/>
    </row>
    <row r="10" spans="3:6" x14ac:dyDescent="0.5">
      <c r="C10" s="112">
        <v>51080</v>
      </c>
      <c r="D10" s="104" t="s">
        <v>648</v>
      </c>
      <c r="E10" s="113">
        <f>SUMIF('1.WS-Re-Exp'!$E$3:$E$599,Expense!C10,'1.WS-Re-Exp'!$C$3:$C$599)</f>
        <v>969600</v>
      </c>
      <c r="F10" s="65"/>
    </row>
    <row r="11" spans="3:6" x14ac:dyDescent="0.5">
      <c r="C11" s="112">
        <v>51090</v>
      </c>
      <c r="D11" s="104" t="s">
        <v>372</v>
      </c>
      <c r="E11" s="114">
        <f>SUMIF('1.WS-Re-Exp'!$E$3:$E$599,Expense!C11,'1.WS-Re-Exp'!$C$3:$C$599)</f>
        <v>1321346.82</v>
      </c>
      <c r="F11" s="57"/>
    </row>
    <row r="12" spans="3:6" x14ac:dyDescent="0.5">
      <c r="C12" s="112">
        <v>51100</v>
      </c>
      <c r="D12" s="104" t="s">
        <v>649</v>
      </c>
      <c r="E12" s="114">
        <f>SUMIF('1.WS-Re-Exp'!$E$3:$E$599,Expense!C12,'1.WS-Re-Exp'!$C$3:$C$599)</f>
        <v>41900</v>
      </c>
      <c r="F12" s="57"/>
    </row>
    <row r="13" spans="3:6" x14ac:dyDescent="0.5">
      <c r="C13" s="112">
        <v>51110</v>
      </c>
      <c r="D13" s="104" t="s">
        <v>650</v>
      </c>
      <c r="E13" s="114">
        <f>SUMIF('1.WS-Re-Exp'!$E$3:$E$599,Expense!C13,'1.WS-Re-Exp'!$C$3:$C$599)</f>
        <v>994879.59</v>
      </c>
      <c r="F13" s="57"/>
    </row>
    <row r="14" spans="3:6" x14ac:dyDescent="0.5">
      <c r="C14" s="112">
        <v>51120</v>
      </c>
      <c r="D14" s="104" t="s">
        <v>651</v>
      </c>
      <c r="E14" s="114">
        <f>SUMIF('1.WS-Re-Exp'!$E$3:$E$599,Expense!C14,'1.WS-Re-Exp'!$C$3:$C$599)</f>
        <v>277881.7</v>
      </c>
      <c r="F14" s="57"/>
    </row>
    <row r="15" spans="3:6" x14ac:dyDescent="0.5">
      <c r="C15" s="112">
        <v>51130</v>
      </c>
      <c r="D15" s="104" t="s">
        <v>652</v>
      </c>
      <c r="E15" s="114">
        <f>SUMIF('1.WS-Re-Exp'!$E$3:$E$599,Expense!C15,'1.WS-Re-Exp'!$C$3:$C$599)</f>
        <v>243088.05</v>
      </c>
      <c r="F15" s="57"/>
    </row>
    <row r="16" spans="3:6" x14ac:dyDescent="0.5">
      <c r="C16" s="112">
        <v>51140</v>
      </c>
      <c r="D16" s="104" t="s">
        <v>653</v>
      </c>
      <c r="E16" s="114">
        <f>SUMIF('1.WS-Re-Exp'!$E$3:$E$599,Expense!C16,'1.WS-Re-Exp'!$C$3:$C$599)</f>
        <v>0</v>
      </c>
      <c r="F16" s="57"/>
    </row>
    <row r="17" spans="2:6" ht="28.5" thickBot="1" x14ac:dyDescent="0.7">
      <c r="C17" s="115">
        <v>51111</v>
      </c>
      <c r="D17" s="101" t="s">
        <v>666</v>
      </c>
      <c r="E17" s="116">
        <f>SUM(E3:E16)</f>
        <v>20951396.629999999</v>
      </c>
      <c r="F17" s="66">
        <f>SUM(F3:F16)</f>
        <v>0</v>
      </c>
    </row>
    <row r="18" spans="2:6" ht="24" x14ac:dyDescent="0.55000000000000004">
      <c r="C18" s="117">
        <v>2</v>
      </c>
      <c r="D18" s="105" t="s">
        <v>638</v>
      </c>
      <c r="E18" s="116"/>
      <c r="F18" s="67"/>
    </row>
    <row r="19" spans="2:6" ht="24" x14ac:dyDescent="0.55000000000000004">
      <c r="B19" s="27"/>
      <c r="C19" s="112">
        <v>52010</v>
      </c>
      <c r="D19" s="104" t="s">
        <v>26</v>
      </c>
      <c r="E19" s="114">
        <f>SUMIF('1.WS-Re-Exp'!$E$3:$E$599,Expense!C19,'1.WS-Re-Exp'!$C$3:$C$599)</f>
        <v>10098180</v>
      </c>
      <c r="F19" s="68"/>
    </row>
    <row r="20" spans="2:6" x14ac:dyDescent="0.5">
      <c r="C20" s="112">
        <v>52020</v>
      </c>
      <c r="D20" s="104" t="s">
        <v>654</v>
      </c>
      <c r="E20" s="114">
        <f>SUMIF('1.WS-Re-Exp'!$E$3:$E$599,Expense!C20,'1.WS-Re-Exp'!$C$3:$C$599)</f>
        <v>211440</v>
      </c>
      <c r="F20" s="68"/>
    </row>
    <row r="21" spans="2:6" x14ac:dyDescent="0.5">
      <c r="C21" s="112">
        <v>52030</v>
      </c>
      <c r="D21" s="104" t="s">
        <v>28</v>
      </c>
      <c r="E21" s="114">
        <f>SUMIF('1.WS-Re-Exp'!$E$3:$E$599,Expense!C21,'1.WS-Re-Exp'!$C$3:$C$599)</f>
        <v>6227340</v>
      </c>
      <c r="F21" s="68"/>
    </row>
    <row r="22" spans="2:6" x14ac:dyDescent="0.5">
      <c r="C22" s="112">
        <v>52040</v>
      </c>
      <c r="D22" s="104" t="s">
        <v>655</v>
      </c>
      <c r="E22" s="114">
        <f>SUMIF('1.WS-Re-Exp'!$E$3:$E$599,Expense!C22,'1.WS-Re-Exp'!$C$3:$C$599)</f>
        <v>0</v>
      </c>
      <c r="F22" s="68"/>
    </row>
    <row r="23" spans="2:6" x14ac:dyDescent="0.5">
      <c r="C23" s="118">
        <v>52050</v>
      </c>
      <c r="D23" s="106" t="s">
        <v>656</v>
      </c>
      <c r="E23" s="116">
        <f>SUM(E19:E22)</f>
        <v>16536960</v>
      </c>
      <c r="F23" s="67">
        <f>SUM(F19:F22)</f>
        <v>0</v>
      </c>
    </row>
    <row r="24" spans="2:6" x14ac:dyDescent="0.5">
      <c r="C24" s="112">
        <v>52060</v>
      </c>
      <c r="D24" s="104" t="s">
        <v>657</v>
      </c>
      <c r="E24" s="114">
        <f>SUMIF('1.WS-Re-Exp'!$E$3:$E$599,Expense!C24,'1.WS-Re-Exp'!$C$3:$C$599)</f>
        <v>730692.2</v>
      </c>
      <c r="F24" s="68"/>
    </row>
    <row r="25" spans="2:6" ht="24" x14ac:dyDescent="0.55000000000000004">
      <c r="C25" s="112">
        <v>52070</v>
      </c>
      <c r="D25" s="104" t="s">
        <v>658</v>
      </c>
      <c r="E25" s="119">
        <f>SUMIF('1.WS-Re-Exp'!$E$3:$E$599,Expense!C25,'1.WS-Re-Exp'!$C$3:$C$599)</f>
        <v>1091000</v>
      </c>
      <c r="F25" s="69"/>
    </row>
    <row r="26" spans="2:6" x14ac:dyDescent="0.5">
      <c r="C26" s="112">
        <v>52080</v>
      </c>
      <c r="D26" s="104" t="s">
        <v>691</v>
      </c>
      <c r="E26" s="114">
        <f>SUMIF('1.WS-Re-Exp'!$E$3:$E$599,Expense!C26,'1.WS-Re-Exp'!$C$3:$C$599)</f>
        <v>1500000</v>
      </c>
      <c r="F26" s="68"/>
    </row>
    <row r="27" spans="2:6" x14ac:dyDescent="0.5">
      <c r="C27" s="112">
        <v>52090</v>
      </c>
      <c r="D27" s="104" t="s">
        <v>692</v>
      </c>
      <c r="E27" s="114">
        <f>SUMIF('1.WS-Re-Exp'!$E$3:$E$599,Expense!C27,'1.WS-Re-Exp'!$C$3:$C$599)</f>
        <v>0</v>
      </c>
      <c r="F27" s="68"/>
    </row>
    <row r="28" spans="2:6" x14ac:dyDescent="0.5">
      <c r="C28" s="112">
        <v>52100</v>
      </c>
      <c r="D28" s="104" t="s">
        <v>663</v>
      </c>
      <c r="E28" s="120">
        <f>SUMIF('1.WS-Re-Exp'!$E$3:$E$599,Expense!C28,'1.WS-Re-Exp'!$C$3:$C$599)</f>
        <v>1548335</v>
      </c>
      <c r="F28" s="70"/>
    </row>
    <row r="29" spans="2:6" s="8" customFormat="1" ht="24" x14ac:dyDescent="0.55000000000000004">
      <c r="C29" s="121">
        <v>52222</v>
      </c>
      <c r="D29" s="107" t="s">
        <v>667</v>
      </c>
      <c r="E29" s="122">
        <f>SUM(E23,E24,E25,E26,E27,E28)</f>
        <v>21406987.199999999</v>
      </c>
      <c r="F29" s="69">
        <f>SUM(F23,F24,F25,F26,F27,F28)</f>
        <v>0</v>
      </c>
    </row>
    <row r="30" spans="2:6" s="8" customFormat="1" ht="24" x14ac:dyDescent="0.55000000000000004">
      <c r="C30" s="117">
        <v>3</v>
      </c>
      <c r="D30" s="105" t="s">
        <v>664</v>
      </c>
      <c r="E30" s="122"/>
      <c r="F30" s="69"/>
    </row>
    <row r="31" spans="2:6" x14ac:dyDescent="0.5">
      <c r="C31" s="112">
        <v>53010</v>
      </c>
      <c r="D31" s="104" t="s">
        <v>662</v>
      </c>
      <c r="E31" s="114">
        <f>SUMIF('1.WS-Re-Exp'!$E$3:$E$599,Expense!C31,'1.WS-Re-Exp'!$C$3:$C$599)</f>
        <v>320519.2</v>
      </c>
      <c r="F31" s="70"/>
    </row>
    <row r="32" spans="2:6" ht="24" x14ac:dyDescent="0.55000000000000004">
      <c r="C32" s="112">
        <v>53020</v>
      </c>
      <c r="D32" s="104" t="s">
        <v>659</v>
      </c>
      <c r="E32" s="114">
        <f>SUMIF('1.WS-Re-Exp'!$E$3:$E$599,Expense!C32,'1.WS-Re-Exp'!$C$3:$C$599)</f>
        <v>1127463.4300000002</v>
      </c>
      <c r="F32" s="69"/>
    </row>
    <row r="33" spans="3:6" x14ac:dyDescent="0.5">
      <c r="C33" s="112">
        <v>53030</v>
      </c>
      <c r="D33" s="104" t="s">
        <v>660</v>
      </c>
      <c r="E33" s="114">
        <f>SUMIF('1.WS-Re-Exp'!$E$3:$E$599,Expense!C33,'1.WS-Re-Exp'!$C$3:$C$599)</f>
        <v>2168551.65</v>
      </c>
      <c r="F33" s="70"/>
    </row>
    <row r="34" spans="3:6" x14ac:dyDescent="0.5">
      <c r="C34" s="112">
        <v>53040</v>
      </c>
      <c r="D34" s="104" t="s">
        <v>680</v>
      </c>
      <c r="E34" s="114">
        <f>SUMIF('1.WS-Re-Exp'!$E$3:$E$599,Expense!C34,'1.WS-Re-Exp'!$C$3:$C$599)</f>
        <v>5552544.0999999996</v>
      </c>
      <c r="F34" s="70"/>
    </row>
    <row r="35" spans="3:6" x14ac:dyDescent="0.5">
      <c r="C35" s="112">
        <v>53050</v>
      </c>
      <c r="D35" s="108" t="s">
        <v>681</v>
      </c>
      <c r="E35" s="114">
        <f>SUMIF('1.WS-Re-Exp'!$E$3:$E$599,Expense!C35,'1.WS-Re-Exp'!$C$3:$C$599)</f>
        <v>240000</v>
      </c>
      <c r="F35" s="70"/>
    </row>
    <row r="36" spans="3:6" x14ac:dyDescent="0.5">
      <c r="C36" s="112">
        <v>53060</v>
      </c>
      <c r="D36" s="104" t="s">
        <v>661</v>
      </c>
      <c r="E36" s="114">
        <f>SUMIF('1.WS-Re-Exp'!$E$3:$E$599,Expense!C36,'1.WS-Re-Exp'!$C$3:$C$599)</f>
        <v>0</v>
      </c>
      <c r="F36" s="70"/>
    </row>
    <row r="37" spans="3:6" ht="24" x14ac:dyDescent="0.55000000000000004">
      <c r="C37" s="112" t="s">
        <v>726</v>
      </c>
      <c r="D37" s="106" t="s">
        <v>722</v>
      </c>
      <c r="E37" s="122">
        <f>SUM(E17,E29,E31:E36)</f>
        <v>51767462.210000001</v>
      </c>
      <c r="F37" s="71">
        <f>SUM(F17,F29,F31:F36)</f>
        <v>0</v>
      </c>
    </row>
    <row r="38" spans="3:6" s="8" customFormat="1" ht="24" x14ac:dyDescent="0.55000000000000004">
      <c r="C38" s="121">
        <v>61000</v>
      </c>
      <c r="D38" s="107" t="s">
        <v>727</v>
      </c>
      <c r="E38" s="123">
        <f>Revenue!G52-Expense!E37</f>
        <v>17595362.340000011</v>
      </c>
      <c r="F38" s="72"/>
    </row>
    <row r="39" spans="3:6" s="8" customFormat="1" ht="24" x14ac:dyDescent="0.55000000000000004">
      <c r="C39" s="121">
        <v>62000</v>
      </c>
      <c r="D39" s="107" t="s">
        <v>792</v>
      </c>
      <c r="E39" s="123">
        <f>Revenue!G47-Expense!E37+E32+E33+E36</f>
        <v>12283377.420000004</v>
      </c>
      <c r="F39" s="73"/>
    </row>
    <row r="40" spans="3:6" ht="22.5" thickBot="1" x14ac:dyDescent="0.55000000000000004">
      <c r="C40" s="124"/>
      <c r="D40" s="125"/>
      <c r="E40" s="126"/>
      <c r="F40" s="62"/>
    </row>
    <row r="41" spans="3:6" x14ac:dyDescent="0.5">
      <c r="D41" s="2"/>
    </row>
    <row r="42" spans="3:6" ht="24" x14ac:dyDescent="0.55000000000000004">
      <c r="D42" s="63"/>
      <c r="E42" s="8" t="s">
        <v>750</v>
      </c>
    </row>
    <row r="43" spans="3:6" x14ac:dyDescent="0.5">
      <c r="E43" s="19" t="s">
        <v>751</v>
      </c>
    </row>
  </sheetData>
  <mergeCells count="1">
    <mergeCell ref="C1:D1"/>
  </mergeCells>
  <pageMargins left="0.41" right="0.70866141732283472" top="0.3" bottom="0.43" header="0.31496062992125984" footer="0.2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topLeftCell="A13" zoomScale="110" zoomScaleNormal="110" workbookViewId="0">
      <selection activeCell="E20" sqref="E20"/>
    </sheetView>
  </sheetViews>
  <sheetFormatPr defaultRowHeight="14.25" x14ac:dyDescent="0.2"/>
  <cols>
    <col min="3" max="3" width="39.75" bestFit="1" customWidth="1"/>
    <col min="4" max="4" width="16.75" style="89" customWidth="1"/>
    <col min="5" max="5" width="9.25" style="89" bestFit="1" customWidth="1"/>
    <col min="6" max="6" width="17.375" style="89" customWidth="1"/>
    <col min="7" max="7" width="15.25" style="265" bestFit="1" customWidth="1"/>
    <col min="8" max="8" width="12.75" style="89" customWidth="1"/>
    <col min="9" max="9" width="14.25" bestFit="1" customWidth="1"/>
  </cols>
  <sheetData>
    <row r="1" spans="1:9" x14ac:dyDescent="0.2">
      <c r="A1" s="266" t="s">
        <v>1609</v>
      </c>
      <c r="B1" s="266" t="s">
        <v>1610</v>
      </c>
      <c r="C1" s="266" t="s">
        <v>1611</v>
      </c>
      <c r="D1" s="446" t="s">
        <v>665</v>
      </c>
      <c r="E1" s="446" t="s">
        <v>1612</v>
      </c>
      <c r="F1" s="266" t="s">
        <v>1613</v>
      </c>
      <c r="G1" s="267" t="s">
        <v>1615</v>
      </c>
      <c r="H1" s="266" t="s">
        <v>1616</v>
      </c>
      <c r="I1" s="446" t="s">
        <v>1617</v>
      </c>
    </row>
    <row r="2" spans="1:9" x14ac:dyDescent="0.2">
      <c r="A2">
        <v>1</v>
      </c>
      <c r="B2" t="s">
        <v>0</v>
      </c>
      <c r="C2" t="s">
        <v>1</v>
      </c>
      <c r="D2" s="502">
        <v>42576021.419999994</v>
      </c>
      <c r="E2" s="452"/>
      <c r="F2" s="447">
        <v>27339750.129999999</v>
      </c>
      <c r="G2" s="361">
        <v>10487836.9036339</v>
      </c>
      <c r="H2" s="360"/>
      <c r="I2" s="440">
        <v>39108763.579999998</v>
      </c>
    </row>
    <row r="3" spans="1:9" x14ac:dyDescent="0.2">
      <c r="A3">
        <v>2</v>
      </c>
      <c r="B3" t="s">
        <v>2</v>
      </c>
      <c r="C3" t="s">
        <v>3</v>
      </c>
      <c r="D3" s="502">
        <v>157723</v>
      </c>
      <c r="E3" s="452"/>
      <c r="F3" s="447">
        <v>80330.880000000005</v>
      </c>
      <c r="G3" s="361">
        <v>70084.529303011994</v>
      </c>
      <c r="H3" s="360"/>
      <c r="I3" s="440">
        <v>203315.49</v>
      </c>
    </row>
    <row r="4" spans="1:9" x14ac:dyDescent="0.2">
      <c r="A4">
        <v>3</v>
      </c>
      <c r="B4" t="s">
        <v>4</v>
      </c>
      <c r="C4" t="s">
        <v>5</v>
      </c>
      <c r="D4" s="502">
        <v>28520</v>
      </c>
      <c r="E4" s="452"/>
      <c r="F4" s="447">
        <v>48041.41</v>
      </c>
      <c r="G4" s="361">
        <v>63181.025334316</v>
      </c>
      <c r="H4" s="360"/>
      <c r="I4" s="440">
        <v>107306.71</v>
      </c>
    </row>
    <row r="5" spans="1:9" x14ac:dyDescent="0.2">
      <c r="A5">
        <v>4</v>
      </c>
      <c r="B5" t="s">
        <v>1290</v>
      </c>
      <c r="C5" t="s">
        <v>731</v>
      </c>
      <c r="D5" s="502">
        <v>255661</v>
      </c>
      <c r="E5" s="452"/>
      <c r="F5" s="448">
        <v>0</v>
      </c>
      <c r="G5" s="361">
        <v>173152.524463048</v>
      </c>
      <c r="H5" s="360"/>
      <c r="I5" s="441">
        <v>0</v>
      </c>
    </row>
    <row r="6" spans="1:9" x14ac:dyDescent="0.2">
      <c r="A6">
        <v>5</v>
      </c>
      <c r="B6" t="s">
        <v>6</v>
      </c>
      <c r="C6" t="s">
        <v>7</v>
      </c>
      <c r="D6" s="502">
        <v>1326125</v>
      </c>
      <c r="E6" s="452"/>
      <c r="F6" s="447">
        <v>1501997.19</v>
      </c>
      <c r="G6" s="361">
        <v>1037839.62405278</v>
      </c>
      <c r="H6" s="360"/>
      <c r="I6" s="440">
        <v>2518937.14</v>
      </c>
    </row>
    <row r="7" spans="1:9" x14ac:dyDescent="0.2">
      <c r="A7">
        <v>6</v>
      </c>
      <c r="B7" t="s">
        <v>8</v>
      </c>
      <c r="C7" t="s">
        <v>9</v>
      </c>
      <c r="D7" s="502">
        <v>1179337</v>
      </c>
      <c r="E7" s="452"/>
      <c r="F7" s="447">
        <v>717395.55</v>
      </c>
      <c r="G7" s="361">
        <v>772469.44028012</v>
      </c>
      <c r="H7" s="360"/>
      <c r="I7" s="440">
        <v>1461490.12</v>
      </c>
    </row>
    <row r="8" spans="1:9" x14ac:dyDescent="0.2">
      <c r="A8">
        <v>7</v>
      </c>
      <c r="B8" t="s">
        <v>10</v>
      </c>
      <c r="C8" t="s">
        <v>11</v>
      </c>
      <c r="D8" s="502">
        <v>47500</v>
      </c>
      <c r="E8" s="452"/>
      <c r="F8" s="447">
        <v>951886.52</v>
      </c>
      <c r="G8" s="361">
        <v>2147851.41936816</v>
      </c>
      <c r="H8" s="360"/>
      <c r="I8" s="440">
        <v>3350568.81</v>
      </c>
    </row>
    <row r="9" spans="1:9" x14ac:dyDescent="0.2">
      <c r="A9">
        <v>8</v>
      </c>
      <c r="B9" t="s">
        <v>12</v>
      </c>
      <c r="C9" t="s">
        <v>13</v>
      </c>
      <c r="D9" s="502">
        <v>3163723.25</v>
      </c>
      <c r="E9" s="452"/>
      <c r="F9" s="447">
        <v>1856368.89</v>
      </c>
      <c r="G9" s="361">
        <v>1683544.6469382099</v>
      </c>
      <c r="H9" s="360"/>
      <c r="I9" s="440">
        <v>3052368.7</v>
      </c>
    </row>
    <row r="10" spans="1:9" x14ac:dyDescent="0.2">
      <c r="A10">
        <v>9</v>
      </c>
      <c r="B10" t="s">
        <v>14</v>
      </c>
      <c r="C10" t="s">
        <v>15</v>
      </c>
      <c r="D10" s="502">
        <v>10098180</v>
      </c>
      <c r="E10" s="452"/>
      <c r="F10" s="447">
        <v>8715007.6999999993</v>
      </c>
      <c r="G10" s="361">
        <v>7913258.3494087597</v>
      </c>
      <c r="H10" s="360"/>
      <c r="I10" s="440">
        <v>15414909.67</v>
      </c>
    </row>
    <row r="11" spans="1:9" x14ac:dyDescent="0.2">
      <c r="A11">
        <v>10</v>
      </c>
      <c r="B11" t="s">
        <v>16</v>
      </c>
      <c r="C11" t="s">
        <v>17</v>
      </c>
      <c r="D11" s="502">
        <v>1922033.88</v>
      </c>
      <c r="E11" s="452"/>
      <c r="F11" s="447">
        <v>7004016.2199999997</v>
      </c>
      <c r="G11" s="361">
        <v>8334911.2150817402</v>
      </c>
      <c r="H11" s="360"/>
      <c r="I11" s="440">
        <v>19602393.66</v>
      </c>
    </row>
    <row r="12" spans="1:9" x14ac:dyDescent="0.2">
      <c r="A12">
        <v>11</v>
      </c>
      <c r="B12" t="s">
        <v>18</v>
      </c>
      <c r="C12" t="s">
        <v>690</v>
      </c>
      <c r="D12" s="502">
        <v>8608000</v>
      </c>
      <c r="E12" s="452"/>
      <c r="F12" s="447">
        <v>2387416.7599999998</v>
      </c>
      <c r="G12" s="361">
        <v>1514251.92585294</v>
      </c>
      <c r="H12" s="360"/>
      <c r="I12" s="440">
        <v>4070755.77</v>
      </c>
    </row>
    <row r="13" spans="1:9" x14ac:dyDescent="0.2">
      <c r="A13">
        <v>12</v>
      </c>
      <c r="B13" t="s">
        <v>696</v>
      </c>
      <c r="C13" t="s">
        <v>676</v>
      </c>
      <c r="D13" s="453">
        <v>69362824.549999997</v>
      </c>
      <c r="E13" s="452"/>
      <c r="F13" s="449">
        <v>49919473.5</v>
      </c>
      <c r="G13" s="361">
        <v>18218421.190167099</v>
      </c>
      <c r="H13" s="360"/>
      <c r="I13" s="442">
        <v>68515407.090000004</v>
      </c>
    </row>
    <row r="14" spans="1:9" x14ac:dyDescent="0.2">
      <c r="A14">
        <v>13</v>
      </c>
      <c r="B14" t="s">
        <v>19</v>
      </c>
      <c r="C14" t="s">
        <v>20</v>
      </c>
      <c r="D14" s="502">
        <v>3810860.72</v>
      </c>
      <c r="E14" s="452"/>
      <c r="F14" s="447">
        <v>3996606.92</v>
      </c>
      <c r="G14" s="361">
        <v>1847837.03534581</v>
      </c>
      <c r="H14" s="360"/>
      <c r="I14" s="440">
        <v>5365454.18</v>
      </c>
    </row>
    <row r="15" spans="1:9" x14ac:dyDescent="0.2">
      <c r="A15">
        <v>14</v>
      </c>
      <c r="B15" t="s">
        <v>21</v>
      </c>
      <c r="C15" t="s">
        <v>22</v>
      </c>
      <c r="D15" s="502">
        <v>1785663.74</v>
      </c>
      <c r="E15" s="452"/>
      <c r="F15" s="447">
        <v>1230775.3600000001</v>
      </c>
      <c r="G15" s="361">
        <v>793058.301656942</v>
      </c>
      <c r="H15" s="360"/>
      <c r="I15" s="440">
        <v>1907413.93</v>
      </c>
    </row>
    <row r="16" spans="1:9" x14ac:dyDescent="0.2">
      <c r="A16">
        <v>15</v>
      </c>
      <c r="B16" t="s">
        <v>732</v>
      </c>
      <c r="C16" t="s">
        <v>733</v>
      </c>
      <c r="D16" s="502">
        <v>526398.01</v>
      </c>
      <c r="E16" s="452"/>
      <c r="F16" s="447">
        <v>333977.96999999997</v>
      </c>
      <c r="G16" s="361">
        <v>204911.75291039899</v>
      </c>
      <c r="H16" s="360"/>
      <c r="I16" s="440">
        <v>546821.32999999996</v>
      </c>
    </row>
    <row r="17" spans="1:9" x14ac:dyDescent="0.2">
      <c r="A17">
        <v>16</v>
      </c>
      <c r="B17" t="s">
        <v>23</v>
      </c>
      <c r="C17" t="s">
        <v>24</v>
      </c>
      <c r="D17" s="502">
        <v>1991450</v>
      </c>
      <c r="E17" s="452"/>
      <c r="F17" s="447">
        <v>1726987.79</v>
      </c>
      <c r="G17" s="361">
        <v>1105833.78540803</v>
      </c>
      <c r="H17" s="360"/>
      <c r="I17" s="440">
        <v>2724220.95</v>
      </c>
    </row>
    <row r="18" spans="1:9" x14ac:dyDescent="0.2">
      <c r="A18">
        <v>17</v>
      </c>
      <c r="B18" t="s">
        <v>25</v>
      </c>
      <c r="C18" t="s">
        <v>26</v>
      </c>
      <c r="D18" s="502">
        <v>10098180</v>
      </c>
      <c r="E18" s="452"/>
      <c r="F18" s="447">
        <v>8874180.8200000003</v>
      </c>
      <c r="G18" s="361">
        <v>8018169.7574931597</v>
      </c>
      <c r="H18" s="360"/>
      <c r="I18" s="440">
        <v>15450182.550000001</v>
      </c>
    </row>
    <row r="19" spans="1:9" x14ac:dyDescent="0.2">
      <c r="A19">
        <v>18</v>
      </c>
      <c r="B19" t="s">
        <v>27</v>
      </c>
      <c r="C19" t="s">
        <v>724</v>
      </c>
      <c r="D19" s="502">
        <v>6438780</v>
      </c>
      <c r="E19" s="452"/>
      <c r="F19" s="447">
        <v>4903196.28</v>
      </c>
      <c r="G19" s="361">
        <v>2442887.30092867</v>
      </c>
      <c r="H19" s="360"/>
      <c r="I19" s="440">
        <v>7202855.3200000003</v>
      </c>
    </row>
    <row r="20" spans="1:9" x14ac:dyDescent="0.2">
      <c r="A20">
        <v>19</v>
      </c>
      <c r="B20" t="s">
        <v>29</v>
      </c>
      <c r="C20" t="s">
        <v>30</v>
      </c>
      <c r="D20" s="502">
        <v>9764080</v>
      </c>
      <c r="E20" s="452"/>
      <c r="F20" s="447">
        <v>7467633.8899999997</v>
      </c>
      <c r="G20" s="361">
        <v>2748188.57983005</v>
      </c>
      <c r="H20" s="360"/>
      <c r="I20" s="440">
        <v>10669059.449999999</v>
      </c>
    </row>
    <row r="21" spans="1:9" x14ac:dyDescent="0.2">
      <c r="A21">
        <v>20</v>
      </c>
      <c r="B21" t="s">
        <v>31</v>
      </c>
      <c r="C21" t="s">
        <v>32</v>
      </c>
      <c r="D21" s="502">
        <v>730692.2</v>
      </c>
      <c r="E21" s="452"/>
      <c r="F21" s="447">
        <v>832041.77</v>
      </c>
      <c r="G21" s="361">
        <v>506807.01879876899</v>
      </c>
      <c r="H21" s="360"/>
      <c r="I21" s="440">
        <v>1319788.28</v>
      </c>
    </row>
    <row r="22" spans="1:9" x14ac:dyDescent="0.2">
      <c r="A22">
        <v>21</v>
      </c>
      <c r="B22" t="s">
        <v>33</v>
      </c>
      <c r="C22" t="s">
        <v>34</v>
      </c>
      <c r="D22" s="502">
        <v>2879096.1599999997</v>
      </c>
      <c r="E22" s="452"/>
      <c r="F22" s="447">
        <v>1901477.57</v>
      </c>
      <c r="G22" s="361">
        <v>1183907.0821710799</v>
      </c>
      <c r="H22" s="360"/>
      <c r="I22" s="440">
        <v>2920170.87</v>
      </c>
    </row>
    <row r="23" spans="1:9" x14ac:dyDescent="0.2">
      <c r="A23">
        <v>22</v>
      </c>
      <c r="B23" t="s">
        <v>35</v>
      </c>
      <c r="C23" t="s">
        <v>36</v>
      </c>
      <c r="D23" s="502">
        <v>969600</v>
      </c>
      <c r="E23" s="452"/>
      <c r="F23" s="447">
        <v>967112.36</v>
      </c>
      <c r="G23" s="361">
        <v>475552.52465324698</v>
      </c>
      <c r="H23" s="360"/>
      <c r="I23" s="440">
        <v>1439444.1</v>
      </c>
    </row>
    <row r="24" spans="1:9" x14ac:dyDescent="0.2">
      <c r="A24">
        <v>23</v>
      </c>
      <c r="B24" t="s">
        <v>37</v>
      </c>
      <c r="C24" t="s">
        <v>38</v>
      </c>
      <c r="D24" s="502">
        <v>1815248</v>
      </c>
      <c r="E24" s="452"/>
      <c r="F24" s="447">
        <v>1416911.16</v>
      </c>
      <c r="G24" s="361">
        <v>689495.74883098004</v>
      </c>
      <c r="H24" s="360"/>
      <c r="I24" s="440">
        <v>2079060.42</v>
      </c>
    </row>
    <row r="25" spans="1:9" x14ac:dyDescent="0.2">
      <c r="A25">
        <v>24</v>
      </c>
      <c r="B25" t="s">
        <v>39</v>
      </c>
      <c r="C25" t="s">
        <v>40</v>
      </c>
      <c r="D25" s="502">
        <v>3296015.0799999996</v>
      </c>
      <c r="E25" s="452"/>
      <c r="F25" s="447">
        <v>4295388.2</v>
      </c>
      <c r="G25" s="361">
        <v>2527901.1206022198</v>
      </c>
      <c r="H25" s="360"/>
      <c r="I25" s="440">
        <v>6134348.1500000004</v>
      </c>
    </row>
    <row r="26" spans="1:9" x14ac:dyDescent="0.2">
      <c r="A26">
        <v>25</v>
      </c>
      <c r="B26" t="s">
        <v>734</v>
      </c>
      <c r="C26" t="s">
        <v>735</v>
      </c>
      <c r="D26" s="502">
        <v>320519.2</v>
      </c>
      <c r="E26" s="452"/>
      <c r="F26" s="447">
        <v>323934.25</v>
      </c>
      <c r="G26" s="361">
        <v>822652.20089610002</v>
      </c>
      <c r="H26" s="360"/>
      <c r="I26" s="440">
        <v>721064.24</v>
      </c>
    </row>
    <row r="27" spans="1:9" x14ac:dyDescent="0.2">
      <c r="A27">
        <v>26</v>
      </c>
      <c r="B27" t="s">
        <v>41</v>
      </c>
      <c r="C27" t="s">
        <v>42</v>
      </c>
      <c r="D27" s="502">
        <v>7340879.0999999996</v>
      </c>
      <c r="E27" s="452"/>
      <c r="F27" s="447">
        <v>6551187.1299999999</v>
      </c>
      <c r="G27" s="361">
        <v>3963136.9521881398</v>
      </c>
      <c r="H27" s="360"/>
      <c r="I27" s="440">
        <v>10962505.939999999</v>
      </c>
    </row>
    <row r="28" spans="1:9" x14ac:dyDescent="0.2">
      <c r="A28">
        <v>27</v>
      </c>
      <c r="B28" t="s">
        <v>697</v>
      </c>
      <c r="C28" t="s">
        <v>698</v>
      </c>
      <c r="D28" s="453">
        <v>51767462.210000001</v>
      </c>
      <c r="E28" s="452"/>
      <c r="F28" s="450">
        <v>44492362.609999999</v>
      </c>
      <c r="G28" s="361">
        <v>15478183.392772499</v>
      </c>
      <c r="H28" s="360"/>
      <c r="I28" s="443">
        <v>58943035.829999998</v>
      </c>
    </row>
    <row r="29" spans="1:9" x14ac:dyDescent="0.2">
      <c r="D29" s="454"/>
      <c r="E29" s="454"/>
      <c r="F29" s="451">
        <v>5427110.8899999997</v>
      </c>
      <c r="G29" s="361">
        <v>11823123.752659099</v>
      </c>
      <c r="I29" s="444">
        <v>17349543.609999999</v>
      </c>
    </row>
    <row r="30" spans="1:9" x14ac:dyDescent="0.2">
      <c r="D30" s="454"/>
      <c r="E30" s="454"/>
      <c r="F30" s="451">
        <v>7542683.79</v>
      </c>
      <c r="G30" s="361">
        <v>11667620.198459201</v>
      </c>
      <c r="I30" s="444">
        <v>19761291.469999999</v>
      </c>
    </row>
    <row r="31" spans="1:9" x14ac:dyDescent="0.2">
      <c r="D31" s="455"/>
      <c r="E31" s="452"/>
      <c r="F31" s="447">
        <v>16684227.9</v>
      </c>
      <c r="G31" s="361">
        <v>15266055.382652201</v>
      </c>
      <c r="I31" s="440">
        <v>33148836.469999999</v>
      </c>
    </row>
    <row r="32" spans="1:9" x14ac:dyDescent="0.2">
      <c r="D32" s="295"/>
      <c r="E32" s="295"/>
      <c r="F32" s="440">
        <v>9739504.8200000003</v>
      </c>
      <c r="G32" s="361">
        <v>6564473.7659028303</v>
      </c>
      <c r="I32" s="440">
        <v>15459833.1</v>
      </c>
    </row>
    <row r="33" spans="4:9" x14ac:dyDescent="0.2">
      <c r="D33" s="295"/>
      <c r="E33" s="295"/>
      <c r="F33" s="440">
        <v>6944723.0899999999</v>
      </c>
      <c r="G33" s="361">
        <v>14534514.113926601</v>
      </c>
      <c r="I33" s="440">
        <v>21623068.390000001</v>
      </c>
    </row>
    <row r="34" spans="4:9" x14ac:dyDescent="0.2">
      <c r="D34" s="295"/>
      <c r="E34" s="295"/>
      <c r="F34" s="440">
        <v>22308896.300000001</v>
      </c>
      <c r="G34" s="361">
        <v>16345634.049376599</v>
      </c>
      <c r="I34" s="440">
        <v>39954009.259999998</v>
      </c>
    </row>
    <row r="35" spans="4:9" x14ac:dyDescent="0.2">
      <c r="D35" s="295"/>
      <c r="E35" s="295"/>
      <c r="F35" s="361">
        <v>15145366.0681081</v>
      </c>
      <c r="G35" s="361">
        <v>9463287.4379169494</v>
      </c>
    </row>
    <row r="36" spans="4:9" x14ac:dyDescent="0.2">
      <c r="D36" s="295"/>
      <c r="E36" s="295"/>
      <c r="F36" s="361">
        <v>11988021.3548648</v>
      </c>
      <c r="G36" s="361">
        <v>12435722.2147409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6"/>
  <sheetViews>
    <sheetView zoomScale="90" zoomScaleNormal="90" workbookViewId="0">
      <selection activeCell="P13" sqref="P13"/>
    </sheetView>
  </sheetViews>
  <sheetFormatPr defaultColWidth="9.125" defaultRowHeight="24" x14ac:dyDescent="0.55000000000000004"/>
  <cols>
    <col min="1" max="1" width="17" style="23" customWidth="1"/>
    <col min="2" max="2" width="21.25" style="23" bestFit="1" customWidth="1"/>
    <col min="3" max="3" width="15.125" style="23" customWidth="1"/>
    <col min="4" max="4" width="13.25" style="23" bestFit="1" customWidth="1"/>
    <col min="5" max="5" width="17.125" style="23" bestFit="1" customWidth="1"/>
    <col min="6" max="6" width="16.75" style="23" bestFit="1" customWidth="1"/>
    <col min="7" max="7" width="15.875" style="23" customWidth="1"/>
    <col min="8" max="8" width="17.625" style="23" bestFit="1" customWidth="1"/>
    <col min="9" max="9" width="17.125" style="23" customWidth="1"/>
    <col min="10" max="10" width="14.625" style="23" bestFit="1" customWidth="1"/>
    <col min="11" max="11" width="21.125" style="23" customWidth="1"/>
    <col min="12" max="12" width="14.75" style="23" bestFit="1" customWidth="1"/>
    <col min="13" max="13" width="17.75" style="23" bestFit="1" customWidth="1"/>
    <col min="14" max="14" width="22.125" style="23" customWidth="1"/>
    <col min="15" max="15" width="20.125" style="23" bestFit="1" customWidth="1"/>
    <col min="16" max="16" width="19.375" style="23" bestFit="1" customWidth="1"/>
    <col min="17" max="17" width="20.75" style="23" bestFit="1" customWidth="1"/>
    <col min="18" max="18" width="13.625" style="23" customWidth="1"/>
    <col min="19" max="19" width="31" style="23" customWidth="1"/>
    <col min="20" max="23" width="9.125" style="23"/>
    <col min="24" max="24" width="6.375" style="1" hidden="1" customWidth="1"/>
    <col min="25" max="25" width="18.625" style="1" hidden="1" customWidth="1"/>
    <col min="26" max="26" width="16.25" style="1" hidden="1" customWidth="1"/>
    <col min="27" max="27" width="38.125" style="1" hidden="1" customWidth="1"/>
    <col min="28" max="28" width="72.375" style="1" hidden="1" customWidth="1"/>
    <col min="29" max="29" width="9.125" style="23" customWidth="1"/>
    <col min="30" max="16384" width="9.125" style="23"/>
  </cols>
  <sheetData>
    <row r="1" spans="1:28" s="227" customFormat="1" ht="28.5" customHeight="1" x14ac:dyDescent="0.35">
      <c r="A1" s="624" t="s">
        <v>1535</v>
      </c>
      <c r="B1" s="624" t="s">
        <v>1559</v>
      </c>
      <c r="C1" s="624" t="s">
        <v>1537</v>
      </c>
      <c r="D1" s="624" t="s">
        <v>1538</v>
      </c>
      <c r="E1" s="624" t="s">
        <v>1560</v>
      </c>
      <c r="F1" s="624" t="s">
        <v>1534</v>
      </c>
      <c r="G1" s="624" t="s">
        <v>1561</v>
      </c>
      <c r="H1" s="624" t="s">
        <v>1562</v>
      </c>
      <c r="I1" s="624" t="s">
        <v>1563</v>
      </c>
      <c r="J1" s="626" t="s">
        <v>1564</v>
      </c>
      <c r="K1" s="626" t="s">
        <v>1565</v>
      </c>
      <c r="L1" s="626" t="s">
        <v>1566</v>
      </c>
      <c r="M1" s="626" t="s">
        <v>1568</v>
      </c>
      <c r="N1" s="626" t="s">
        <v>1570</v>
      </c>
      <c r="O1" s="226" t="s">
        <v>1571</v>
      </c>
      <c r="P1" s="226" t="s">
        <v>1572</v>
      </c>
      <c r="Q1" s="226" t="s">
        <v>1573</v>
      </c>
      <c r="R1" s="228"/>
      <c r="S1" s="229"/>
      <c r="X1" s="259"/>
      <c r="Y1" s="259"/>
      <c r="Z1" s="259"/>
      <c r="AA1" s="259"/>
      <c r="AB1" s="259"/>
    </row>
    <row r="2" spans="1:28" s="227" customFormat="1" ht="28.5" customHeight="1" thickBot="1" x14ac:dyDescent="0.6">
      <c r="A2" s="625"/>
      <c r="B2" s="625"/>
      <c r="C2" s="625"/>
      <c r="D2" s="625"/>
      <c r="E2" s="625"/>
      <c r="F2" s="625"/>
      <c r="G2" s="625"/>
      <c r="H2" s="625"/>
      <c r="I2" s="625"/>
      <c r="J2" s="627"/>
      <c r="K2" s="627"/>
      <c r="L2" s="627"/>
      <c r="M2" s="627"/>
      <c r="N2" s="627"/>
      <c r="O2" s="262" t="s">
        <v>1574</v>
      </c>
      <c r="P2" s="260"/>
      <c r="Q2" s="260"/>
      <c r="R2" s="261"/>
      <c r="S2" s="261"/>
      <c r="X2" s="259"/>
      <c r="Y2" s="259"/>
      <c r="Z2" s="259"/>
      <c r="AA2" s="259"/>
      <c r="AB2" s="259"/>
    </row>
    <row r="3" spans="1:28" s="215" customFormat="1" ht="96" x14ac:dyDescent="0.5">
      <c r="A3" s="183" t="s">
        <v>689</v>
      </c>
      <c r="B3" s="183" t="s">
        <v>1547</v>
      </c>
      <c r="C3" s="183" t="s">
        <v>1548</v>
      </c>
      <c r="D3" s="183" t="s">
        <v>730</v>
      </c>
      <c r="E3" s="183" t="s">
        <v>1549</v>
      </c>
      <c r="F3" s="183" t="s">
        <v>2057</v>
      </c>
      <c r="G3" s="216" t="s">
        <v>1558</v>
      </c>
      <c r="H3" s="183" t="s">
        <v>807</v>
      </c>
      <c r="I3" s="183" t="s">
        <v>2055</v>
      </c>
      <c r="J3" s="183" t="s">
        <v>2056</v>
      </c>
      <c r="K3" s="216" t="s">
        <v>1550</v>
      </c>
      <c r="L3" s="183" t="s">
        <v>1567</v>
      </c>
      <c r="M3" s="222" t="s">
        <v>1551</v>
      </c>
      <c r="N3" s="183" t="s">
        <v>1569</v>
      </c>
      <c r="O3" s="183" t="s">
        <v>1552</v>
      </c>
      <c r="P3" s="256" t="s">
        <v>1553</v>
      </c>
      <c r="Q3" s="256" t="s">
        <v>1554</v>
      </c>
      <c r="R3" s="232" t="s">
        <v>1555</v>
      </c>
      <c r="S3" s="231" t="s">
        <v>1575</v>
      </c>
      <c r="X3" s="1"/>
      <c r="Y3" s="1"/>
      <c r="Z3" s="1"/>
      <c r="AA3" s="1"/>
      <c r="AB3" s="1"/>
    </row>
    <row r="4" spans="1:28" ht="44.25" thickBot="1" x14ac:dyDescent="0.6">
      <c r="A4" s="204">
        <f>SUM(Planfin2562!D16-Planfin2562!D15)</f>
        <v>60754824.549999997</v>
      </c>
      <c r="B4" s="204">
        <f>SUM(Planfin2562!D31-Planfin2562!D28)</f>
        <v>48471447.130000003</v>
      </c>
      <c r="C4" s="199">
        <f>SUM(A4-B4)</f>
        <v>12283377.419999994</v>
      </c>
      <c r="D4" s="219" t="str">
        <f>IF(C4&gt;0,"เกินดุล",IF(C4=0,"สมดุล","ขาดดุล"))</f>
        <v>เกินดุล</v>
      </c>
      <c r="E4" s="217">
        <f>IF(C4&lt;=0,0,ROUNDUP((C4*20%),2))</f>
        <v>2456675.4899999998</v>
      </c>
      <c r="F4" s="199">
        <f>SUM(Planfin2562!D89)</f>
        <v>2832280</v>
      </c>
      <c r="G4" s="218">
        <f>IF(C4=0,0,(F4/C4)*100)</f>
        <v>23.057827689870017</v>
      </c>
      <c r="H4" s="217">
        <f>E4-F4</f>
        <v>-375604.51000000024</v>
      </c>
      <c r="I4" s="204">
        <f>SUM(Planfin2562!D38)</f>
        <v>15059238.220000001</v>
      </c>
      <c r="J4" s="204">
        <f>SUM(Planfin2562!D39-Planfin2562!D40)</f>
        <v>8688225.2599999979</v>
      </c>
      <c r="K4" s="220">
        <f>SUM(B4/12)</f>
        <v>4039287.2608333337</v>
      </c>
      <c r="L4" s="199">
        <f>SUM(I4/K4)</f>
        <v>3.7281919426778209</v>
      </c>
      <c r="M4" s="223">
        <f>SUM(H4:I4)</f>
        <v>14683633.710000001</v>
      </c>
      <c r="N4" s="221">
        <f>SUM(M4/K4)*100</f>
        <v>363.52041243461014</v>
      </c>
      <c r="O4" s="224" t="str">
        <f>IF(C4&gt;=0, "Normal", "Risk")</f>
        <v>Normal</v>
      </c>
      <c r="P4" s="224" t="str">
        <f t="shared" ref="P4" si="0">IF(H4&gt;=0, "Normal", "Risk")</f>
        <v>Risk</v>
      </c>
      <c r="Q4" s="225" t="str">
        <f t="shared" ref="Q4" si="1">IF(N4&gt;1, "Normal", "Risk")</f>
        <v>Normal</v>
      </c>
      <c r="R4" s="90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3</v>
      </c>
      <c r="S4" s="230" t="str">
        <f>VLOOKUP(R4,$X$9:$AB$16,5,0)</f>
        <v>ทบทวนการลงทุนอีกครั้ง ทำFeasibility study</v>
      </c>
      <c r="Y4" s="234" t="s">
        <v>1576</v>
      </c>
      <c r="Z4" s="234" t="s">
        <v>1577</v>
      </c>
      <c r="AA4" s="234" t="s">
        <v>1578</v>
      </c>
      <c r="AB4" s="234"/>
    </row>
    <row r="5" spans="1:28" x14ac:dyDescent="0.55000000000000004">
      <c r="X5" s="235" t="s">
        <v>1579</v>
      </c>
      <c r="Y5" s="235" t="s">
        <v>1580</v>
      </c>
      <c r="Z5" s="235" t="s">
        <v>1581</v>
      </c>
      <c r="AA5" s="235" t="s">
        <v>1582</v>
      </c>
      <c r="AB5" s="621" t="s">
        <v>1575</v>
      </c>
    </row>
    <row r="6" spans="1:28" x14ac:dyDescent="0.55000000000000004">
      <c r="X6" s="236" t="s">
        <v>1583</v>
      </c>
      <c r="Y6" s="237" t="s">
        <v>1584</v>
      </c>
      <c r="Z6" s="236" t="s">
        <v>1585</v>
      </c>
      <c r="AA6" s="237" t="s">
        <v>1586</v>
      </c>
      <c r="AB6" s="622"/>
    </row>
    <row r="7" spans="1:28" x14ac:dyDescent="0.55000000000000004">
      <c r="X7" s="238"/>
      <c r="Y7" s="237" t="s">
        <v>1587</v>
      </c>
      <c r="Z7" s="239" t="s">
        <v>1596</v>
      </c>
      <c r="AA7" s="239" t="s">
        <v>1597</v>
      </c>
      <c r="AB7" s="622"/>
    </row>
    <row r="8" spans="1:28" ht="24.75" thickBot="1" x14ac:dyDescent="0.6">
      <c r="X8" s="240"/>
      <c r="Y8" s="240"/>
      <c r="Z8" s="241" t="s">
        <v>1588</v>
      </c>
      <c r="AA8" s="240"/>
      <c r="AB8" s="623"/>
    </row>
    <row r="9" spans="1:28" ht="25.5" thickTop="1" thickBot="1" x14ac:dyDescent="0.6">
      <c r="X9" s="242">
        <v>1</v>
      </c>
      <c r="Y9" s="242" t="s">
        <v>1589</v>
      </c>
      <c r="Z9" s="242" t="s">
        <v>1590</v>
      </c>
      <c r="AA9" s="242" t="s">
        <v>1556</v>
      </c>
      <c r="AB9" s="251" t="s">
        <v>1591</v>
      </c>
    </row>
    <row r="10" spans="1:28" ht="24.75" thickBot="1" x14ac:dyDescent="0.6">
      <c r="X10" s="243">
        <v>2</v>
      </c>
      <c r="Y10" s="243" t="s">
        <v>1589</v>
      </c>
      <c r="Z10" s="243" t="s">
        <v>1590</v>
      </c>
      <c r="AA10" s="244" t="s">
        <v>1557</v>
      </c>
      <c r="AB10" s="252" t="s">
        <v>1592</v>
      </c>
    </row>
    <row r="11" spans="1:28" ht="24.75" thickBot="1" x14ac:dyDescent="0.6">
      <c r="X11" s="247">
        <v>3</v>
      </c>
      <c r="Y11" s="247" t="s">
        <v>1589</v>
      </c>
      <c r="Z11" s="247" t="s">
        <v>1598</v>
      </c>
      <c r="AA11" s="247" t="s">
        <v>1556</v>
      </c>
      <c r="AB11" s="253" t="s">
        <v>1600</v>
      </c>
    </row>
    <row r="12" spans="1:28" ht="24.75" thickBot="1" x14ac:dyDescent="0.6">
      <c r="X12" s="248">
        <v>4</v>
      </c>
      <c r="Y12" s="248" t="s">
        <v>1589</v>
      </c>
      <c r="Z12" s="248" t="s">
        <v>1598</v>
      </c>
      <c r="AA12" s="249" t="s">
        <v>1557</v>
      </c>
      <c r="AB12" s="254" t="s">
        <v>1604</v>
      </c>
    </row>
    <row r="13" spans="1:28" ht="24.75" thickBot="1" x14ac:dyDescent="0.6">
      <c r="X13" s="245">
        <v>5</v>
      </c>
      <c r="Y13" s="246" t="s">
        <v>1557</v>
      </c>
      <c r="Z13" s="246" t="s">
        <v>1599</v>
      </c>
      <c r="AA13" s="245" t="s">
        <v>1556</v>
      </c>
      <c r="AB13" s="255" t="s">
        <v>1594</v>
      </c>
    </row>
    <row r="14" spans="1:28" ht="24.75" thickBot="1" x14ac:dyDescent="0.6">
      <c r="X14" s="248">
        <v>6</v>
      </c>
      <c r="Y14" s="249" t="s">
        <v>1557</v>
      </c>
      <c r="Z14" s="249" t="s">
        <v>1599</v>
      </c>
      <c r="AA14" s="249" t="s">
        <v>1595</v>
      </c>
      <c r="AB14" s="254" t="s">
        <v>1603</v>
      </c>
    </row>
    <row r="15" spans="1:28" ht="24.75" thickBot="1" x14ac:dyDescent="0.6">
      <c r="X15" s="247">
        <v>7</v>
      </c>
      <c r="Y15" s="250" t="s">
        <v>1557</v>
      </c>
      <c r="Z15" s="250" t="s">
        <v>1595</v>
      </c>
      <c r="AA15" s="247" t="s">
        <v>1556</v>
      </c>
      <c r="AB15" s="253" t="s">
        <v>1601</v>
      </c>
    </row>
    <row r="16" spans="1:28" x14ac:dyDescent="0.55000000000000004">
      <c r="X16" s="248">
        <v>8</v>
      </c>
      <c r="Y16" s="249" t="s">
        <v>1557</v>
      </c>
      <c r="Z16" s="249" t="s">
        <v>1595</v>
      </c>
      <c r="AA16" s="249" t="s">
        <v>1557</v>
      </c>
      <c r="AB16" s="254" t="s">
        <v>1602</v>
      </c>
    </row>
  </sheetData>
  <mergeCells count="15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1811023622047245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598"/>
  <sheetViews>
    <sheetView zoomScale="80" zoomScaleNormal="8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B225" sqref="B225"/>
    </sheetView>
  </sheetViews>
  <sheetFormatPr defaultColWidth="9" defaultRowHeight="27.75" x14ac:dyDescent="0.65"/>
  <cols>
    <col min="1" max="1" width="19.875" style="86" customWidth="1"/>
    <col min="2" max="2" width="60.75" style="86" customWidth="1"/>
    <col min="3" max="3" width="14" style="86" bestFit="1" customWidth="1"/>
    <col min="4" max="4" width="30.25" style="86" bestFit="1" customWidth="1"/>
    <col min="5" max="5" width="17" style="139" bestFit="1" customWidth="1"/>
    <col min="6" max="6" width="42.125" style="86" bestFit="1" customWidth="1"/>
    <col min="7" max="7" width="7" style="86" bestFit="1" customWidth="1"/>
    <col min="8" max="8" width="8.75" style="86" bestFit="1" customWidth="1"/>
    <col min="9" max="16384" width="9" style="86"/>
  </cols>
  <sheetData>
    <row r="1" spans="1:11" x14ac:dyDescent="0.65">
      <c r="A1" s="142" t="s">
        <v>1388</v>
      </c>
      <c r="B1" s="142" t="s">
        <v>1389</v>
      </c>
      <c r="C1" s="143" t="s">
        <v>745</v>
      </c>
      <c r="D1" s="143" t="s">
        <v>746</v>
      </c>
      <c r="E1" s="140" t="s">
        <v>747</v>
      </c>
      <c r="F1" s="141" t="s">
        <v>748</v>
      </c>
      <c r="G1" s="147" t="s">
        <v>1386</v>
      </c>
      <c r="H1" s="147" t="s">
        <v>1387</v>
      </c>
      <c r="I1" s="86" t="s">
        <v>1390</v>
      </c>
      <c r="J1" s="86" t="s">
        <v>1391</v>
      </c>
      <c r="K1" s="86" t="s">
        <v>1392</v>
      </c>
    </row>
    <row r="2" spans="1:11" x14ac:dyDescent="0.65">
      <c r="A2" s="145" t="s">
        <v>985</v>
      </c>
      <c r="B2" s="145" t="s">
        <v>986</v>
      </c>
      <c r="C2" s="145" t="s">
        <v>16</v>
      </c>
      <c r="D2" s="145" t="s">
        <v>17</v>
      </c>
      <c r="E2" s="145" t="s">
        <v>1324</v>
      </c>
      <c r="F2" s="145" t="s">
        <v>17</v>
      </c>
      <c r="G2" s="146">
        <v>12</v>
      </c>
      <c r="H2" s="145" t="s">
        <v>1324</v>
      </c>
      <c r="I2" s="86" t="s">
        <v>1393</v>
      </c>
      <c r="J2" s="86">
        <v>42643</v>
      </c>
      <c r="K2" s="86" t="s">
        <v>1394</v>
      </c>
    </row>
    <row r="3" spans="1:11" x14ac:dyDescent="0.65">
      <c r="A3" s="145" t="s">
        <v>144</v>
      </c>
      <c r="B3" s="145" t="s">
        <v>145</v>
      </c>
      <c r="C3" s="145" t="s">
        <v>16</v>
      </c>
      <c r="D3" s="145" t="s">
        <v>17</v>
      </c>
      <c r="E3" s="145" t="s">
        <v>1324</v>
      </c>
      <c r="F3" s="145" t="s">
        <v>17</v>
      </c>
      <c r="G3" s="146">
        <v>12</v>
      </c>
      <c r="H3" s="145" t="s">
        <v>1324</v>
      </c>
      <c r="I3" s="86" t="s">
        <v>1395</v>
      </c>
      <c r="K3" s="86" t="s">
        <v>1394</v>
      </c>
    </row>
    <row r="4" spans="1:11" x14ac:dyDescent="0.65">
      <c r="A4" s="145" t="s">
        <v>146</v>
      </c>
      <c r="B4" s="145" t="s">
        <v>147</v>
      </c>
      <c r="C4" s="145" t="s">
        <v>16</v>
      </c>
      <c r="D4" s="145" t="s">
        <v>17</v>
      </c>
      <c r="E4" s="145" t="s">
        <v>1324</v>
      </c>
      <c r="F4" s="145" t="s">
        <v>17</v>
      </c>
      <c r="G4" s="146">
        <v>12</v>
      </c>
      <c r="H4" s="145" t="s">
        <v>1324</v>
      </c>
      <c r="I4" s="86" t="s">
        <v>1395</v>
      </c>
      <c r="K4" s="86" t="s">
        <v>1394</v>
      </c>
    </row>
    <row r="5" spans="1:11" x14ac:dyDescent="0.65">
      <c r="A5" s="145" t="s">
        <v>148</v>
      </c>
      <c r="B5" s="145" t="s">
        <v>149</v>
      </c>
      <c r="C5" s="145" t="s">
        <v>16</v>
      </c>
      <c r="D5" s="145" t="s">
        <v>17</v>
      </c>
      <c r="E5" s="145" t="s">
        <v>1324</v>
      </c>
      <c r="F5" s="145" t="s">
        <v>17</v>
      </c>
      <c r="G5" s="146">
        <v>12</v>
      </c>
      <c r="H5" s="145" t="s">
        <v>1324</v>
      </c>
      <c r="I5" s="86" t="s">
        <v>1395</v>
      </c>
      <c r="K5" s="86" t="s">
        <v>1394</v>
      </c>
    </row>
    <row r="6" spans="1:11" x14ac:dyDescent="0.65">
      <c r="A6" s="145" t="s">
        <v>150</v>
      </c>
      <c r="B6" s="145" t="s">
        <v>151</v>
      </c>
      <c r="C6" s="145" t="s">
        <v>16</v>
      </c>
      <c r="D6" s="145" t="s">
        <v>17</v>
      </c>
      <c r="E6" s="145" t="s">
        <v>1324</v>
      </c>
      <c r="F6" s="145" t="s">
        <v>17</v>
      </c>
      <c r="G6" s="146">
        <v>12</v>
      </c>
      <c r="H6" s="145" t="s">
        <v>1324</v>
      </c>
      <c r="I6" s="86" t="s">
        <v>1395</v>
      </c>
      <c r="K6" s="86" t="s">
        <v>1394</v>
      </c>
    </row>
    <row r="7" spans="1:11" x14ac:dyDescent="0.65">
      <c r="A7" s="145" t="s">
        <v>152</v>
      </c>
      <c r="B7" s="145" t="s">
        <v>1396</v>
      </c>
      <c r="C7" s="145" t="s">
        <v>16</v>
      </c>
      <c r="D7" s="145" t="s">
        <v>17</v>
      </c>
      <c r="E7" s="145" t="s">
        <v>1324</v>
      </c>
      <c r="F7" s="145" t="s">
        <v>17</v>
      </c>
      <c r="G7" s="146">
        <v>12</v>
      </c>
      <c r="H7" s="145" t="s">
        <v>1324</v>
      </c>
      <c r="I7" s="86" t="s">
        <v>1395</v>
      </c>
      <c r="K7" s="86" t="s">
        <v>1394</v>
      </c>
    </row>
    <row r="8" spans="1:11" x14ac:dyDescent="0.65">
      <c r="A8" s="145" t="s">
        <v>987</v>
      </c>
      <c r="B8" s="145" t="s">
        <v>988</v>
      </c>
      <c r="C8" s="145" t="s">
        <v>16</v>
      </c>
      <c r="D8" s="145" t="s">
        <v>17</v>
      </c>
      <c r="E8" s="145" t="s">
        <v>1324</v>
      </c>
      <c r="F8" s="145" t="s">
        <v>17</v>
      </c>
      <c r="G8" s="146">
        <v>12</v>
      </c>
      <c r="H8" s="145" t="s">
        <v>1324</v>
      </c>
      <c r="I8" s="86" t="s">
        <v>1393</v>
      </c>
      <c r="J8" s="86">
        <v>42643</v>
      </c>
      <c r="K8" s="86" t="s">
        <v>1394</v>
      </c>
    </row>
    <row r="9" spans="1:11" x14ac:dyDescent="0.65">
      <c r="A9" s="145" t="s">
        <v>153</v>
      </c>
      <c r="B9" s="145" t="s">
        <v>154</v>
      </c>
      <c r="C9" s="145" t="s">
        <v>16</v>
      </c>
      <c r="D9" s="145" t="s">
        <v>17</v>
      </c>
      <c r="E9" s="145" t="s">
        <v>1324</v>
      </c>
      <c r="F9" s="145" t="s">
        <v>17</v>
      </c>
      <c r="G9" s="146">
        <v>12</v>
      </c>
      <c r="H9" s="145" t="s">
        <v>1324</v>
      </c>
      <c r="I9" s="86" t="s">
        <v>1395</v>
      </c>
      <c r="K9" s="86" t="s">
        <v>1394</v>
      </c>
    </row>
    <row r="10" spans="1:11" x14ac:dyDescent="0.65">
      <c r="A10" s="145" t="s">
        <v>989</v>
      </c>
      <c r="B10" s="145" t="s">
        <v>990</v>
      </c>
      <c r="C10" s="145" t="s">
        <v>16</v>
      </c>
      <c r="D10" s="145" t="s">
        <v>17</v>
      </c>
      <c r="E10" s="145" t="s">
        <v>1324</v>
      </c>
      <c r="F10" s="145" t="s">
        <v>17</v>
      </c>
      <c r="G10" s="146">
        <v>12</v>
      </c>
      <c r="H10" s="145" t="s">
        <v>1324</v>
      </c>
      <c r="I10" s="86" t="s">
        <v>1393</v>
      </c>
      <c r="J10" s="86">
        <v>42643</v>
      </c>
      <c r="K10" s="86" t="s">
        <v>1394</v>
      </c>
    </row>
    <row r="11" spans="1:11" x14ac:dyDescent="0.65">
      <c r="A11" s="145" t="s">
        <v>991</v>
      </c>
      <c r="B11" s="145" t="s">
        <v>992</v>
      </c>
      <c r="C11" s="145" t="s">
        <v>16</v>
      </c>
      <c r="D11" s="145" t="s">
        <v>17</v>
      </c>
      <c r="E11" s="145" t="s">
        <v>1324</v>
      </c>
      <c r="F11" s="145" t="s">
        <v>17</v>
      </c>
      <c r="G11" s="146">
        <v>12</v>
      </c>
      <c r="H11" s="145" t="s">
        <v>1324</v>
      </c>
      <c r="I11" s="86" t="s">
        <v>1393</v>
      </c>
      <c r="J11" s="86">
        <v>42643</v>
      </c>
      <c r="K11" s="86" t="s">
        <v>1394</v>
      </c>
    </row>
    <row r="12" spans="1:11" x14ac:dyDescent="0.65">
      <c r="A12" s="145" t="s">
        <v>155</v>
      </c>
      <c r="B12" s="145" t="s">
        <v>177</v>
      </c>
      <c r="C12" s="145" t="s">
        <v>16</v>
      </c>
      <c r="D12" s="145" t="s">
        <v>17</v>
      </c>
      <c r="E12" s="145" t="s">
        <v>1324</v>
      </c>
      <c r="F12" s="145" t="s">
        <v>17</v>
      </c>
      <c r="G12" s="146">
        <v>12</v>
      </c>
      <c r="H12" s="145" t="s">
        <v>1324</v>
      </c>
      <c r="I12" s="86" t="s">
        <v>1395</v>
      </c>
      <c r="K12" s="86" t="s">
        <v>1394</v>
      </c>
    </row>
    <row r="13" spans="1:11" x14ac:dyDescent="0.65">
      <c r="A13" s="145" t="s">
        <v>156</v>
      </c>
      <c r="B13" s="145" t="s">
        <v>179</v>
      </c>
      <c r="C13" s="145" t="s">
        <v>16</v>
      </c>
      <c r="D13" s="145" t="s">
        <v>17</v>
      </c>
      <c r="E13" s="145" t="s">
        <v>1324</v>
      </c>
      <c r="F13" s="145" t="s">
        <v>17</v>
      </c>
      <c r="G13" s="146">
        <v>12</v>
      </c>
      <c r="H13" s="145" t="s">
        <v>1324</v>
      </c>
      <c r="I13" s="86" t="s">
        <v>1395</v>
      </c>
      <c r="K13" s="86" t="s">
        <v>1394</v>
      </c>
    </row>
    <row r="14" spans="1:11" x14ac:dyDescent="0.65">
      <c r="A14" s="145" t="s">
        <v>157</v>
      </c>
      <c r="B14" s="145" t="s">
        <v>158</v>
      </c>
      <c r="C14" s="145" t="s">
        <v>16</v>
      </c>
      <c r="D14" s="145" t="s">
        <v>17</v>
      </c>
      <c r="E14" s="145" t="s">
        <v>1324</v>
      </c>
      <c r="F14" s="145" t="s">
        <v>17</v>
      </c>
      <c r="G14" s="146">
        <v>12</v>
      </c>
      <c r="H14" s="145" t="s">
        <v>1324</v>
      </c>
      <c r="I14" s="86" t="s">
        <v>1395</v>
      </c>
      <c r="K14" s="86" t="s">
        <v>1394</v>
      </c>
    </row>
    <row r="15" spans="1:11" x14ac:dyDescent="0.65">
      <c r="A15" s="145" t="s">
        <v>993</v>
      </c>
      <c r="B15" s="145" t="s">
        <v>994</v>
      </c>
      <c r="C15" s="145" t="s">
        <v>16</v>
      </c>
      <c r="D15" s="145" t="s">
        <v>17</v>
      </c>
      <c r="E15" s="145" t="s">
        <v>1324</v>
      </c>
      <c r="F15" s="145" t="s">
        <v>17</v>
      </c>
      <c r="G15" s="146">
        <v>12</v>
      </c>
      <c r="H15" s="145" t="s">
        <v>1324</v>
      </c>
      <c r="I15" s="86" t="s">
        <v>1393</v>
      </c>
      <c r="J15" s="86">
        <v>42643</v>
      </c>
      <c r="K15" s="86" t="s">
        <v>1394</v>
      </c>
    </row>
    <row r="16" spans="1:11" x14ac:dyDescent="0.65">
      <c r="A16" s="145" t="s">
        <v>995</v>
      </c>
      <c r="B16" s="145" t="s">
        <v>996</v>
      </c>
      <c r="C16" s="145" t="s">
        <v>16</v>
      </c>
      <c r="D16" s="145" t="s">
        <v>17</v>
      </c>
      <c r="E16" s="145" t="s">
        <v>1324</v>
      </c>
      <c r="F16" s="145" t="s">
        <v>17</v>
      </c>
      <c r="G16" s="146">
        <v>12</v>
      </c>
      <c r="H16" s="145" t="s">
        <v>1324</v>
      </c>
      <c r="I16" s="86" t="s">
        <v>1393</v>
      </c>
      <c r="J16" s="86">
        <v>42643</v>
      </c>
      <c r="K16" s="86" t="s">
        <v>1394</v>
      </c>
    </row>
    <row r="17" spans="1:11" x14ac:dyDescent="0.65">
      <c r="A17" s="145" t="s">
        <v>159</v>
      </c>
      <c r="B17" s="145" t="s">
        <v>160</v>
      </c>
      <c r="C17" s="145" t="s">
        <v>16</v>
      </c>
      <c r="D17" s="145" t="s">
        <v>17</v>
      </c>
      <c r="E17" s="145" t="s">
        <v>1324</v>
      </c>
      <c r="F17" s="145" t="s">
        <v>17</v>
      </c>
      <c r="G17" s="146">
        <v>12</v>
      </c>
      <c r="H17" s="145" t="s">
        <v>1324</v>
      </c>
      <c r="I17" s="86" t="s">
        <v>1395</v>
      </c>
      <c r="K17" s="86" t="s">
        <v>1394</v>
      </c>
    </row>
    <row r="18" spans="1:11" x14ac:dyDescent="0.65">
      <c r="A18" s="145" t="s">
        <v>117</v>
      </c>
      <c r="B18" s="145" t="s">
        <v>118</v>
      </c>
      <c r="C18" s="145" t="s">
        <v>12</v>
      </c>
      <c r="D18" s="145" t="s">
        <v>13</v>
      </c>
      <c r="E18" s="145" t="s">
        <v>1317</v>
      </c>
      <c r="F18" s="145" t="s">
        <v>1318</v>
      </c>
      <c r="G18" s="146">
        <v>10</v>
      </c>
      <c r="H18" s="145" t="s">
        <v>1317</v>
      </c>
      <c r="I18" s="86" t="s">
        <v>1395</v>
      </c>
      <c r="K18" s="86" t="s">
        <v>1394</v>
      </c>
    </row>
    <row r="19" spans="1:11" x14ac:dyDescent="0.65">
      <c r="A19" s="145" t="s">
        <v>119</v>
      </c>
      <c r="B19" s="145" t="s">
        <v>120</v>
      </c>
      <c r="C19" s="145" t="s">
        <v>12</v>
      </c>
      <c r="D19" s="145" t="s">
        <v>13</v>
      </c>
      <c r="E19" s="145" t="s">
        <v>1317</v>
      </c>
      <c r="F19" s="145" t="s">
        <v>1318</v>
      </c>
      <c r="G19" s="146">
        <v>10</v>
      </c>
      <c r="H19" s="145" t="s">
        <v>1317</v>
      </c>
      <c r="I19" s="86" t="s">
        <v>1395</v>
      </c>
      <c r="K19" s="86" t="s">
        <v>1394</v>
      </c>
    </row>
    <row r="20" spans="1:11" x14ac:dyDescent="0.65">
      <c r="A20" s="145" t="s">
        <v>821</v>
      </c>
      <c r="B20" s="145" t="s">
        <v>122</v>
      </c>
      <c r="C20" s="145" t="s">
        <v>12</v>
      </c>
      <c r="D20" s="145" t="s">
        <v>13</v>
      </c>
      <c r="E20" s="145" t="s">
        <v>1317</v>
      </c>
      <c r="F20" s="145" t="s">
        <v>1318</v>
      </c>
      <c r="G20" s="146">
        <v>10</v>
      </c>
      <c r="H20" s="145" t="s">
        <v>1317</v>
      </c>
      <c r="I20" s="86" t="s">
        <v>1395</v>
      </c>
      <c r="K20" s="86" t="s">
        <v>1397</v>
      </c>
    </row>
    <row r="21" spans="1:11" x14ac:dyDescent="0.65">
      <c r="A21" s="145" t="s">
        <v>822</v>
      </c>
      <c r="B21" s="145" t="s">
        <v>123</v>
      </c>
      <c r="C21" s="145" t="s">
        <v>12</v>
      </c>
      <c r="D21" s="145" t="s">
        <v>13</v>
      </c>
      <c r="E21" s="145" t="s">
        <v>1317</v>
      </c>
      <c r="F21" s="145" t="s">
        <v>1318</v>
      </c>
      <c r="G21" s="146">
        <v>10</v>
      </c>
      <c r="H21" s="145" t="s">
        <v>1317</v>
      </c>
      <c r="I21" s="86" t="s">
        <v>1395</v>
      </c>
      <c r="K21" s="86" t="s">
        <v>1397</v>
      </c>
    </row>
    <row r="22" spans="1:11" x14ac:dyDescent="0.65">
      <c r="A22" s="145" t="s">
        <v>823</v>
      </c>
      <c r="B22" s="145" t="s">
        <v>824</v>
      </c>
      <c r="C22" s="145" t="s">
        <v>12</v>
      </c>
      <c r="D22" s="145" t="s">
        <v>13</v>
      </c>
      <c r="E22" s="145" t="s">
        <v>1317</v>
      </c>
      <c r="F22" s="145" t="s">
        <v>1318</v>
      </c>
      <c r="G22" s="146">
        <v>10</v>
      </c>
      <c r="H22" s="145" t="s">
        <v>1317</v>
      </c>
      <c r="I22" s="86" t="s">
        <v>1395</v>
      </c>
      <c r="K22" s="86" t="s">
        <v>1397</v>
      </c>
    </row>
    <row r="23" spans="1:11" x14ac:dyDescent="0.65">
      <c r="A23" s="145" t="s">
        <v>997</v>
      </c>
      <c r="B23" s="145" t="s">
        <v>121</v>
      </c>
      <c r="C23" s="145" t="s">
        <v>12</v>
      </c>
      <c r="D23" s="145" t="s">
        <v>13</v>
      </c>
      <c r="E23" s="145" t="s">
        <v>1317</v>
      </c>
      <c r="F23" s="145" t="s">
        <v>1318</v>
      </c>
      <c r="G23" s="146">
        <v>10</v>
      </c>
      <c r="H23" s="145" t="s">
        <v>1317</v>
      </c>
      <c r="I23" s="86" t="s">
        <v>1393</v>
      </c>
      <c r="J23" s="86">
        <v>42643</v>
      </c>
      <c r="K23" s="86" t="s">
        <v>1394</v>
      </c>
    </row>
    <row r="24" spans="1:11" x14ac:dyDescent="0.65">
      <c r="A24" s="145" t="s">
        <v>998</v>
      </c>
      <c r="B24" s="145" t="s">
        <v>84</v>
      </c>
      <c r="C24" s="145" t="s">
        <v>6</v>
      </c>
      <c r="D24" s="145" t="s">
        <v>7</v>
      </c>
      <c r="E24" s="145" t="s">
        <v>1296</v>
      </c>
      <c r="F24" s="145" t="s">
        <v>1297</v>
      </c>
      <c r="G24" s="146">
        <v>7</v>
      </c>
      <c r="H24" s="145" t="s">
        <v>1296</v>
      </c>
      <c r="I24" s="86" t="s">
        <v>1393</v>
      </c>
      <c r="J24" s="86">
        <v>42643</v>
      </c>
      <c r="K24" s="86" t="s">
        <v>1394</v>
      </c>
    </row>
    <row r="25" spans="1:11" x14ac:dyDescent="0.65">
      <c r="A25" s="145" t="s">
        <v>999</v>
      </c>
      <c r="B25" s="145" t="s">
        <v>122</v>
      </c>
      <c r="C25" s="145" t="s">
        <v>12</v>
      </c>
      <c r="D25" s="145" t="s">
        <v>13</v>
      </c>
      <c r="E25" s="145" t="s">
        <v>1317</v>
      </c>
      <c r="F25" s="145" t="s">
        <v>1318</v>
      </c>
      <c r="G25" s="146">
        <v>10</v>
      </c>
      <c r="H25" s="145" t="s">
        <v>1317</v>
      </c>
      <c r="I25" s="86" t="s">
        <v>1393</v>
      </c>
      <c r="J25" s="86">
        <v>42643</v>
      </c>
      <c r="K25" s="86" t="s">
        <v>1394</v>
      </c>
    </row>
    <row r="26" spans="1:11" x14ac:dyDescent="0.65">
      <c r="A26" s="145" t="s">
        <v>1000</v>
      </c>
      <c r="B26" s="145" t="s">
        <v>123</v>
      </c>
      <c r="C26" s="145" t="s">
        <v>12</v>
      </c>
      <c r="D26" s="145" t="s">
        <v>13</v>
      </c>
      <c r="E26" s="145" t="s">
        <v>1317</v>
      </c>
      <c r="F26" s="145" t="s">
        <v>1318</v>
      </c>
      <c r="G26" s="146">
        <v>10</v>
      </c>
      <c r="H26" s="145" t="s">
        <v>1317</v>
      </c>
      <c r="I26" s="86" t="s">
        <v>1393</v>
      </c>
      <c r="J26" s="86">
        <v>42643</v>
      </c>
      <c r="K26" s="86" t="s">
        <v>1394</v>
      </c>
    </row>
    <row r="27" spans="1:11" x14ac:dyDescent="0.65">
      <c r="A27" s="145" t="s">
        <v>124</v>
      </c>
      <c r="B27" s="145" t="s">
        <v>125</v>
      </c>
      <c r="C27" s="145" t="s">
        <v>12</v>
      </c>
      <c r="D27" s="145" t="s">
        <v>13</v>
      </c>
      <c r="E27" s="145" t="s">
        <v>1317</v>
      </c>
      <c r="F27" s="145" t="s">
        <v>1318</v>
      </c>
      <c r="G27" s="146">
        <v>10</v>
      </c>
      <c r="H27" s="145" t="s">
        <v>1317</v>
      </c>
      <c r="I27" s="86" t="s">
        <v>1395</v>
      </c>
      <c r="K27" s="86" t="s">
        <v>1394</v>
      </c>
    </row>
    <row r="28" spans="1:11" x14ac:dyDescent="0.65">
      <c r="A28" s="145" t="s">
        <v>126</v>
      </c>
      <c r="B28" s="145" t="s">
        <v>127</v>
      </c>
      <c r="C28" s="145" t="s">
        <v>12</v>
      </c>
      <c r="D28" s="145" t="s">
        <v>13</v>
      </c>
      <c r="E28" s="145" t="s">
        <v>1317</v>
      </c>
      <c r="F28" s="145" t="s">
        <v>1318</v>
      </c>
      <c r="G28" s="146">
        <v>10</v>
      </c>
      <c r="H28" s="145" t="s">
        <v>1317</v>
      </c>
      <c r="I28" s="86" t="s">
        <v>1395</v>
      </c>
      <c r="K28" s="86" t="s">
        <v>1394</v>
      </c>
    </row>
    <row r="29" spans="1:11" x14ac:dyDescent="0.65">
      <c r="A29" s="145" t="s">
        <v>825</v>
      </c>
      <c r="B29" s="145" t="s">
        <v>121</v>
      </c>
      <c r="C29" s="145" t="s">
        <v>12</v>
      </c>
      <c r="D29" s="145" t="s">
        <v>13</v>
      </c>
      <c r="E29" s="145" t="s">
        <v>1317</v>
      </c>
      <c r="F29" s="145" t="s">
        <v>1318</v>
      </c>
      <c r="G29" s="146">
        <v>10</v>
      </c>
      <c r="H29" s="145" t="s">
        <v>1317</v>
      </c>
      <c r="I29" s="86" t="s">
        <v>1395</v>
      </c>
      <c r="K29" s="86" t="s">
        <v>1397</v>
      </c>
    </row>
    <row r="30" spans="1:11" x14ac:dyDescent="0.65">
      <c r="A30" s="145" t="s">
        <v>826</v>
      </c>
      <c r="B30" s="145" t="s">
        <v>84</v>
      </c>
      <c r="C30" s="145" t="s">
        <v>6</v>
      </c>
      <c r="D30" s="145" t="s">
        <v>7</v>
      </c>
      <c r="E30" s="145" t="s">
        <v>1296</v>
      </c>
      <c r="F30" s="145" t="s">
        <v>1297</v>
      </c>
      <c r="G30" s="146">
        <v>7</v>
      </c>
      <c r="H30" s="145" t="s">
        <v>1296</v>
      </c>
      <c r="I30" s="86" t="s">
        <v>1395</v>
      </c>
      <c r="K30" s="86" t="s">
        <v>1397</v>
      </c>
    </row>
    <row r="31" spans="1:11" x14ac:dyDescent="0.65">
      <c r="A31" s="145" t="s">
        <v>827</v>
      </c>
      <c r="B31" s="145" t="s">
        <v>828</v>
      </c>
      <c r="C31" s="145" t="s">
        <v>2</v>
      </c>
      <c r="D31" s="145" t="s">
        <v>3</v>
      </c>
      <c r="E31" s="145" t="s">
        <v>1285</v>
      </c>
      <c r="F31" s="145" t="s">
        <v>3</v>
      </c>
      <c r="G31" s="146">
        <v>5</v>
      </c>
      <c r="H31" s="145" t="s">
        <v>1285</v>
      </c>
      <c r="I31" s="86" t="s">
        <v>1395</v>
      </c>
      <c r="K31" s="86" t="s">
        <v>1397</v>
      </c>
    </row>
    <row r="32" spans="1:11" x14ac:dyDescent="0.65">
      <c r="A32" s="145" t="s">
        <v>829</v>
      </c>
      <c r="B32" s="145" t="s">
        <v>830</v>
      </c>
      <c r="C32" s="145" t="s">
        <v>12</v>
      </c>
      <c r="D32" s="145" t="s">
        <v>13</v>
      </c>
      <c r="E32" s="145" t="s">
        <v>1317</v>
      </c>
      <c r="F32" s="145" t="s">
        <v>1318</v>
      </c>
      <c r="G32" s="146">
        <v>10</v>
      </c>
      <c r="H32" s="145" t="s">
        <v>1317</v>
      </c>
      <c r="I32" s="86" t="s">
        <v>1395</v>
      </c>
      <c r="K32" s="86" t="s">
        <v>1397</v>
      </c>
    </row>
    <row r="33" spans="1:11" x14ac:dyDescent="0.65">
      <c r="A33" s="145" t="s">
        <v>1001</v>
      </c>
      <c r="B33" s="145" t="s">
        <v>1002</v>
      </c>
      <c r="C33" s="145" t="s">
        <v>12</v>
      </c>
      <c r="D33" s="145" t="s">
        <v>13</v>
      </c>
      <c r="E33" s="145" t="s">
        <v>1317</v>
      </c>
      <c r="F33" s="145" t="s">
        <v>1318</v>
      </c>
      <c r="G33" s="146">
        <v>10</v>
      </c>
      <c r="H33" s="145" t="s">
        <v>1317</v>
      </c>
      <c r="I33" s="86" t="s">
        <v>1393</v>
      </c>
      <c r="J33" s="86">
        <v>42643</v>
      </c>
      <c r="K33" s="86" t="s">
        <v>1394</v>
      </c>
    </row>
    <row r="34" spans="1:11" x14ac:dyDescent="0.65">
      <c r="A34" s="145" t="s">
        <v>76</v>
      </c>
      <c r="B34" s="145" t="s">
        <v>1398</v>
      </c>
      <c r="C34" s="145" t="s">
        <v>4</v>
      </c>
      <c r="D34" s="145" t="s">
        <v>5</v>
      </c>
      <c r="E34" s="145" t="s">
        <v>1286</v>
      </c>
      <c r="F34" s="145" t="s">
        <v>1287</v>
      </c>
      <c r="G34" s="146">
        <v>6</v>
      </c>
      <c r="H34" s="145" t="s">
        <v>1286</v>
      </c>
      <c r="I34" s="86" t="s">
        <v>1395</v>
      </c>
      <c r="K34" s="86" t="s">
        <v>1394</v>
      </c>
    </row>
    <row r="35" spans="1:11" x14ac:dyDescent="0.65">
      <c r="A35" s="145" t="s">
        <v>77</v>
      </c>
      <c r="B35" s="145" t="s">
        <v>1399</v>
      </c>
      <c r="C35" s="145" t="s">
        <v>4</v>
      </c>
      <c r="D35" s="145" t="s">
        <v>5</v>
      </c>
      <c r="E35" s="145" t="s">
        <v>1288</v>
      </c>
      <c r="F35" s="145" t="s">
        <v>1289</v>
      </c>
      <c r="G35" s="146">
        <v>6</v>
      </c>
      <c r="H35" s="145" t="s">
        <v>1288</v>
      </c>
      <c r="I35" s="86" t="s">
        <v>1395</v>
      </c>
      <c r="K35" s="86" t="s">
        <v>1394</v>
      </c>
    </row>
    <row r="36" spans="1:11" x14ac:dyDescent="0.65">
      <c r="A36" s="145" t="s">
        <v>128</v>
      </c>
      <c r="B36" s="145" t="s">
        <v>1400</v>
      </c>
      <c r="C36" s="145" t="s">
        <v>12</v>
      </c>
      <c r="D36" s="145" t="s">
        <v>13</v>
      </c>
      <c r="E36" s="145" t="s">
        <v>1319</v>
      </c>
      <c r="F36" s="145" t="s">
        <v>1320</v>
      </c>
      <c r="G36" s="146">
        <v>10</v>
      </c>
      <c r="H36" s="145" t="s">
        <v>1319</v>
      </c>
      <c r="I36" s="86" t="s">
        <v>1395</v>
      </c>
      <c r="K36" s="86" t="s">
        <v>1394</v>
      </c>
    </row>
    <row r="37" spans="1:11" x14ac:dyDescent="0.65">
      <c r="A37" s="145" t="s">
        <v>129</v>
      </c>
      <c r="B37" s="145" t="s">
        <v>1401</v>
      </c>
      <c r="C37" s="145" t="s">
        <v>12</v>
      </c>
      <c r="D37" s="145" t="s">
        <v>13</v>
      </c>
      <c r="E37" s="145" t="s">
        <v>1321</v>
      </c>
      <c r="F37" s="145" t="s">
        <v>1322</v>
      </c>
      <c r="G37" s="146">
        <v>10</v>
      </c>
      <c r="H37" s="145" t="s">
        <v>1321</v>
      </c>
      <c r="I37" s="86" t="s">
        <v>1395</v>
      </c>
      <c r="K37" s="86" t="s">
        <v>1394</v>
      </c>
    </row>
    <row r="38" spans="1:11" x14ac:dyDescent="0.65">
      <c r="A38" s="145" t="s">
        <v>85</v>
      </c>
      <c r="B38" s="145" t="s">
        <v>1402</v>
      </c>
      <c r="C38" s="145" t="s">
        <v>6</v>
      </c>
      <c r="D38" s="145" t="s">
        <v>7</v>
      </c>
      <c r="E38" s="145" t="s">
        <v>1298</v>
      </c>
      <c r="F38" s="145" t="s">
        <v>1299</v>
      </c>
      <c r="G38" s="146">
        <v>7</v>
      </c>
      <c r="H38" s="145" t="s">
        <v>1298</v>
      </c>
      <c r="I38" s="86" t="s">
        <v>1395</v>
      </c>
      <c r="K38" s="86" t="s">
        <v>1394</v>
      </c>
    </row>
    <row r="39" spans="1:11" x14ac:dyDescent="0.65">
      <c r="A39" s="145" t="s">
        <v>86</v>
      </c>
      <c r="B39" s="145" t="s">
        <v>1403</v>
      </c>
      <c r="C39" s="145" t="s">
        <v>6</v>
      </c>
      <c r="D39" s="145" t="s">
        <v>7</v>
      </c>
      <c r="E39" s="145" t="s">
        <v>1300</v>
      </c>
      <c r="F39" s="145" t="s">
        <v>1301</v>
      </c>
      <c r="G39" s="146">
        <v>7</v>
      </c>
      <c r="H39" s="145" t="s">
        <v>1300</v>
      </c>
      <c r="I39" s="86" t="s">
        <v>1395</v>
      </c>
      <c r="K39" s="86" t="s">
        <v>1394</v>
      </c>
    </row>
    <row r="40" spans="1:11" x14ac:dyDescent="0.65">
      <c r="A40" s="145" t="s">
        <v>87</v>
      </c>
      <c r="B40" s="145" t="s">
        <v>88</v>
      </c>
      <c r="C40" s="145" t="s">
        <v>6</v>
      </c>
      <c r="D40" s="145" t="s">
        <v>7</v>
      </c>
      <c r="E40" s="145" t="s">
        <v>1302</v>
      </c>
      <c r="F40" s="145" t="s">
        <v>669</v>
      </c>
      <c r="G40" s="146">
        <v>7</v>
      </c>
      <c r="H40" s="145" t="s">
        <v>1302</v>
      </c>
      <c r="I40" s="86" t="s">
        <v>1395</v>
      </c>
      <c r="K40" s="86" t="s">
        <v>1394</v>
      </c>
    </row>
    <row r="41" spans="1:11" x14ac:dyDescent="0.65">
      <c r="A41" s="145" t="s">
        <v>89</v>
      </c>
      <c r="B41" s="145" t="s">
        <v>90</v>
      </c>
      <c r="C41" s="145" t="s">
        <v>6</v>
      </c>
      <c r="D41" s="145" t="s">
        <v>7</v>
      </c>
      <c r="E41" s="145" t="s">
        <v>1302</v>
      </c>
      <c r="F41" s="145" t="s">
        <v>669</v>
      </c>
      <c r="G41" s="146">
        <v>7</v>
      </c>
      <c r="H41" s="145" t="s">
        <v>1302</v>
      </c>
      <c r="I41" s="86" t="s">
        <v>1395</v>
      </c>
      <c r="K41" s="86" t="s">
        <v>1394</v>
      </c>
    </row>
    <row r="42" spans="1:11" x14ac:dyDescent="0.65">
      <c r="A42" s="145" t="s">
        <v>130</v>
      </c>
      <c r="B42" s="145" t="s">
        <v>1404</v>
      </c>
      <c r="C42" s="145" t="s">
        <v>12</v>
      </c>
      <c r="D42" s="145" t="s">
        <v>13</v>
      </c>
      <c r="E42" s="145" t="s">
        <v>1319</v>
      </c>
      <c r="F42" s="145" t="s">
        <v>1320</v>
      </c>
      <c r="G42" s="146">
        <v>10</v>
      </c>
      <c r="H42" s="145" t="s">
        <v>1319</v>
      </c>
      <c r="I42" s="86" t="s">
        <v>1395</v>
      </c>
      <c r="K42" s="86" t="s">
        <v>1394</v>
      </c>
    </row>
    <row r="43" spans="1:11" x14ac:dyDescent="0.65">
      <c r="A43" s="145" t="s">
        <v>131</v>
      </c>
      <c r="B43" s="145" t="s">
        <v>1405</v>
      </c>
      <c r="C43" s="145" t="s">
        <v>12</v>
      </c>
      <c r="D43" s="145" t="s">
        <v>13</v>
      </c>
      <c r="E43" s="145" t="s">
        <v>1321</v>
      </c>
      <c r="F43" s="145" t="s">
        <v>1322</v>
      </c>
      <c r="G43" s="146">
        <v>10</v>
      </c>
      <c r="H43" s="145" t="s">
        <v>1321</v>
      </c>
      <c r="I43" s="86" t="s">
        <v>1395</v>
      </c>
      <c r="K43" s="86" t="s">
        <v>1394</v>
      </c>
    </row>
    <row r="44" spans="1:11" x14ac:dyDescent="0.65">
      <c r="A44" s="145" t="s">
        <v>78</v>
      </c>
      <c r="B44" s="145" t="s">
        <v>1406</v>
      </c>
      <c r="C44" s="145" t="s">
        <v>1290</v>
      </c>
      <c r="D44" s="145" t="s">
        <v>731</v>
      </c>
      <c r="E44" s="145" t="s">
        <v>1291</v>
      </c>
      <c r="F44" s="145" t="s">
        <v>1292</v>
      </c>
      <c r="G44" s="146">
        <v>162</v>
      </c>
      <c r="H44" s="145" t="s">
        <v>1291</v>
      </c>
      <c r="I44" s="86" t="s">
        <v>1395</v>
      </c>
      <c r="K44" s="86" t="s">
        <v>1394</v>
      </c>
    </row>
    <row r="45" spans="1:11" x14ac:dyDescent="0.65">
      <c r="A45" s="145" t="s">
        <v>79</v>
      </c>
      <c r="B45" s="145" t="s">
        <v>1407</v>
      </c>
      <c r="C45" s="145" t="s">
        <v>1290</v>
      </c>
      <c r="D45" s="145" t="s">
        <v>731</v>
      </c>
      <c r="E45" s="145" t="s">
        <v>1293</v>
      </c>
      <c r="F45" s="145" t="s">
        <v>1294</v>
      </c>
      <c r="G45" s="146">
        <v>162</v>
      </c>
      <c r="H45" s="145" t="s">
        <v>1293</v>
      </c>
      <c r="I45" s="86" t="s">
        <v>1395</v>
      </c>
      <c r="K45" s="86" t="s">
        <v>1394</v>
      </c>
    </row>
    <row r="46" spans="1:11" x14ac:dyDescent="0.65">
      <c r="A46" s="145" t="s">
        <v>80</v>
      </c>
      <c r="B46" s="145" t="s">
        <v>81</v>
      </c>
      <c r="C46" s="145" t="s">
        <v>1290</v>
      </c>
      <c r="D46" s="145" t="s">
        <v>731</v>
      </c>
      <c r="E46" s="145" t="s">
        <v>1295</v>
      </c>
      <c r="F46" s="145" t="s">
        <v>670</v>
      </c>
      <c r="G46" s="146">
        <v>162</v>
      </c>
      <c r="H46" s="145" t="s">
        <v>1295</v>
      </c>
      <c r="I46" s="86" t="s">
        <v>1395</v>
      </c>
      <c r="K46" s="86" t="s">
        <v>1394</v>
      </c>
    </row>
    <row r="47" spans="1:11" x14ac:dyDescent="0.65">
      <c r="A47" s="145" t="s">
        <v>82</v>
      </c>
      <c r="B47" s="145" t="s">
        <v>83</v>
      </c>
      <c r="C47" s="145" t="s">
        <v>1290</v>
      </c>
      <c r="D47" s="145" t="s">
        <v>731</v>
      </c>
      <c r="E47" s="145" t="s">
        <v>1295</v>
      </c>
      <c r="F47" s="145" t="s">
        <v>670</v>
      </c>
      <c r="G47" s="146">
        <v>162</v>
      </c>
      <c r="H47" s="145" t="s">
        <v>1295</v>
      </c>
      <c r="I47" s="86" t="s">
        <v>1395</v>
      </c>
      <c r="K47" s="86" t="s">
        <v>1394</v>
      </c>
    </row>
    <row r="48" spans="1:11" x14ac:dyDescent="0.65">
      <c r="A48" s="145" t="s">
        <v>831</v>
      </c>
      <c r="B48" s="145" t="s">
        <v>832</v>
      </c>
      <c r="C48" s="145" t="s">
        <v>1290</v>
      </c>
      <c r="D48" s="145" t="s">
        <v>731</v>
      </c>
      <c r="E48" s="145" t="s">
        <v>1295</v>
      </c>
      <c r="F48" s="145" t="s">
        <v>670</v>
      </c>
      <c r="G48" s="146">
        <v>162</v>
      </c>
      <c r="H48" s="145" t="s">
        <v>1295</v>
      </c>
      <c r="I48" s="86" t="s">
        <v>1395</v>
      </c>
      <c r="K48" s="86" t="s">
        <v>1397</v>
      </c>
    </row>
    <row r="49" spans="1:11" x14ac:dyDescent="0.65">
      <c r="A49" s="145" t="s">
        <v>833</v>
      </c>
      <c r="B49" s="145" t="s">
        <v>834</v>
      </c>
      <c r="C49" s="145" t="s">
        <v>1290</v>
      </c>
      <c r="D49" s="145" t="s">
        <v>731</v>
      </c>
      <c r="E49" s="145" t="s">
        <v>1293</v>
      </c>
      <c r="F49" s="145" t="s">
        <v>1294</v>
      </c>
      <c r="G49" s="146">
        <v>162</v>
      </c>
      <c r="H49" s="145" t="s">
        <v>1293</v>
      </c>
      <c r="I49" s="86" t="s">
        <v>1395</v>
      </c>
      <c r="K49" s="86" t="s">
        <v>1397</v>
      </c>
    </row>
    <row r="50" spans="1:11" x14ac:dyDescent="0.65">
      <c r="A50" s="145" t="s">
        <v>835</v>
      </c>
      <c r="B50" s="145" t="s">
        <v>836</v>
      </c>
      <c r="C50" s="145" t="s">
        <v>1290</v>
      </c>
      <c r="D50" s="145" t="s">
        <v>731</v>
      </c>
      <c r="E50" s="145" t="s">
        <v>1295</v>
      </c>
      <c r="F50" s="145" t="s">
        <v>670</v>
      </c>
      <c r="G50" s="146">
        <v>162</v>
      </c>
      <c r="H50" s="145" t="s">
        <v>1295</v>
      </c>
      <c r="I50" s="86" t="s">
        <v>1395</v>
      </c>
      <c r="K50" s="86" t="s">
        <v>1397</v>
      </c>
    </row>
    <row r="51" spans="1:11" x14ac:dyDescent="0.65">
      <c r="A51" s="145" t="s">
        <v>837</v>
      </c>
      <c r="B51" s="145" t="s">
        <v>838</v>
      </c>
      <c r="C51" s="145" t="s">
        <v>1290</v>
      </c>
      <c r="D51" s="145" t="s">
        <v>731</v>
      </c>
      <c r="E51" s="145" t="s">
        <v>1295</v>
      </c>
      <c r="F51" s="145" t="s">
        <v>670</v>
      </c>
      <c r="G51" s="146">
        <v>162</v>
      </c>
      <c r="H51" s="145" t="s">
        <v>1295</v>
      </c>
      <c r="I51" s="86" t="s">
        <v>1395</v>
      </c>
      <c r="K51" s="86" t="s">
        <v>1397</v>
      </c>
    </row>
    <row r="52" spans="1:11" x14ac:dyDescent="0.65">
      <c r="A52" s="145" t="s">
        <v>839</v>
      </c>
      <c r="B52" s="145" t="s">
        <v>840</v>
      </c>
      <c r="C52" s="145" t="s">
        <v>1290</v>
      </c>
      <c r="D52" s="145" t="s">
        <v>731</v>
      </c>
      <c r="E52" s="145" t="s">
        <v>1295</v>
      </c>
      <c r="F52" s="145" t="s">
        <v>670</v>
      </c>
      <c r="G52" s="146">
        <v>162</v>
      </c>
      <c r="H52" s="145" t="s">
        <v>1295</v>
      </c>
      <c r="I52" s="86" t="s">
        <v>1395</v>
      </c>
      <c r="K52" s="86" t="s">
        <v>1397</v>
      </c>
    </row>
    <row r="53" spans="1:11" x14ac:dyDescent="0.65">
      <c r="A53" s="145" t="s">
        <v>841</v>
      </c>
      <c r="B53" s="145" t="s">
        <v>842</v>
      </c>
      <c r="C53" s="145" t="s">
        <v>1290</v>
      </c>
      <c r="D53" s="145" t="s">
        <v>731</v>
      </c>
      <c r="E53" s="145" t="s">
        <v>1293</v>
      </c>
      <c r="F53" s="145" t="s">
        <v>1294</v>
      </c>
      <c r="G53" s="146">
        <v>162</v>
      </c>
      <c r="H53" s="145" t="s">
        <v>1293</v>
      </c>
      <c r="I53" s="86" t="s">
        <v>1395</v>
      </c>
      <c r="K53" s="86" t="s">
        <v>1397</v>
      </c>
    </row>
    <row r="54" spans="1:11" x14ac:dyDescent="0.65">
      <c r="A54" s="145" t="s">
        <v>843</v>
      </c>
      <c r="B54" s="145" t="s">
        <v>844</v>
      </c>
      <c r="C54" s="145" t="s">
        <v>1290</v>
      </c>
      <c r="D54" s="145" t="s">
        <v>731</v>
      </c>
      <c r="E54" s="145" t="s">
        <v>1295</v>
      </c>
      <c r="F54" s="145" t="s">
        <v>670</v>
      </c>
      <c r="G54" s="146">
        <v>162</v>
      </c>
      <c r="H54" s="145" t="s">
        <v>1295</v>
      </c>
      <c r="I54" s="86" t="s">
        <v>1395</v>
      </c>
      <c r="K54" s="86" t="s">
        <v>1397</v>
      </c>
    </row>
    <row r="55" spans="1:11" x14ac:dyDescent="0.65">
      <c r="A55" s="145" t="s">
        <v>845</v>
      </c>
      <c r="B55" s="145" t="s">
        <v>846</v>
      </c>
      <c r="C55" s="145" t="s">
        <v>1290</v>
      </c>
      <c r="D55" s="145" t="s">
        <v>731</v>
      </c>
      <c r="E55" s="145" t="s">
        <v>1295</v>
      </c>
      <c r="F55" s="145" t="s">
        <v>670</v>
      </c>
      <c r="G55" s="146">
        <v>162</v>
      </c>
      <c r="H55" s="145" t="s">
        <v>1295</v>
      </c>
      <c r="I55" s="86" t="s">
        <v>1395</v>
      </c>
      <c r="K55" s="86" t="s">
        <v>1397</v>
      </c>
    </row>
    <row r="56" spans="1:11" x14ac:dyDescent="0.65">
      <c r="A56" s="145" t="s">
        <v>45</v>
      </c>
      <c r="B56" s="145" t="s">
        <v>1408</v>
      </c>
      <c r="C56" s="145" t="s">
        <v>0</v>
      </c>
      <c r="D56" s="145" t="s">
        <v>1</v>
      </c>
      <c r="E56" s="145" t="s">
        <v>1278</v>
      </c>
      <c r="F56" s="145" t="s">
        <v>1279</v>
      </c>
      <c r="G56" s="146">
        <v>4</v>
      </c>
      <c r="H56" s="145" t="s">
        <v>1278</v>
      </c>
      <c r="I56" s="86" t="s">
        <v>1395</v>
      </c>
      <c r="K56" s="86" t="s">
        <v>1394</v>
      </c>
    </row>
    <row r="57" spans="1:11" x14ac:dyDescent="0.65">
      <c r="A57" s="145" t="s">
        <v>46</v>
      </c>
      <c r="B57" s="145" t="s">
        <v>1409</v>
      </c>
      <c r="C57" s="145" t="s">
        <v>0</v>
      </c>
      <c r="D57" s="145" t="s">
        <v>1</v>
      </c>
      <c r="E57" s="145" t="s">
        <v>1280</v>
      </c>
      <c r="F57" s="145" t="s">
        <v>1281</v>
      </c>
      <c r="G57" s="146">
        <v>4</v>
      </c>
      <c r="H57" s="145" t="s">
        <v>1280</v>
      </c>
      <c r="I57" s="86" t="s">
        <v>1395</v>
      </c>
      <c r="K57" s="86" t="s">
        <v>1394</v>
      </c>
    </row>
    <row r="58" spans="1:11" x14ac:dyDescent="0.65">
      <c r="A58" s="145" t="s">
        <v>47</v>
      </c>
      <c r="B58" s="145" t="s">
        <v>1410</v>
      </c>
      <c r="C58" s="145" t="s">
        <v>0</v>
      </c>
      <c r="D58" s="145" t="s">
        <v>1</v>
      </c>
      <c r="E58" s="145" t="s">
        <v>1278</v>
      </c>
      <c r="F58" s="145" t="s">
        <v>1279</v>
      </c>
      <c r="G58" s="146">
        <v>4</v>
      </c>
      <c r="H58" s="145" t="s">
        <v>1278</v>
      </c>
      <c r="I58" s="86" t="s">
        <v>1395</v>
      </c>
      <c r="K58" s="86" t="s">
        <v>1394</v>
      </c>
    </row>
    <row r="59" spans="1:11" x14ac:dyDescent="0.65">
      <c r="A59" s="145" t="s">
        <v>1003</v>
      </c>
      <c r="B59" s="145" t="s">
        <v>1004</v>
      </c>
      <c r="C59" s="145" t="s">
        <v>0</v>
      </c>
      <c r="D59" s="145" t="s">
        <v>1</v>
      </c>
      <c r="E59" s="145" t="s">
        <v>1280</v>
      </c>
      <c r="F59" s="145" t="s">
        <v>1281</v>
      </c>
      <c r="G59" s="146">
        <v>4</v>
      </c>
      <c r="H59" s="145" t="s">
        <v>1280</v>
      </c>
      <c r="I59" s="86" t="s">
        <v>1393</v>
      </c>
      <c r="J59" s="86">
        <v>42643</v>
      </c>
      <c r="K59" s="86" t="s">
        <v>1394</v>
      </c>
    </row>
    <row r="60" spans="1:11" x14ac:dyDescent="0.65">
      <c r="A60" s="145" t="s">
        <v>48</v>
      </c>
      <c r="B60" s="145" t="s">
        <v>1411</v>
      </c>
      <c r="C60" s="145" t="s">
        <v>0</v>
      </c>
      <c r="D60" s="145" t="s">
        <v>1</v>
      </c>
      <c r="E60" s="145" t="s">
        <v>1278</v>
      </c>
      <c r="F60" s="145" t="s">
        <v>1279</v>
      </c>
      <c r="G60" s="146">
        <v>4</v>
      </c>
      <c r="H60" s="145" t="s">
        <v>1278</v>
      </c>
      <c r="I60" s="86" t="s">
        <v>1395</v>
      </c>
      <c r="K60" s="86" t="s">
        <v>1394</v>
      </c>
    </row>
    <row r="61" spans="1:11" x14ac:dyDescent="0.65">
      <c r="A61" s="145" t="s">
        <v>1005</v>
      </c>
      <c r="B61" s="145" t="s">
        <v>1006</v>
      </c>
      <c r="C61" s="145" t="s">
        <v>0</v>
      </c>
      <c r="D61" s="145" t="s">
        <v>1</v>
      </c>
      <c r="E61" s="145" t="s">
        <v>1280</v>
      </c>
      <c r="F61" s="145" t="s">
        <v>1281</v>
      </c>
      <c r="G61" s="146">
        <v>4</v>
      </c>
      <c r="H61" s="145" t="s">
        <v>1280</v>
      </c>
      <c r="I61" s="86" t="s">
        <v>1393</v>
      </c>
      <c r="J61" s="86">
        <v>42643</v>
      </c>
      <c r="K61" s="86" t="s">
        <v>1394</v>
      </c>
    </row>
    <row r="62" spans="1:11" x14ac:dyDescent="0.65">
      <c r="A62" s="145" t="s">
        <v>49</v>
      </c>
      <c r="B62" s="145" t="s">
        <v>1412</v>
      </c>
      <c r="C62" s="145" t="s">
        <v>0</v>
      </c>
      <c r="D62" s="145" t="s">
        <v>1</v>
      </c>
      <c r="E62" s="145" t="s">
        <v>1278</v>
      </c>
      <c r="F62" s="145" t="s">
        <v>1279</v>
      </c>
      <c r="G62" s="146">
        <v>4</v>
      </c>
      <c r="H62" s="145" t="s">
        <v>1278</v>
      </c>
      <c r="I62" s="86" t="s">
        <v>1395</v>
      </c>
      <c r="K62" s="86" t="s">
        <v>1394</v>
      </c>
    </row>
    <row r="63" spans="1:11" x14ac:dyDescent="0.65">
      <c r="A63" s="145" t="s">
        <v>1007</v>
      </c>
      <c r="B63" s="145" t="s">
        <v>1008</v>
      </c>
      <c r="C63" s="145" t="s">
        <v>0</v>
      </c>
      <c r="D63" s="145" t="s">
        <v>1</v>
      </c>
      <c r="E63" s="145" t="s">
        <v>1280</v>
      </c>
      <c r="F63" s="145" t="s">
        <v>1281</v>
      </c>
      <c r="G63" s="146">
        <v>4</v>
      </c>
      <c r="H63" s="145" t="s">
        <v>1280</v>
      </c>
      <c r="I63" s="86" t="s">
        <v>1393</v>
      </c>
      <c r="J63" s="86">
        <v>42643</v>
      </c>
      <c r="K63" s="86" t="s">
        <v>1394</v>
      </c>
    </row>
    <row r="64" spans="1:11" x14ac:dyDescent="0.65">
      <c r="A64" s="145" t="s">
        <v>215</v>
      </c>
      <c r="B64" s="145" t="s">
        <v>216</v>
      </c>
      <c r="C64" s="145" t="s">
        <v>18</v>
      </c>
      <c r="D64" s="145" t="s">
        <v>690</v>
      </c>
      <c r="E64" s="145" t="s">
        <v>1327</v>
      </c>
      <c r="F64" s="145" t="s">
        <v>674</v>
      </c>
      <c r="G64" s="146">
        <v>33</v>
      </c>
      <c r="H64" s="145" t="s">
        <v>1327</v>
      </c>
      <c r="I64" s="86" t="s">
        <v>1395</v>
      </c>
      <c r="K64" s="86" t="s">
        <v>1394</v>
      </c>
    </row>
    <row r="65" spans="1:11" x14ac:dyDescent="0.65">
      <c r="A65" s="145" t="s">
        <v>50</v>
      </c>
      <c r="B65" s="145" t="s">
        <v>1413</v>
      </c>
      <c r="C65" s="145" t="s">
        <v>0</v>
      </c>
      <c r="D65" s="145" t="s">
        <v>1</v>
      </c>
      <c r="E65" s="145" t="s">
        <v>1282</v>
      </c>
      <c r="F65" s="145" t="s">
        <v>668</v>
      </c>
      <c r="G65" s="146">
        <v>4</v>
      </c>
      <c r="H65" s="145" t="s">
        <v>1282</v>
      </c>
      <c r="I65" s="86" t="s">
        <v>1395</v>
      </c>
      <c r="K65" s="86" t="s">
        <v>1394</v>
      </c>
    </row>
    <row r="66" spans="1:11" x14ac:dyDescent="0.65">
      <c r="A66" s="145" t="s">
        <v>51</v>
      </c>
      <c r="B66" s="145" t="s">
        <v>1414</v>
      </c>
      <c r="C66" s="145" t="s">
        <v>0</v>
      </c>
      <c r="D66" s="145" t="s">
        <v>1</v>
      </c>
      <c r="E66" s="145" t="s">
        <v>1283</v>
      </c>
      <c r="F66" s="145" t="s">
        <v>1284</v>
      </c>
      <c r="G66" s="146">
        <v>4</v>
      </c>
      <c r="H66" s="145" t="s">
        <v>1283</v>
      </c>
      <c r="I66" s="86" t="s">
        <v>1395</v>
      </c>
      <c r="K66" s="86" t="s">
        <v>1394</v>
      </c>
    </row>
    <row r="67" spans="1:11" x14ac:dyDescent="0.65">
      <c r="A67" s="145" t="s">
        <v>1009</v>
      </c>
      <c r="B67" s="145" t="s">
        <v>1010</v>
      </c>
      <c r="C67" s="145" t="s">
        <v>0</v>
      </c>
      <c r="D67" s="145" t="s">
        <v>1</v>
      </c>
      <c r="E67" s="145" t="s">
        <v>1282</v>
      </c>
      <c r="F67" s="145" t="s">
        <v>668</v>
      </c>
      <c r="G67" s="146">
        <v>4</v>
      </c>
      <c r="H67" s="145" t="s">
        <v>1282</v>
      </c>
      <c r="I67" s="86" t="s">
        <v>1393</v>
      </c>
      <c r="J67" s="86">
        <v>42643</v>
      </c>
      <c r="K67" s="86" t="s">
        <v>1394</v>
      </c>
    </row>
    <row r="68" spans="1:11" x14ac:dyDescent="0.65">
      <c r="A68" s="145" t="s">
        <v>52</v>
      </c>
      <c r="B68" s="145" t="s">
        <v>1415</v>
      </c>
      <c r="C68" s="145" t="s">
        <v>0</v>
      </c>
      <c r="D68" s="145" t="s">
        <v>1</v>
      </c>
      <c r="E68" s="145" t="s">
        <v>1278</v>
      </c>
      <c r="F68" s="145" t="s">
        <v>1279</v>
      </c>
      <c r="G68" s="146">
        <v>4</v>
      </c>
      <c r="H68" s="145" t="s">
        <v>1278</v>
      </c>
      <c r="I68" s="86" t="s">
        <v>1395</v>
      </c>
      <c r="K68" s="86" t="s">
        <v>1394</v>
      </c>
    </row>
    <row r="69" spans="1:11" x14ac:dyDescent="0.65">
      <c r="A69" s="145" t="s">
        <v>1011</v>
      </c>
      <c r="B69" s="145" t="s">
        <v>1012</v>
      </c>
      <c r="C69" s="145" t="s">
        <v>0</v>
      </c>
      <c r="D69" s="145" t="s">
        <v>1</v>
      </c>
      <c r="E69" s="145" t="s">
        <v>1283</v>
      </c>
      <c r="F69" s="145" t="s">
        <v>1284</v>
      </c>
      <c r="G69" s="146">
        <v>4</v>
      </c>
      <c r="H69" s="145" t="s">
        <v>1283</v>
      </c>
      <c r="I69" s="86" t="s">
        <v>1393</v>
      </c>
      <c r="J69" s="86">
        <v>42643</v>
      </c>
      <c r="K69" s="86" t="s">
        <v>1394</v>
      </c>
    </row>
    <row r="70" spans="1:11" x14ac:dyDescent="0.65">
      <c r="A70" s="145" t="s">
        <v>1013</v>
      </c>
      <c r="B70" s="145" t="s">
        <v>1014</v>
      </c>
      <c r="C70" s="145" t="s">
        <v>2</v>
      </c>
      <c r="D70" s="145" t="s">
        <v>3</v>
      </c>
      <c r="E70" s="145" t="s">
        <v>1285</v>
      </c>
      <c r="F70" s="145" t="s">
        <v>3</v>
      </c>
      <c r="G70" s="146">
        <v>5</v>
      </c>
      <c r="H70" s="145" t="s">
        <v>1285</v>
      </c>
      <c r="I70" s="86" t="s">
        <v>1393</v>
      </c>
      <c r="J70" s="86">
        <v>42643</v>
      </c>
      <c r="K70" s="86" t="s">
        <v>1394</v>
      </c>
    </row>
    <row r="71" spans="1:11" x14ac:dyDescent="0.65">
      <c r="A71" s="145" t="s">
        <v>53</v>
      </c>
      <c r="B71" s="145" t="s">
        <v>54</v>
      </c>
      <c r="C71" s="145" t="s">
        <v>0</v>
      </c>
      <c r="D71" s="145" t="s">
        <v>1</v>
      </c>
      <c r="E71" s="145" t="s">
        <v>1283</v>
      </c>
      <c r="F71" s="145" t="s">
        <v>1284</v>
      </c>
      <c r="G71" s="146">
        <v>4</v>
      </c>
      <c r="H71" s="145" t="s">
        <v>1283</v>
      </c>
      <c r="I71" s="86" t="s">
        <v>1395</v>
      </c>
      <c r="K71" s="86" t="s">
        <v>1394</v>
      </c>
    </row>
    <row r="72" spans="1:11" x14ac:dyDescent="0.65">
      <c r="A72" s="145" t="s">
        <v>55</v>
      </c>
      <c r="B72" s="145" t="s">
        <v>1416</v>
      </c>
      <c r="C72" s="145" t="s">
        <v>0</v>
      </c>
      <c r="D72" s="145" t="s">
        <v>1</v>
      </c>
      <c r="E72" s="145" t="s">
        <v>1283</v>
      </c>
      <c r="F72" s="145" t="s">
        <v>1284</v>
      </c>
      <c r="G72" s="146">
        <v>4</v>
      </c>
      <c r="H72" s="145" t="s">
        <v>1283</v>
      </c>
      <c r="I72" s="86" t="s">
        <v>1395</v>
      </c>
      <c r="K72" s="86" t="s">
        <v>1394</v>
      </c>
    </row>
    <row r="73" spans="1:11" x14ac:dyDescent="0.65">
      <c r="A73" s="145" t="s">
        <v>56</v>
      </c>
      <c r="B73" s="145" t="s">
        <v>57</v>
      </c>
      <c r="C73" s="145" t="s">
        <v>0</v>
      </c>
      <c r="D73" s="145" t="s">
        <v>1</v>
      </c>
      <c r="E73" s="145" t="s">
        <v>1283</v>
      </c>
      <c r="F73" s="145" t="s">
        <v>1284</v>
      </c>
      <c r="G73" s="146">
        <v>4</v>
      </c>
      <c r="H73" s="145" t="s">
        <v>1283</v>
      </c>
      <c r="I73" s="86" t="s">
        <v>1395</v>
      </c>
      <c r="K73" s="86" t="s">
        <v>1394</v>
      </c>
    </row>
    <row r="74" spans="1:11" x14ac:dyDescent="0.65">
      <c r="A74" s="145" t="s">
        <v>58</v>
      </c>
      <c r="B74" s="145" t="s">
        <v>1417</v>
      </c>
      <c r="C74" s="145" t="s">
        <v>0</v>
      </c>
      <c r="D74" s="145" t="s">
        <v>1</v>
      </c>
      <c r="E74" s="145" t="s">
        <v>1282</v>
      </c>
      <c r="F74" s="145" t="s">
        <v>668</v>
      </c>
      <c r="G74" s="146">
        <v>4</v>
      </c>
      <c r="H74" s="145" t="s">
        <v>1282</v>
      </c>
      <c r="I74" s="86" t="s">
        <v>1395</v>
      </c>
      <c r="K74" s="86" t="s">
        <v>1394</v>
      </c>
    </row>
    <row r="75" spans="1:11" x14ac:dyDescent="0.65">
      <c r="A75" s="145" t="s">
        <v>59</v>
      </c>
      <c r="B75" s="145" t="s">
        <v>1418</v>
      </c>
      <c r="C75" s="145" t="s">
        <v>0</v>
      </c>
      <c r="D75" s="145" t="s">
        <v>1</v>
      </c>
      <c r="E75" s="145" t="s">
        <v>1282</v>
      </c>
      <c r="F75" s="145" t="s">
        <v>668</v>
      </c>
      <c r="G75" s="146">
        <v>4</v>
      </c>
      <c r="H75" s="145" t="s">
        <v>1282</v>
      </c>
      <c r="I75" s="86" t="s">
        <v>1395</v>
      </c>
      <c r="K75" s="86" t="s">
        <v>1394</v>
      </c>
    </row>
    <row r="76" spans="1:11" x14ac:dyDescent="0.65">
      <c r="A76" s="145" t="s">
        <v>60</v>
      </c>
      <c r="B76" s="145" t="s">
        <v>1419</v>
      </c>
      <c r="C76" s="145" t="s">
        <v>0</v>
      </c>
      <c r="D76" s="145" t="s">
        <v>1</v>
      </c>
      <c r="E76" s="145" t="s">
        <v>1282</v>
      </c>
      <c r="F76" s="145" t="s">
        <v>668</v>
      </c>
      <c r="G76" s="146">
        <v>4</v>
      </c>
      <c r="H76" s="145" t="s">
        <v>1282</v>
      </c>
      <c r="I76" s="86" t="s">
        <v>1395</v>
      </c>
      <c r="K76" s="86" t="s">
        <v>1394</v>
      </c>
    </row>
    <row r="77" spans="1:11" x14ac:dyDescent="0.65">
      <c r="A77" s="145" t="s">
        <v>1015</v>
      </c>
      <c r="B77" s="145" t="s">
        <v>1016</v>
      </c>
      <c r="C77" s="145" t="s">
        <v>0</v>
      </c>
      <c r="D77" s="145" t="s">
        <v>1</v>
      </c>
      <c r="E77" s="145" t="s">
        <v>1282</v>
      </c>
      <c r="F77" s="145" t="s">
        <v>668</v>
      </c>
      <c r="G77" s="146">
        <v>4</v>
      </c>
      <c r="H77" s="145" t="s">
        <v>1282</v>
      </c>
      <c r="I77" s="86" t="s">
        <v>1393</v>
      </c>
      <c r="J77" s="86">
        <v>42643</v>
      </c>
      <c r="K77" s="86" t="s">
        <v>1394</v>
      </c>
    </row>
    <row r="78" spans="1:11" x14ac:dyDescent="0.65">
      <c r="A78" s="145" t="s">
        <v>1017</v>
      </c>
      <c r="B78" s="145" t="s">
        <v>1018</v>
      </c>
      <c r="C78" s="145" t="s">
        <v>0</v>
      </c>
      <c r="D78" s="145" t="s">
        <v>1</v>
      </c>
      <c r="E78" s="145" t="s">
        <v>1282</v>
      </c>
      <c r="F78" s="145" t="s">
        <v>668</v>
      </c>
      <c r="G78" s="146">
        <v>4</v>
      </c>
      <c r="H78" s="145" t="s">
        <v>1282</v>
      </c>
      <c r="I78" s="86" t="s">
        <v>1393</v>
      </c>
      <c r="J78" s="86">
        <v>42643</v>
      </c>
      <c r="K78" s="86" t="s">
        <v>1394</v>
      </c>
    </row>
    <row r="79" spans="1:11" x14ac:dyDescent="0.65">
      <c r="A79" s="145" t="s">
        <v>1019</v>
      </c>
      <c r="B79" s="145" t="s">
        <v>1020</v>
      </c>
      <c r="C79" s="145" t="s">
        <v>0</v>
      </c>
      <c r="D79" s="145" t="s">
        <v>1</v>
      </c>
      <c r="E79" s="145" t="s">
        <v>1282</v>
      </c>
      <c r="F79" s="145" t="s">
        <v>668</v>
      </c>
      <c r="G79" s="146">
        <v>4</v>
      </c>
      <c r="H79" s="145" t="s">
        <v>1282</v>
      </c>
      <c r="I79" s="86" t="s">
        <v>1393</v>
      </c>
      <c r="J79" s="86">
        <v>42643</v>
      </c>
      <c r="K79" s="86" t="s">
        <v>1394</v>
      </c>
    </row>
    <row r="80" spans="1:11" x14ac:dyDescent="0.65">
      <c r="A80" s="145" t="s">
        <v>1021</v>
      </c>
      <c r="B80" s="145" t="s">
        <v>1022</v>
      </c>
      <c r="C80" s="145" t="s">
        <v>0</v>
      </c>
      <c r="D80" s="145" t="s">
        <v>1</v>
      </c>
      <c r="E80" s="145" t="s">
        <v>1282</v>
      </c>
      <c r="F80" s="145" t="s">
        <v>668</v>
      </c>
      <c r="G80" s="146">
        <v>4</v>
      </c>
      <c r="H80" s="145" t="s">
        <v>1282</v>
      </c>
      <c r="I80" s="86" t="s">
        <v>1393</v>
      </c>
      <c r="J80" s="86">
        <v>42643</v>
      </c>
      <c r="K80" s="86" t="s">
        <v>1394</v>
      </c>
    </row>
    <row r="81" spans="1:11" x14ac:dyDescent="0.65">
      <c r="A81" s="145" t="s">
        <v>1023</v>
      </c>
      <c r="B81" s="145" t="s">
        <v>1024</v>
      </c>
      <c r="C81" s="145" t="s">
        <v>0</v>
      </c>
      <c r="D81" s="145" t="s">
        <v>1</v>
      </c>
      <c r="E81" s="145" t="s">
        <v>1282</v>
      </c>
      <c r="F81" s="145" t="s">
        <v>668</v>
      </c>
      <c r="G81" s="146">
        <v>4</v>
      </c>
      <c r="H81" s="145" t="s">
        <v>1282</v>
      </c>
      <c r="I81" s="86" t="s">
        <v>1393</v>
      </c>
      <c r="J81" s="86">
        <v>42643</v>
      </c>
      <c r="K81" s="86" t="s">
        <v>1394</v>
      </c>
    </row>
    <row r="82" spans="1:11" x14ac:dyDescent="0.65">
      <c r="A82" s="145" t="s">
        <v>1025</v>
      </c>
      <c r="B82" s="145" t="s">
        <v>1026</v>
      </c>
      <c r="C82" s="145" t="s">
        <v>0</v>
      </c>
      <c r="D82" s="145" t="s">
        <v>1</v>
      </c>
      <c r="E82" s="145" t="s">
        <v>1282</v>
      </c>
      <c r="F82" s="145" t="s">
        <v>668</v>
      </c>
      <c r="G82" s="146">
        <v>4</v>
      </c>
      <c r="H82" s="145" t="s">
        <v>1282</v>
      </c>
      <c r="I82" s="86" t="s">
        <v>1393</v>
      </c>
      <c r="J82" s="86">
        <v>42643</v>
      </c>
      <c r="K82" s="86" t="s">
        <v>1394</v>
      </c>
    </row>
    <row r="83" spans="1:11" x14ac:dyDescent="0.65">
      <c r="A83" s="145" t="s">
        <v>61</v>
      </c>
      <c r="B83" s="145" t="s">
        <v>1420</v>
      </c>
      <c r="C83" s="145" t="s">
        <v>0</v>
      </c>
      <c r="D83" s="145" t="s">
        <v>1</v>
      </c>
      <c r="E83" s="145" t="s">
        <v>1282</v>
      </c>
      <c r="F83" s="145" t="s">
        <v>668</v>
      </c>
      <c r="G83" s="146">
        <v>4</v>
      </c>
      <c r="H83" s="145" t="s">
        <v>1282</v>
      </c>
      <c r="I83" s="86" t="s">
        <v>1395</v>
      </c>
      <c r="K83" s="86" t="s">
        <v>1394</v>
      </c>
    </row>
    <row r="84" spans="1:11" x14ac:dyDescent="0.65">
      <c r="A84" s="145" t="s">
        <v>62</v>
      </c>
      <c r="B84" s="145" t="s">
        <v>1421</v>
      </c>
      <c r="C84" s="145" t="s">
        <v>0</v>
      </c>
      <c r="D84" s="145" t="s">
        <v>1</v>
      </c>
      <c r="E84" s="145" t="s">
        <v>1282</v>
      </c>
      <c r="F84" s="145" t="s">
        <v>668</v>
      </c>
      <c r="G84" s="146">
        <v>4</v>
      </c>
      <c r="H84" s="145" t="s">
        <v>1282</v>
      </c>
      <c r="I84" s="86" t="s">
        <v>1395</v>
      </c>
      <c r="K84" s="86" t="s">
        <v>1394</v>
      </c>
    </row>
    <row r="85" spans="1:11" x14ac:dyDescent="0.65">
      <c r="A85" s="145" t="s">
        <v>63</v>
      </c>
      <c r="B85" s="145" t="s">
        <v>1422</v>
      </c>
      <c r="C85" s="145" t="s">
        <v>0</v>
      </c>
      <c r="D85" s="145" t="s">
        <v>1</v>
      </c>
      <c r="E85" s="145" t="s">
        <v>1278</v>
      </c>
      <c r="F85" s="145" t="s">
        <v>1279</v>
      </c>
      <c r="G85" s="146">
        <v>4</v>
      </c>
      <c r="H85" s="145" t="s">
        <v>1278</v>
      </c>
      <c r="I85" s="86" t="s">
        <v>1395</v>
      </c>
      <c r="K85" s="86" t="s">
        <v>1394</v>
      </c>
    </row>
    <row r="86" spans="1:11" x14ac:dyDescent="0.65">
      <c r="A86" s="145" t="s">
        <v>64</v>
      </c>
      <c r="B86" s="145" t="s">
        <v>65</v>
      </c>
      <c r="C86" s="145" t="s">
        <v>0</v>
      </c>
      <c r="D86" s="145" t="s">
        <v>1</v>
      </c>
      <c r="E86" s="145" t="s">
        <v>1283</v>
      </c>
      <c r="F86" s="145" t="s">
        <v>1284</v>
      </c>
      <c r="G86" s="146">
        <v>4</v>
      </c>
      <c r="H86" s="145" t="s">
        <v>1283</v>
      </c>
      <c r="I86" s="86" t="s">
        <v>1395</v>
      </c>
      <c r="K86" s="86" t="s">
        <v>1394</v>
      </c>
    </row>
    <row r="87" spans="1:11" x14ac:dyDescent="0.65">
      <c r="A87" s="145" t="s">
        <v>66</v>
      </c>
      <c r="B87" s="145" t="s">
        <v>67</v>
      </c>
      <c r="C87" s="145" t="s">
        <v>0</v>
      </c>
      <c r="D87" s="145" t="s">
        <v>1</v>
      </c>
      <c r="E87" s="145" t="s">
        <v>1283</v>
      </c>
      <c r="F87" s="145" t="s">
        <v>1284</v>
      </c>
      <c r="G87" s="146">
        <v>4</v>
      </c>
      <c r="H87" s="145" t="s">
        <v>1283</v>
      </c>
      <c r="I87" s="86" t="s">
        <v>1395</v>
      </c>
      <c r="K87" s="86" t="s">
        <v>1394</v>
      </c>
    </row>
    <row r="88" spans="1:11" x14ac:dyDescent="0.65">
      <c r="A88" s="145" t="s">
        <v>68</v>
      </c>
      <c r="B88" s="145" t="s">
        <v>1423</v>
      </c>
      <c r="C88" s="145" t="s">
        <v>0</v>
      </c>
      <c r="D88" s="145" t="s">
        <v>1</v>
      </c>
      <c r="E88" s="145" t="s">
        <v>1278</v>
      </c>
      <c r="F88" s="145" t="s">
        <v>1279</v>
      </c>
      <c r="G88" s="146">
        <v>4</v>
      </c>
      <c r="H88" s="145" t="s">
        <v>1278</v>
      </c>
      <c r="I88" s="86" t="s">
        <v>1395</v>
      </c>
      <c r="K88" s="86" t="s">
        <v>1394</v>
      </c>
    </row>
    <row r="89" spans="1:11" x14ac:dyDescent="0.65">
      <c r="A89" s="145" t="s">
        <v>69</v>
      </c>
      <c r="B89" s="145" t="s">
        <v>1424</v>
      </c>
      <c r="C89" s="145" t="s">
        <v>0</v>
      </c>
      <c r="D89" s="145" t="s">
        <v>1</v>
      </c>
      <c r="E89" s="145" t="s">
        <v>1280</v>
      </c>
      <c r="F89" s="145" t="s">
        <v>1281</v>
      </c>
      <c r="G89" s="146">
        <v>4</v>
      </c>
      <c r="H89" s="145" t="s">
        <v>1280</v>
      </c>
      <c r="I89" s="86" t="s">
        <v>1395</v>
      </c>
      <c r="K89" s="86" t="s">
        <v>1394</v>
      </c>
    </row>
    <row r="90" spans="1:11" x14ac:dyDescent="0.65">
      <c r="A90" s="145" t="s">
        <v>70</v>
      </c>
      <c r="B90" s="145" t="s">
        <v>1425</v>
      </c>
      <c r="C90" s="145" t="s">
        <v>0</v>
      </c>
      <c r="D90" s="145" t="s">
        <v>1</v>
      </c>
      <c r="E90" s="145" t="s">
        <v>1278</v>
      </c>
      <c r="F90" s="145" t="s">
        <v>1279</v>
      </c>
      <c r="G90" s="146">
        <v>4</v>
      </c>
      <c r="H90" s="145" t="s">
        <v>1278</v>
      </c>
      <c r="I90" s="86" t="s">
        <v>1395</v>
      </c>
      <c r="K90" s="86" t="s">
        <v>1394</v>
      </c>
    </row>
    <row r="91" spans="1:11" x14ac:dyDescent="0.65">
      <c r="A91" s="145" t="s">
        <v>71</v>
      </c>
      <c r="B91" s="145" t="s">
        <v>1426</v>
      </c>
      <c r="C91" s="145" t="s">
        <v>0</v>
      </c>
      <c r="D91" s="145" t="s">
        <v>1</v>
      </c>
      <c r="E91" s="145" t="s">
        <v>1280</v>
      </c>
      <c r="F91" s="145" t="s">
        <v>1281</v>
      </c>
      <c r="G91" s="146">
        <v>4</v>
      </c>
      <c r="H91" s="145" t="s">
        <v>1280</v>
      </c>
      <c r="I91" s="86" t="s">
        <v>1395</v>
      </c>
      <c r="K91" s="86" t="s">
        <v>1394</v>
      </c>
    </row>
    <row r="92" spans="1:11" x14ac:dyDescent="0.65">
      <c r="A92" s="145" t="s">
        <v>72</v>
      </c>
      <c r="B92" s="145" t="s">
        <v>1427</v>
      </c>
      <c r="C92" s="145" t="s">
        <v>0</v>
      </c>
      <c r="D92" s="145" t="s">
        <v>1</v>
      </c>
      <c r="E92" s="145" t="s">
        <v>1278</v>
      </c>
      <c r="F92" s="145" t="s">
        <v>1279</v>
      </c>
      <c r="G92" s="146">
        <v>4</v>
      </c>
      <c r="H92" s="145" t="s">
        <v>1278</v>
      </c>
      <c r="I92" s="86" t="s">
        <v>1395</v>
      </c>
      <c r="K92" s="86" t="s">
        <v>1394</v>
      </c>
    </row>
    <row r="93" spans="1:11" x14ac:dyDescent="0.65">
      <c r="A93" s="145" t="s">
        <v>73</v>
      </c>
      <c r="B93" s="145" t="s">
        <v>1428</v>
      </c>
      <c r="C93" s="145" t="s">
        <v>0</v>
      </c>
      <c r="D93" s="145" t="s">
        <v>1</v>
      </c>
      <c r="E93" s="145" t="s">
        <v>1280</v>
      </c>
      <c r="F93" s="145" t="s">
        <v>1281</v>
      </c>
      <c r="G93" s="146">
        <v>4</v>
      </c>
      <c r="H93" s="145" t="s">
        <v>1280</v>
      </c>
      <c r="I93" s="86" t="s">
        <v>1395</v>
      </c>
      <c r="K93" s="86" t="s">
        <v>1394</v>
      </c>
    </row>
    <row r="94" spans="1:11" x14ac:dyDescent="0.65">
      <c r="A94" s="145" t="s">
        <v>1027</v>
      </c>
      <c r="B94" s="145" t="s">
        <v>1028</v>
      </c>
      <c r="C94" s="145" t="s">
        <v>0</v>
      </c>
      <c r="D94" s="145" t="s">
        <v>1</v>
      </c>
      <c r="E94" s="145" t="s">
        <v>1283</v>
      </c>
      <c r="F94" s="145" t="s">
        <v>1284</v>
      </c>
      <c r="G94" s="146">
        <v>4</v>
      </c>
      <c r="H94" s="145" t="s">
        <v>1283</v>
      </c>
      <c r="I94" s="86" t="s">
        <v>1393</v>
      </c>
      <c r="J94" s="86">
        <v>42643</v>
      </c>
      <c r="K94" s="86" t="s">
        <v>1394</v>
      </c>
    </row>
    <row r="95" spans="1:11" x14ac:dyDescent="0.65">
      <c r="A95" s="145" t="s">
        <v>74</v>
      </c>
      <c r="B95" s="145" t="s">
        <v>1429</v>
      </c>
      <c r="C95" s="145" t="s">
        <v>0</v>
      </c>
      <c r="D95" s="145" t="s">
        <v>1</v>
      </c>
      <c r="E95" s="145" t="s">
        <v>1283</v>
      </c>
      <c r="F95" s="145" t="s">
        <v>1284</v>
      </c>
      <c r="G95" s="146">
        <v>4</v>
      </c>
      <c r="H95" s="145" t="s">
        <v>1283</v>
      </c>
      <c r="I95" s="86" t="s">
        <v>1395</v>
      </c>
      <c r="K95" s="86" t="s">
        <v>1397</v>
      </c>
    </row>
    <row r="96" spans="1:11" x14ac:dyDescent="0.65">
      <c r="A96" s="145" t="s">
        <v>75</v>
      </c>
      <c r="B96" s="145" t="s">
        <v>1430</v>
      </c>
      <c r="C96" s="145" t="s">
        <v>0</v>
      </c>
      <c r="D96" s="145" t="s">
        <v>1</v>
      </c>
      <c r="E96" s="145" t="s">
        <v>1283</v>
      </c>
      <c r="F96" s="145" t="s">
        <v>1284</v>
      </c>
      <c r="G96" s="146">
        <v>4</v>
      </c>
      <c r="H96" s="145" t="s">
        <v>1283</v>
      </c>
      <c r="I96" s="86" t="s">
        <v>1395</v>
      </c>
      <c r="K96" s="86" t="s">
        <v>1397</v>
      </c>
    </row>
    <row r="97" spans="1:11" x14ac:dyDescent="0.65">
      <c r="A97" s="145" t="s">
        <v>847</v>
      </c>
      <c r="B97" s="145" t="s">
        <v>848</v>
      </c>
      <c r="C97" s="145" t="s">
        <v>0</v>
      </c>
      <c r="D97" s="145" t="s">
        <v>1</v>
      </c>
      <c r="E97" s="145" t="s">
        <v>1282</v>
      </c>
      <c r="F97" s="145" t="s">
        <v>668</v>
      </c>
      <c r="G97" s="146">
        <v>4</v>
      </c>
      <c r="H97" s="145" t="s">
        <v>1282</v>
      </c>
      <c r="I97" s="86" t="s">
        <v>1395</v>
      </c>
      <c r="K97" s="86" t="s">
        <v>1397</v>
      </c>
    </row>
    <row r="98" spans="1:11" x14ac:dyDescent="0.65">
      <c r="A98" s="145" t="s">
        <v>849</v>
      </c>
      <c r="B98" s="145" t="s">
        <v>850</v>
      </c>
      <c r="C98" s="145" t="s">
        <v>0</v>
      </c>
      <c r="D98" s="145" t="s">
        <v>1</v>
      </c>
      <c r="E98" s="145" t="s">
        <v>1282</v>
      </c>
      <c r="F98" s="145" t="s">
        <v>668</v>
      </c>
      <c r="G98" s="146">
        <v>4</v>
      </c>
      <c r="H98" s="145" t="s">
        <v>1282</v>
      </c>
      <c r="I98" s="86" t="s">
        <v>1395</v>
      </c>
      <c r="K98" s="86" t="s">
        <v>1397</v>
      </c>
    </row>
    <row r="99" spans="1:11" x14ac:dyDescent="0.65">
      <c r="A99" s="145" t="s">
        <v>851</v>
      </c>
      <c r="B99" s="145" t="s">
        <v>852</v>
      </c>
      <c r="C99" s="145" t="s">
        <v>0</v>
      </c>
      <c r="D99" s="145" t="s">
        <v>1</v>
      </c>
      <c r="E99" s="145" t="s">
        <v>1283</v>
      </c>
      <c r="F99" s="145" t="s">
        <v>1284</v>
      </c>
      <c r="G99" s="146">
        <v>4</v>
      </c>
      <c r="H99" s="145" t="s">
        <v>1283</v>
      </c>
      <c r="I99" s="86" t="s">
        <v>1395</v>
      </c>
      <c r="K99" s="86" t="s">
        <v>1397</v>
      </c>
    </row>
    <row r="100" spans="1:11" x14ac:dyDescent="0.65">
      <c r="A100" s="145" t="s">
        <v>853</v>
      </c>
      <c r="B100" s="145" t="s">
        <v>854</v>
      </c>
      <c r="C100" s="145" t="s">
        <v>0</v>
      </c>
      <c r="D100" s="145" t="s">
        <v>1</v>
      </c>
      <c r="E100" s="145" t="s">
        <v>1283</v>
      </c>
      <c r="F100" s="145" t="s">
        <v>1284</v>
      </c>
      <c r="G100" s="146">
        <v>4</v>
      </c>
      <c r="H100" s="145" t="s">
        <v>1283</v>
      </c>
      <c r="I100" s="86" t="s">
        <v>1395</v>
      </c>
      <c r="K100" s="86" t="s">
        <v>1397</v>
      </c>
    </row>
    <row r="101" spans="1:11" x14ac:dyDescent="0.65">
      <c r="A101" s="145" t="s">
        <v>855</v>
      </c>
      <c r="B101" s="145" t="s">
        <v>856</v>
      </c>
      <c r="C101" s="145" t="s">
        <v>0</v>
      </c>
      <c r="D101" s="145" t="s">
        <v>1</v>
      </c>
      <c r="E101" s="145" t="s">
        <v>1282</v>
      </c>
      <c r="F101" s="145" t="s">
        <v>668</v>
      </c>
      <c r="G101" s="146">
        <v>4</v>
      </c>
      <c r="H101" s="145" t="s">
        <v>1282</v>
      </c>
      <c r="I101" s="86" t="s">
        <v>1395</v>
      </c>
      <c r="K101" s="86" t="s">
        <v>1397</v>
      </c>
    </row>
    <row r="102" spans="1:11" x14ac:dyDescent="0.65">
      <c r="A102" s="145" t="s">
        <v>857</v>
      </c>
      <c r="B102" s="145" t="s">
        <v>858</v>
      </c>
      <c r="C102" s="145" t="s">
        <v>0</v>
      </c>
      <c r="D102" s="145" t="s">
        <v>1</v>
      </c>
      <c r="E102" s="145" t="s">
        <v>1282</v>
      </c>
      <c r="F102" s="145" t="s">
        <v>668</v>
      </c>
      <c r="G102" s="146">
        <v>4</v>
      </c>
      <c r="H102" s="145" t="s">
        <v>1282</v>
      </c>
      <c r="I102" s="86" t="s">
        <v>1395</v>
      </c>
      <c r="K102" s="86" t="s">
        <v>1397</v>
      </c>
    </row>
    <row r="103" spans="1:11" x14ac:dyDescent="0.65">
      <c r="A103" s="145" t="s">
        <v>859</v>
      </c>
      <c r="B103" s="145" t="s">
        <v>860</v>
      </c>
      <c r="C103" s="145" t="s">
        <v>0</v>
      </c>
      <c r="D103" s="145" t="s">
        <v>1</v>
      </c>
      <c r="E103" s="145" t="s">
        <v>1282</v>
      </c>
      <c r="F103" s="145" t="s">
        <v>668</v>
      </c>
      <c r="G103" s="146">
        <v>4</v>
      </c>
      <c r="H103" s="145" t="s">
        <v>1282</v>
      </c>
      <c r="I103" s="86" t="s">
        <v>1395</v>
      </c>
      <c r="K103" s="86" t="s">
        <v>1397</v>
      </c>
    </row>
    <row r="104" spans="1:11" x14ac:dyDescent="0.65">
      <c r="A104" s="145" t="s">
        <v>808</v>
      </c>
      <c r="B104" s="145" t="s">
        <v>1431</v>
      </c>
      <c r="C104" s="145" t="s">
        <v>0</v>
      </c>
      <c r="D104" s="145" t="s">
        <v>1</v>
      </c>
      <c r="E104" s="145" t="s">
        <v>1282</v>
      </c>
      <c r="F104" s="145" t="s">
        <v>668</v>
      </c>
      <c r="G104" s="146">
        <v>4</v>
      </c>
      <c r="H104" s="145" t="s">
        <v>1282</v>
      </c>
      <c r="I104" s="86" t="s">
        <v>1395</v>
      </c>
      <c r="K104" s="86" t="s">
        <v>1397</v>
      </c>
    </row>
    <row r="105" spans="1:11" x14ac:dyDescent="0.65">
      <c r="A105" s="145" t="s">
        <v>809</v>
      </c>
      <c r="B105" s="145" t="s">
        <v>810</v>
      </c>
      <c r="C105" s="145" t="s">
        <v>0</v>
      </c>
      <c r="D105" s="145" t="s">
        <v>1</v>
      </c>
      <c r="E105" s="145" t="s">
        <v>1282</v>
      </c>
      <c r="F105" s="145" t="s">
        <v>668</v>
      </c>
      <c r="G105" s="146">
        <v>4</v>
      </c>
      <c r="H105" s="145" t="s">
        <v>1282</v>
      </c>
      <c r="I105" s="86" t="s">
        <v>1395</v>
      </c>
      <c r="K105" s="86" t="s">
        <v>1397</v>
      </c>
    </row>
    <row r="106" spans="1:11" x14ac:dyDescent="0.65">
      <c r="A106" s="145" t="s">
        <v>811</v>
      </c>
      <c r="B106" s="145" t="s">
        <v>812</v>
      </c>
      <c r="C106" s="145" t="s">
        <v>0</v>
      </c>
      <c r="D106" s="145" t="s">
        <v>1</v>
      </c>
      <c r="E106" s="145" t="s">
        <v>1282</v>
      </c>
      <c r="F106" s="145" t="s">
        <v>668</v>
      </c>
      <c r="G106" s="146">
        <v>4</v>
      </c>
      <c r="H106" s="145" t="s">
        <v>1282</v>
      </c>
      <c r="I106" s="86" t="s">
        <v>1395</v>
      </c>
      <c r="K106" s="86" t="s">
        <v>1397</v>
      </c>
    </row>
    <row r="107" spans="1:11" x14ac:dyDescent="0.65">
      <c r="A107" s="145" t="s">
        <v>813</v>
      </c>
      <c r="B107" s="145" t="s">
        <v>814</v>
      </c>
      <c r="C107" s="145" t="s">
        <v>0</v>
      </c>
      <c r="D107" s="145" t="s">
        <v>1</v>
      </c>
      <c r="E107" s="145" t="s">
        <v>1282</v>
      </c>
      <c r="F107" s="145" t="s">
        <v>668</v>
      </c>
      <c r="G107" s="146">
        <v>4</v>
      </c>
      <c r="H107" s="145" t="s">
        <v>1282</v>
      </c>
      <c r="I107" s="86" t="s">
        <v>1395</v>
      </c>
      <c r="K107" s="86" t="s">
        <v>1397</v>
      </c>
    </row>
    <row r="108" spans="1:11" x14ac:dyDescent="0.65">
      <c r="A108" s="145" t="s">
        <v>815</v>
      </c>
      <c r="B108" s="145" t="s">
        <v>816</v>
      </c>
      <c r="C108" s="145" t="s">
        <v>0</v>
      </c>
      <c r="D108" s="145" t="s">
        <v>1</v>
      </c>
      <c r="E108" s="145" t="s">
        <v>1282</v>
      </c>
      <c r="F108" s="145" t="s">
        <v>668</v>
      </c>
      <c r="G108" s="146">
        <v>4</v>
      </c>
      <c r="H108" s="145" t="s">
        <v>1282</v>
      </c>
      <c r="I108" s="86" t="s">
        <v>1395</v>
      </c>
      <c r="K108" s="86" t="s">
        <v>1397</v>
      </c>
    </row>
    <row r="109" spans="1:11" x14ac:dyDescent="0.65">
      <c r="A109" s="145" t="s">
        <v>817</v>
      </c>
      <c r="B109" s="145" t="s">
        <v>818</v>
      </c>
      <c r="C109" s="145" t="s">
        <v>0</v>
      </c>
      <c r="D109" s="145" t="s">
        <v>1</v>
      </c>
      <c r="E109" s="145" t="s">
        <v>1282</v>
      </c>
      <c r="F109" s="145" t="s">
        <v>668</v>
      </c>
      <c r="G109" s="146">
        <v>4</v>
      </c>
      <c r="H109" s="145" t="s">
        <v>1282</v>
      </c>
      <c r="I109" s="86" t="s">
        <v>1395</v>
      </c>
      <c r="K109" s="86" t="s">
        <v>1397</v>
      </c>
    </row>
    <row r="110" spans="1:11" x14ac:dyDescent="0.65">
      <c r="A110" s="145" t="s">
        <v>819</v>
      </c>
      <c r="B110" s="145" t="s">
        <v>820</v>
      </c>
      <c r="C110" s="145" t="s">
        <v>0</v>
      </c>
      <c r="D110" s="145" t="s">
        <v>1</v>
      </c>
      <c r="E110" s="145" t="s">
        <v>1282</v>
      </c>
      <c r="F110" s="145" t="s">
        <v>668</v>
      </c>
      <c r="G110" s="146">
        <v>4</v>
      </c>
      <c r="H110" s="145" t="s">
        <v>1282</v>
      </c>
      <c r="I110" s="86" t="s">
        <v>1395</v>
      </c>
      <c r="K110" s="86" t="s">
        <v>1397</v>
      </c>
    </row>
    <row r="111" spans="1:11" x14ac:dyDescent="0.65">
      <c r="A111" s="145" t="s">
        <v>91</v>
      </c>
      <c r="B111" s="145" t="s">
        <v>92</v>
      </c>
      <c r="C111" s="145" t="s">
        <v>8</v>
      </c>
      <c r="D111" s="145" t="s">
        <v>9</v>
      </c>
      <c r="E111" s="145" t="s">
        <v>1303</v>
      </c>
      <c r="F111" s="145" t="s">
        <v>671</v>
      </c>
      <c r="G111" s="146">
        <v>8</v>
      </c>
      <c r="H111" s="145" t="s">
        <v>1303</v>
      </c>
      <c r="I111" s="86" t="s">
        <v>1395</v>
      </c>
      <c r="K111" s="86" t="s">
        <v>1394</v>
      </c>
    </row>
    <row r="112" spans="1:11" x14ac:dyDescent="0.65">
      <c r="A112" s="145" t="s">
        <v>93</v>
      </c>
      <c r="B112" s="145" t="s">
        <v>1432</v>
      </c>
      <c r="C112" s="145" t="s">
        <v>8</v>
      </c>
      <c r="D112" s="145" t="s">
        <v>9</v>
      </c>
      <c r="E112" s="145" t="s">
        <v>1304</v>
      </c>
      <c r="F112" s="145" t="s">
        <v>1305</v>
      </c>
      <c r="G112" s="146">
        <v>8</v>
      </c>
      <c r="H112" s="145" t="s">
        <v>1304</v>
      </c>
      <c r="I112" s="86" t="s">
        <v>1395</v>
      </c>
      <c r="K112" s="86" t="s">
        <v>1394</v>
      </c>
    </row>
    <row r="113" spans="1:11" x14ac:dyDescent="0.65">
      <c r="A113" s="145" t="s">
        <v>94</v>
      </c>
      <c r="B113" s="145" t="s">
        <v>1433</v>
      </c>
      <c r="C113" s="145" t="s">
        <v>8</v>
      </c>
      <c r="D113" s="145" t="s">
        <v>9</v>
      </c>
      <c r="E113" s="145" t="s">
        <v>1306</v>
      </c>
      <c r="F113" s="145" t="s">
        <v>1307</v>
      </c>
      <c r="G113" s="146">
        <v>8</v>
      </c>
      <c r="H113" s="145" t="s">
        <v>1306</v>
      </c>
      <c r="I113" s="86" t="s">
        <v>1395</v>
      </c>
      <c r="K113" s="86" t="s">
        <v>1394</v>
      </c>
    </row>
    <row r="114" spans="1:11" x14ac:dyDescent="0.65">
      <c r="A114" s="145" t="s">
        <v>95</v>
      </c>
      <c r="B114" s="145" t="s">
        <v>1434</v>
      </c>
      <c r="C114" s="145" t="s">
        <v>8</v>
      </c>
      <c r="D114" s="145" t="s">
        <v>9</v>
      </c>
      <c r="E114" s="145" t="s">
        <v>1304</v>
      </c>
      <c r="F114" s="145" t="s">
        <v>1305</v>
      </c>
      <c r="G114" s="146">
        <v>8</v>
      </c>
      <c r="H114" s="145" t="s">
        <v>1304</v>
      </c>
      <c r="I114" s="86" t="s">
        <v>1395</v>
      </c>
      <c r="K114" s="86" t="s">
        <v>1394</v>
      </c>
    </row>
    <row r="115" spans="1:11" x14ac:dyDescent="0.65">
      <c r="A115" s="145" t="s">
        <v>96</v>
      </c>
      <c r="B115" s="145" t="s">
        <v>1435</v>
      </c>
      <c r="C115" s="145" t="s">
        <v>8</v>
      </c>
      <c r="D115" s="145" t="s">
        <v>9</v>
      </c>
      <c r="E115" s="145" t="s">
        <v>1306</v>
      </c>
      <c r="F115" s="145" t="s">
        <v>1307</v>
      </c>
      <c r="G115" s="146">
        <v>8</v>
      </c>
      <c r="H115" s="145" t="s">
        <v>1306</v>
      </c>
      <c r="I115" s="86" t="s">
        <v>1395</v>
      </c>
      <c r="K115" s="86" t="s">
        <v>1394</v>
      </c>
    </row>
    <row r="116" spans="1:11" x14ac:dyDescent="0.65">
      <c r="A116" s="145" t="s">
        <v>1029</v>
      </c>
      <c r="B116" s="145" t="s">
        <v>1030</v>
      </c>
      <c r="C116" s="145" t="s">
        <v>8</v>
      </c>
      <c r="D116" s="145" t="s">
        <v>9</v>
      </c>
      <c r="E116" s="145" t="s">
        <v>1304</v>
      </c>
      <c r="F116" s="145" t="s">
        <v>1305</v>
      </c>
      <c r="G116" s="146">
        <v>8</v>
      </c>
      <c r="H116" s="145" t="s">
        <v>1304</v>
      </c>
      <c r="I116" s="86" t="s">
        <v>1393</v>
      </c>
      <c r="J116" s="86">
        <v>42643</v>
      </c>
      <c r="K116" s="86" t="s">
        <v>1394</v>
      </c>
    </row>
    <row r="117" spans="1:11" x14ac:dyDescent="0.65">
      <c r="A117" s="145" t="s">
        <v>1031</v>
      </c>
      <c r="B117" s="145" t="s">
        <v>1032</v>
      </c>
      <c r="C117" s="145" t="s">
        <v>8</v>
      </c>
      <c r="D117" s="145" t="s">
        <v>9</v>
      </c>
      <c r="E117" s="145" t="s">
        <v>1306</v>
      </c>
      <c r="F117" s="145" t="s">
        <v>1307</v>
      </c>
      <c r="G117" s="146">
        <v>8</v>
      </c>
      <c r="H117" s="145" t="s">
        <v>1306</v>
      </c>
      <c r="I117" s="86" t="s">
        <v>1393</v>
      </c>
      <c r="J117" s="86">
        <v>42643</v>
      </c>
      <c r="K117" s="86" t="s">
        <v>1394</v>
      </c>
    </row>
    <row r="118" spans="1:11" x14ac:dyDescent="0.65">
      <c r="A118" s="145" t="s">
        <v>97</v>
      </c>
      <c r="B118" s="145" t="s">
        <v>98</v>
      </c>
      <c r="C118" s="145" t="s">
        <v>8</v>
      </c>
      <c r="D118" s="145" t="s">
        <v>9</v>
      </c>
      <c r="E118" s="145" t="s">
        <v>1308</v>
      </c>
      <c r="F118" s="145" t="s">
        <v>1309</v>
      </c>
      <c r="G118" s="146">
        <v>8</v>
      </c>
      <c r="H118" s="145" t="s">
        <v>1308</v>
      </c>
      <c r="I118" s="86" t="s">
        <v>1395</v>
      </c>
      <c r="K118" s="86" t="s">
        <v>1394</v>
      </c>
    </row>
    <row r="119" spans="1:11" x14ac:dyDescent="0.65">
      <c r="A119" s="145" t="s">
        <v>99</v>
      </c>
      <c r="B119" s="145" t="s">
        <v>100</v>
      </c>
      <c r="C119" s="145" t="s">
        <v>8</v>
      </c>
      <c r="D119" s="145" t="s">
        <v>9</v>
      </c>
      <c r="E119" s="145" t="s">
        <v>1306</v>
      </c>
      <c r="F119" s="145" t="s">
        <v>1307</v>
      </c>
      <c r="G119" s="146">
        <v>8</v>
      </c>
      <c r="H119" s="145" t="s">
        <v>1306</v>
      </c>
      <c r="I119" s="86" t="s">
        <v>1395</v>
      </c>
      <c r="K119" s="86" t="s">
        <v>1394</v>
      </c>
    </row>
    <row r="120" spans="1:11" x14ac:dyDescent="0.65">
      <c r="A120" s="145" t="s">
        <v>101</v>
      </c>
      <c r="B120" s="145" t="s">
        <v>1436</v>
      </c>
      <c r="C120" s="145" t="s">
        <v>8</v>
      </c>
      <c r="D120" s="145" t="s">
        <v>9</v>
      </c>
      <c r="E120" s="145" t="s">
        <v>1304</v>
      </c>
      <c r="F120" s="145" t="s">
        <v>1305</v>
      </c>
      <c r="G120" s="146">
        <v>8</v>
      </c>
      <c r="H120" s="145" t="s">
        <v>1304</v>
      </c>
      <c r="I120" s="86" t="s">
        <v>1395</v>
      </c>
      <c r="K120" s="86" t="s">
        <v>1394</v>
      </c>
    </row>
    <row r="121" spans="1:11" x14ac:dyDescent="0.65">
      <c r="A121" s="145" t="s">
        <v>102</v>
      </c>
      <c r="B121" s="145" t="s">
        <v>1437</v>
      </c>
      <c r="C121" s="145" t="s">
        <v>8</v>
      </c>
      <c r="D121" s="145" t="s">
        <v>9</v>
      </c>
      <c r="E121" s="145" t="s">
        <v>1306</v>
      </c>
      <c r="F121" s="145" t="s">
        <v>1307</v>
      </c>
      <c r="G121" s="146">
        <v>8</v>
      </c>
      <c r="H121" s="145" t="s">
        <v>1306</v>
      </c>
      <c r="I121" s="86" t="s">
        <v>1395</v>
      </c>
      <c r="K121" s="86" t="s">
        <v>1394</v>
      </c>
    </row>
    <row r="122" spans="1:11" x14ac:dyDescent="0.65">
      <c r="A122" s="145" t="s">
        <v>103</v>
      </c>
      <c r="B122" s="145" t="s">
        <v>1438</v>
      </c>
      <c r="C122" s="145" t="s">
        <v>8</v>
      </c>
      <c r="D122" s="145" t="s">
        <v>9</v>
      </c>
      <c r="E122" s="145" t="s">
        <v>1303</v>
      </c>
      <c r="F122" s="145" t="s">
        <v>671</v>
      </c>
      <c r="G122" s="146">
        <v>8</v>
      </c>
      <c r="H122" s="145" t="s">
        <v>1303</v>
      </c>
      <c r="I122" s="86" t="s">
        <v>1395</v>
      </c>
      <c r="K122" s="86" t="s">
        <v>1394</v>
      </c>
    </row>
    <row r="123" spans="1:11" x14ac:dyDescent="0.65">
      <c r="A123" s="145" t="s">
        <v>104</v>
      </c>
      <c r="B123" s="145" t="s">
        <v>1439</v>
      </c>
      <c r="C123" s="145" t="s">
        <v>8</v>
      </c>
      <c r="D123" s="145" t="s">
        <v>9</v>
      </c>
      <c r="E123" s="145" t="s">
        <v>1303</v>
      </c>
      <c r="F123" s="145" t="s">
        <v>671</v>
      </c>
      <c r="G123" s="146">
        <v>8</v>
      </c>
      <c r="H123" s="145" t="s">
        <v>1303</v>
      </c>
      <c r="I123" s="86" t="s">
        <v>1395</v>
      </c>
      <c r="K123" s="86" t="s">
        <v>1394</v>
      </c>
    </row>
    <row r="124" spans="1:11" x14ac:dyDescent="0.65">
      <c r="A124" s="145" t="s">
        <v>105</v>
      </c>
      <c r="B124" s="145" t="s">
        <v>1440</v>
      </c>
      <c r="C124" s="145" t="s">
        <v>8</v>
      </c>
      <c r="D124" s="145" t="s">
        <v>9</v>
      </c>
      <c r="E124" s="145" t="s">
        <v>1303</v>
      </c>
      <c r="F124" s="145" t="s">
        <v>671</v>
      </c>
      <c r="G124" s="146">
        <v>8</v>
      </c>
      <c r="H124" s="145" t="s">
        <v>1303</v>
      </c>
      <c r="I124" s="86" t="s">
        <v>1395</v>
      </c>
      <c r="K124" s="86" t="s">
        <v>1394</v>
      </c>
    </row>
    <row r="125" spans="1:11" x14ac:dyDescent="0.65">
      <c r="A125" s="145" t="s">
        <v>106</v>
      </c>
      <c r="B125" s="145" t="s">
        <v>1441</v>
      </c>
      <c r="C125" s="145" t="s">
        <v>8</v>
      </c>
      <c r="D125" s="145" t="s">
        <v>9</v>
      </c>
      <c r="E125" s="145" t="s">
        <v>1303</v>
      </c>
      <c r="F125" s="145" t="s">
        <v>671</v>
      </c>
      <c r="G125" s="146">
        <v>8</v>
      </c>
      <c r="H125" s="145" t="s">
        <v>1303</v>
      </c>
      <c r="I125" s="86" t="s">
        <v>1395</v>
      </c>
      <c r="K125" s="86" t="s">
        <v>1397</v>
      </c>
    </row>
    <row r="126" spans="1:11" x14ac:dyDescent="0.65">
      <c r="A126" s="145" t="s">
        <v>861</v>
      </c>
      <c r="B126" s="145" t="s">
        <v>107</v>
      </c>
      <c r="C126" s="145" t="s">
        <v>8</v>
      </c>
      <c r="D126" s="145" t="s">
        <v>9</v>
      </c>
      <c r="E126" s="145" t="s">
        <v>1308</v>
      </c>
      <c r="F126" s="145" t="s">
        <v>1309</v>
      </c>
      <c r="G126" s="146">
        <v>8</v>
      </c>
      <c r="H126" s="145" t="s">
        <v>1308</v>
      </c>
      <c r="I126" s="86" t="s">
        <v>1395</v>
      </c>
      <c r="K126" s="86" t="s">
        <v>1397</v>
      </c>
    </row>
    <row r="127" spans="1:11" x14ac:dyDescent="0.65">
      <c r="A127" s="145" t="s">
        <v>862</v>
      </c>
      <c r="B127" s="145" t="s">
        <v>108</v>
      </c>
      <c r="C127" s="145" t="s">
        <v>8</v>
      </c>
      <c r="D127" s="145" t="s">
        <v>9</v>
      </c>
      <c r="E127" s="145" t="s">
        <v>1308</v>
      </c>
      <c r="F127" s="145" t="s">
        <v>1309</v>
      </c>
      <c r="G127" s="146">
        <v>8</v>
      </c>
      <c r="H127" s="145" t="s">
        <v>1308</v>
      </c>
      <c r="I127" s="86" t="s">
        <v>1395</v>
      </c>
      <c r="K127" s="86" t="s">
        <v>1397</v>
      </c>
    </row>
    <row r="128" spans="1:11" x14ac:dyDescent="0.65">
      <c r="A128" s="145" t="s">
        <v>1033</v>
      </c>
      <c r="B128" s="145" t="s">
        <v>1034</v>
      </c>
      <c r="C128" s="145" t="s">
        <v>10</v>
      </c>
      <c r="D128" s="145" t="s">
        <v>11</v>
      </c>
      <c r="E128" s="145" t="s">
        <v>1310</v>
      </c>
      <c r="F128" s="145" t="s">
        <v>672</v>
      </c>
      <c r="G128" s="146">
        <v>9</v>
      </c>
      <c r="H128" s="145" t="s">
        <v>1310</v>
      </c>
      <c r="I128" s="86" t="s">
        <v>1393</v>
      </c>
      <c r="J128" s="86">
        <v>42643</v>
      </c>
      <c r="K128" s="86" t="s">
        <v>1394</v>
      </c>
    </row>
    <row r="129" spans="1:11" x14ac:dyDescent="0.65">
      <c r="A129" s="145" t="s">
        <v>109</v>
      </c>
      <c r="B129" s="145" t="s">
        <v>1442</v>
      </c>
      <c r="C129" s="145" t="s">
        <v>10</v>
      </c>
      <c r="D129" s="145" t="s">
        <v>11</v>
      </c>
      <c r="E129" s="145" t="s">
        <v>1311</v>
      </c>
      <c r="F129" s="145" t="s">
        <v>1312</v>
      </c>
      <c r="G129" s="146">
        <v>9</v>
      </c>
      <c r="H129" s="145" t="s">
        <v>1311</v>
      </c>
      <c r="I129" s="86" t="s">
        <v>1395</v>
      </c>
      <c r="K129" s="86" t="s">
        <v>1394</v>
      </c>
    </row>
    <row r="130" spans="1:11" x14ac:dyDescent="0.65">
      <c r="A130" s="145" t="s">
        <v>110</v>
      </c>
      <c r="B130" s="145" t="s">
        <v>1443</v>
      </c>
      <c r="C130" s="145" t="s">
        <v>10</v>
      </c>
      <c r="D130" s="145" t="s">
        <v>11</v>
      </c>
      <c r="E130" s="145" t="s">
        <v>1313</v>
      </c>
      <c r="F130" s="145" t="s">
        <v>1314</v>
      </c>
      <c r="G130" s="146">
        <v>9</v>
      </c>
      <c r="H130" s="145" t="s">
        <v>1313</v>
      </c>
      <c r="I130" s="86" t="s">
        <v>1395</v>
      </c>
      <c r="K130" s="86" t="s">
        <v>1394</v>
      </c>
    </row>
    <row r="131" spans="1:11" x14ac:dyDescent="0.65">
      <c r="A131" s="145" t="s">
        <v>111</v>
      </c>
      <c r="B131" s="145" t="s">
        <v>1444</v>
      </c>
      <c r="C131" s="145" t="s">
        <v>10</v>
      </c>
      <c r="D131" s="145" t="s">
        <v>11</v>
      </c>
      <c r="E131" s="145" t="s">
        <v>1310</v>
      </c>
      <c r="F131" s="145" t="s">
        <v>672</v>
      </c>
      <c r="G131" s="146">
        <v>9</v>
      </c>
      <c r="H131" s="145" t="s">
        <v>1310</v>
      </c>
      <c r="I131" s="86" t="s">
        <v>1395</v>
      </c>
      <c r="K131" s="86" t="s">
        <v>1394</v>
      </c>
    </row>
    <row r="132" spans="1:11" x14ac:dyDescent="0.65">
      <c r="A132" s="145" t="s">
        <v>112</v>
      </c>
      <c r="B132" s="145" t="s">
        <v>1445</v>
      </c>
      <c r="C132" s="145" t="s">
        <v>10</v>
      </c>
      <c r="D132" s="145" t="s">
        <v>11</v>
      </c>
      <c r="E132" s="145" t="s">
        <v>1310</v>
      </c>
      <c r="F132" s="145" t="s">
        <v>672</v>
      </c>
      <c r="G132" s="146">
        <v>9</v>
      </c>
      <c r="H132" s="145" t="s">
        <v>1310</v>
      </c>
      <c r="I132" s="86" t="s">
        <v>1395</v>
      </c>
      <c r="K132" s="86" t="s">
        <v>1394</v>
      </c>
    </row>
    <row r="133" spans="1:11" x14ac:dyDescent="0.65">
      <c r="A133" s="145" t="s">
        <v>113</v>
      </c>
      <c r="B133" s="145" t="s">
        <v>1446</v>
      </c>
      <c r="C133" s="145" t="s">
        <v>10</v>
      </c>
      <c r="D133" s="145" t="s">
        <v>11</v>
      </c>
      <c r="E133" s="145" t="s">
        <v>1315</v>
      </c>
      <c r="F133" s="145" t="s">
        <v>1316</v>
      </c>
      <c r="G133" s="146">
        <v>9</v>
      </c>
      <c r="H133" s="145" t="s">
        <v>1315</v>
      </c>
      <c r="I133" s="86" t="s">
        <v>1395</v>
      </c>
      <c r="K133" s="86" t="s">
        <v>1394</v>
      </c>
    </row>
    <row r="134" spans="1:11" x14ac:dyDescent="0.65">
      <c r="A134" s="145" t="s">
        <v>114</v>
      </c>
      <c r="B134" s="145" t="s">
        <v>1447</v>
      </c>
      <c r="C134" s="145" t="s">
        <v>10</v>
      </c>
      <c r="D134" s="145" t="s">
        <v>11</v>
      </c>
      <c r="E134" s="145" t="s">
        <v>1310</v>
      </c>
      <c r="F134" s="145" t="s">
        <v>672</v>
      </c>
      <c r="G134" s="146">
        <v>9</v>
      </c>
      <c r="H134" s="145" t="s">
        <v>1310</v>
      </c>
      <c r="I134" s="86" t="s">
        <v>1395</v>
      </c>
      <c r="K134" s="86" t="s">
        <v>1397</v>
      </c>
    </row>
    <row r="135" spans="1:11" x14ac:dyDescent="0.65">
      <c r="A135" s="145" t="s">
        <v>115</v>
      </c>
      <c r="B135" s="145" t="s">
        <v>1448</v>
      </c>
      <c r="C135" s="145" t="s">
        <v>10</v>
      </c>
      <c r="D135" s="145" t="s">
        <v>11</v>
      </c>
      <c r="E135" s="145" t="s">
        <v>1310</v>
      </c>
      <c r="F135" s="145" t="s">
        <v>672</v>
      </c>
      <c r="G135" s="146">
        <v>9</v>
      </c>
      <c r="H135" s="145" t="s">
        <v>1310</v>
      </c>
      <c r="I135" s="86" t="s">
        <v>1395</v>
      </c>
      <c r="K135" s="86" t="s">
        <v>1397</v>
      </c>
    </row>
    <row r="136" spans="1:11" x14ac:dyDescent="0.65">
      <c r="A136" s="145" t="s">
        <v>863</v>
      </c>
      <c r="B136" s="145" t="s">
        <v>864</v>
      </c>
      <c r="C136" s="145" t="s">
        <v>10</v>
      </c>
      <c r="D136" s="145" t="s">
        <v>11</v>
      </c>
      <c r="E136" s="145" t="s">
        <v>1311</v>
      </c>
      <c r="F136" s="145" t="s">
        <v>1312</v>
      </c>
      <c r="G136" s="146">
        <v>9</v>
      </c>
      <c r="H136" s="145" t="s">
        <v>1311</v>
      </c>
      <c r="I136" s="86" t="s">
        <v>1395</v>
      </c>
      <c r="K136" s="86" t="s">
        <v>1397</v>
      </c>
    </row>
    <row r="137" spans="1:11" x14ac:dyDescent="0.65">
      <c r="A137" s="145" t="s">
        <v>865</v>
      </c>
      <c r="B137" s="145" t="s">
        <v>866</v>
      </c>
      <c r="C137" s="145" t="s">
        <v>10</v>
      </c>
      <c r="D137" s="145" t="s">
        <v>11</v>
      </c>
      <c r="E137" s="145" t="s">
        <v>1313</v>
      </c>
      <c r="F137" s="145" t="s">
        <v>1314</v>
      </c>
      <c r="G137" s="146">
        <v>9</v>
      </c>
      <c r="H137" s="145" t="s">
        <v>1313</v>
      </c>
      <c r="I137" s="86" t="s">
        <v>1395</v>
      </c>
      <c r="K137" s="86" t="s">
        <v>1397</v>
      </c>
    </row>
    <row r="138" spans="1:11" x14ac:dyDescent="0.65">
      <c r="A138" s="145" t="s">
        <v>867</v>
      </c>
      <c r="B138" s="145" t="s">
        <v>868</v>
      </c>
      <c r="C138" s="145" t="s">
        <v>10</v>
      </c>
      <c r="D138" s="145" t="s">
        <v>11</v>
      </c>
      <c r="E138" s="145" t="s">
        <v>1313</v>
      </c>
      <c r="F138" s="145" t="s">
        <v>1314</v>
      </c>
      <c r="G138" s="146">
        <v>9</v>
      </c>
      <c r="H138" s="145" t="s">
        <v>1313</v>
      </c>
      <c r="I138" s="86" t="s">
        <v>1395</v>
      </c>
      <c r="K138" s="86" t="s">
        <v>1397</v>
      </c>
    </row>
    <row r="139" spans="1:11" x14ac:dyDescent="0.65">
      <c r="A139" s="145" t="s">
        <v>869</v>
      </c>
      <c r="B139" s="145" t="s">
        <v>870</v>
      </c>
      <c r="C139" s="145" t="s">
        <v>10</v>
      </c>
      <c r="D139" s="145" t="s">
        <v>11</v>
      </c>
      <c r="E139" s="145" t="s">
        <v>1310</v>
      </c>
      <c r="F139" s="145" t="s">
        <v>672</v>
      </c>
      <c r="G139" s="146">
        <v>9</v>
      </c>
      <c r="H139" s="145" t="s">
        <v>1310</v>
      </c>
      <c r="I139" s="86" t="s">
        <v>1395</v>
      </c>
      <c r="K139" s="86" t="s">
        <v>1397</v>
      </c>
    </row>
    <row r="140" spans="1:11" x14ac:dyDescent="0.65">
      <c r="A140" s="145" t="s">
        <v>871</v>
      </c>
      <c r="B140" s="145" t="s">
        <v>872</v>
      </c>
      <c r="C140" s="145" t="s">
        <v>10</v>
      </c>
      <c r="D140" s="145" t="s">
        <v>11</v>
      </c>
      <c r="E140" s="145" t="s">
        <v>1315</v>
      </c>
      <c r="F140" s="145" t="s">
        <v>1316</v>
      </c>
      <c r="G140" s="146">
        <v>9</v>
      </c>
      <c r="H140" s="145" t="s">
        <v>1315</v>
      </c>
      <c r="I140" s="86" t="s">
        <v>1395</v>
      </c>
      <c r="K140" s="86" t="s">
        <v>1397</v>
      </c>
    </row>
    <row r="141" spans="1:11" x14ac:dyDescent="0.65">
      <c r="A141" s="145" t="s">
        <v>873</v>
      </c>
      <c r="B141" s="145" t="s">
        <v>116</v>
      </c>
      <c r="C141" s="145" t="s">
        <v>10</v>
      </c>
      <c r="D141" s="145" t="s">
        <v>11</v>
      </c>
      <c r="E141" s="145" t="s">
        <v>1315</v>
      </c>
      <c r="F141" s="145" t="s">
        <v>1316</v>
      </c>
      <c r="G141" s="146">
        <v>9</v>
      </c>
      <c r="H141" s="145" t="s">
        <v>1315</v>
      </c>
      <c r="I141" s="86" t="s">
        <v>1395</v>
      </c>
      <c r="K141" s="86" t="s">
        <v>1397</v>
      </c>
    </row>
    <row r="142" spans="1:11" x14ac:dyDescent="0.65">
      <c r="A142" s="145" t="s">
        <v>874</v>
      </c>
      <c r="B142" s="145" t="s">
        <v>875</v>
      </c>
      <c r="C142" s="145" t="s">
        <v>10</v>
      </c>
      <c r="D142" s="145" t="s">
        <v>11</v>
      </c>
      <c r="E142" s="145" t="s">
        <v>1315</v>
      </c>
      <c r="F142" s="145" t="s">
        <v>1316</v>
      </c>
      <c r="G142" s="146">
        <v>9</v>
      </c>
      <c r="H142" s="145" t="s">
        <v>1315</v>
      </c>
      <c r="I142" s="86" t="s">
        <v>1395</v>
      </c>
      <c r="K142" s="86" t="s">
        <v>1397</v>
      </c>
    </row>
    <row r="143" spans="1:11" x14ac:dyDescent="0.65">
      <c r="A143" s="145" t="s">
        <v>132</v>
      </c>
      <c r="B143" s="145" t="s">
        <v>1449</v>
      </c>
      <c r="C143" s="145" t="s">
        <v>12</v>
      </c>
      <c r="D143" s="145" t="s">
        <v>13</v>
      </c>
      <c r="E143" s="145" t="s">
        <v>1319</v>
      </c>
      <c r="F143" s="145" t="s">
        <v>1320</v>
      </c>
      <c r="G143" s="146">
        <v>10</v>
      </c>
      <c r="H143" s="145" t="s">
        <v>1319</v>
      </c>
      <c r="I143" s="86" t="s">
        <v>1395</v>
      </c>
      <c r="K143" s="86" t="s">
        <v>1394</v>
      </c>
    </row>
    <row r="144" spans="1:11" x14ac:dyDescent="0.65">
      <c r="A144" s="145" t="s">
        <v>1035</v>
      </c>
      <c r="B144" s="145" t="s">
        <v>1036</v>
      </c>
      <c r="C144" s="145" t="s">
        <v>12</v>
      </c>
      <c r="D144" s="145" t="s">
        <v>13</v>
      </c>
      <c r="E144" s="145" t="s">
        <v>1319</v>
      </c>
      <c r="F144" s="145" t="s">
        <v>1320</v>
      </c>
      <c r="G144" s="146">
        <v>10</v>
      </c>
      <c r="H144" s="145" t="s">
        <v>1319</v>
      </c>
      <c r="I144" s="86" t="s">
        <v>1393</v>
      </c>
      <c r="J144" s="86">
        <v>42643</v>
      </c>
      <c r="K144" s="86" t="s">
        <v>1394</v>
      </c>
    </row>
    <row r="145" spans="1:11" x14ac:dyDescent="0.65">
      <c r="A145" s="145" t="s">
        <v>133</v>
      </c>
      <c r="B145" s="145" t="s">
        <v>1450</v>
      </c>
      <c r="C145" s="145" t="s">
        <v>12</v>
      </c>
      <c r="D145" s="145" t="s">
        <v>13</v>
      </c>
      <c r="E145" s="145" t="s">
        <v>1317</v>
      </c>
      <c r="F145" s="145" t="s">
        <v>1318</v>
      </c>
      <c r="G145" s="146">
        <v>10</v>
      </c>
      <c r="H145" s="145" t="s">
        <v>1317</v>
      </c>
      <c r="I145" s="86" t="s">
        <v>1395</v>
      </c>
      <c r="K145" s="86" t="s">
        <v>1394</v>
      </c>
    </row>
    <row r="146" spans="1:11" x14ac:dyDescent="0.65">
      <c r="A146" s="145" t="s">
        <v>134</v>
      </c>
      <c r="B146" s="145" t="s">
        <v>1451</v>
      </c>
      <c r="C146" s="145" t="s">
        <v>12</v>
      </c>
      <c r="D146" s="145" t="s">
        <v>13</v>
      </c>
      <c r="E146" s="145" t="s">
        <v>1317</v>
      </c>
      <c r="F146" s="145" t="s">
        <v>1318</v>
      </c>
      <c r="G146" s="146">
        <v>10</v>
      </c>
      <c r="H146" s="145" t="s">
        <v>1317</v>
      </c>
      <c r="I146" s="86" t="s">
        <v>1395</v>
      </c>
      <c r="K146" s="86" t="s">
        <v>1394</v>
      </c>
    </row>
    <row r="147" spans="1:11" x14ac:dyDescent="0.65">
      <c r="A147" s="145" t="s">
        <v>135</v>
      </c>
      <c r="B147" s="145" t="s">
        <v>136</v>
      </c>
      <c r="C147" s="145" t="s">
        <v>12</v>
      </c>
      <c r="D147" s="145" t="s">
        <v>13</v>
      </c>
      <c r="E147" s="145" t="s">
        <v>1317</v>
      </c>
      <c r="F147" s="145" t="s">
        <v>1318</v>
      </c>
      <c r="G147" s="146">
        <v>10</v>
      </c>
      <c r="H147" s="145" t="s">
        <v>1317</v>
      </c>
      <c r="I147" s="86" t="s">
        <v>1395</v>
      </c>
      <c r="K147" s="86" t="s">
        <v>1394</v>
      </c>
    </row>
    <row r="148" spans="1:11" x14ac:dyDescent="0.65">
      <c r="A148" s="145" t="s">
        <v>137</v>
      </c>
      <c r="B148" s="145" t="s">
        <v>138</v>
      </c>
      <c r="C148" s="145" t="s">
        <v>12</v>
      </c>
      <c r="D148" s="145" t="s">
        <v>13</v>
      </c>
      <c r="E148" s="145" t="s">
        <v>1317</v>
      </c>
      <c r="F148" s="145" t="s">
        <v>1318</v>
      </c>
      <c r="G148" s="146">
        <v>10</v>
      </c>
      <c r="H148" s="145" t="s">
        <v>1317</v>
      </c>
      <c r="I148" s="86" t="s">
        <v>1395</v>
      </c>
      <c r="K148" s="86" t="s">
        <v>1394</v>
      </c>
    </row>
    <row r="149" spans="1:11" x14ac:dyDescent="0.65">
      <c r="A149" s="145" t="s">
        <v>1037</v>
      </c>
      <c r="B149" s="145" t="s">
        <v>1038</v>
      </c>
      <c r="C149" s="145" t="s">
        <v>12</v>
      </c>
      <c r="D149" s="145" t="s">
        <v>13</v>
      </c>
      <c r="E149" s="145" t="s">
        <v>1317</v>
      </c>
      <c r="F149" s="145" t="s">
        <v>1318</v>
      </c>
      <c r="G149" s="146">
        <v>10</v>
      </c>
      <c r="H149" s="145" t="s">
        <v>1317</v>
      </c>
      <c r="I149" s="86" t="s">
        <v>1452</v>
      </c>
      <c r="J149" s="86">
        <v>42643</v>
      </c>
      <c r="K149" s="86" t="s">
        <v>1394</v>
      </c>
    </row>
    <row r="150" spans="1:11" x14ac:dyDescent="0.65">
      <c r="A150" s="145" t="s">
        <v>1039</v>
      </c>
      <c r="B150" s="145" t="s">
        <v>1040</v>
      </c>
      <c r="C150" s="145" t="s">
        <v>12</v>
      </c>
      <c r="D150" s="145" t="s">
        <v>13</v>
      </c>
      <c r="E150" s="145" t="s">
        <v>1317</v>
      </c>
      <c r="F150" s="145" t="s">
        <v>1318</v>
      </c>
      <c r="G150" s="146">
        <v>10</v>
      </c>
      <c r="H150" s="145" t="s">
        <v>1317</v>
      </c>
      <c r="I150" s="86" t="s">
        <v>1452</v>
      </c>
      <c r="J150" s="86">
        <v>42643</v>
      </c>
      <c r="K150" s="86" t="s">
        <v>1394</v>
      </c>
    </row>
    <row r="151" spans="1:11" x14ac:dyDescent="0.65">
      <c r="A151" s="145" t="s">
        <v>876</v>
      </c>
      <c r="B151" s="145" t="s">
        <v>877</v>
      </c>
      <c r="C151" s="145" t="s">
        <v>12</v>
      </c>
      <c r="D151" s="145" t="s">
        <v>13</v>
      </c>
      <c r="E151" s="145" t="s">
        <v>1319</v>
      </c>
      <c r="F151" s="145" t="s">
        <v>1320</v>
      </c>
      <c r="G151" s="146">
        <v>10</v>
      </c>
      <c r="H151" s="145" t="s">
        <v>1319</v>
      </c>
      <c r="I151" s="86" t="s">
        <v>1395</v>
      </c>
      <c r="K151" s="86" t="s">
        <v>1397</v>
      </c>
    </row>
    <row r="152" spans="1:11" x14ac:dyDescent="0.65">
      <c r="A152" s="145" t="s">
        <v>878</v>
      </c>
      <c r="B152" s="145" t="s">
        <v>879</v>
      </c>
      <c r="C152" s="145" t="s">
        <v>12</v>
      </c>
      <c r="D152" s="145" t="s">
        <v>13</v>
      </c>
      <c r="E152" s="145" t="s">
        <v>1321</v>
      </c>
      <c r="F152" s="145" t="s">
        <v>1322</v>
      </c>
      <c r="G152" s="146">
        <v>10</v>
      </c>
      <c r="H152" s="145" t="s">
        <v>1321</v>
      </c>
      <c r="I152" s="86" t="s">
        <v>1395</v>
      </c>
      <c r="K152" s="86" t="s">
        <v>1397</v>
      </c>
    </row>
    <row r="153" spans="1:11" x14ac:dyDescent="0.65">
      <c r="A153" s="145" t="s">
        <v>880</v>
      </c>
      <c r="B153" s="145" t="s">
        <v>881</v>
      </c>
      <c r="C153" s="145" t="s">
        <v>12</v>
      </c>
      <c r="D153" s="145" t="s">
        <v>13</v>
      </c>
      <c r="E153" s="145" t="s">
        <v>1321</v>
      </c>
      <c r="F153" s="145" t="s">
        <v>1322</v>
      </c>
      <c r="G153" s="146">
        <v>10</v>
      </c>
      <c r="H153" s="145" t="s">
        <v>1321</v>
      </c>
      <c r="I153" s="86" t="s">
        <v>1395</v>
      </c>
      <c r="K153" s="86" t="s">
        <v>1397</v>
      </c>
    </row>
    <row r="154" spans="1:11" x14ac:dyDescent="0.65">
      <c r="A154" s="145" t="s">
        <v>882</v>
      </c>
      <c r="B154" s="145" t="s">
        <v>883</v>
      </c>
      <c r="C154" s="145" t="s">
        <v>12</v>
      </c>
      <c r="D154" s="145" t="s">
        <v>13</v>
      </c>
      <c r="E154" s="145" t="s">
        <v>1317</v>
      </c>
      <c r="F154" s="145" t="s">
        <v>1318</v>
      </c>
      <c r="G154" s="146">
        <v>10</v>
      </c>
      <c r="H154" s="145" t="s">
        <v>1317</v>
      </c>
      <c r="I154" s="86" t="s">
        <v>1395</v>
      </c>
      <c r="K154" s="86" t="s">
        <v>1397</v>
      </c>
    </row>
    <row r="155" spans="1:11" x14ac:dyDescent="0.65">
      <c r="A155" s="145" t="s">
        <v>161</v>
      </c>
      <c r="B155" s="145" t="s">
        <v>162</v>
      </c>
      <c r="C155" s="145" t="s">
        <v>16</v>
      </c>
      <c r="D155" s="145" t="s">
        <v>17</v>
      </c>
      <c r="E155" s="145" t="s">
        <v>1324</v>
      </c>
      <c r="F155" s="145" t="s">
        <v>17</v>
      </c>
      <c r="G155" s="146">
        <v>12</v>
      </c>
      <c r="H155" s="145" t="s">
        <v>1324</v>
      </c>
      <c r="I155" s="86" t="s">
        <v>1395</v>
      </c>
      <c r="K155" s="86" t="s">
        <v>1394</v>
      </c>
    </row>
    <row r="156" spans="1:11" x14ac:dyDescent="0.65">
      <c r="A156" s="145" t="s">
        <v>1041</v>
      </c>
      <c r="B156" s="145" t="s">
        <v>1042</v>
      </c>
      <c r="C156" s="145" t="s">
        <v>16</v>
      </c>
      <c r="D156" s="145" t="s">
        <v>17</v>
      </c>
      <c r="E156" s="145" t="s">
        <v>1324</v>
      </c>
      <c r="F156" s="145" t="s">
        <v>17</v>
      </c>
      <c r="G156" s="146">
        <v>12</v>
      </c>
      <c r="H156" s="145" t="s">
        <v>1324</v>
      </c>
      <c r="I156" s="86" t="s">
        <v>1393</v>
      </c>
      <c r="J156" s="86">
        <v>42643</v>
      </c>
      <c r="K156" s="86" t="s">
        <v>1394</v>
      </c>
    </row>
    <row r="157" spans="1:11" x14ac:dyDescent="0.65">
      <c r="A157" s="145" t="s">
        <v>163</v>
      </c>
      <c r="B157" s="145" t="s">
        <v>1453</v>
      </c>
      <c r="C157" s="145" t="s">
        <v>16</v>
      </c>
      <c r="D157" s="145" t="s">
        <v>17</v>
      </c>
      <c r="E157" s="145" t="s">
        <v>1324</v>
      </c>
      <c r="F157" s="145" t="s">
        <v>17</v>
      </c>
      <c r="G157" s="146">
        <v>12</v>
      </c>
      <c r="H157" s="145" t="s">
        <v>1324</v>
      </c>
      <c r="I157" s="86" t="s">
        <v>1395</v>
      </c>
      <c r="K157" s="86" t="s">
        <v>1394</v>
      </c>
    </row>
    <row r="158" spans="1:11" x14ac:dyDescent="0.65">
      <c r="A158" s="145" t="s">
        <v>1043</v>
      </c>
      <c r="B158" s="145" t="s">
        <v>1044</v>
      </c>
      <c r="C158" s="145" t="s">
        <v>16</v>
      </c>
      <c r="D158" s="145" t="s">
        <v>17</v>
      </c>
      <c r="E158" s="145" t="s">
        <v>1324</v>
      </c>
      <c r="F158" s="145" t="s">
        <v>17</v>
      </c>
      <c r="G158" s="146">
        <v>12</v>
      </c>
      <c r="H158" s="145" t="s">
        <v>1324</v>
      </c>
      <c r="I158" s="86" t="s">
        <v>1393</v>
      </c>
      <c r="J158" s="86">
        <v>42643</v>
      </c>
      <c r="K158" s="86" t="s">
        <v>1394</v>
      </c>
    </row>
    <row r="159" spans="1:11" x14ac:dyDescent="0.65">
      <c r="A159" s="145" t="s">
        <v>164</v>
      </c>
      <c r="B159" s="145" t="s">
        <v>1454</v>
      </c>
      <c r="C159" s="145" t="s">
        <v>16</v>
      </c>
      <c r="D159" s="145" t="s">
        <v>17</v>
      </c>
      <c r="E159" s="145" t="s">
        <v>1324</v>
      </c>
      <c r="F159" s="145" t="s">
        <v>17</v>
      </c>
      <c r="G159" s="146">
        <v>12</v>
      </c>
      <c r="H159" s="145" t="s">
        <v>1324</v>
      </c>
      <c r="I159" s="86" t="s">
        <v>1395</v>
      </c>
      <c r="K159" s="86" t="s">
        <v>1394</v>
      </c>
    </row>
    <row r="160" spans="1:11" x14ac:dyDescent="0.65">
      <c r="A160" s="145" t="s">
        <v>1045</v>
      </c>
      <c r="B160" s="145" t="s">
        <v>165</v>
      </c>
      <c r="C160" s="145" t="s">
        <v>16</v>
      </c>
      <c r="D160" s="145" t="s">
        <v>17</v>
      </c>
      <c r="E160" s="145" t="s">
        <v>1324</v>
      </c>
      <c r="F160" s="145" t="s">
        <v>17</v>
      </c>
      <c r="G160" s="146">
        <v>12</v>
      </c>
      <c r="H160" s="145" t="s">
        <v>1324</v>
      </c>
      <c r="I160" s="86" t="s">
        <v>1393</v>
      </c>
      <c r="J160" s="86">
        <v>42643</v>
      </c>
      <c r="K160" s="86" t="s">
        <v>1394</v>
      </c>
    </row>
    <row r="161" spans="1:11" x14ac:dyDescent="0.65">
      <c r="A161" s="145" t="s">
        <v>1046</v>
      </c>
      <c r="B161" s="145" t="s">
        <v>1047</v>
      </c>
      <c r="C161" s="145" t="s">
        <v>18</v>
      </c>
      <c r="D161" s="145" t="s">
        <v>690</v>
      </c>
      <c r="E161" s="145" t="s">
        <v>1325</v>
      </c>
      <c r="F161" s="145" t="s">
        <v>675</v>
      </c>
      <c r="G161" s="146">
        <v>33</v>
      </c>
      <c r="H161" s="145" t="s">
        <v>1325</v>
      </c>
      <c r="I161" s="86" t="s">
        <v>1393</v>
      </c>
      <c r="J161" s="86">
        <v>42643</v>
      </c>
      <c r="K161" s="86" t="s">
        <v>1394</v>
      </c>
    </row>
    <row r="162" spans="1:11" x14ac:dyDescent="0.65">
      <c r="A162" s="145" t="s">
        <v>1048</v>
      </c>
      <c r="B162" s="145" t="s">
        <v>1049</v>
      </c>
      <c r="C162" s="145" t="s">
        <v>16</v>
      </c>
      <c r="D162" s="145" t="s">
        <v>17</v>
      </c>
      <c r="E162" s="145" t="s">
        <v>1324</v>
      </c>
      <c r="F162" s="145" t="s">
        <v>17</v>
      </c>
      <c r="G162" s="146">
        <v>12</v>
      </c>
      <c r="H162" s="145" t="s">
        <v>1324</v>
      </c>
      <c r="I162" s="86" t="s">
        <v>1393</v>
      </c>
      <c r="J162" s="86">
        <v>42643</v>
      </c>
      <c r="K162" s="86" t="s">
        <v>1394</v>
      </c>
    </row>
    <row r="163" spans="1:11" x14ac:dyDescent="0.65">
      <c r="A163" s="145" t="s">
        <v>166</v>
      </c>
      <c r="B163" s="145" t="s">
        <v>167</v>
      </c>
      <c r="C163" s="145" t="s">
        <v>16</v>
      </c>
      <c r="D163" s="145" t="s">
        <v>17</v>
      </c>
      <c r="E163" s="145" t="s">
        <v>1324</v>
      </c>
      <c r="F163" s="145" t="s">
        <v>17</v>
      </c>
      <c r="G163" s="146">
        <v>12</v>
      </c>
      <c r="H163" s="145" t="s">
        <v>1324</v>
      </c>
      <c r="I163" s="86" t="s">
        <v>1395</v>
      </c>
      <c r="K163" s="86" t="s">
        <v>1394</v>
      </c>
    </row>
    <row r="164" spans="1:11" x14ac:dyDescent="0.65">
      <c r="A164" s="145" t="s">
        <v>168</v>
      </c>
      <c r="B164" s="145" t="s">
        <v>169</v>
      </c>
      <c r="C164" s="145" t="s">
        <v>16</v>
      </c>
      <c r="D164" s="145" t="s">
        <v>17</v>
      </c>
      <c r="E164" s="145" t="s">
        <v>1324</v>
      </c>
      <c r="F164" s="145" t="s">
        <v>17</v>
      </c>
      <c r="G164" s="146">
        <v>12</v>
      </c>
      <c r="H164" s="145" t="s">
        <v>1324</v>
      </c>
      <c r="I164" s="86" t="s">
        <v>1395</v>
      </c>
      <c r="K164" s="86" t="s">
        <v>1394</v>
      </c>
    </row>
    <row r="165" spans="1:11" x14ac:dyDescent="0.65">
      <c r="A165" s="145" t="s">
        <v>1050</v>
      </c>
      <c r="B165" s="145" t="s">
        <v>1051</v>
      </c>
      <c r="C165" s="145" t="s">
        <v>18</v>
      </c>
      <c r="D165" s="145" t="s">
        <v>690</v>
      </c>
      <c r="E165" s="145" t="s">
        <v>1325</v>
      </c>
      <c r="F165" s="145" t="s">
        <v>675</v>
      </c>
      <c r="G165" s="146">
        <v>33</v>
      </c>
      <c r="H165" s="145" t="s">
        <v>1325</v>
      </c>
      <c r="I165" s="86" t="s">
        <v>1393</v>
      </c>
      <c r="J165" s="86">
        <v>42643</v>
      </c>
      <c r="K165" s="86" t="s">
        <v>1394</v>
      </c>
    </row>
    <row r="166" spans="1:11" x14ac:dyDescent="0.65">
      <c r="A166" s="145" t="s">
        <v>1052</v>
      </c>
      <c r="B166" s="145" t="s">
        <v>1053</v>
      </c>
      <c r="C166" s="145" t="s">
        <v>18</v>
      </c>
      <c r="D166" s="145" t="s">
        <v>690</v>
      </c>
      <c r="E166" s="145" t="s">
        <v>1325</v>
      </c>
      <c r="F166" s="145" t="s">
        <v>675</v>
      </c>
      <c r="G166" s="146">
        <v>33</v>
      </c>
      <c r="H166" s="145" t="s">
        <v>1325</v>
      </c>
      <c r="I166" s="86" t="s">
        <v>1393</v>
      </c>
      <c r="J166" s="86">
        <v>42643</v>
      </c>
      <c r="K166" s="86" t="s">
        <v>1394</v>
      </c>
    </row>
    <row r="167" spans="1:11" x14ac:dyDescent="0.65">
      <c r="A167" s="145" t="s">
        <v>170</v>
      </c>
      <c r="B167" s="145" t="s">
        <v>171</v>
      </c>
      <c r="C167" s="145" t="s">
        <v>18</v>
      </c>
      <c r="D167" s="145" t="s">
        <v>690</v>
      </c>
      <c r="E167" s="145" t="s">
        <v>1325</v>
      </c>
      <c r="F167" s="145" t="s">
        <v>675</v>
      </c>
      <c r="G167" s="146">
        <v>33</v>
      </c>
      <c r="H167" s="145" t="s">
        <v>1325</v>
      </c>
      <c r="I167" s="86" t="s">
        <v>1395</v>
      </c>
      <c r="K167" s="86" t="s">
        <v>1394</v>
      </c>
    </row>
    <row r="168" spans="1:11" x14ac:dyDescent="0.65">
      <c r="A168" s="145" t="s">
        <v>172</v>
      </c>
      <c r="B168" s="145" t="s">
        <v>173</v>
      </c>
      <c r="C168" s="145" t="s">
        <v>18</v>
      </c>
      <c r="D168" s="145" t="s">
        <v>690</v>
      </c>
      <c r="E168" s="145" t="s">
        <v>1325</v>
      </c>
      <c r="F168" s="145" t="s">
        <v>675</v>
      </c>
      <c r="G168" s="146">
        <v>33</v>
      </c>
      <c r="H168" s="145" t="s">
        <v>1325</v>
      </c>
      <c r="I168" s="86" t="s">
        <v>1395</v>
      </c>
      <c r="K168" s="86" t="s">
        <v>1394</v>
      </c>
    </row>
    <row r="169" spans="1:11" x14ac:dyDescent="0.65">
      <c r="A169" s="145" t="s">
        <v>884</v>
      </c>
      <c r="B169" s="145" t="s">
        <v>165</v>
      </c>
      <c r="C169" s="145" t="s">
        <v>16</v>
      </c>
      <c r="D169" s="145" t="s">
        <v>17</v>
      </c>
      <c r="E169" s="145" t="s">
        <v>1324</v>
      </c>
      <c r="F169" s="145" t="s">
        <v>17</v>
      </c>
      <c r="G169" s="146">
        <v>12</v>
      </c>
      <c r="H169" s="145" t="s">
        <v>1324</v>
      </c>
      <c r="I169" s="86" t="s">
        <v>1395</v>
      </c>
      <c r="K169" s="86" t="s">
        <v>1397</v>
      </c>
    </row>
    <row r="170" spans="1:11" x14ac:dyDescent="0.65">
      <c r="A170" s="145" t="s">
        <v>174</v>
      </c>
      <c r="B170" s="145" t="s">
        <v>1455</v>
      </c>
      <c r="C170" s="145" t="s">
        <v>16</v>
      </c>
      <c r="D170" s="145" t="s">
        <v>17</v>
      </c>
      <c r="E170" s="145" t="s">
        <v>1324</v>
      </c>
      <c r="F170" s="145" t="s">
        <v>17</v>
      </c>
      <c r="G170" s="146">
        <v>12</v>
      </c>
      <c r="H170" s="145" t="s">
        <v>1324</v>
      </c>
      <c r="I170" s="86" t="s">
        <v>1395</v>
      </c>
      <c r="K170" s="86" t="s">
        <v>1394</v>
      </c>
    </row>
    <row r="171" spans="1:11" x14ac:dyDescent="0.65">
      <c r="A171" s="145" t="s">
        <v>885</v>
      </c>
      <c r="B171" s="145" t="s">
        <v>886</v>
      </c>
      <c r="C171" s="145" t="s">
        <v>16</v>
      </c>
      <c r="D171" s="145" t="s">
        <v>17</v>
      </c>
      <c r="E171" s="145" t="s">
        <v>1324</v>
      </c>
      <c r="F171" s="145" t="s">
        <v>17</v>
      </c>
      <c r="G171" s="146">
        <v>12</v>
      </c>
      <c r="H171" s="145" t="s">
        <v>1324</v>
      </c>
      <c r="I171" s="86" t="s">
        <v>1395</v>
      </c>
      <c r="K171" s="86" t="s">
        <v>1397</v>
      </c>
    </row>
    <row r="172" spans="1:11" x14ac:dyDescent="0.65">
      <c r="A172" s="145" t="s">
        <v>887</v>
      </c>
      <c r="B172" s="145" t="s">
        <v>888</v>
      </c>
      <c r="C172" s="145" t="s">
        <v>16</v>
      </c>
      <c r="D172" s="145" t="s">
        <v>17</v>
      </c>
      <c r="E172" s="145" t="s">
        <v>1324</v>
      </c>
      <c r="F172" s="145" t="s">
        <v>17</v>
      </c>
      <c r="G172" s="146">
        <v>12</v>
      </c>
      <c r="H172" s="145" t="s">
        <v>1324</v>
      </c>
      <c r="I172" s="86" t="s">
        <v>1395</v>
      </c>
      <c r="K172" s="86" t="s">
        <v>1397</v>
      </c>
    </row>
    <row r="173" spans="1:11" x14ac:dyDescent="0.65">
      <c r="A173" s="145" t="s">
        <v>175</v>
      </c>
      <c r="B173" s="145" t="s">
        <v>1456</v>
      </c>
      <c r="C173" s="145" t="s">
        <v>16</v>
      </c>
      <c r="D173" s="145" t="s">
        <v>17</v>
      </c>
      <c r="E173" s="145" t="s">
        <v>1324</v>
      </c>
      <c r="F173" s="145" t="s">
        <v>17</v>
      </c>
      <c r="G173" s="146">
        <v>12</v>
      </c>
      <c r="H173" s="145" t="s">
        <v>1324</v>
      </c>
      <c r="I173" s="86" t="s">
        <v>1395</v>
      </c>
      <c r="K173" s="86" t="s">
        <v>1394</v>
      </c>
    </row>
    <row r="174" spans="1:11" x14ac:dyDescent="0.65">
      <c r="A174" s="145" t="s">
        <v>1054</v>
      </c>
      <c r="B174" s="145" t="s">
        <v>1055</v>
      </c>
      <c r="C174" s="145" t="s">
        <v>16</v>
      </c>
      <c r="D174" s="145" t="s">
        <v>17</v>
      </c>
      <c r="E174" s="145" t="s">
        <v>1324</v>
      </c>
      <c r="F174" s="145" t="s">
        <v>17</v>
      </c>
      <c r="G174" s="146">
        <v>12</v>
      </c>
      <c r="H174" s="145" t="s">
        <v>1324</v>
      </c>
      <c r="I174" s="86" t="s">
        <v>1393</v>
      </c>
      <c r="J174" s="86">
        <v>42643</v>
      </c>
      <c r="K174" s="86" t="s">
        <v>1394</v>
      </c>
    </row>
    <row r="175" spans="1:11" x14ac:dyDescent="0.65">
      <c r="A175" s="145" t="s">
        <v>176</v>
      </c>
      <c r="B175" s="145" t="s">
        <v>177</v>
      </c>
      <c r="C175" s="145" t="s">
        <v>16</v>
      </c>
      <c r="D175" s="145" t="s">
        <v>17</v>
      </c>
      <c r="E175" s="145" t="s">
        <v>1324</v>
      </c>
      <c r="F175" s="145" t="s">
        <v>17</v>
      </c>
      <c r="G175" s="146">
        <v>12</v>
      </c>
      <c r="H175" s="145" t="s">
        <v>1324</v>
      </c>
      <c r="I175" s="86" t="s">
        <v>1395</v>
      </c>
      <c r="K175" s="86" t="s">
        <v>1394</v>
      </c>
    </row>
    <row r="176" spans="1:11" x14ac:dyDescent="0.65">
      <c r="A176" s="145" t="s">
        <v>178</v>
      </c>
      <c r="B176" s="145" t="s">
        <v>179</v>
      </c>
      <c r="C176" s="145" t="s">
        <v>16</v>
      </c>
      <c r="D176" s="145" t="s">
        <v>17</v>
      </c>
      <c r="E176" s="145" t="s">
        <v>1324</v>
      </c>
      <c r="F176" s="145" t="s">
        <v>17</v>
      </c>
      <c r="G176" s="146">
        <v>12</v>
      </c>
      <c r="H176" s="145" t="s">
        <v>1324</v>
      </c>
      <c r="I176" s="86" t="s">
        <v>1395</v>
      </c>
      <c r="K176" s="86" t="s">
        <v>1394</v>
      </c>
    </row>
    <row r="177" spans="1:11" x14ac:dyDescent="0.65">
      <c r="A177" s="145" t="s">
        <v>889</v>
      </c>
      <c r="B177" s="145" t="s">
        <v>890</v>
      </c>
      <c r="C177" s="145" t="s">
        <v>16</v>
      </c>
      <c r="D177" s="145" t="s">
        <v>17</v>
      </c>
      <c r="E177" s="145" t="s">
        <v>1324</v>
      </c>
      <c r="F177" s="145" t="s">
        <v>17</v>
      </c>
      <c r="G177" s="146">
        <v>12</v>
      </c>
      <c r="H177" s="145" t="s">
        <v>1324</v>
      </c>
      <c r="I177" s="86" t="s">
        <v>1395</v>
      </c>
      <c r="K177" s="86" t="s">
        <v>1397</v>
      </c>
    </row>
    <row r="178" spans="1:11" x14ac:dyDescent="0.65">
      <c r="A178" s="145" t="s">
        <v>1056</v>
      </c>
      <c r="B178" s="145" t="s">
        <v>1057</v>
      </c>
      <c r="C178" s="145" t="s">
        <v>14</v>
      </c>
      <c r="D178" s="145" t="s">
        <v>15</v>
      </c>
      <c r="E178" s="145" t="s">
        <v>1323</v>
      </c>
      <c r="F178" s="145" t="s">
        <v>15</v>
      </c>
      <c r="G178" s="146">
        <v>11</v>
      </c>
      <c r="H178" s="145" t="s">
        <v>1323</v>
      </c>
      <c r="I178" s="86" t="s">
        <v>1393</v>
      </c>
      <c r="J178" s="86">
        <v>42643</v>
      </c>
      <c r="K178" s="86" t="s">
        <v>1394</v>
      </c>
    </row>
    <row r="179" spans="1:11" x14ac:dyDescent="0.65">
      <c r="A179" s="145" t="s">
        <v>143</v>
      </c>
      <c r="B179" s="145" t="s">
        <v>1457</v>
      </c>
      <c r="C179" s="145" t="s">
        <v>14</v>
      </c>
      <c r="D179" s="145" t="s">
        <v>15</v>
      </c>
      <c r="E179" s="145" t="s">
        <v>1323</v>
      </c>
      <c r="F179" s="145" t="s">
        <v>15</v>
      </c>
      <c r="G179" s="146">
        <v>11</v>
      </c>
      <c r="H179" s="145" t="s">
        <v>1323</v>
      </c>
      <c r="I179" s="86" t="s">
        <v>1395</v>
      </c>
      <c r="K179" s="86" t="s">
        <v>1394</v>
      </c>
    </row>
    <row r="180" spans="1:11" x14ac:dyDescent="0.65">
      <c r="A180" s="145" t="s">
        <v>217</v>
      </c>
      <c r="B180" s="145" t="s">
        <v>1458</v>
      </c>
      <c r="C180" s="145" t="s">
        <v>18</v>
      </c>
      <c r="D180" s="145" t="s">
        <v>690</v>
      </c>
      <c r="E180" s="145" t="s">
        <v>1326</v>
      </c>
      <c r="F180" s="145" t="s">
        <v>673</v>
      </c>
      <c r="G180" s="146">
        <v>33</v>
      </c>
      <c r="H180" s="145" t="s">
        <v>1326</v>
      </c>
      <c r="I180" s="86" t="s">
        <v>1395</v>
      </c>
      <c r="K180" s="86" t="s">
        <v>1394</v>
      </c>
    </row>
    <row r="181" spans="1:11" x14ac:dyDescent="0.65">
      <c r="A181" s="145" t="s">
        <v>180</v>
      </c>
      <c r="B181" s="145" t="s">
        <v>1459</v>
      </c>
      <c r="C181" s="145" t="s">
        <v>16</v>
      </c>
      <c r="D181" s="145" t="s">
        <v>17</v>
      </c>
      <c r="E181" s="145" t="s">
        <v>1324</v>
      </c>
      <c r="F181" s="145" t="s">
        <v>17</v>
      </c>
      <c r="G181" s="146">
        <v>12</v>
      </c>
      <c r="H181" s="145" t="s">
        <v>1324</v>
      </c>
      <c r="I181" s="86" t="s">
        <v>1395</v>
      </c>
      <c r="K181" s="86" t="s">
        <v>1394</v>
      </c>
    </row>
    <row r="182" spans="1:11" x14ac:dyDescent="0.65">
      <c r="A182" s="145" t="s">
        <v>181</v>
      </c>
      <c r="B182" s="145" t="s">
        <v>1460</v>
      </c>
      <c r="C182" s="145" t="s">
        <v>16</v>
      </c>
      <c r="D182" s="145" t="s">
        <v>17</v>
      </c>
      <c r="E182" s="145" t="s">
        <v>1324</v>
      </c>
      <c r="F182" s="145" t="s">
        <v>17</v>
      </c>
      <c r="G182" s="146">
        <v>12</v>
      </c>
      <c r="H182" s="145" t="s">
        <v>1324</v>
      </c>
      <c r="I182" s="86" t="s">
        <v>1395</v>
      </c>
      <c r="K182" s="86" t="s">
        <v>1394</v>
      </c>
    </row>
    <row r="183" spans="1:11" x14ac:dyDescent="0.65">
      <c r="A183" s="145" t="s">
        <v>182</v>
      </c>
      <c r="B183" s="145" t="s">
        <v>1461</v>
      </c>
      <c r="C183" s="145" t="s">
        <v>16</v>
      </c>
      <c r="D183" s="145" t="s">
        <v>17</v>
      </c>
      <c r="E183" s="145" t="s">
        <v>1324</v>
      </c>
      <c r="F183" s="145" t="s">
        <v>17</v>
      </c>
      <c r="G183" s="146">
        <v>12</v>
      </c>
      <c r="H183" s="145" t="s">
        <v>1324</v>
      </c>
      <c r="I183" s="86" t="s">
        <v>1395</v>
      </c>
      <c r="K183" s="86" t="s">
        <v>1394</v>
      </c>
    </row>
    <row r="184" spans="1:11" x14ac:dyDescent="0.65">
      <c r="A184" s="145" t="s">
        <v>183</v>
      </c>
      <c r="B184" s="145" t="s">
        <v>1462</v>
      </c>
      <c r="C184" s="145" t="s">
        <v>16</v>
      </c>
      <c r="D184" s="145" t="s">
        <v>17</v>
      </c>
      <c r="E184" s="145" t="s">
        <v>1324</v>
      </c>
      <c r="F184" s="145" t="s">
        <v>17</v>
      </c>
      <c r="G184" s="146">
        <v>12</v>
      </c>
      <c r="H184" s="145" t="s">
        <v>1324</v>
      </c>
      <c r="I184" s="86" t="s">
        <v>1395</v>
      </c>
      <c r="K184" s="86" t="s">
        <v>1394</v>
      </c>
    </row>
    <row r="185" spans="1:11" x14ac:dyDescent="0.65">
      <c r="A185" s="145" t="s">
        <v>184</v>
      </c>
      <c r="B185" s="145" t="s">
        <v>1463</v>
      </c>
      <c r="C185" s="145" t="s">
        <v>16</v>
      </c>
      <c r="D185" s="145" t="s">
        <v>17</v>
      </c>
      <c r="E185" s="145" t="s">
        <v>1324</v>
      </c>
      <c r="F185" s="145" t="s">
        <v>17</v>
      </c>
      <c r="G185" s="146">
        <v>12</v>
      </c>
      <c r="H185" s="145" t="s">
        <v>1324</v>
      </c>
      <c r="I185" s="86" t="s">
        <v>1395</v>
      </c>
      <c r="K185" s="86" t="s">
        <v>1394</v>
      </c>
    </row>
    <row r="186" spans="1:11" x14ac:dyDescent="0.65">
      <c r="A186" s="145" t="s">
        <v>891</v>
      </c>
      <c r="B186" s="145" t="s">
        <v>892</v>
      </c>
      <c r="C186" s="145" t="s">
        <v>16</v>
      </c>
      <c r="D186" s="145" t="s">
        <v>17</v>
      </c>
      <c r="E186" s="145" t="s">
        <v>1324</v>
      </c>
      <c r="F186" s="145" t="s">
        <v>17</v>
      </c>
      <c r="G186" s="146">
        <v>12</v>
      </c>
      <c r="H186" s="145" t="s">
        <v>1324</v>
      </c>
      <c r="I186" s="86" t="s">
        <v>1395</v>
      </c>
      <c r="K186" s="86" t="s">
        <v>1397</v>
      </c>
    </row>
    <row r="187" spans="1:11" x14ac:dyDescent="0.65">
      <c r="A187" s="145" t="s">
        <v>893</v>
      </c>
      <c r="B187" s="145" t="s">
        <v>894</v>
      </c>
      <c r="C187" s="145" t="s">
        <v>16</v>
      </c>
      <c r="D187" s="145" t="s">
        <v>17</v>
      </c>
      <c r="E187" s="145" t="s">
        <v>1324</v>
      </c>
      <c r="F187" s="145" t="s">
        <v>17</v>
      </c>
      <c r="G187" s="146">
        <v>12</v>
      </c>
      <c r="H187" s="145" t="s">
        <v>1324</v>
      </c>
      <c r="I187" s="86" t="s">
        <v>1395</v>
      </c>
      <c r="K187" s="86" t="s">
        <v>1397</v>
      </c>
    </row>
    <row r="188" spans="1:11" x14ac:dyDescent="0.65">
      <c r="A188" s="145" t="s">
        <v>895</v>
      </c>
      <c r="B188" s="145" t="s">
        <v>896</v>
      </c>
      <c r="C188" s="145" t="s">
        <v>16</v>
      </c>
      <c r="D188" s="145" t="s">
        <v>17</v>
      </c>
      <c r="E188" s="145" t="s">
        <v>1324</v>
      </c>
      <c r="F188" s="145" t="s">
        <v>17</v>
      </c>
      <c r="G188" s="146">
        <v>12</v>
      </c>
      <c r="H188" s="145" t="s">
        <v>1324</v>
      </c>
      <c r="I188" s="86" t="s">
        <v>1395</v>
      </c>
      <c r="K188" s="86" t="s">
        <v>1397</v>
      </c>
    </row>
    <row r="189" spans="1:11" x14ac:dyDescent="0.65">
      <c r="A189" s="145" t="s">
        <v>185</v>
      </c>
      <c r="B189" s="145" t="s">
        <v>1464</v>
      </c>
      <c r="C189" s="145" t="s">
        <v>16</v>
      </c>
      <c r="D189" s="145" t="s">
        <v>17</v>
      </c>
      <c r="E189" s="145" t="s">
        <v>1324</v>
      </c>
      <c r="F189" s="145" t="s">
        <v>17</v>
      </c>
      <c r="G189" s="146">
        <v>12</v>
      </c>
      <c r="H189" s="145" t="s">
        <v>1324</v>
      </c>
      <c r="I189" s="86" t="s">
        <v>1395</v>
      </c>
      <c r="K189" s="86" t="s">
        <v>1394</v>
      </c>
    </row>
    <row r="190" spans="1:11" x14ac:dyDescent="0.65">
      <c r="A190" s="145" t="s">
        <v>897</v>
      </c>
      <c r="B190" s="145" t="s">
        <v>898</v>
      </c>
      <c r="C190" s="145" t="s">
        <v>16</v>
      </c>
      <c r="D190" s="145" t="s">
        <v>17</v>
      </c>
      <c r="E190" s="145" t="s">
        <v>1324</v>
      </c>
      <c r="F190" s="145" t="s">
        <v>17</v>
      </c>
      <c r="G190" s="146">
        <v>12</v>
      </c>
      <c r="H190" s="145" t="s">
        <v>1324</v>
      </c>
      <c r="I190" s="86" t="s">
        <v>1395</v>
      </c>
      <c r="K190" s="86" t="s">
        <v>1397</v>
      </c>
    </row>
    <row r="191" spans="1:11" x14ac:dyDescent="0.65">
      <c r="A191" s="145" t="s">
        <v>186</v>
      </c>
      <c r="B191" s="145" t="s">
        <v>1465</v>
      </c>
      <c r="C191" s="145" t="s">
        <v>16</v>
      </c>
      <c r="D191" s="145" t="s">
        <v>17</v>
      </c>
      <c r="E191" s="145" t="s">
        <v>1324</v>
      </c>
      <c r="F191" s="145" t="s">
        <v>17</v>
      </c>
      <c r="G191" s="146">
        <v>12</v>
      </c>
      <c r="H191" s="145" t="s">
        <v>1324</v>
      </c>
      <c r="I191" s="86" t="s">
        <v>1395</v>
      </c>
      <c r="K191" s="86" t="s">
        <v>1394</v>
      </c>
    </row>
    <row r="192" spans="1:11" x14ac:dyDescent="0.65">
      <c r="A192" s="145" t="s">
        <v>1058</v>
      </c>
      <c r="B192" s="145" t="s">
        <v>1059</v>
      </c>
      <c r="C192" s="145" t="s">
        <v>16</v>
      </c>
      <c r="D192" s="145" t="s">
        <v>17</v>
      </c>
      <c r="E192" s="145" t="s">
        <v>1324</v>
      </c>
      <c r="F192" s="145" t="s">
        <v>17</v>
      </c>
      <c r="G192" s="146">
        <v>12</v>
      </c>
      <c r="H192" s="145" t="s">
        <v>1324</v>
      </c>
      <c r="I192" s="86" t="s">
        <v>1393</v>
      </c>
      <c r="J192" s="86">
        <v>42643</v>
      </c>
      <c r="K192" s="86" t="s">
        <v>1394</v>
      </c>
    </row>
    <row r="193" spans="1:11" x14ac:dyDescent="0.65">
      <c r="A193" s="145" t="s">
        <v>1060</v>
      </c>
      <c r="B193" s="145" t="s">
        <v>1061</v>
      </c>
      <c r="C193" s="145" t="s">
        <v>16</v>
      </c>
      <c r="D193" s="145" t="s">
        <v>17</v>
      </c>
      <c r="E193" s="145" t="s">
        <v>1324</v>
      </c>
      <c r="F193" s="145" t="s">
        <v>17</v>
      </c>
      <c r="G193" s="146">
        <v>12</v>
      </c>
      <c r="H193" s="145" t="s">
        <v>1324</v>
      </c>
      <c r="I193" s="86" t="s">
        <v>1393</v>
      </c>
      <c r="J193" s="86">
        <v>42643</v>
      </c>
      <c r="K193" s="86" t="s">
        <v>1394</v>
      </c>
    </row>
    <row r="194" spans="1:11" x14ac:dyDescent="0.65">
      <c r="A194" s="145" t="s">
        <v>1062</v>
      </c>
      <c r="B194" s="145" t="s">
        <v>1063</v>
      </c>
      <c r="C194" s="145" t="s">
        <v>16</v>
      </c>
      <c r="D194" s="145" t="s">
        <v>17</v>
      </c>
      <c r="E194" s="145" t="s">
        <v>1324</v>
      </c>
      <c r="F194" s="145" t="s">
        <v>17</v>
      </c>
      <c r="G194" s="146">
        <v>12</v>
      </c>
      <c r="H194" s="145" t="s">
        <v>1324</v>
      </c>
      <c r="I194" s="86" t="s">
        <v>1393</v>
      </c>
      <c r="J194" s="86">
        <v>42643</v>
      </c>
      <c r="K194" s="86" t="s">
        <v>1394</v>
      </c>
    </row>
    <row r="195" spans="1:11" x14ac:dyDescent="0.65">
      <c r="A195" s="145" t="s">
        <v>1064</v>
      </c>
      <c r="B195" s="145" t="s">
        <v>1065</v>
      </c>
      <c r="C195" s="145" t="s">
        <v>16</v>
      </c>
      <c r="D195" s="145" t="s">
        <v>17</v>
      </c>
      <c r="E195" s="145" t="s">
        <v>1324</v>
      </c>
      <c r="F195" s="145" t="s">
        <v>17</v>
      </c>
      <c r="G195" s="146">
        <v>12</v>
      </c>
      <c r="H195" s="145" t="s">
        <v>1324</v>
      </c>
      <c r="I195" s="86" t="s">
        <v>1393</v>
      </c>
      <c r="J195" s="86">
        <v>42643</v>
      </c>
      <c r="K195" s="86" t="s">
        <v>1394</v>
      </c>
    </row>
    <row r="196" spans="1:11" x14ac:dyDescent="0.65">
      <c r="A196" s="145" t="s">
        <v>1066</v>
      </c>
      <c r="B196" s="145" t="s">
        <v>1067</v>
      </c>
      <c r="C196" s="145" t="s">
        <v>16</v>
      </c>
      <c r="D196" s="145" t="s">
        <v>17</v>
      </c>
      <c r="E196" s="145" t="s">
        <v>1324</v>
      </c>
      <c r="F196" s="145" t="s">
        <v>17</v>
      </c>
      <c r="G196" s="146">
        <v>12</v>
      </c>
      <c r="H196" s="145" t="s">
        <v>1324</v>
      </c>
      <c r="I196" s="86" t="s">
        <v>1393</v>
      </c>
      <c r="J196" s="86">
        <v>42643</v>
      </c>
      <c r="K196" s="86" t="s">
        <v>1394</v>
      </c>
    </row>
    <row r="197" spans="1:11" x14ac:dyDescent="0.65">
      <c r="A197" s="145" t="s">
        <v>187</v>
      </c>
      <c r="B197" s="145" t="s">
        <v>188</v>
      </c>
      <c r="C197" s="145" t="s">
        <v>16</v>
      </c>
      <c r="D197" s="145" t="s">
        <v>17</v>
      </c>
      <c r="E197" s="145" t="s">
        <v>1324</v>
      </c>
      <c r="F197" s="145" t="s">
        <v>17</v>
      </c>
      <c r="G197" s="146">
        <v>12</v>
      </c>
      <c r="H197" s="145" t="s">
        <v>1324</v>
      </c>
      <c r="I197" s="86" t="s">
        <v>1395</v>
      </c>
      <c r="K197" s="86" t="s">
        <v>1394</v>
      </c>
    </row>
    <row r="198" spans="1:11" x14ac:dyDescent="0.65">
      <c r="A198" s="145" t="s">
        <v>189</v>
      </c>
      <c r="B198" s="145" t="s">
        <v>190</v>
      </c>
      <c r="C198" s="145" t="s">
        <v>16</v>
      </c>
      <c r="D198" s="145" t="s">
        <v>17</v>
      </c>
      <c r="E198" s="145" t="s">
        <v>1324</v>
      </c>
      <c r="F198" s="145" t="s">
        <v>17</v>
      </c>
      <c r="G198" s="146">
        <v>12</v>
      </c>
      <c r="H198" s="145" t="s">
        <v>1324</v>
      </c>
      <c r="I198" s="86" t="s">
        <v>1395</v>
      </c>
      <c r="K198" s="86" t="s">
        <v>1394</v>
      </c>
    </row>
    <row r="199" spans="1:11" x14ac:dyDescent="0.65">
      <c r="A199" s="145" t="s">
        <v>139</v>
      </c>
      <c r="B199" s="145" t="s">
        <v>140</v>
      </c>
      <c r="C199" s="145" t="s">
        <v>12</v>
      </c>
      <c r="D199" s="145" t="s">
        <v>13</v>
      </c>
      <c r="E199" s="145" t="s">
        <v>1317</v>
      </c>
      <c r="F199" s="145" t="s">
        <v>1318</v>
      </c>
      <c r="G199" s="146">
        <v>10</v>
      </c>
      <c r="H199" s="145" t="s">
        <v>1317</v>
      </c>
      <c r="I199" s="86" t="s">
        <v>1395</v>
      </c>
      <c r="K199" s="86" t="s">
        <v>1394</v>
      </c>
    </row>
    <row r="200" spans="1:11" x14ac:dyDescent="0.65">
      <c r="A200" s="145" t="s">
        <v>141</v>
      </c>
      <c r="B200" s="145" t="s">
        <v>142</v>
      </c>
      <c r="C200" s="145" t="s">
        <v>12</v>
      </c>
      <c r="D200" s="145" t="s">
        <v>13</v>
      </c>
      <c r="E200" s="145" t="s">
        <v>1317</v>
      </c>
      <c r="F200" s="145" t="s">
        <v>1318</v>
      </c>
      <c r="G200" s="146">
        <v>10</v>
      </c>
      <c r="H200" s="145" t="s">
        <v>1317</v>
      </c>
      <c r="I200" s="86" t="s">
        <v>1395</v>
      </c>
      <c r="K200" s="86" t="s">
        <v>1394</v>
      </c>
    </row>
    <row r="201" spans="1:11" x14ac:dyDescent="0.65">
      <c r="A201" s="145" t="s">
        <v>1068</v>
      </c>
      <c r="B201" s="145" t="s">
        <v>1069</v>
      </c>
      <c r="C201" s="145" t="s">
        <v>16</v>
      </c>
      <c r="D201" s="145" t="s">
        <v>17</v>
      </c>
      <c r="E201" s="145" t="s">
        <v>1324</v>
      </c>
      <c r="F201" s="145" t="s">
        <v>17</v>
      </c>
      <c r="G201" s="146">
        <v>12</v>
      </c>
      <c r="H201" s="145" t="s">
        <v>1324</v>
      </c>
      <c r="I201" s="86" t="s">
        <v>1393</v>
      </c>
      <c r="J201" s="86">
        <v>42643</v>
      </c>
      <c r="K201" s="86" t="s">
        <v>1394</v>
      </c>
    </row>
    <row r="202" spans="1:11" x14ac:dyDescent="0.65">
      <c r="A202" s="145" t="s">
        <v>191</v>
      </c>
      <c r="B202" s="145" t="s">
        <v>192</v>
      </c>
      <c r="C202" s="145" t="s">
        <v>16</v>
      </c>
      <c r="D202" s="145" t="s">
        <v>17</v>
      </c>
      <c r="E202" s="145" t="s">
        <v>1324</v>
      </c>
      <c r="F202" s="145" t="s">
        <v>17</v>
      </c>
      <c r="G202" s="146">
        <v>12</v>
      </c>
      <c r="H202" s="145" t="s">
        <v>1324</v>
      </c>
      <c r="I202" s="86" t="s">
        <v>1395</v>
      </c>
      <c r="K202" s="86" t="s">
        <v>1394</v>
      </c>
    </row>
    <row r="203" spans="1:11" x14ac:dyDescent="0.65">
      <c r="A203" s="145" t="s">
        <v>1070</v>
      </c>
      <c r="B203" s="145" t="s">
        <v>1071</v>
      </c>
      <c r="C203" s="145" t="s">
        <v>16</v>
      </c>
      <c r="D203" s="145" t="s">
        <v>17</v>
      </c>
      <c r="E203" s="145" t="s">
        <v>1324</v>
      </c>
      <c r="F203" s="145" t="s">
        <v>17</v>
      </c>
      <c r="G203" s="146">
        <v>12</v>
      </c>
      <c r="H203" s="145" t="s">
        <v>1324</v>
      </c>
      <c r="I203" s="86" t="s">
        <v>1393</v>
      </c>
      <c r="J203" s="86">
        <v>42643</v>
      </c>
      <c r="K203" s="86" t="s">
        <v>1394</v>
      </c>
    </row>
    <row r="204" spans="1:11" x14ac:dyDescent="0.65">
      <c r="A204" s="145" t="s">
        <v>193</v>
      </c>
      <c r="B204" s="145" t="s">
        <v>194</v>
      </c>
      <c r="C204" s="145" t="s">
        <v>16</v>
      </c>
      <c r="D204" s="145" t="s">
        <v>17</v>
      </c>
      <c r="E204" s="145" t="s">
        <v>1324</v>
      </c>
      <c r="F204" s="145" t="s">
        <v>17</v>
      </c>
      <c r="G204" s="146">
        <v>12</v>
      </c>
      <c r="H204" s="145" t="s">
        <v>1324</v>
      </c>
      <c r="I204" s="86" t="s">
        <v>1395</v>
      </c>
      <c r="K204" s="86" t="s">
        <v>1394</v>
      </c>
    </row>
    <row r="205" spans="1:11" x14ac:dyDescent="0.65">
      <c r="A205" s="145" t="s">
        <v>195</v>
      </c>
      <c r="B205" s="145" t="s">
        <v>196</v>
      </c>
      <c r="C205" s="145" t="s">
        <v>16</v>
      </c>
      <c r="D205" s="145" t="s">
        <v>17</v>
      </c>
      <c r="E205" s="145" t="s">
        <v>1324</v>
      </c>
      <c r="F205" s="145" t="s">
        <v>17</v>
      </c>
      <c r="G205" s="146">
        <v>12</v>
      </c>
      <c r="H205" s="145" t="s">
        <v>1324</v>
      </c>
      <c r="I205" s="86" t="s">
        <v>1395</v>
      </c>
      <c r="K205" s="86" t="s">
        <v>1394</v>
      </c>
    </row>
    <row r="206" spans="1:11" x14ac:dyDescent="0.65">
      <c r="A206" s="145" t="s">
        <v>197</v>
      </c>
      <c r="B206" s="145" t="s">
        <v>198</v>
      </c>
      <c r="C206" s="145" t="s">
        <v>16</v>
      </c>
      <c r="D206" s="145" t="s">
        <v>17</v>
      </c>
      <c r="E206" s="145" t="s">
        <v>1324</v>
      </c>
      <c r="F206" s="145" t="s">
        <v>17</v>
      </c>
      <c r="G206" s="146">
        <v>12</v>
      </c>
      <c r="H206" s="145" t="s">
        <v>1324</v>
      </c>
      <c r="I206" s="86" t="s">
        <v>1395</v>
      </c>
      <c r="K206" s="86" t="s">
        <v>1394</v>
      </c>
    </row>
    <row r="207" spans="1:11" x14ac:dyDescent="0.65">
      <c r="A207" s="145" t="s">
        <v>1072</v>
      </c>
      <c r="B207" s="145" t="s">
        <v>1073</v>
      </c>
      <c r="C207" s="145" t="s">
        <v>16</v>
      </c>
      <c r="D207" s="145" t="s">
        <v>17</v>
      </c>
      <c r="E207" s="145" t="s">
        <v>1324</v>
      </c>
      <c r="F207" s="145" t="s">
        <v>17</v>
      </c>
      <c r="G207" s="146">
        <v>12</v>
      </c>
      <c r="H207" s="145" t="s">
        <v>1324</v>
      </c>
      <c r="I207" s="86" t="s">
        <v>1393</v>
      </c>
      <c r="J207" s="86">
        <v>42643</v>
      </c>
      <c r="K207" s="86" t="s">
        <v>1394</v>
      </c>
    </row>
    <row r="208" spans="1:11" x14ac:dyDescent="0.65">
      <c r="A208" s="145" t="s">
        <v>1074</v>
      </c>
      <c r="B208" s="145" t="s">
        <v>1075</v>
      </c>
      <c r="C208" s="145" t="s">
        <v>16</v>
      </c>
      <c r="D208" s="145" t="s">
        <v>17</v>
      </c>
      <c r="E208" s="145" t="s">
        <v>1324</v>
      </c>
      <c r="F208" s="145" t="s">
        <v>17</v>
      </c>
      <c r="G208" s="146">
        <v>12</v>
      </c>
      <c r="H208" s="145" t="s">
        <v>1324</v>
      </c>
      <c r="I208" s="86" t="s">
        <v>1393</v>
      </c>
      <c r="J208" s="86">
        <v>42643</v>
      </c>
      <c r="K208" s="86" t="s">
        <v>1394</v>
      </c>
    </row>
    <row r="209" spans="1:11" x14ac:dyDescent="0.65">
      <c r="A209" s="145" t="s">
        <v>199</v>
      </c>
      <c r="B209" s="145" t="s">
        <v>200</v>
      </c>
      <c r="C209" s="145" t="s">
        <v>16</v>
      </c>
      <c r="D209" s="145" t="s">
        <v>17</v>
      </c>
      <c r="E209" s="145" t="s">
        <v>1324</v>
      </c>
      <c r="F209" s="145" t="s">
        <v>17</v>
      </c>
      <c r="G209" s="146">
        <v>12</v>
      </c>
      <c r="H209" s="145" t="s">
        <v>1324</v>
      </c>
      <c r="I209" s="86" t="s">
        <v>1395</v>
      </c>
      <c r="K209" s="86" t="s">
        <v>1394</v>
      </c>
    </row>
    <row r="210" spans="1:11" x14ac:dyDescent="0.65">
      <c r="A210" s="145" t="s">
        <v>201</v>
      </c>
      <c r="B210" s="145" t="s">
        <v>1466</v>
      </c>
      <c r="C210" s="145" t="s">
        <v>16</v>
      </c>
      <c r="D210" s="145" t="s">
        <v>17</v>
      </c>
      <c r="E210" s="145" t="s">
        <v>1324</v>
      </c>
      <c r="F210" s="145" t="s">
        <v>17</v>
      </c>
      <c r="G210" s="146">
        <v>12</v>
      </c>
      <c r="H210" s="145" t="s">
        <v>1324</v>
      </c>
      <c r="I210" s="86" t="s">
        <v>1395</v>
      </c>
      <c r="K210" s="86" t="s">
        <v>1394</v>
      </c>
    </row>
    <row r="211" spans="1:11" x14ac:dyDescent="0.65">
      <c r="A211" s="145" t="s">
        <v>202</v>
      </c>
      <c r="B211" s="145" t="s">
        <v>1467</v>
      </c>
      <c r="C211" s="145" t="s">
        <v>16</v>
      </c>
      <c r="D211" s="145" t="s">
        <v>17</v>
      </c>
      <c r="E211" s="145" t="s">
        <v>1324</v>
      </c>
      <c r="F211" s="145" t="s">
        <v>17</v>
      </c>
      <c r="G211" s="146">
        <v>12</v>
      </c>
      <c r="H211" s="145" t="s">
        <v>1324</v>
      </c>
      <c r="I211" s="86" t="s">
        <v>1395</v>
      </c>
      <c r="K211" s="86" t="s">
        <v>1394</v>
      </c>
    </row>
    <row r="212" spans="1:11" x14ac:dyDescent="0.65">
      <c r="A212" s="145" t="s">
        <v>203</v>
      </c>
      <c r="B212" s="145" t="s">
        <v>204</v>
      </c>
      <c r="C212" s="145" t="s">
        <v>16</v>
      </c>
      <c r="D212" s="145" t="s">
        <v>17</v>
      </c>
      <c r="E212" s="145" t="s">
        <v>1324</v>
      </c>
      <c r="F212" s="145" t="s">
        <v>17</v>
      </c>
      <c r="G212" s="146">
        <v>12</v>
      </c>
      <c r="H212" s="145" t="s">
        <v>1324</v>
      </c>
      <c r="I212" s="86" t="s">
        <v>1395</v>
      </c>
      <c r="K212" s="86" t="s">
        <v>1394</v>
      </c>
    </row>
    <row r="213" spans="1:11" x14ac:dyDescent="0.65">
      <c r="A213" s="145" t="s">
        <v>205</v>
      </c>
      <c r="B213" s="145" t="s">
        <v>206</v>
      </c>
      <c r="C213" s="145" t="s">
        <v>16</v>
      </c>
      <c r="D213" s="145" t="s">
        <v>17</v>
      </c>
      <c r="E213" s="145" t="s">
        <v>1324</v>
      </c>
      <c r="F213" s="145" t="s">
        <v>17</v>
      </c>
      <c r="G213" s="146">
        <v>12</v>
      </c>
      <c r="H213" s="145" t="s">
        <v>1324</v>
      </c>
      <c r="I213" s="86" t="s">
        <v>1395</v>
      </c>
      <c r="K213" s="86" t="s">
        <v>1394</v>
      </c>
    </row>
    <row r="214" spans="1:11" x14ac:dyDescent="0.65">
      <c r="A214" s="145" t="s">
        <v>218</v>
      </c>
      <c r="B214" s="145" t="s">
        <v>219</v>
      </c>
      <c r="C214" s="145" t="s">
        <v>18</v>
      </c>
      <c r="D214" s="145" t="s">
        <v>690</v>
      </c>
      <c r="E214" s="145" t="s">
        <v>1326</v>
      </c>
      <c r="F214" s="145" t="s">
        <v>673</v>
      </c>
      <c r="G214" s="146">
        <v>33</v>
      </c>
      <c r="H214" s="145" t="s">
        <v>1326</v>
      </c>
      <c r="I214" s="86" t="s">
        <v>1395</v>
      </c>
      <c r="K214" s="86" t="s">
        <v>1394</v>
      </c>
    </row>
    <row r="215" spans="1:11" x14ac:dyDescent="0.65">
      <c r="A215" s="145" t="s">
        <v>207</v>
      </c>
      <c r="B215" s="145" t="s">
        <v>1468</v>
      </c>
      <c r="C215" s="145" t="s">
        <v>16</v>
      </c>
      <c r="D215" s="145" t="s">
        <v>17</v>
      </c>
      <c r="E215" s="145" t="s">
        <v>1324</v>
      </c>
      <c r="F215" s="145" t="s">
        <v>17</v>
      </c>
      <c r="G215" s="146">
        <v>12</v>
      </c>
      <c r="H215" s="145" t="s">
        <v>1324</v>
      </c>
      <c r="I215" s="86" t="s">
        <v>1395</v>
      </c>
      <c r="K215" s="86" t="s">
        <v>1394</v>
      </c>
    </row>
    <row r="216" spans="1:11" x14ac:dyDescent="0.65">
      <c r="A216" s="145" t="s">
        <v>208</v>
      </c>
      <c r="B216" s="145" t="s">
        <v>209</v>
      </c>
      <c r="C216" s="145" t="s">
        <v>16</v>
      </c>
      <c r="D216" s="145" t="s">
        <v>17</v>
      </c>
      <c r="E216" s="145" t="s">
        <v>1324</v>
      </c>
      <c r="F216" s="145" t="s">
        <v>17</v>
      </c>
      <c r="G216" s="146">
        <v>12</v>
      </c>
      <c r="H216" s="145" t="s">
        <v>1324</v>
      </c>
      <c r="I216" s="86" t="s">
        <v>1395</v>
      </c>
      <c r="K216" s="86" t="s">
        <v>1394</v>
      </c>
    </row>
    <row r="217" spans="1:11" x14ac:dyDescent="0.65">
      <c r="A217" s="145" t="s">
        <v>210</v>
      </c>
      <c r="B217" s="145" t="s">
        <v>1469</v>
      </c>
      <c r="C217" s="145" t="s">
        <v>16</v>
      </c>
      <c r="D217" s="145" t="s">
        <v>17</v>
      </c>
      <c r="E217" s="145" t="s">
        <v>1324</v>
      </c>
      <c r="F217" s="145" t="s">
        <v>17</v>
      </c>
      <c r="G217" s="146">
        <v>12</v>
      </c>
      <c r="H217" s="145" t="s">
        <v>1324</v>
      </c>
      <c r="I217" s="86" t="s">
        <v>1395</v>
      </c>
      <c r="K217" s="86" t="s">
        <v>1394</v>
      </c>
    </row>
    <row r="218" spans="1:11" x14ac:dyDescent="0.65">
      <c r="A218" s="145" t="s">
        <v>211</v>
      </c>
      <c r="B218" s="145" t="s">
        <v>212</v>
      </c>
      <c r="C218" s="145" t="s">
        <v>16</v>
      </c>
      <c r="D218" s="145" t="s">
        <v>17</v>
      </c>
      <c r="E218" s="145" t="s">
        <v>1324</v>
      </c>
      <c r="F218" s="145" t="s">
        <v>17</v>
      </c>
      <c r="G218" s="146">
        <v>12</v>
      </c>
      <c r="H218" s="145" t="s">
        <v>1324</v>
      </c>
      <c r="I218" s="86" t="s">
        <v>1395</v>
      </c>
      <c r="K218" s="86" t="s">
        <v>1394</v>
      </c>
    </row>
    <row r="219" spans="1:11" x14ac:dyDescent="0.65">
      <c r="A219" s="145" t="s">
        <v>1076</v>
      </c>
      <c r="B219" s="145" t="s">
        <v>1077</v>
      </c>
      <c r="C219" s="145" t="s">
        <v>0</v>
      </c>
      <c r="D219" s="145" t="s">
        <v>1</v>
      </c>
      <c r="E219" s="145" t="s">
        <v>1283</v>
      </c>
      <c r="F219" s="145" t="s">
        <v>1284</v>
      </c>
      <c r="G219" s="146">
        <v>4</v>
      </c>
      <c r="H219" s="145" t="s">
        <v>1283</v>
      </c>
      <c r="I219" s="86" t="s">
        <v>1393</v>
      </c>
      <c r="J219" s="86">
        <v>42643</v>
      </c>
      <c r="K219" s="86" t="s">
        <v>1394</v>
      </c>
    </row>
    <row r="220" spans="1:11" x14ac:dyDescent="0.65">
      <c r="A220" s="145" t="s">
        <v>213</v>
      </c>
      <c r="B220" s="145" t="s">
        <v>214</v>
      </c>
      <c r="C220" s="145" t="s">
        <v>16</v>
      </c>
      <c r="D220" s="145" t="s">
        <v>17</v>
      </c>
      <c r="E220" s="145" t="s">
        <v>1324</v>
      </c>
      <c r="F220" s="145" t="s">
        <v>17</v>
      </c>
      <c r="G220" s="146">
        <v>12</v>
      </c>
      <c r="H220" s="145" t="s">
        <v>1324</v>
      </c>
      <c r="I220" s="86" t="s">
        <v>1395</v>
      </c>
      <c r="K220" s="86" t="s">
        <v>1394</v>
      </c>
    </row>
    <row r="221" spans="1:11" x14ac:dyDescent="0.65">
      <c r="A221" s="145" t="s">
        <v>1078</v>
      </c>
      <c r="B221" s="145" t="s">
        <v>107</v>
      </c>
      <c r="C221" s="145" t="s">
        <v>8</v>
      </c>
      <c r="D221" s="145" t="s">
        <v>9</v>
      </c>
      <c r="E221" s="145" t="s">
        <v>1308</v>
      </c>
      <c r="F221" s="145" t="s">
        <v>1309</v>
      </c>
      <c r="G221" s="146">
        <v>8</v>
      </c>
      <c r="H221" s="145" t="s">
        <v>1308</v>
      </c>
      <c r="I221" s="86" t="s">
        <v>1393</v>
      </c>
      <c r="J221" s="86">
        <v>42643</v>
      </c>
      <c r="K221" s="86" t="s">
        <v>1394</v>
      </c>
    </row>
    <row r="222" spans="1:11" x14ac:dyDescent="0.65">
      <c r="A222" s="145" t="s">
        <v>1079</v>
      </c>
      <c r="B222" s="145" t="s">
        <v>108</v>
      </c>
      <c r="C222" s="145" t="s">
        <v>8</v>
      </c>
      <c r="D222" s="145" t="s">
        <v>9</v>
      </c>
      <c r="E222" s="145" t="s">
        <v>1308</v>
      </c>
      <c r="F222" s="145" t="s">
        <v>1309</v>
      </c>
      <c r="G222" s="146">
        <v>8</v>
      </c>
      <c r="H222" s="145" t="s">
        <v>1308</v>
      </c>
      <c r="I222" s="86" t="s">
        <v>1393</v>
      </c>
      <c r="J222" s="86">
        <v>42643</v>
      </c>
      <c r="K222" s="86" t="s">
        <v>1394</v>
      </c>
    </row>
    <row r="223" spans="1:11" x14ac:dyDescent="0.65">
      <c r="A223" s="145" t="s">
        <v>1080</v>
      </c>
      <c r="B223" s="145" t="s">
        <v>116</v>
      </c>
      <c r="C223" s="145" t="s">
        <v>10</v>
      </c>
      <c r="D223" s="145" t="s">
        <v>11</v>
      </c>
      <c r="E223" s="145" t="s">
        <v>1315</v>
      </c>
      <c r="F223" s="145" t="s">
        <v>1316</v>
      </c>
      <c r="G223" s="146">
        <v>9</v>
      </c>
      <c r="H223" s="145" t="s">
        <v>1315</v>
      </c>
      <c r="I223" s="86" t="s">
        <v>1393</v>
      </c>
      <c r="J223" s="86">
        <v>42643</v>
      </c>
      <c r="K223" s="86" t="s">
        <v>1394</v>
      </c>
    </row>
    <row r="224" spans="1:11" x14ac:dyDescent="0.65">
      <c r="A224" s="145" t="s">
        <v>229</v>
      </c>
      <c r="B224" s="145" t="s">
        <v>230</v>
      </c>
      <c r="C224" s="145" t="s">
        <v>25</v>
      </c>
      <c r="D224" s="145" t="s">
        <v>26</v>
      </c>
      <c r="E224" s="145" t="s">
        <v>1338</v>
      </c>
      <c r="F224" s="145" t="s">
        <v>1339</v>
      </c>
      <c r="G224" s="146">
        <v>17</v>
      </c>
      <c r="H224" s="145" t="s">
        <v>1338</v>
      </c>
      <c r="I224" s="86" t="s">
        <v>1395</v>
      </c>
      <c r="K224" s="86" t="s">
        <v>1394</v>
      </c>
    </row>
    <row r="225" spans="1:11" x14ac:dyDescent="0.65">
      <c r="A225" s="145" t="s">
        <v>231</v>
      </c>
      <c r="B225" s="145" t="s">
        <v>232</v>
      </c>
      <c r="C225" s="145" t="s">
        <v>25</v>
      </c>
      <c r="D225" s="145" t="s">
        <v>26</v>
      </c>
      <c r="E225" s="145" t="s">
        <v>1338</v>
      </c>
      <c r="F225" s="145" t="s">
        <v>1339</v>
      </c>
      <c r="G225" s="146">
        <v>17</v>
      </c>
      <c r="H225" s="145" t="s">
        <v>1338</v>
      </c>
      <c r="I225" s="86" t="s">
        <v>1395</v>
      </c>
      <c r="K225" s="86" t="s">
        <v>1394</v>
      </c>
    </row>
    <row r="226" spans="1:11" x14ac:dyDescent="0.65">
      <c r="A226" s="145" t="s">
        <v>1081</v>
      </c>
      <c r="B226" s="145" t="s">
        <v>1082</v>
      </c>
      <c r="C226" s="145" t="s">
        <v>25</v>
      </c>
      <c r="D226" s="145" t="s">
        <v>26</v>
      </c>
      <c r="E226" s="145" t="s">
        <v>1338</v>
      </c>
      <c r="F226" s="145" t="s">
        <v>1339</v>
      </c>
      <c r="G226" s="146">
        <v>17</v>
      </c>
      <c r="H226" s="145" t="s">
        <v>1338</v>
      </c>
      <c r="I226" s="86" t="s">
        <v>1393</v>
      </c>
      <c r="J226" s="86">
        <v>42643</v>
      </c>
      <c r="K226" s="86" t="s">
        <v>1394</v>
      </c>
    </row>
    <row r="227" spans="1:11" x14ac:dyDescent="0.65">
      <c r="A227" s="145" t="s">
        <v>1083</v>
      </c>
      <c r="B227" s="145" t="s">
        <v>1084</v>
      </c>
      <c r="C227" s="145" t="s">
        <v>25</v>
      </c>
      <c r="D227" s="145" t="s">
        <v>26</v>
      </c>
      <c r="E227" s="145" t="s">
        <v>1338</v>
      </c>
      <c r="F227" s="145" t="s">
        <v>1339</v>
      </c>
      <c r="G227" s="146">
        <v>17</v>
      </c>
      <c r="H227" s="145" t="s">
        <v>1338</v>
      </c>
      <c r="I227" s="86" t="s">
        <v>1393</v>
      </c>
      <c r="J227" s="86">
        <v>42643</v>
      </c>
      <c r="K227" s="86" t="s">
        <v>1394</v>
      </c>
    </row>
    <row r="228" spans="1:11" x14ac:dyDescent="0.65">
      <c r="A228" s="145" t="s">
        <v>233</v>
      </c>
      <c r="B228" s="145" t="s">
        <v>234</v>
      </c>
      <c r="C228" s="145" t="s">
        <v>25</v>
      </c>
      <c r="D228" s="145" t="s">
        <v>26</v>
      </c>
      <c r="E228" s="145" t="s">
        <v>1338</v>
      </c>
      <c r="F228" s="145" t="s">
        <v>1339</v>
      </c>
      <c r="G228" s="146">
        <v>17</v>
      </c>
      <c r="H228" s="145" t="s">
        <v>1338</v>
      </c>
      <c r="I228" s="86" t="s">
        <v>1395</v>
      </c>
      <c r="K228" s="86" t="s">
        <v>1394</v>
      </c>
    </row>
    <row r="229" spans="1:11" x14ac:dyDescent="0.65">
      <c r="A229" s="145" t="s">
        <v>235</v>
      </c>
      <c r="B229" s="145" t="s">
        <v>236</v>
      </c>
      <c r="C229" s="145" t="s">
        <v>25</v>
      </c>
      <c r="D229" s="145" t="s">
        <v>26</v>
      </c>
      <c r="E229" s="145" t="s">
        <v>1338</v>
      </c>
      <c r="F229" s="145" t="s">
        <v>1339</v>
      </c>
      <c r="G229" s="146">
        <v>17</v>
      </c>
      <c r="H229" s="145" t="s">
        <v>1338</v>
      </c>
      <c r="I229" s="86" t="s">
        <v>1395</v>
      </c>
      <c r="K229" s="86" t="s">
        <v>1394</v>
      </c>
    </row>
    <row r="230" spans="1:11" x14ac:dyDescent="0.65">
      <c r="A230" s="145" t="s">
        <v>237</v>
      </c>
      <c r="B230" s="145" t="s">
        <v>238</v>
      </c>
      <c r="C230" s="145" t="s">
        <v>25</v>
      </c>
      <c r="D230" s="145" t="s">
        <v>26</v>
      </c>
      <c r="E230" s="145" t="s">
        <v>1338</v>
      </c>
      <c r="F230" s="145" t="s">
        <v>1339</v>
      </c>
      <c r="G230" s="146">
        <v>17</v>
      </c>
      <c r="H230" s="145" t="s">
        <v>1338</v>
      </c>
      <c r="I230" s="86" t="s">
        <v>1395</v>
      </c>
      <c r="K230" s="86" t="s">
        <v>1394</v>
      </c>
    </row>
    <row r="231" spans="1:11" x14ac:dyDescent="0.65">
      <c r="A231" s="145" t="s">
        <v>1085</v>
      </c>
      <c r="B231" s="145" t="s">
        <v>1086</v>
      </c>
      <c r="C231" s="145" t="s">
        <v>25</v>
      </c>
      <c r="D231" s="145" t="s">
        <v>26</v>
      </c>
      <c r="E231" s="145" t="s">
        <v>1338</v>
      </c>
      <c r="F231" s="145" t="s">
        <v>1339</v>
      </c>
      <c r="G231" s="146">
        <v>17</v>
      </c>
      <c r="H231" s="145" t="s">
        <v>1338</v>
      </c>
      <c r="I231" s="86" t="s">
        <v>1393</v>
      </c>
      <c r="J231" s="86">
        <v>42643</v>
      </c>
      <c r="K231" s="86" t="s">
        <v>1394</v>
      </c>
    </row>
    <row r="232" spans="1:11" x14ac:dyDescent="0.65">
      <c r="A232" s="145" t="s">
        <v>1087</v>
      </c>
      <c r="B232" s="145" t="s">
        <v>1088</v>
      </c>
      <c r="C232" s="145" t="s">
        <v>25</v>
      </c>
      <c r="D232" s="145" t="s">
        <v>26</v>
      </c>
      <c r="E232" s="145" t="s">
        <v>1338</v>
      </c>
      <c r="F232" s="145" t="s">
        <v>1339</v>
      </c>
      <c r="G232" s="146">
        <v>17</v>
      </c>
      <c r="H232" s="145" t="s">
        <v>1338</v>
      </c>
      <c r="I232" s="86" t="s">
        <v>1393</v>
      </c>
      <c r="J232" s="86">
        <v>42643</v>
      </c>
      <c r="K232" s="86" t="s">
        <v>1394</v>
      </c>
    </row>
    <row r="233" spans="1:11" x14ac:dyDescent="0.65">
      <c r="A233" s="145" t="s">
        <v>1089</v>
      </c>
      <c r="B233" s="145" t="s">
        <v>1090</v>
      </c>
      <c r="C233" s="145" t="s">
        <v>25</v>
      </c>
      <c r="D233" s="145" t="s">
        <v>26</v>
      </c>
      <c r="E233" s="145" t="s">
        <v>1338</v>
      </c>
      <c r="F233" s="145" t="s">
        <v>1339</v>
      </c>
      <c r="G233" s="146">
        <v>17</v>
      </c>
      <c r="H233" s="145" t="s">
        <v>1338</v>
      </c>
      <c r="I233" s="86" t="s">
        <v>1393</v>
      </c>
      <c r="J233" s="86">
        <v>42643</v>
      </c>
      <c r="K233" s="86" t="s">
        <v>1394</v>
      </c>
    </row>
    <row r="234" spans="1:11" x14ac:dyDescent="0.65">
      <c r="A234" s="145" t="s">
        <v>239</v>
      </c>
      <c r="B234" s="145" t="s">
        <v>240</v>
      </c>
      <c r="C234" s="145" t="s">
        <v>29</v>
      </c>
      <c r="D234" s="145" t="s">
        <v>30</v>
      </c>
      <c r="E234" s="145" t="s">
        <v>1340</v>
      </c>
      <c r="F234" s="145" t="s">
        <v>1341</v>
      </c>
      <c r="G234" s="146">
        <v>19</v>
      </c>
      <c r="H234" s="145" t="s">
        <v>1340</v>
      </c>
      <c r="I234" s="86" t="s">
        <v>1395</v>
      </c>
      <c r="K234" s="86" t="s">
        <v>1394</v>
      </c>
    </row>
    <row r="235" spans="1:11" x14ac:dyDescent="0.65">
      <c r="A235" s="145" t="s">
        <v>241</v>
      </c>
      <c r="B235" s="145" t="s">
        <v>242</v>
      </c>
      <c r="C235" s="145" t="s">
        <v>25</v>
      </c>
      <c r="D235" s="145" t="s">
        <v>26</v>
      </c>
      <c r="E235" s="145" t="s">
        <v>1338</v>
      </c>
      <c r="F235" s="145" t="s">
        <v>1339</v>
      </c>
      <c r="G235" s="146">
        <v>17</v>
      </c>
      <c r="H235" s="145" t="s">
        <v>1338</v>
      </c>
      <c r="I235" s="86" t="s">
        <v>1395</v>
      </c>
      <c r="K235" s="86" t="s">
        <v>1394</v>
      </c>
    </row>
    <row r="236" spans="1:11" x14ac:dyDescent="0.65">
      <c r="A236" s="145" t="s">
        <v>243</v>
      </c>
      <c r="B236" s="145" t="s">
        <v>244</v>
      </c>
      <c r="C236" s="145" t="s">
        <v>25</v>
      </c>
      <c r="D236" s="145" t="s">
        <v>26</v>
      </c>
      <c r="E236" s="145" t="s">
        <v>1338</v>
      </c>
      <c r="F236" s="145" t="s">
        <v>1339</v>
      </c>
      <c r="G236" s="146">
        <v>17</v>
      </c>
      <c r="H236" s="145" t="s">
        <v>1338</v>
      </c>
      <c r="I236" s="86" t="s">
        <v>1395</v>
      </c>
      <c r="K236" s="86" t="s">
        <v>1394</v>
      </c>
    </row>
    <row r="237" spans="1:11" x14ac:dyDescent="0.65">
      <c r="A237" s="145" t="s">
        <v>245</v>
      </c>
      <c r="B237" s="145" t="s">
        <v>246</v>
      </c>
      <c r="C237" s="145" t="s">
        <v>25</v>
      </c>
      <c r="D237" s="145" t="s">
        <v>26</v>
      </c>
      <c r="E237" s="145" t="s">
        <v>1338</v>
      </c>
      <c r="F237" s="145" t="s">
        <v>1339</v>
      </c>
      <c r="G237" s="146">
        <v>17</v>
      </c>
      <c r="H237" s="145" t="s">
        <v>1338</v>
      </c>
      <c r="I237" s="86" t="s">
        <v>1395</v>
      </c>
      <c r="K237" s="86" t="s">
        <v>1394</v>
      </c>
    </row>
    <row r="238" spans="1:11" x14ac:dyDescent="0.65">
      <c r="A238" s="145" t="s">
        <v>247</v>
      </c>
      <c r="B238" s="145" t="s">
        <v>248</v>
      </c>
      <c r="C238" s="145" t="s">
        <v>25</v>
      </c>
      <c r="D238" s="145" t="s">
        <v>26</v>
      </c>
      <c r="E238" s="145" t="s">
        <v>1338</v>
      </c>
      <c r="F238" s="145" t="s">
        <v>1339</v>
      </c>
      <c r="G238" s="146">
        <v>17</v>
      </c>
      <c r="H238" s="145" t="s">
        <v>1338</v>
      </c>
      <c r="I238" s="86" t="s">
        <v>1395</v>
      </c>
      <c r="K238" s="86" t="s">
        <v>1394</v>
      </c>
    </row>
    <row r="239" spans="1:11" x14ac:dyDescent="0.65">
      <c r="A239" s="145" t="s">
        <v>249</v>
      </c>
      <c r="B239" s="145" t="s">
        <v>250</v>
      </c>
      <c r="C239" s="145" t="s">
        <v>25</v>
      </c>
      <c r="D239" s="145" t="s">
        <v>26</v>
      </c>
      <c r="E239" s="145" t="s">
        <v>1338</v>
      </c>
      <c r="F239" s="145" t="s">
        <v>1339</v>
      </c>
      <c r="G239" s="146">
        <v>17</v>
      </c>
      <c r="H239" s="145" t="s">
        <v>1338</v>
      </c>
      <c r="I239" s="86" t="s">
        <v>1395</v>
      </c>
      <c r="K239" s="86" t="s">
        <v>1394</v>
      </c>
    </row>
    <row r="240" spans="1:11" x14ac:dyDescent="0.65">
      <c r="A240" s="145" t="s">
        <v>251</v>
      </c>
      <c r="B240" s="145" t="s">
        <v>252</v>
      </c>
      <c r="C240" s="145" t="s">
        <v>25</v>
      </c>
      <c r="D240" s="145" t="s">
        <v>26</v>
      </c>
      <c r="E240" s="145" t="s">
        <v>1338</v>
      </c>
      <c r="F240" s="145" t="s">
        <v>1339</v>
      </c>
      <c r="G240" s="146">
        <v>17</v>
      </c>
      <c r="H240" s="145" t="s">
        <v>1338</v>
      </c>
      <c r="I240" s="86" t="s">
        <v>1395</v>
      </c>
      <c r="K240" s="86" t="s">
        <v>1394</v>
      </c>
    </row>
    <row r="241" spans="1:11" x14ac:dyDescent="0.65">
      <c r="A241" s="145" t="s">
        <v>261</v>
      </c>
      <c r="B241" s="145" t="s">
        <v>262</v>
      </c>
      <c r="C241" s="145" t="s">
        <v>27</v>
      </c>
      <c r="D241" s="145" t="s">
        <v>28</v>
      </c>
      <c r="E241" s="145" t="s">
        <v>1342</v>
      </c>
      <c r="F241" s="145" t="s">
        <v>1343</v>
      </c>
      <c r="G241" s="146">
        <v>18</v>
      </c>
      <c r="H241" s="145" t="s">
        <v>1342</v>
      </c>
      <c r="I241" s="86" t="s">
        <v>1395</v>
      </c>
      <c r="K241" s="86" t="s">
        <v>1394</v>
      </c>
    </row>
    <row r="242" spans="1:11" x14ac:dyDescent="0.65">
      <c r="A242" s="145" t="s">
        <v>263</v>
      </c>
      <c r="B242" s="145" t="s">
        <v>264</v>
      </c>
      <c r="C242" s="145" t="s">
        <v>27</v>
      </c>
      <c r="D242" s="145" t="s">
        <v>28</v>
      </c>
      <c r="E242" s="145" t="s">
        <v>1342</v>
      </c>
      <c r="F242" s="145" t="s">
        <v>1343</v>
      </c>
      <c r="G242" s="146">
        <v>18</v>
      </c>
      <c r="H242" s="145" t="s">
        <v>1342</v>
      </c>
      <c r="I242" s="86" t="s">
        <v>1395</v>
      </c>
      <c r="K242" s="86" t="s">
        <v>1394</v>
      </c>
    </row>
    <row r="243" spans="1:11" x14ac:dyDescent="0.65">
      <c r="A243" s="145" t="s">
        <v>265</v>
      </c>
      <c r="B243" s="145" t="s">
        <v>1470</v>
      </c>
      <c r="C243" s="145" t="s">
        <v>27</v>
      </c>
      <c r="D243" s="145" t="s">
        <v>28</v>
      </c>
      <c r="E243" s="145" t="s">
        <v>1344</v>
      </c>
      <c r="F243" s="145" t="s">
        <v>1345</v>
      </c>
      <c r="G243" s="146">
        <v>18</v>
      </c>
      <c r="H243" s="145" t="s">
        <v>1344</v>
      </c>
      <c r="I243" s="86" t="s">
        <v>1395</v>
      </c>
      <c r="K243" s="86" t="s">
        <v>1394</v>
      </c>
    </row>
    <row r="244" spans="1:11" x14ac:dyDescent="0.65">
      <c r="A244" s="145" t="s">
        <v>266</v>
      </c>
      <c r="B244" s="145" t="s">
        <v>267</v>
      </c>
      <c r="C244" s="145" t="s">
        <v>27</v>
      </c>
      <c r="D244" s="145" t="s">
        <v>28</v>
      </c>
      <c r="E244" s="145" t="s">
        <v>1344</v>
      </c>
      <c r="F244" s="145" t="s">
        <v>1345</v>
      </c>
      <c r="G244" s="146">
        <v>18</v>
      </c>
      <c r="H244" s="145" t="s">
        <v>1344</v>
      </c>
      <c r="I244" s="86" t="s">
        <v>1395</v>
      </c>
      <c r="K244" s="86" t="s">
        <v>1394</v>
      </c>
    </row>
    <row r="245" spans="1:11" x14ac:dyDescent="0.65">
      <c r="A245" s="145" t="s">
        <v>268</v>
      </c>
      <c r="B245" s="145" t="s">
        <v>269</v>
      </c>
      <c r="C245" s="145" t="s">
        <v>27</v>
      </c>
      <c r="D245" s="145" t="s">
        <v>28</v>
      </c>
      <c r="E245" s="145" t="s">
        <v>1346</v>
      </c>
      <c r="F245" s="145" t="s">
        <v>1347</v>
      </c>
      <c r="G245" s="146">
        <v>18</v>
      </c>
      <c r="H245" s="145" t="s">
        <v>1346</v>
      </c>
      <c r="I245" s="86" t="s">
        <v>1395</v>
      </c>
      <c r="K245" s="86" t="s">
        <v>1394</v>
      </c>
    </row>
    <row r="246" spans="1:11" x14ac:dyDescent="0.65">
      <c r="A246" s="145" t="s">
        <v>270</v>
      </c>
      <c r="B246" s="145" t="s">
        <v>636</v>
      </c>
      <c r="C246" s="145" t="s">
        <v>27</v>
      </c>
      <c r="D246" s="145" t="s">
        <v>28</v>
      </c>
      <c r="E246" s="145" t="s">
        <v>1346</v>
      </c>
      <c r="F246" s="145" t="s">
        <v>1347</v>
      </c>
      <c r="G246" s="146">
        <v>18</v>
      </c>
      <c r="H246" s="145" t="s">
        <v>1346</v>
      </c>
      <c r="I246" s="86" t="s">
        <v>1395</v>
      </c>
      <c r="K246" s="86" t="s">
        <v>1394</v>
      </c>
    </row>
    <row r="247" spans="1:11" x14ac:dyDescent="0.65">
      <c r="A247" s="145" t="s">
        <v>253</v>
      </c>
      <c r="B247" s="145" t="s">
        <v>1471</v>
      </c>
      <c r="C247" s="145" t="s">
        <v>25</v>
      </c>
      <c r="D247" s="145" t="s">
        <v>26</v>
      </c>
      <c r="E247" s="145" t="s">
        <v>1338</v>
      </c>
      <c r="F247" s="145" t="s">
        <v>1339</v>
      </c>
      <c r="G247" s="146">
        <v>17</v>
      </c>
      <c r="H247" s="145" t="s">
        <v>1338</v>
      </c>
      <c r="I247" s="86" t="s">
        <v>1395</v>
      </c>
      <c r="K247" s="86" t="s">
        <v>1394</v>
      </c>
    </row>
    <row r="248" spans="1:11" x14ac:dyDescent="0.65">
      <c r="A248" s="145" t="s">
        <v>254</v>
      </c>
      <c r="B248" s="145" t="s">
        <v>1472</v>
      </c>
      <c r="C248" s="145" t="s">
        <v>25</v>
      </c>
      <c r="D248" s="145" t="s">
        <v>26</v>
      </c>
      <c r="E248" s="145" t="s">
        <v>1338</v>
      </c>
      <c r="F248" s="145" t="s">
        <v>1339</v>
      </c>
      <c r="G248" s="146">
        <v>17</v>
      </c>
      <c r="H248" s="145" t="s">
        <v>1338</v>
      </c>
      <c r="I248" s="86" t="s">
        <v>1395</v>
      </c>
      <c r="K248" s="86" t="s">
        <v>1394</v>
      </c>
    </row>
    <row r="249" spans="1:11" x14ac:dyDescent="0.65">
      <c r="A249" s="145" t="s">
        <v>1091</v>
      </c>
      <c r="B249" s="145" t="s">
        <v>1092</v>
      </c>
      <c r="C249" s="145" t="s">
        <v>25</v>
      </c>
      <c r="D249" s="145" t="s">
        <v>26</v>
      </c>
      <c r="E249" s="145" t="s">
        <v>1338</v>
      </c>
      <c r="F249" s="145" t="s">
        <v>1339</v>
      </c>
      <c r="G249" s="146">
        <v>17</v>
      </c>
      <c r="H249" s="145" t="s">
        <v>1338</v>
      </c>
      <c r="I249" s="86" t="s">
        <v>1393</v>
      </c>
      <c r="J249" s="86">
        <v>42643</v>
      </c>
      <c r="K249" s="86" t="s">
        <v>1394</v>
      </c>
    </row>
    <row r="250" spans="1:11" x14ac:dyDescent="0.65">
      <c r="A250" s="145" t="s">
        <v>1093</v>
      </c>
      <c r="B250" s="145" t="s">
        <v>1094</v>
      </c>
      <c r="C250" s="145" t="s">
        <v>25</v>
      </c>
      <c r="D250" s="145" t="s">
        <v>26</v>
      </c>
      <c r="E250" s="145" t="s">
        <v>1338</v>
      </c>
      <c r="F250" s="145" t="s">
        <v>1339</v>
      </c>
      <c r="G250" s="146">
        <v>17</v>
      </c>
      <c r="H250" s="145" t="s">
        <v>1338</v>
      </c>
      <c r="I250" s="86" t="s">
        <v>1393</v>
      </c>
      <c r="J250" s="86">
        <v>42643</v>
      </c>
      <c r="K250" s="86" t="s">
        <v>1394</v>
      </c>
    </row>
    <row r="251" spans="1:11" x14ac:dyDescent="0.65">
      <c r="A251" s="145" t="s">
        <v>255</v>
      </c>
      <c r="B251" s="145" t="s">
        <v>1473</v>
      </c>
      <c r="C251" s="145" t="s">
        <v>25</v>
      </c>
      <c r="D251" s="145" t="s">
        <v>26</v>
      </c>
      <c r="E251" s="145" t="s">
        <v>1338</v>
      </c>
      <c r="F251" s="145" t="s">
        <v>1339</v>
      </c>
      <c r="G251" s="146">
        <v>17</v>
      </c>
      <c r="H251" s="145" t="s">
        <v>1338</v>
      </c>
      <c r="I251" s="86" t="s">
        <v>1395</v>
      </c>
      <c r="K251" s="86" t="s">
        <v>1394</v>
      </c>
    </row>
    <row r="252" spans="1:11" x14ac:dyDescent="0.65">
      <c r="A252" s="145" t="s">
        <v>256</v>
      </c>
      <c r="B252" s="145" t="s">
        <v>1474</v>
      </c>
      <c r="C252" s="145" t="s">
        <v>25</v>
      </c>
      <c r="D252" s="145" t="s">
        <v>26</v>
      </c>
      <c r="E252" s="145" t="s">
        <v>1338</v>
      </c>
      <c r="F252" s="145" t="s">
        <v>1339</v>
      </c>
      <c r="G252" s="146">
        <v>17</v>
      </c>
      <c r="H252" s="145" t="s">
        <v>1338</v>
      </c>
      <c r="I252" s="86" t="s">
        <v>1395</v>
      </c>
      <c r="K252" s="86" t="s">
        <v>1394</v>
      </c>
    </row>
    <row r="253" spans="1:11" x14ac:dyDescent="0.65">
      <c r="A253" s="145" t="s">
        <v>257</v>
      </c>
      <c r="B253" s="145" t="s">
        <v>1475</v>
      </c>
      <c r="C253" s="145" t="s">
        <v>25</v>
      </c>
      <c r="D253" s="145" t="s">
        <v>26</v>
      </c>
      <c r="E253" s="145" t="s">
        <v>1338</v>
      </c>
      <c r="F253" s="145" t="s">
        <v>1339</v>
      </c>
      <c r="G253" s="146">
        <v>17</v>
      </c>
      <c r="H253" s="145" t="s">
        <v>1338</v>
      </c>
      <c r="I253" s="86" t="s">
        <v>1395</v>
      </c>
      <c r="K253" s="86" t="s">
        <v>1394</v>
      </c>
    </row>
    <row r="254" spans="1:11" x14ac:dyDescent="0.65">
      <c r="A254" s="145" t="s">
        <v>258</v>
      </c>
      <c r="B254" s="145" t="s">
        <v>1476</v>
      </c>
      <c r="C254" s="145" t="s">
        <v>25</v>
      </c>
      <c r="D254" s="145" t="s">
        <v>26</v>
      </c>
      <c r="E254" s="145" t="s">
        <v>1338</v>
      </c>
      <c r="F254" s="145" t="s">
        <v>1339</v>
      </c>
      <c r="G254" s="146">
        <v>17</v>
      </c>
      <c r="H254" s="145" t="s">
        <v>1338</v>
      </c>
      <c r="I254" s="86" t="s">
        <v>1395</v>
      </c>
      <c r="K254" s="86" t="s">
        <v>1394</v>
      </c>
    </row>
    <row r="255" spans="1:11" x14ac:dyDescent="0.65">
      <c r="A255" s="145" t="s">
        <v>259</v>
      </c>
      <c r="B255" s="145" t="s">
        <v>1477</v>
      </c>
      <c r="C255" s="145" t="s">
        <v>25</v>
      </c>
      <c r="D255" s="145" t="s">
        <v>26</v>
      </c>
      <c r="E255" s="145" t="s">
        <v>1338</v>
      </c>
      <c r="F255" s="145" t="s">
        <v>1339</v>
      </c>
      <c r="G255" s="146">
        <v>17</v>
      </c>
      <c r="H255" s="145" t="s">
        <v>1338</v>
      </c>
      <c r="I255" s="86" t="s">
        <v>1395</v>
      </c>
      <c r="K255" s="86" t="s">
        <v>1394</v>
      </c>
    </row>
    <row r="256" spans="1:11" x14ac:dyDescent="0.65">
      <c r="A256" s="145" t="s">
        <v>260</v>
      </c>
      <c r="B256" s="145" t="s">
        <v>1478</v>
      </c>
      <c r="C256" s="145" t="s">
        <v>25</v>
      </c>
      <c r="D256" s="145" t="s">
        <v>26</v>
      </c>
      <c r="E256" s="145" t="s">
        <v>1338</v>
      </c>
      <c r="F256" s="145" t="s">
        <v>1339</v>
      </c>
      <c r="G256" s="146">
        <v>17</v>
      </c>
      <c r="H256" s="145" t="s">
        <v>1338</v>
      </c>
      <c r="I256" s="86" t="s">
        <v>1395</v>
      </c>
      <c r="K256" s="86" t="s">
        <v>1394</v>
      </c>
    </row>
    <row r="257" spans="1:11" x14ac:dyDescent="0.65">
      <c r="A257" s="145" t="s">
        <v>1095</v>
      </c>
      <c r="B257" s="145" t="s">
        <v>1096</v>
      </c>
      <c r="C257" s="145" t="s">
        <v>31</v>
      </c>
      <c r="D257" s="145" t="s">
        <v>32</v>
      </c>
      <c r="E257" s="145" t="s">
        <v>1348</v>
      </c>
      <c r="F257" s="145" t="s">
        <v>1349</v>
      </c>
      <c r="G257" s="146">
        <v>20</v>
      </c>
      <c r="H257" s="145" t="s">
        <v>1348</v>
      </c>
      <c r="I257" s="86" t="s">
        <v>1393</v>
      </c>
      <c r="J257" s="86">
        <v>42643</v>
      </c>
      <c r="K257" s="86" t="s">
        <v>1394</v>
      </c>
    </row>
    <row r="258" spans="1:11" x14ac:dyDescent="0.65">
      <c r="A258" s="145" t="s">
        <v>1097</v>
      </c>
      <c r="B258" s="145" t="s">
        <v>1098</v>
      </c>
      <c r="C258" s="145" t="s">
        <v>31</v>
      </c>
      <c r="D258" s="145" t="s">
        <v>32</v>
      </c>
      <c r="E258" s="145" t="s">
        <v>1348</v>
      </c>
      <c r="F258" s="145" t="s">
        <v>1349</v>
      </c>
      <c r="G258" s="146">
        <v>20</v>
      </c>
      <c r="H258" s="145" t="s">
        <v>1348</v>
      </c>
      <c r="I258" s="86" t="s">
        <v>1393</v>
      </c>
      <c r="J258" s="86">
        <v>42643</v>
      </c>
      <c r="K258" s="86" t="s">
        <v>1394</v>
      </c>
    </row>
    <row r="259" spans="1:11" x14ac:dyDescent="0.65">
      <c r="A259" s="145" t="s">
        <v>899</v>
      </c>
      <c r="B259" s="145" t="s">
        <v>900</v>
      </c>
      <c r="C259" s="145" t="s">
        <v>25</v>
      </c>
      <c r="D259" s="145" t="s">
        <v>26</v>
      </c>
      <c r="E259" s="145" t="s">
        <v>1338</v>
      </c>
      <c r="F259" s="145" t="s">
        <v>1339</v>
      </c>
      <c r="G259" s="146">
        <v>17</v>
      </c>
      <c r="H259" s="145" t="s">
        <v>1338</v>
      </c>
      <c r="I259" s="86" t="s">
        <v>1395</v>
      </c>
      <c r="K259" s="86" t="s">
        <v>1397</v>
      </c>
    </row>
    <row r="260" spans="1:11" x14ac:dyDescent="0.65">
      <c r="A260" s="145" t="s">
        <v>901</v>
      </c>
      <c r="B260" s="145" t="s">
        <v>902</v>
      </c>
      <c r="C260" s="145" t="s">
        <v>25</v>
      </c>
      <c r="D260" s="145" t="s">
        <v>26</v>
      </c>
      <c r="E260" s="145" t="s">
        <v>1338</v>
      </c>
      <c r="F260" s="145" t="s">
        <v>1339</v>
      </c>
      <c r="G260" s="146">
        <v>17</v>
      </c>
      <c r="H260" s="145" t="s">
        <v>1338</v>
      </c>
      <c r="I260" s="86" t="s">
        <v>1395</v>
      </c>
      <c r="K260" s="86" t="s">
        <v>1397</v>
      </c>
    </row>
    <row r="261" spans="1:11" s="157" customFormat="1" x14ac:dyDescent="0.65">
      <c r="A261" s="155" t="s">
        <v>903</v>
      </c>
      <c r="B261" s="155" t="s">
        <v>1529</v>
      </c>
      <c r="C261" s="155" t="s">
        <v>29</v>
      </c>
      <c r="D261" s="155" t="s">
        <v>30</v>
      </c>
      <c r="E261" s="155" t="s">
        <v>1340</v>
      </c>
      <c r="F261" s="155" t="s">
        <v>1341</v>
      </c>
      <c r="G261" s="156">
        <v>19</v>
      </c>
      <c r="H261" s="155" t="s">
        <v>1340</v>
      </c>
      <c r="I261" s="157" t="s">
        <v>1395</v>
      </c>
      <c r="K261" s="157" t="s">
        <v>1397</v>
      </c>
    </row>
    <row r="262" spans="1:11" x14ac:dyDescent="0.65">
      <c r="A262" s="145" t="s">
        <v>285</v>
      </c>
      <c r="B262" s="145" t="s">
        <v>286</v>
      </c>
      <c r="C262" s="145" t="s">
        <v>31</v>
      </c>
      <c r="D262" s="145" t="s">
        <v>32</v>
      </c>
      <c r="E262" s="145" t="s">
        <v>1348</v>
      </c>
      <c r="F262" s="145" t="s">
        <v>1349</v>
      </c>
      <c r="G262" s="146">
        <v>20</v>
      </c>
      <c r="H262" s="145" t="s">
        <v>1348</v>
      </c>
      <c r="I262" s="86" t="s">
        <v>1395</v>
      </c>
      <c r="K262" s="86" t="s">
        <v>1394</v>
      </c>
    </row>
    <row r="263" spans="1:11" x14ac:dyDescent="0.65">
      <c r="A263" s="145" t="s">
        <v>287</v>
      </c>
      <c r="B263" s="145" t="s">
        <v>288</v>
      </c>
      <c r="C263" s="145" t="s">
        <v>31</v>
      </c>
      <c r="D263" s="145" t="s">
        <v>32</v>
      </c>
      <c r="E263" s="145" t="s">
        <v>1348</v>
      </c>
      <c r="F263" s="145" t="s">
        <v>1349</v>
      </c>
      <c r="G263" s="146">
        <v>20</v>
      </c>
      <c r="H263" s="145" t="s">
        <v>1348</v>
      </c>
      <c r="I263" s="86" t="s">
        <v>1395</v>
      </c>
      <c r="K263" s="86" t="s">
        <v>1394</v>
      </c>
    </row>
    <row r="264" spans="1:11" x14ac:dyDescent="0.65">
      <c r="A264" s="145" t="s">
        <v>289</v>
      </c>
      <c r="B264" s="145" t="s">
        <v>290</v>
      </c>
      <c r="C264" s="145" t="s">
        <v>31</v>
      </c>
      <c r="D264" s="145" t="s">
        <v>32</v>
      </c>
      <c r="E264" s="145" t="s">
        <v>1348</v>
      </c>
      <c r="F264" s="145" t="s">
        <v>1349</v>
      </c>
      <c r="G264" s="146">
        <v>20</v>
      </c>
      <c r="H264" s="145" t="s">
        <v>1348</v>
      </c>
      <c r="I264" s="86" t="s">
        <v>1395</v>
      </c>
      <c r="K264" s="86" t="s">
        <v>1394</v>
      </c>
    </row>
    <row r="265" spans="1:11" x14ac:dyDescent="0.65">
      <c r="A265" s="145" t="s">
        <v>291</v>
      </c>
      <c r="B265" s="145" t="s">
        <v>292</v>
      </c>
      <c r="C265" s="145" t="s">
        <v>31</v>
      </c>
      <c r="D265" s="145" t="s">
        <v>32</v>
      </c>
      <c r="E265" s="145" t="s">
        <v>1348</v>
      </c>
      <c r="F265" s="145" t="s">
        <v>1349</v>
      </c>
      <c r="G265" s="146">
        <v>20</v>
      </c>
      <c r="H265" s="145" t="s">
        <v>1348</v>
      </c>
      <c r="I265" s="86" t="s">
        <v>1395</v>
      </c>
      <c r="K265" s="86" t="s">
        <v>1394</v>
      </c>
    </row>
    <row r="266" spans="1:11" x14ac:dyDescent="0.65">
      <c r="A266" s="145" t="s">
        <v>293</v>
      </c>
      <c r="B266" s="145" t="s">
        <v>294</v>
      </c>
      <c r="C266" s="145" t="s">
        <v>31</v>
      </c>
      <c r="D266" s="145" t="s">
        <v>32</v>
      </c>
      <c r="E266" s="145" t="s">
        <v>1348</v>
      </c>
      <c r="F266" s="145" t="s">
        <v>1349</v>
      </c>
      <c r="G266" s="146">
        <v>20</v>
      </c>
      <c r="H266" s="145" t="s">
        <v>1348</v>
      </c>
      <c r="I266" s="86" t="s">
        <v>1395</v>
      </c>
      <c r="K266" s="86" t="s">
        <v>1394</v>
      </c>
    </row>
    <row r="267" spans="1:11" x14ac:dyDescent="0.65">
      <c r="A267" s="145" t="s">
        <v>295</v>
      </c>
      <c r="B267" s="145" t="s">
        <v>1479</v>
      </c>
      <c r="C267" s="145" t="s">
        <v>31</v>
      </c>
      <c r="D267" s="145" t="s">
        <v>32</v>
      </c>
      <c r="E267" s="145" t="s">
        <v>1348</v>
      </c>
      <c r="F267" s="145" t="s">
        <v>1349</v>
      </c>
      <c r="G267" s="146">
        <v>20</v>
      </c>
      <c r="H267" s="145" t="s">
        <v>1348</v>
      </c>
      <c r="I267" s="86" t="s">
        <v>1395</v>
      </c>
      <c r="K267" s="86" t="s">
        <v>1394</v>
      </c>
    </row>
    <row r="268" spans="1:11" x14ac:dyDescent="0.65">
      <c r="A268" s="145" t="s">
        <v>296</v>
      </c>
      <c r="B268" s="145" t="s">
        <v>297</v>
      </c>
      <c r="C268" s="145" t="s">
        <v>31</v>
      </c>
      <c r="D268" s="145" t="s">
        <v>32</v>
      </c>
      <c r="E268" s="145" t="s">
        <v>1348</v>
      </c>
      <c r="F268" s="145" t="s">
        <v>1349</v>
      </c>
      <c r="G268" s="146">
        <v>20</v>
      </c>
      <c r="H268" s="145" t="s">
        <v>1348</v>
      </c>
      <c r="I268" s="86" t="s">
        <v>1395</v>
      </c>
      <c r="K268" s="86" t="s">
        <v>1394</v>
      </c>
    </row>
    <row r="269" spans="1:11" x14ac:dyDescent="0.65">
      <c r="A269" s="145" t="s">
        <v>298</v>
      </c>
      <c r="B269" s="145" t="s">
        <v>299</v>
      </c>
      <c r="C269" s="145" t="s">
        <v>31</v>
      </c>
      <c r="D269" s="145" t="s">
        <v>32</v>
      </c>
      <c r="E269" s="145" t="s">
        <v>1348</v>
      </c>
      <c r="F269" s="145" t="s">
        <v>1349</v>
      </c>
      <c r="G269" s="146">
        <v>20</v>
      </c>
      <c r="H269" s="145" t="s">
        <v>1348</v>
      </c>
      <c r="I269" s="86" t="s">
        <v>1395</v>
      </c>
      <c r="K269" s="86" t="s">
        <v>1394</v>
      </c>
    </row>
    <row r="270" spans="1:11" x14ac:dyDescent="0.65">
      <c r="A270" s="145" t="s">
        <v>1099</v>
      </c>
      <c r="B270" s="145" t="s">
        <v>271</v>
      </c>
      <c r="C270" s="145" t="s">
        <v>29</v>
      </c>
      <c r="D270" s="145" t="s">
        <v>30</v>
      </c>
      <c r="E270" s="145" t="s">
        <v>1350</v>
      </c>
      <c r="F270" s="145" t="s">
        <v>1351</v>
      </c>
      <c r="G270" s="146">
        <v>19</v>
      </c>
      <c r="H270" s="145" t="s">
        <v>1350</v>
      </c>
      <c r="I270" s="86" t="s">
        <v>1393</v>
      </c>
      <c r="J270" s="86">
        <v>42643</v>
      </c>
      <c r="K270" s="86" t="s">
        <v>1394</v>
      </c>
    </row>
    <row r="271" spans="1:11" x14ac:dyDescent="0.65">
      <c r="A271" s="145" t="s">
        <v>1100</v>
      </c>
      <c r="B271" s="145" t="s">
        <v>272</v>
      </c>
      <c r="C271" s="145" t="s">
        <v>29</v>
      </c>
      <c r="D271" s="145" t="s">
        <v>30</v>
      </c>
      <c r="E271" s="145" t="s">
        <v>1350</v>
      </c>
      <c r="F271" s="145" t="s">
        <v>1351</v>
      </c>
      <c r="G271" s="146">
        <v>19</v>
      </c>
      <c r="H271" s="145" t="s">
        <v>1350</v>
      </c>
      <c r="I271" s="86" t="s">
        <v>1393</v>
      </c>
      <c r="J271" s="86">
        <v>42643</v>
      </c>
      <c r="K271" s="86" t="s">
        <v>1394</v>
      </c>
    </row>
    <row r="272" spans="1:11" x14ac:dyDescent="0.65">
      <c r="A272" s="145" t="s">
        <v>1101</v>
      </c>
      <c r="B272" s="145" t="s">
        <v>273</v>
      </c>
      <c r="C272" s="145" t="s">
        <v>29</v>
      </c>
      <c r="D272" s="145" t="s">
        <v>30</v>
      </c>
      <c r="E272" s="145" t="s">
        <v>1350</v>
      </c>
      <c r="F272" s="145" t="s">
        <v>1351</v>
      </c>
      <c r="G272" s="146">
        <v>19</v>
      </c>
      <c r="H272" s="145" t="s">
        <v>1350</v>
      </c>
      <c r="I272" s="86" t="s">
        <v>1393</v>
      </c>
      <c r="J272" s="86">
        <v>42643</v>
      </c>
      <c r="K272" s="86" t="s">
        <v>1394</v>
      </c>
    </row>
    <row r="273" spans="1:11" x14ac:dyDescent="0.65">
      <c r="A273" s="145" t="s">
        <v>1102</v>
      </c>
      <c r="B273" s="145" t="s">
        <v>1103</v>
      </c>
      <c r="C273" s="145" t="s">
        <v>29</v>
      </c>
      <c r="D273" s="145" t="s">
        <v>30</v>
      </c>
      <c r="E273" s="145" t="s">
        <v>1350</v>
      </c>
      <c r="F273" s="145" t="s">
        <v>1351</v>
      </c>
      <c r="G273" s="146">
        <v>19</v>
      </c>
      <c r="H273" s="145" t="s">
        <v>1350</v>
      </c>
      <c r="I273" s="86" t="s">
        <v>1393</v>
      </c>
      <c r="J273" s="86">
        <v>42643</v>
      </c>
      <c r="K273" s="86" t="s">
        <v>1394</v>
      </c>
    </row>
    <row r="274" spans="1:11" x14ac:dyDescent="0.65">
      <c r="A274" s="145" t="s">
        <v>1104</v>
      </c>
      <c r="B274" s="145" t="s">
        <v>1105</v>
      </c>
      <c r="C274" s="145" t="s">
        <v>29</v>
      </c>
      <c r="D274" s="145" t="s">
        <v>30</v>
      </c>
      <c r="E274" s="145" t="s">
        <v>1350</v>
      </c>
      <c r="F274" s="145" t="s">
        <v>1351</v>
      </c>
      <c r="G274" s="146">
        <v>19</v>
      </c>
      <c r="H274" s="145" t="s">
        <v>1350</v>
      </c>
      <c r="I274" s="86" t="s">
        <v>1393</v>
      </c>
      <c r="J274" s="86">
        <v>42643</v>
      </c>
      <c r="K274" s="86" t="s">
        <v>1394</v>
      </c>
    </row>
    <row r="275" spans="1:11" x14ac:dyDescent="0.65">
      <c r="A275" s="145" t="s">
        <v>1106</v>
      </c>
      <c r="B275" s="145" t="s">
        <v>1480</v>
      </c>
      <c r="C275" s="145" t="s">
        <v>29</v>
      </c>
      <c r="D275" s="145" t="s">
        <v>30</v>
      </c>
      <c r="E275" s="145" t="s">
        <v>1350</v>
      </c>
      <c r="F275" s="145" t="s">
        <v>1351</v>
      </c>
      <c r="G275" s="146">
        <v>19</v>
      </c>
      <c r="H275" s="145" t="s">
        <v>1350</v>
      </c>
      <c r="I275" s="86" t="s">
        <v>1393</v>
      </c>
      <c r="J275" s="86">
        <v>42643</v>
      </c>
      <c r="K275" s="86" t="s">
        <v>1394</v>
      </c>
    </row>
    <row r="276" spans="1:11" x14ac:dyDescent="0.65">
      <c r="A276" s="145" t="s">
        <v>274</v>
      </c>
      <c r="B276" s="145" t="s">
        <v>275</v>
      </c>
      <c r="C276" s="145" t="s">
        <v>29</v>
      </c>
      <c r="D276" s="145" t="s">
        <v>30</v>
      </c>
      <c r="E276" s="145" t="s">
        <v>1352</v>
      </c>
      <c r="F276" s="145" t="s">
        <v>1353</v>
      </c>
      <c r="G276" s="146">
        <v>19</v>
      </c>
      <c r="H276" s="145" t="s">
        <v>1352</v>
      </c>
      <c r="I276" s="86" t="s">
        <v>1395</v>
      </c>
      <c r="K276" s="86" t="s">
        <v>1394</v>
      </c>
    </row>
    <row r="277" spans="1:11" x14ac:dyDescent="0.65">
      <c r="A277" s="145" t="s">
        <v>1107</v>
      </c>
      <c r="B277" s="145" t="s">
        <v>276</v>
      </c>
      <c r="C277" s="145" t="s">
        <v>29</v>
      </c>
      <c r="D277" s="145" t="s">
        <v>30</v>
      </c>
      <c r="E277" s="145" t="s">
        <v>1350</v>
      </c>
      <c r="F277" s="145" t="s">
        <v>1351</v>
      </c>
      <c r="G277" s="146">
        <v>19</v>
      </c>
      <c r="H277" s="145" t="s">
        <v>1350</v>
      </c>
      <c r="I277" s="86" t="s">
        <v>1393</v>
      </c>
      <c r="J277" s="86">
        <v>42643</v>
      </c>
      <c r="K277" s="86" t="s">
        <v>1394</v>
      </c>
    </row>
    <row r="278" spans="1:11" x14ac:dyDescent="0.65">
      <c r="A278" s="145" t="s">
        <v>1108</v>
      </c>
      <c r="B278" s="145" t="s">
        <v>1109</v>
      </c>
      <c r="C278" s="145" t="s">
        <v>29</v>
      </c>
      <c r="D278" s="145" t="s">
        <v>30</v>
      </c>
      <c r="E278" s="145" t="s">
        <v>1340</v>
      </c>
      <c r="F278" s="145" t="s">
        <v>1341</v>
      </c>
      <c r="G278" s="146">
        <v>19</v>
      </c>
      <c r="H278" s="145" t="s">
        <v>1340</v>
      </c>
      <c r="I278" s="86" t="s">
        <v>1393</v>
      </c>
      <c r="J278" s="86">
        <v>42643</v>
      </c>
      <c r="K278" s="86" t="s">
        <v>1394</v>
      </c>
    </row>
    <row r="279" spans="1:11" x14ac:dyDescent="0.65">
      <c r="A279" s="145" t="s">
        <v>1110</v>
      </c>
      <c r="B279" s="145" t="s">
        <v>1481</v>
      </c>
      <c r="C279" s="145" t="s">
        <v>29</v>
      </c>
      <c r="D279" s="145" t="s">
        <v>30</v>
      </c>
      <c r="E279" s="145" t="s">
        <v>1340</v>
      </c>
      <c r="F279" s="145" t="s">
        <v>1341</v>
      </c>
      <c r="G279" s="146">
        <v>19</v>
      </c>
      <c r="H279" s="145" t="s">
        <v>1340</v>
      </c>
      <c r="I279" s="86" t="s">
        <v>1393</v>
      </c>
      <c r="J279" s="86">
        <v>42643</v>
      </c>
      <c r="K279" s="86" t="s">
        <v>1394</v>
      </c>
    </row>
    <row r="280" spans="1:11" x14ac:dyDescent="0.65">
      <c r="A280" s="145" t="s">
        <v>1111</v>
      </c>
      <c r="B280" s="145" t="s">
        <v>1112</v>
      </c>
      <c r="C280" s="145" t="s">
        <v>29</v>
      </c>
      <c r="D280" s="145" t="s">
        <v>30</v>
      </c>
      <c r="E280" s="145" t="s">
        <v>1340</v>
      </c>
      <c r="F280" s="145" t="s">
        <v>1341</v>
      </c>
      <c r="G280" s="146">
        <v>19</v>
      </c>
      <c r="H280" s="145" t="s">
        <v>1340</v>
      </c>
      <c r="I280" s="86" t="s">
        <v>1393</v>
      </c>
      <c r="J280" s="86">
        <v>42643</v>
      </c>
      <c r="K280" s="86" t="s">
        <v>1394</v>
      </c>
    </row>
    <row r="281" spans="1:11" x14ac:dyDescent="0.65">
      <c r="A281" s="145" t="s">
        <v>1113</v>
      </c>
      <c r="B281" s="145" t="s">
        <v>1482</v>
      </c>
      <c r="C281" s="145" t="s">
        <v>29</v>
      </c>
      <c r="D281" s="145" t="s">
        <v>30</v>
      </c>
      <c r="E281" s="145" t="s">
        <v>1350</v>
      </c>
      <c r="F281" s="145" t="s">
        <v>1351</v>
      </c>
      <c r="G281" s="146">
        <v>19</v>
      </c>
      <c r="H281" s="145" t="s">
        <v>1350</v>
      </c>
      <c r="I281" s="86" t="s">
        <v>1393</v>
      </c>
      <c r="J281" s="86">
        <v>42643</v>
      </c>
      <c r="K281" s="86" t="s">
        <v>1394</v>
      </c>
    </row>
    <row r="282" spans="1:11" x14ac:dyDescent="0.65">
      <c r="A282" s="145" t="s">
        <v>1114</v>
      </c>
      <c r="B282" s="145" t="s">
        <v>1483</v>
      </c>
      <c r="C282" s="145" t="s">
        <v>29</v>
      </c>
      <c r="D282" s="145" t="s">
        <v>30</v>
      </c>
      <c r="E282" s="145" t="s">
        <v>1350</v>
      </c>
      <c r="F282" s="145" t="s">
        <v>1351</v>
      </c>
      <c r="G282" s="146">
        <v>19</v>
      </c>
      <c r="H282" s="145" t="s">
        <v>1350</v>
      </c>
      <c r="I282" s="86" t="s">
        <v>1393</v>
      </c>
      <c r="J282" s="86">
        <v>42643</v>
      </c>
      <c r="K282" s="86" t="s">
        <v>1394</v>
      </c>
    </row>
    <row r="283" spans="1:11" x14ac:dyDescent="0.65">
      <c r="A283" s="145" t="s">
        <v>277</v>
      </c>
      <c r="B283" s="145" t="s">
        <v>278</v>
      </c>
      <c r="C283" s="145" t="s">
        <v>29</v>
      </c>
      <c r="D283" s="145" t="s">
        <v>30</v>
      </c>
      <c r="E283" s="145" t="s">
        <v>1352</v>
      </c>
      <c r="F283" s="145" t="s">
        <v>1353</v>
      </c>
      <c r="G283" s="146">
        <v>19</v>
      </c>
      <c r="H283" s="145" t="s">
        <v>1352</v>
      </c>
      <c r="I283" s="86" t="s">
        <v>1395</v>
      </c>
      <c r="K283" s="86" t="s">
        <v>1394</v>
      </c>
    </row>
    <row r="284" spans="1:11" x14ac:dyDescent="0.65">
      <c r="A284" s="145" t="s">
        <v>1115</v>
      </c>
      <c r="B284" s="145" t="s">
        <v>1116</v>
      </c>
      <c r="C284" s="145" t="s">
        <v>29</v>
      </c>
      <c r="D284" s="145" t="s">
        <v>30</v>
      </c>
      <c r="E284" s="145" t="s">
        <v>1350</v>
      </c>
      <c r="F284" s="145" t="s">
        <v>1351</v>
      </c>
      <c r="G284" s="146">
        <v>19</v>
      </c>
      <c r="H284" s="145" t="s">
        <v>1350</v>
      </c>
      <c r="I284" s="86" t="s">
        <v>1393</v>
      </c>
      <c r="J284" s="86">
        <v>42643</v>
      </c>
      <c r="K284" s="86" t="s">
        <v>1394</v>
      </c>
    </row>
    <row r="285" spans="1:11" x14ac:dyDescent="0.65">
      <c r="A285" s="145" t="s">
        <v>279</v>
      </c>
      <c r="B285" s="155" t="s">
        <v>1527</v>
      </c>
      <c r="C285" s="145" t="s">
        <v>29</v>
      </c>
      <c r="D285" s="145" t="s">
        <v>30</v>
      </c>
      <c r="E285" s="145" t="s">
        <v>1354</v>
      </c>
      <c r="F285" s="145" t="s">
        <v>1355</v>
      </c>
      <c r="G285" s="146">
        <v>19</v>
      </c>
      <c r="H285" s="145" t="s">
        <v>1354</v>
      </c>
      <c r="I285" s="86" t="s">
        <v>1395</v>
      </c>
      <c r="K285" s="86" t="s">
        <v>1394</v>
      </c>
    </row>
    <row r="286" spans="1:11" x14ac:dyDescent="0.65">
      <c r="A286" s="145" t="s">
        <v>280</v>
      </c>
      <c r="B286" s="155" t="s">
        <v>1528</v>
      </c>
      <c r="C286" s="145" t="s">
        <v>29</v>
      </c>
      <c r="D286" s="145" t="s">
        <v>30</v>
      </c>
      <c r="E286" s="145" t="s">
        <v>1354</v>
      </c>
      <c r="F286" s="145" t="s">
        <v>1355</v>
      </c>
      <c r="G286" s="146">
        <v>19</v>
      </c>
      <c r="H286" s="145" t="s">
        <v>1354</v>
      </c>
      <c r="I286" s="86" t="s">
        <v>1395</v>
      </c>
      <c r="K286" s="86" t="s">
        <v>1394</v>
      </c>
    </row>
    <row r="287" spans="1:11" x14ac:dyDescent="0.65">
      <c r="A287" s="145" t="s">
        <v>281</v>
      </c>
      <c r="B287" s="145" t="s">
        <v>282</v>
      </c>
      <c r="C287" s="145" t="s">
        <v>29</v>
      </c>
      <c r="D287" s="145" t="s">
        <v>30</v>
      </c>
      <c r="E287" s="145" t="s">
        <v>1354</v>
      </c>
      <c r="F287" s="145" t="s">
        <v>1355</v>
      </c>
      <c r="G287" s="146">
        <v>19</v>
      </c>
      <c r="H287" s="145" t="s">
        <v>1354</v>
      </c>
      <c r="I287" s="86" t="s">
        <v>1395</v>
      </c>
      <c r="K287" s="86" t="s">
        <v>1394</v>
      </c>
    </row>
    <row r="288" spans="1:11" x14ac:dyDescent="0.65">
      <c r="A288" s="145" t="s">
        <v>283</v>
      </c>
      <c r="B288" s="145" t="s">
        <v>284</v>
      </c>
      <c r="C288" s="145" t="s">
        <v>29</v>
      </c>
      <c r="D288" s="145" t="s">
        <v>30</v>
      </c>
      <c r="E288" s="145" t="s">
        <v>1354</v>
      </c>
      <c r="F288" s="145" t="s">
        <v>1355</v>
      </c>
      <c r="G288" s="146">
        <v>19</v>
      </c>
      <c r="H288" s="145" t="s">
        <v>1354</v>
      </c>
      <c r="I288" s="86" t="s">
        <v>1395</v>
      </c>
      <c r="K288" s="86" t="s">
        <v>1394</v>
      </c>
    </row>
    <row r="289" spans="1:11" x14ac:dyDescent="0.65">
      <c r="A289" s="145" t="s">
        <v>905</v>
      </c>
      <c r="B289" s="155" t="s">
        <v>1531</v>
      </c>
      <c r="C289" s="145" t="s">
        <v>29</v>
      </c>
      <c r="D289" s="145" t="s">
        <v>30</v>
      </c>
      <c r="E289" s="145" t="s">
        <v>1350</v>
      </c>
      <c r="F289" s="145" t="s">
        <v>1351</v>
      </c>
      <c r="G289" s="146">
        <v>19</v>
      </c>
      <c r="H289" s="145" t="s">
        <v>1340</v>
      </c>
      <c r="I289" s="86" t="s">
        <v>1395</v>
      </c>
      <c r="K289" s="86" t="s">
        <v>1397</v>
      </c>
    </row>
    <row r="290" spans="1:11" x14ac:dyDescent="0.65">
      <c r="A290" s="145" t="s">
        <v>907</v>
      </c>
      <c r="B290" s="155" t="s">
        <v>1530</v>
      </c>
      <c r="C290" s="145" t="s">
        <v>29</v>
      </c>
      <c r="D290" s="145" t="s">
        <v>30</v>
      </c>
      <c r="E290" s="145" t="s">
        <v>1350</v>
      </c>
      <c r="F290" s="145" t="s">
        <v>1351</v>
      </c>
      <c r="G290" s="146">
        <v>19</v>
      </c>
      <c r="H290" s="145" t="s">
        <v>1340</v>
      </c>
      <c r="I290" s="86" t="s">
        <v>1395</v>
      </c>
      <c r="K290" s="86" t="s">
        <v>1397</v>
      </c>
    </row>
    <row r="291" spans="1:11" x14ac:dyDescent="0.65">
      <c r="A291" s="145" t="s">
        <v>909</v>
      </c>
      <c r="B291" s="145" t="s">
        <v>910</v>
      </c>
      <c r="C291" s="145" t="s">
        <v>29</v>
      </c>
      <c r="D291" s="145" t="s">
        <v>30</v>
      </c>
      <c r="E291" s="145" t="s">
        <v>1354</v>
      </c>
      <c r="F291" s="145" t="s">
        <v>1355</v>
      </c>
      <c r="G291" s="146">
        <v>19</v>
      </c>
      <c r="H291" s="145" t="s">
        <v>1354</v>
      </c>
      <c r="I291" s="86" t="s">
        <v>1395</v>
      </c>
      <c r="K291" s="86" t="s">
        <v>1397</v>
      </c>
    </row>
    <row r="292" spans="1:11" x14ac:dyDescent="0.65">
      <c r="A292" s="145" t="s">
        <v>1117</v>
      </c>
      <c r="B292" s="145" t="s">
        <v>1118</v>
      </c>
      <c r="C292" s="145" t="s">
        <v>31</v>
      </c>
      <c r="D292" s="145" t="s">
        <v>32</v>
      </c>
      <c r="E292" s="145" t="s">
        <v>1348</v>
      </c>
      <c r="F292" s="145" t="s">
        <v>1349</v>
      </c>
      <c r="G292" s="146">
        <v>20</v>
      </c>
      <c r="H292" s="145" t="s">
        <v>1348</v>
      </c>
      <c r="I292" s="86" t="s">
        <v>1393</v>
      </c>
      <c r="J292" s="86">
        <v>42643</v>
      </c>
      <c r="K292" s="86" t="s">
        <v>1394</v>
      </c>
    </row>
    <row r="293" spans="1:11" x14ac:dyDescent="0.65">
      <c r="A293" s="145" t="s">
        <v>911</v>
      </c>
      <c r="B293" s="145" t="s">
        <v>912</v>
      </c>
      <c r="C293" s="145" t="s">
        <v>29</v>
      </c>
      <c r="D293" s="145" t="s">
        <v>30</v>
      </c>
      <c r="E293" s="145" t="s">
        <v>1354</v>
      </c>
      <c r="F293" s="145" t="s">
        <v>1355</v>
      </c>
      <c r="G293" s="146">
        <v>19</v>
      </c>
      <c r="H293" s="145" t="s">
        <v>1354</v>
      </c>
      <c r="I293" s="86" t="s">
        <v>1395</v>
      </c>
      <c r="K293" s="86" t="s">
        <v>1397</v>
      </c>
    </row>
    <row r="294" spans="1:11" x14ac:dyDescent="0.65">
      <c r="A294" s="145" t="s">
        <v>913</v>
      </c>
      <c r="B294" s="145" t="s">
        <v>914</v>
      </c>
      <c r="C294" s="145" t="s">
        <v>29</v>
      </c>
      <c r="D294" s="145" t="s">
        <v>30</v>
      </c>
      <c r="E294" s="145" t="s">
        <v>1354</v>
      </c>
      <c r="F294" s="145" t="s">
        <v>1355</v>
      </c>
      <c r="G294" s="146">
        <v>19</v>
      </c>
      <c r="H294" s="145" t="s">
        <v>1354</v>
      </c>
      <c r="I294" s="86" t="s">
        <v>1395</v>
      </c>
      <c r="K294" s="86" t="s">
        <v>1397</v>
      </c>
    </row>
    <row r="295" spans="1:11" x14ac:dyDescent="0.65">
      <c r="A295" s="145" t="s">
        <v>300</v>
      </c>
      <c r="B295" s="145" t="s">
        <v>301</v>
      </c>
      <c r="C295" s="145" t="s">
        <v>31</v>
      </c>
      <c r="D295" s="145" t="s">
        <v>32</v>
      </c>
      <c r="E295" s="145" t="s">
        <v>1348</v>
      </c>
      <c r="F295" s="145" t="s">
        <v>1349</v>
      </c>
      <c r="G295" s="146">
        <v>20</v>
      </c>
      <c r="H295" s="145" t="s">
        <v>1348</v>
      </c>
      <c r="I295" s="86" t="s">
        <v>1395</v>
      </c>
      <c r="K295" s="86" t="s">
        <v>1394</v>
      </c>
    </row>
    <row r="296" spans="1:11" x14ac:dyDescent="0.65">
      <c r="A296" s="145" t="s">
        <v>1119</v>
      </c>
      <c r="B296" s="145" t="s">
        <v>1120</v>
      </c>
      <c r="C296" s="145" t="s">
        <v>31</v>
      </c>
      <c r="D296" s="145" t="s">
        <v>32</v>
      </c>
      <c r="E296" s="145" t="s">
        <v>1348</v>
      </c>
      <c r="F296" s="145" t="s">
        <v>1349</v>
      </c>
      <c r="G296" s="146">
        <v>20</v>
      </c>
      <c r="H296" s="145" t="s">
        <v>1348</v>
      </c>
      <c r="I296" s="86" t="s">
        <v>1393</v>
      </c>
      <c r="J296" s="86">
        <v>42643</v>
      </c>
      <c r="K296" s="86" t="s">
        <v>1394</v>
      </c>
    </row>
    <row r="297" spans="1:11" x14ac:dyDescent="0.65">
      <c r="A297" s="145" t="s">
        <v>302</v>
      </c>
      <c r="B297" s="145" t="s">
        <v>303</v>
      </c>
      <c r="C297" s="145" t="s">
        <v>31</v>
      </c>
      <c r="D297" s="145" t="s">
        <v>32</v>
      </c>
      <c r="E297" s="145" t="s">
        <v>1348</v>
      </c>
      <c r="F297" s="145" t="s">
        <v>1349</v>
      </c>
      <c r="G297" s="146">
        <v>20</v>
      </c>
      <c r="H297" s="145" t="s">
        <v>1348</v>
      </c>
      <c r="I297" s="86" t="s">
        <v>1395</v>
      </c>
      <c r="K297" s="86" t="s">
        <v>1394</v>
      </c>
    </row>
    <row r="298" spans="1:11" x14ac:dyDescent="0.65">
      <c r="A298" s="145" t="s">
        <v>915</v>
      </c>
      <c r="B298" s="145" t="s">
        <v>916</v>
      </c>
      <c r="C298" s="145" t="s">
        <v>31</v>
      </c>
      <c r="D298" s="145" t="s">
        <v>32</v>
      </c>
      <c r="E298" s="145" t="s">
        <v>1348</v>
      </c>
      <c r="F298" s="145" t="s">
        <v>1349</v>
      </c>
      <c r="G298" s="146">
        <v>20</v>
      </c>
      <c r="H298" s="145" t="s">
        <v>1348</v>
      </c>
      <c r="I298" s="86" t="s">
        <v>1395</v>
      </c>
      <c r="K298" s="86" t="s">
        <v>1397</v>
      </c>
    </row>
    <row r="299" spans="1:11" x14ac:dyDescent="0.65">
      <c r="A299" s="145" t="s">
        <v>304</v>
      </c>
      <c r="B299" s="145" t="s">
        <v>305</v>
      </c>
      <c r="C299" s="145" t="s">
        <v>31</v>
      </c>
      <c r="D299" s="145" t="s">
        <v>32</v>
      </c>
      <c r="E299" s="145" t="s">
        <v>1348</v>
      </c>
      <c r="F299" s="145" t="s">
        <v>1349</v>
      </c>
      <c r="G299" s="146">
        <v>20</v>
      </c>
      <c r="H299" s="145" t="s">
        <v>1348</v>
      </c>
      <c r="I299" s="86" t="s">
        <v>1395</v>
      </c>
      <c r="K299" s="86" t="s">
        <v>1394</v>
      </c>
    </row>
    <row r="300" spans="1:11" x14ac:dyDescent="0.65">
      <c r="A300" s="145" t="s">
        <v>306</v>
      </c>
      <c r="B300" s="145" t="s">
        <v>307</v>
      </c>
      <c r="C300" s="145" t="s">
        <v>31</v>
      </c>
      <c r="D300" s="145" t="s">
        <v>32</v>
      </c>
      <c r="E300" s="145" t="s">
        <v>1348</v>
      </c>
      <c r="F300" s="145" t="s">
        <v>1349</v>
      </c>
      <c r="G300" s="146">
        <v>20</v>
      </c>
      <c r="H300" s="145" t="s">
        <v>1348</v>
      </c>
      <c r="I300" s="86" t="s">
        <v>1395</v>
      </c>
      <c r="K300" s="86" t="s">
        <v>1394</v>
      </c>
    </row>
    <row r="301" spans="1:11" x14ac:dyDescent="0.65">
      <c r="A301" s="145" t="s">
        <v>308</v>
      </c>
      <c r="B301" s="145" t="s">
        <v>1486</v>
      </c>
      <c r="C301" s="145" t="s">
        <v>31</v>
      </c>
      <c r="D301" s="145" t="s">
        <v>32</v>
      </c>
      <c r="E301" s="145" t="s">
        <v>1348</v>
      </c>
      <c r="F301" s="145" t="s">
        <v>1349</v>
      </c>
      <c r="G301" s="146">
        <v>20</v>
      </c>
      <c r="H301" s="145" t="s">
        <v>1348</v>
      </c>
      <c r="I301" s="86" t="s">
        <v>1395</v>
      </c>
      <c r="K301" s="86" t="s">
        <v>1394</v>
      </c>
    </row>
    <row r="302" spans="1:11" x14ac:dyDescent="0.65">
      <c r="A302" s="145" t="s">
        <v>1121</v>
      </c>
      <c r="B302" s="145" t="s">
        <v>1122</v>
      </c>
      <c r="C302" s="145" t="s">
        <v>31</v>
      </c>
      <c r="D302" s="145" t="s">
        <v>32</v>
      </c>
      <c r="E302" s="145" t="s">
        <v>1348</v>
      </c>
      <c r="F302" s="145" t="s">
        <v>1349</v>
      </c>
      <c r="G302" s="146">
        <v>20</v>
      </c>
      <c r="H302" s="145" t="s">
        <v>1348</v>
      </c>
      <c r="I302" s="86" t="s">
        <v>1393</v>
      </c>
      <c r="J302" s="86">
        <v>42643</v>
      </c>
      <c r="K302" s="86" t="s">
        <v>1394</v>
      </c>
    </row>
    <row r="303" spans="1:11" x14ac:dyDescent="0.65">
      <c r="A303" s="145" t="s">
        <v>1123</v>
      </c>
      <c r="B303" s="145" t="s">
        <v>1124</v>
      </c>
      <c r="C303" s="145" t="s">
        <v>31</v>
      </c>
      <c r="D303" s="145" t="s">
        <v>32</v>
      </c>
      <c r="E303" s="145" t="s">
        <v>1348</v>
      </c>
      <c r="F303" s="145" t="s">
        <v>1349</v>
      </c>
      <c r="G303" s="146">
        <v>20</v>
      </c>
      <c r="H303" s="145" t="s">
        <v>1348</v>
      </c>
      <c r="I303" s="86" t="s">
        <v>1393</v>
      </c>
      <c r="J303" s="86">
        <v>42643</v>
      </c>
      <c r="K303" s="86" t="s">
        <v>1394</v>
      </c>
    </row>
    <row r="304" spans="1:11" x14ac:dyDescent="0.65">
      <c r="A304" s="145" t="s">
        <v>1125</v>
      </c>
      <c r="B304" s="145" t="s">
        <v>1126</v>
      </c>
      <c r="C304" s="145" t="s">
        <v>31</v>
      </c>
      <c r="D304" s="145" t="s">
        <v>32</v>
      </c>
      <c r="E304" s="145" t="s">
        <v>1348</v>
      </c>
      <c r="F304" s="145" t="s">
        <v>1349</v>
      </c>
      <c r="G304" s="146">
        <v>20</v>
      </c>
      <c r="H304" s="145" t="s">
        <v>1348</v>
      </c>
      <c r="I304" s="86" t="s">
        <v>1393</v>
      </c>
      <c r="J304" s="86">
        <v>42643</v>
      </c>
      <c r="K304" s="86" t="s">
        <v>1394</v>
      </c>
    </row>
    <row r="305" spans="1:11" x14ac:dyDescent="0.65">
      <c r="A305" s="145" t="s">
        <v>1127</v>
      </c>
      <c r="B305" s="145" t="s">
        <v>1128</v>
      </c>
      <c r="C305" s="145" t="s">
        <v>31</v>
      </c>
      <c r="D305" s="145" t="s">
        <v>32</v>
      </c>
      <c r="E305" s="145" t="s">
        <v>1348</v>
      </c>
      <c r="F305" s="145" t="s">
        <v>1349</v>
      </c>
      <c r="G305" s="146">
        <v>20</v>
      </c>
      <c r="H305" s="145" t="s">
        <v>1348</v>
      </c>
      <c r="I305" s="86" t="s">
        <v>1393</v>
      </c>
      <c r="J305" s="86">
        <v>42643</v>
      </c>
      <c r="K305" s="86" t="s">
        <v>1394</v>
      </c>
    </row>
    <row r="306" spans="1:11" x14ac:dyDescent="0.65">
      <c r="A306" s="145" t="s">
        <v>1129</v>
      </c>
      <c r="B306" s="145" t="s">
        <v>1130</v>
      </c>
      <c r="C306" s="145" t="s">
        <v>31</v>
      </c>
      <c r="D306" s="145" t="s">
        <v>32</v>
      </c>
      <c r="E306" s="145" t="s">
        <v>1348</v>
      </c>
      <c r="F306" s="145" t="s">
        <v>1349</v>
      </c>
      <c r="G306" s="146">
        <v>20</v>
      </c>
      <c r="H306" s="145" t="s">
        <v>1348</v>
      </c>
      <c r="I306" s="86" t="s">
        <v>1393</v>
      </c>
      <c r="J306" s="86">
        <v>42643</v>
      </c>
      <c r="K306" s="86" t="s">
        <v>1394</v>
      </c>
    </row>
    <row r="307" spans="1:11" x14ac:dyDescent="0.65">
      <c r="A307" s="145" t="s">
        <v>309</v>
      </c>
      <c r="B307" s="145" t="s">
        <v>310</v>
      </c>
      <c r="C307" s="145" t="s">
        <v>31</v>
      </c>
      <c r="D307" s="145" t="s">
        <v>32</v>
      </c>
      <c r="E307" s="145" t="s">
        <v>1348</v>
      </c>
      <c r="F307" s="145" t="s">
        <v>1349</v>
      </c>
      <c r="G307" s="146">
        <v>20</v>
      </c>
      <c r="H307" s="145" t="s">
        <v>1348</v>
      </c>
      <c r="I307" s="86" t="s">
        <v>1395</v>
      </c>
      <c r="K307" s="86" t="s">
        <v>1394</v>
      </c>
    </row>
    <row r="308" spans="1:11" x14ac:dyDescent="0.65">
      <c r="A308" s="145" t="s">
        <v>1131</v>
      </c>
      <c r="B308" s="145" t="s">
        <v>1132</v>
      </c>
      <c r="C308" s="145" t="s">
        <v>31</v>
      </c>
      <c r="D308" s="145" t="s">
        <v>32</v>
      </c>
      <c r="E308" s="145" t="s">
        <v>1348</v>
      </c>
      <c r="F308" s="145" t="s">
        <v>1349</v>
      </c>
      <c r="G308" s="146">
        <v>20</v>
      </c>
      <c r="H308" s="145" t="s">
        <v>1348</v>
      </c>
      <c r="I308" s="86" t="s">
        <v>1393</v>
      </c>
      <c r="J308" s="86">
        <v>42643</v>
      </c>
      <c r="K308" s="86" t="s">
        <v>1394</v>
      </c>
    </row>
    <row r="309" spans="1:11" x14ac:dyDescent="0.65">
      <c r="A309" s="145" t="s">
        <v>311</v>
      </c>
      <c r="B309" s="145" t="s">
        <v>312</v>
      </c>
      <c r="C309" s="145" t="s">
        <v>31</v>
      </c>
      <c r="D309" s="145" t="s">
        <v>32</v>
      </c>
      <c r="E309" s="145" t="s">
        <v>1348</v>
      </c>
      <c r="F309" s="145" t="s">
        <v>1349</v>
      </c>
      <c r="G309" s="146">
        <v>20</v>
      </c>
      <c r="H309" s="145" t="s">
        <v>1348</v>
      </c>
      <c r="I309" s="86" t="s">
        <v>1395</v>
      </c>
      <c r="K309" s="86" t="s">
        <v>1394</v>
      </c>
    </row>
    <row r="310" spans="1:11" x14ac:dyDescent="0.65">
      <c r="A310" s="145" t="s">
        <v>313</v>
      </c>
      <c r="B310" s="145" t="s">
        <v>314</v>
      </c>
      <c r="C310" s="145" t="s">
        <v>31</v>
      </c>
      <c r="D310" s="145" t="s">
        <v>32</v>
      </c>
      <c r="E310" s="145" t="s">
        <v>1348</v>
      </c>
      <c r="F310" s="145" t="s">
        <v>1349</v>
      </c>
      <c r="G310" s="146">
        <v>20</v>
      </c>
      <c r="H310" s="145" t="s">
        <v>1348</v>
      </c>
      <c r="I310" s="86" t="s">
        <v>1395</v>
      </c>
      <c r="K310" s="86" t="s">
        <v>1394</v>
      </c>
    </row>
    <row r="311" spans="1:11" x14ac:dyDescent="0.65">
      <c r="A311" s="145" t="s">
        <v>1133</v>
      </c>
      <c r="B311" s="145" t="s">
        <v>1134</v>
      </c>
      <c r="C311" s="145" t="s">
        <v>31</v>
      </c>
      <c r="D311" s="145" t="s">
        <v>32</v>
      </c>
      <c r="E311" s="145" t="s">
        <v>1348</v>
      </c>
      <c r="F311" s="145" t="s">
        <v>1349</v>
      </c>
      <c r="G311" s="146">
        <v>20</v>
      </c>
      <c r="H311" s="145" t="s">
        <v>1348</v>
      </c>
      <c r="I311" s="86" t="s">
        <v>1393</v>
      </c>
      <c r="J311" s="86">
        <v>42643</v>
      </c>
      <c r="K311" s="86" t="s">
        <v>1394</v>
      </c>
    </row>
    <row r="312" spans="1:11" x14ac:dyDescent="0.65">
      <c r="A312" s="145" t="s">
        <v>315</v>
      </c>
      <c r="B312" s="145" t="s">
        <v>301</v>
      </c>
      <c r="C312" s="145" t="s">
        <v>31</v>
      </c>
      <c r="D312" s="145" t="s">
        <v>32</v>
      </c>
      <c r="E312" s="145" t="s">
        <v>1348</v>
      </c>
      <c r="F312" s="145" t="s">
        <v>1349</v>
      </c>
      <c r="G312" s="146">
        <v>20</v>
      </c>
      <c r="H312" s="145" t="s">
        <v>1348</v>
      </c>
      <c r="I312" s="86" t="s">
        <v>1395</v>
      </c>
      <c r="K312" s="86" t="s">
        <v>1394</v>
      </c>
    </row>
    <row r="313" spans="1:11" x14ac:dyDescent="0.65">
      <c r="A313" s="145" t="s">
        <v>1135</v>
      </c>
      <c r="B313" s="145" t="s">
        <v>1120</v>
      </c>
      <c r="C313" s="145" t="s">
        <v>31</v>
      </c>
      <c r="D313" s="145" t="s">
        <v>32</v>
      </c>
      <c r="E313" s="145" t="s">
        <v>1348</v>
      </c>
      <c r="F313" s="145" t="s">
        <v>1349</v>
      </c>
      <c r="G313" s="146">
        <v>20</v>
      </c>
      <c r="H313" s="145" t="s">
        <v>1348</v>
      </c>
      <c r="I313" s="86" t="s">
        <v>1393</v>
      </c>
      <c r="J313" s="86">
        <v>42643</v>
      </c>
      <c r="K313" s="86" t="s">
        <v>1394</v>
      </c>
    </row>
    <row r="314" spans="1:11" x14ac:dyDescent="0.65">
      <c r="A314" s="145" t="s">
        <v>316</v>
      </c>
      <c r="B314" s="145" t="s">
        <v>317</v>
      </c>
      <c r="C314" s="145" t="s">
        <v>31</v>
      </c>
      <c r="D314" s="145" t="s">
        <v>32</v>
      </c>
      <c r="E314" s="145" t="s">
        <v>1348</v>
      </c>
      <c r="F314" s="145" t="s">
        <v>1349</v>
      </c>
      <c r="G314" s="146">
        <v>20</v>
      </c>
      <c r="H314" s="145" t="s">
        <v>1348</v>
      </c>
      <c r="I314" s="86" t="s">
        <v>1395</v>
      </c>
      <c r="K314" s="86" t="s">
        <v>1394</v>
      </c>
    </row>
    <row r="315" spans="1:11" x14ac:dyDescent="0.65">
      <c r="A315" s="145" t="s">
        <v>917</v>
      </c>
      <c r="B315" s="145" t="s">
        <v>918</v>
      </c>
      <c r="C315" s="145" t="s">
        <v>31</v>
      </c>
      <c r="D315" s="145" t="s">
        <v>32</v>
      </c>
      <c r="E315" s="145" t="s">
        <v>1348</v>
      </c>
      <c r="F315" s="145" t="s">
        <v>1349</v>
      </c>
      <c r="G315" s="146">
        <v>20</v>
      </c>
      <c r="H315" s="145" t="s">
        <v>1348</v>
      </c>
      <c r="I315" s="86" t="s">
        <v>1395</v>
      </c>
      <c r="K315" s="86" t="s">
        <v>1397</v>
      </c>
    </row>
    <row r="316" spans="1:11" x14ac:dyDescent="0.65">
      <c r="A316" s="145" t="s">
        <v>318</v>
      </c>
      <c r="B316" s="145" t="s">
        <v>319</v>
      </c>
      <c r="C316" s="145" t="s">
        <v>31</v>
      </c>
      <c r="D316" s="145" t="s">
        <v>32</v>
      </c>
      <c r="E316" s="145" t="s">
        <v>1348</v>
      </c>
      <c r="F316" s="145" t="s">
        <v>1349</v>
      </c>
      <c r="G316" s="146">
        <v>20</v>
      </c>
      <c r="H316" s="145" t="s">
        <v>1348</v>
      </c>
      <c r="I316" s="86" t="s">
        <v>1395</v>
      </c>
      <c r="K316" s="86" t="s">
        <v>1394</v>
      </c>
    </row>
    <row r="317" spans="1:11" x14ac:dyDescent="0.65">
      <c r="A317" s="145" t="s">
        <v>320</v>
      </c>
      <c r="B317" s="145" t="s">
        <v>321</v>
      </c>
      <c r="C317" s="145" t="s">
        <v>31</v>
      </c>
      <c r="D317" s="145" t="s">
        <v>32</v>
      </c>
      <c r="E317" s="145" t="s">
        <v>1348</v>
      </c>
      <c r="F317" s="145" t="s">
        <v>1349</v>
      </c>
      <c r="G317" s="146">
        <v>20</v>
      </c>
      <c r="H317" s="145" t="s">
        <v>1348</v>
      </c>
      <c r="I317" s="86" t="s">
        <v>1395</v>
      </c>
      <c r="K317" s="86" t="s">
        <v>1394</v>
      </c>
    </row>
    <row r="318" spans="1:11" x14ac:dyDescent="0.65">
      <c r="A318" s="145" t="s">
        <v>322</v>
      </c>
      <c r="B318" s="145" t="s">
        <v>323</v>
      </c>
      <c r="C318" s="145" t="s">
        <v>31</v>
      </c>
      <c r="D318" s="145" t="s">
        <v>32</v>
      </c>
      <c r="E318" s="145" t="s">
        <v>1348</v>
      </c>
      <c r="F318" s="145" t="s">
        <v>1349</v>
      </c>
      <c r="G318" s="146">
        <v>20</v>
      </c>
      <c r="H318" s="145" t="s">
        <v>1348</v>
      </c>
      <c r="I318" s="86" t="s">
        <v>1395</v>
      </c>
      <c r="K318" s="86" t="s">
        <v>1394</v>
      </c>
    </row>
    <row r="319" spans="1:11" x14ac:dyDescent="0.65">
      <c r="A319" s="145" t="s">
        <v>324</v>
      </c>
      <c r="B319" s="145" t="s">
        <v>325</v>
      </c>
      <c r="C319" s="145" t="s">
        <v>31</v>
      </c>
      <c r="D319" s="145" t="s">
        <v>32</v>
      </c>
      <c r="E319" s="145" t="s">
        <v>1348</v>
      </c>
      <c r="F319" s="145" t="s">
        <v>1349</v>
      </c>
      <c r="G319" s="146">
        <v>20</v>
      </c>
      <c r="H319" s="145" t="s">
        <v>1348</v>
      </c>
      <c r="I319" s="86" t="s">
        <v>1395</v>
      </c>
      <c r="K319" s="86" t="s">
        <v>1394</v>
      </c>
    </row>
    <row r="320" spans="1:11" x14ac:dyDescent="0.65">
      <c r="A320" s="145" t="s">
        <v>1136</v>
      </c>
      <c r="B320" s="145" t="s">
        <v>1137</v>
      </c>
      <c r="C320" s="145" t="s">
        <v>31</v>
      </c>
      <c r="D320" s="145" t="s">
        <v>32</v>
      </c>
      <c r="E320" s="145" t="s">
        <v>1348</v>
      </c>
      <c r="F320" s="145" t="s">
        <v>1349</v>
      </c>
      <c r="G320" s="146">
        <v>20</v>
      </c>
      <c r="H320" s="145" t="s">
        <v>1348</v>
      </c>
      <c r="I320" s="86" t="s">
        <v>1393</v>
      </c>
      <c r="J320" s="86">
        <v>42643</v>
      </c>
      <c r="K320" s="86" t="s">
        <v>1394</v>
      </c>
    </row>
    <row r="321" spans="1:11" x14ac:dyDescent="0.65">
      <c r="A321" s="145" t="s">
        <v>1138</v>
      </c>
      <c r="B321" s="145" t="s">
        <v>1139</v>
      </c>
      <c r="C321" s="145" t="s">
        <v>31</v>
      </c>
      <c r="D321" s="145" t="s">
        <v>32</v>
      </c>
      <c r="E321" s="145" t="s">
        <v>1348</v>
      </c>
      <c r="F321" s="145" t="s">
        <v>1349</v>
      </c>
      <c r="G321" s="146">
        <v>20</v>
      </c>
      <c r="H321" s="145" t="s">
        <v>1348</v>
      </c>
      <c r="I321" s="86" t="s">
        <v>1393</v>
      </c>
      <c r="J321" s="86">
        <v>42643</v>
      </c>
      <c r="K321" s="86" t="s">
        <v>1394</v>
      </c>
    </row>
    <row r="322" spans="1:11" x14ac:dyDescent="0.65">
      <c r="A322" s="145" t="s">
        <v>326</v>
      </c>
      <c r="B322" s="145" t="s">
        <v>327</v>
      </c>
      <c r="C322" s="145" t="s">
        <v>31</v>
      </c>
      <c r="D322" s="145" t="s">
        <v>32</v>
      </c>
      <c r="E322" s="145" t="s">
        <v>1348</v>
      </c>
      <c r="F322" s="145" t="s">
        <v>1349</v>
      </c>
      <c r="G322" s="146">
        <v>20</v>
      </c>
      <c r="H322" s="145" t="s">
        <v>1348</v>
      </c>
      <c r="I322" s="86" t="s">
        <v>1395</v>
      </c>
      <c r="K322" s="86" t="s">
        <v>1394</v>
      </c>
    </row>
    <row r="323" spans="1:11" x14ac:dyDescent="0.65">
      <c r="A323" s="145" t="s">
        <v>328</v>
      </c>
      <c r="B323" s="145" t="s">
        <v>329</v>
      </c>
      <c r="C323" s="145" t="s">
        <v>33</v>
      </c>
      <c r="D323" s="145" t="s">
        <v>34</v>
      </c>
      <c r="E323" s="145" t="s">
        <v>1356</v>
      </c>
      <c r="F323" s="145" t="s">
        <v>1357</v>
      </c>
      <c r="G323" s="146">
        <v>21</v>
      </c>
      <c r="H323" s="145" t="s">
        <v>1356</v>
      </c>
      <c r="I323" s="86" t="s">
        <v>1395</v>
      </c>
      <c r="K323" s="86" t="s">
        <v>1394</v>
      </c>
    </row>
    <row r="324" spans="1:11" x14ac:dyDescent="0.65">
      <c r="A324" s="145" t="s">
        <v>330</v>
      </c>
      <c r="B324" s="145" t="s">
        <v>331</v>
      </c>
      <c r="C324" s="145" t="s">
        <v>33</v>
      </c>
      <c r="D324" s="145" t="s">
        <v>34</v>
      </c>
      <c r="E324" s="145" t="s">
        <v>1356</v>
      </c>
      <c r="F324" s="145" t="s">
        <v>1357</v>
      </c>
      <c r="G324" s="146">
        <v>21</v>
      </c>
      <c r="H324" s="145" t="s">
        <v>1356</v>
      </c>
      <c r="I324" s="86" t="s">
        <v>1395</v>
      </c>
      <c r="K324" s="86" t="s">
        <v>1394</v>
      </c>
    </row>
    <row r="325" spans="1:11" x14ac:dyDescent="0.65">
      <c r="A325" s="145" t="s">
        <v>332</v>
      </c>
      <c r="B325" s="145" t="s">
        <v>333</v>
      </c>
      <c r="C325" s="145" t="s">
        <v>33</v>
      </c>
      <c r="D325" s="145" t="s">
        <v>34</v>
      </c>
      <c r="E325" s="145" t="s">
        <v>1356</v>
      </c>
      <c r="F325" s="145" t="s">
        <v>1357</v>
      </c>
      <c r="G325" s="146">
        <v>21</v>
      </c>
      <c r="H325" s="145" t="s">
        <v>1356</v>
      </c>
      <c r="I325" s="86" t="s">
        <v>1395</v>
      </c>
      <c r="K325" s="86" t="s">
        <v>1394</v>
      </c>
    </row>
    <row r="326" spans="1:11" x14ac:dyDescent="0.65">
      <c r="A326" s="145" t="s">
        <v>1140</v>
      </c>
      <c r="B326" s="145" t="s">
        <v>1141</v>
      </c>
      <c r="C326" s="145" t="s">
        <v>33</v>
      </c>
      <c r="D326" s="145" t="s">
        <v>34</v>
      </c>
      <c r="E326" s="145" t="s">
        <v>1356</v>
      </c>
      <c r="F326" s="145" t="s">
        <v>1357</v>
      </c>
      <c r="G326" s="146">
        <v>21</v>
      </c>
      <c r="H326" s="145" t="s">
        <v>1356</v>
      </c>
      <c r="I326" s="86" t="s">
        <v>1393</v>
      </c>
      <c r="J326" s="86">
        <v>42643</v>
      </c>
      <c r="K326" s="86" t="s">
        <v>1394</v>
      </c>
    </row>
    <row r="327" spans="1:11" x14ac:dyDescent="0.65">
      <c r="A327" s="145" t="s">
        <v>1142</v>
      </c>
      <c r="B327" s="145" t="s">
        <v>1143</v>
      </c>
      <c r="C327" s="145" t="s">
        <v>33</v>
      </c>
      <c r="D327" s="145" t="s">
        <v>34</v>
      </c>
      <c r="E327" s="145" t="s">
        <v>1356</v>
      </c>
      <c r="F327" s="145" t="s">
        <v>1357</v>
      </c>
      <c r="G327" s="146">
        <v>21</v>
      </c>
      <c r="H327" s="145" t="s">
        <v>1356</v>
      </c>
      <c r="I327" s="86" t="s">
        <v>1393</v>
      </c>
      <c r="J327" s="86">
        <v>42643</v>
      </c>
      <c r="K327" s="86" t="s">
        <v>1394</v>
      </c>
    </row>
    <row r="328" spans="1:11" x14ac:dyDescent="0.65">
      <c r="A328" s="145" t="s">
        <v>1144</v>
      </c>
      <c r="B328" s="145" t="s">
        <v>1145</v>
      </c>
      <c r="C328" s="145" t="s">
        <v>33</v>
      </c>
      <c r="D328" s="145" t="s">
        <v>34</v>
      </c>
      <c r="E328" s="145" t="s">
        <v>1356</v>
      </c>
      <c r="F328" s="145" t="s">
        <v>1357</v>
      </c>
      <c r="G328" s="146">
        <v>21</v>
      </c>
      <c r="H328" s="145" t="s">
        <v>1356</v>
      </c>
      <c r="I328" s="86" t="s">
        <v>1393</v>
      </c>
      <c r="J328" s="86">
        <v>42643</v>
      </c>
      <c r="K328" s="86" t="s">
        <v>1394</v>
      </c>
    </row>
    <row r="329" spans="1:11" x14ac:dyDescent="0.65">
      <c r="A329" s="145" t="s">
        <v>919</v>
      </c>
      <c r="B329" s="145" t="s">
        <v>399</v>
      </c>
      <c r="C329" s="145" t="s">
        <v>37</v>
      </c>
      <c r="D329" s="145" t="s">
        <v>38</v>
      </c>
      <c r="E329" s="145" t="s">
        <v>1368</v>
      </c>
      <c r="F329" s="145" t="s">
        <v>1369</v>
      </c>
      <c r="G329" s="146">
        <v>23</v>
      </c>
      <c r="H329" s="145" t="s">
        <v>1368</v>
      </c>
      <c r="I329" s="86" t="s">
        <v>1395</v>
      </c>
      <c r="K329" s="86" t="s">
        <v>1397</v>
      </c>
    </row>
    <row r="330" spans="1:11" x14ac:dyDescent="0.65">
      <c r="A330" s="145" t="s">
        <v>920</v>
      </c>
      <c r="B330" s="145" t="s">
        <v>400</v>
      </c>
      <c r="C330" s="145" t="s">
        <v>37</v>
      </c>
      <c r="D330" s="145" t="s">
        <v>38</v>
      </c>
      <c r="E330" s="145" t="s">
        <v>1368</v>
      </c>
      <c r="F330" s="145" t="s">
        <v>1369</v>
      </c>
      <c r="G330" s="146">
        <v>23</v>
      </c>
      <c r="H330" s="145" t="s">
        <v>1368</v>
      </c>
      <c r="I330" s="86" t="s">
        <v>1395</v>
      </c>
      <c r="K330" s="86" t="s">
        <v>1397</v>
      </c>
    </row>
    <row r="331" spans="1:11" x14ac:dyDescent="0.65">
      <c r="A331" s="145" t="s">
        <v>921</v>
      </c>
      <c r="B331" s="145" t="s">
        <v>401</v>
      </c>
      <c r="C331" s="145" t="s">
        <v>37</v>
      </c>
      <c r="D331" s="145" t="s">
        <v>38</v>
      </c>
      <c r="E331" s="145" t="s">
        <v>1368</v>
      </c>
      <c r="F331" s="145" t="s">
        <v>1369</v>
      </c>
      <c r="G331" s="146">
        <v>23</v>
      </c>
      <c r="H331" s="145" t="s">
        <v>1368</v>
      </c>
      <c r="I331" s="86" t="s">
        <v>1395</v>
      </c>
      <c r="K331" s="86" t="s">
        <v>1397</v>
      </c>
    </row>
    <row r="332" spans="1:11" x14ac:dyDescent="0.65">
      <c r="A332" s="145" t="s">
        <v>922</v>
      </c>
      <c r="B332" s="145" t="s">
        <v>402</v>
      </c>
      <c r="C332" s="145" t="s">
        <v>37</v>
      </c>
      <c r="D332" s="145" t="s">
        <v>38</v>
      </c>
      <c r="E332" s="145" t="s">
        <v>1368</v>
      </c>
      <c r="F332" s="145" t="s">
        <v>1369</v>
      </c>
      <c r="G332" s="146">
        <v>23</v>
      </c>
      <c r="H332" s="145" t="s">
        <v>1368</v>
      </c>
      <c r="I332" s="86" t="s">
        <v>1395</v>
      </c>
      <c r="K332" s="86" t="s">
        <v>1397</v>
      </c>
    </row>
    <row r="333" spans="1:11" x14ac:dyDescent="0.65">
      <c r="A333" s="145" t="s">
        <v>923</v>
      </c>
      <c r="B333" s="145" t="s">
        <v>403</v>
      </c>
      <c r="C333" s="145" t="s">
        <v>37</v>
      </c>
      <c r="D333" s="145" t="s">
        <v>38</v>
      </c>
      <c r="E333" s="145" t="s">
        <v>1368</v>
      </c>
      <c r="F333" s="145" t="s">
        <v>1369</v>
      </c>
      <c r="G333" s="146">
        <v>23</v>
      </c>
      <c r="H333" s="145" t="s">
        <v>1368</v>
      </c>
      <c r="I333" s="86" t="s">
        <v>1395</v>
      </c>
      <c r="K333" s="86" t="s">
        <v>1397</v>
      </c>
    </row>
    <row r="334" spans="1:11" x14ac:dyDescent="0.65">
      <c r="A334" s="145" t="s">
        <v>924</v>
      </c>
      <c r="B334" s="145" t="s">
        <v>404</v>
      </c>
      <c r="C334" s="145" t="s">
        <v>37</v>
      </c>
      <c r="D334" s="145" t="s">
        <v>38</v>
      </c>
      <c r="E334" s="145" t="s">
        <v>1368</v>
      </c>
      <c r="F334" s="145" t="s">
        <v>1369</v>
      </c>
      <c r="G334" s="146">
        <v>23</v>
      </c>
      <c r="H334" s="145" t="s">
        <v>1368</v>
      </c>
      <c r="I334" s="86" t="s">
        <v>1395</v>
      </c>
      <c r="K334" s="86" t="s">
        <v>1397</v>
      </c>
    </row>
    <row r="335" spans="1:11" x14ac:dyDescent="0.65">
      <c r="A335" s="145" t="s">
        <v>925</v>
      </c>
      <c r="B335" s="145" t="s">
        <v>409</v>
      </c>
      <c r="C335" s="145" t="s">
        <v>37</v>
      </c>
      <c r="D335" s="145" t="s">
        <v>38</v>
      </c>
      <c r="E335" s="145" t="s">
        <v>1368</v>
      </c>
      <c r="F335" s="145" t="s">
        <v>1369</v>
      </c>
      <c r="G335" s="146">
        <v>23</v>
      </c>
      <c r="H335" s="145" t="s">
        <v>1368</v>
      </c>
      <c r="I335" s="86" t="s">
        <v>1395</v>
      </c>
      <c r="K335" s="86" t="s">
        <v>1397</v>
      </c>
    </row>
    <row r="336" spans="1:11" x14ac:dyDescent="0.65">
      <c r="A336" s="145" t="s">
        <v>926</v>
      </c>
      <c r="B336" s="145" t="s">
        <v>410</v>
      </c>
      <c r="C336" s="145" t="s">
        <v>37</v>
      </c>
      <c r="D336" s="145" t="s">
        <v>38</v>
      </c>
      <c r="E336" s="145" t="s">
        <v>1368</v>
      </c>
      <c r="F336" s="145" t="s">
        <v>1369</v>
      </c>
      <c r="G336" s="146">
        <v>23</v>
      </c>
      <c r="H336" s="145" t="s">
        <v>1368</v>
      </c>
      <c r="I336" s="86" t="s">
        <v>1395</v>
      </c>
      <c r="K336" s="86" t="s">
        <v>1397</v>
      </c>
    </row>
    <row r="337" spans="1:11" x14ac:dyDescent="0.65">
      <c r="A337" s="145" t="s">
        <v>927</v>
      </c>
      <c r="B337" s="145" t="s">
        <v>411</v>
      </c>
      <c r="C337" s="145" t="s">
        <v>37</v>
      </c>
      <c r="D337" s="145" t="s">
        <v>38</v>
      </c>
      <c r="E337" s="145" t="s">
        <v>1368</v>
      </c>
      <c r="F337" s="145" t="s">
        <v>1369</v>
      </c>
      <c r="G337" s="146">
        <v>23</v>
      </c>
      <c r="H337" s="145" t="s">
        <v>1368</v>
      </c>
      <c r="I337" s="86" t="s">
        <v>1395</v>
      </c>
      <c r="K337" s="86" t="s">
        <v>1397</v>
      </c>
    </row>
    <row r="338" spans="1:11" x14ac:dyDescent="0.65">
      <c r="A338" s="145" t="s">
        <v>334</v>
      </c>
      <c r="B338" s="145" t="s">
        <v>335</v>
      </c>
      <c r="C338" s="145" t="s">
        <v>33</v>
      </c>
      <c r="D338" s="145" t="s">
        <v>34</v>
      </c>
      <c r="E338" s="145" t="s">
        <v>1358</v>
      </c>
      <c r="F338" s="145" t="s">
        <v>1359</v>
      </c>
      <c r="G338" s="146">
        <v>21</v>
      </c>
      <c r="H338" s="145" t="s">
        <v>1358</v>
      </c>
      <c r="I338" s="86" t="s">
        <v>1395</v>
      </c>
      <c r="K338" s="86" t="s">
        <v>1394</v>
      </c>
    </row>
    <row r="339" spans="1:11" x14ac:dyDescent="0.65">
      <c r="A339" s="145" t="s">
        <v>336</v>
      </c>
      <c r="B339" s="145" t="s">
        <v>337</v>
      </c>
      <c r="C339" s="145" t="s">
        <v>33</v>
      </c>
      <c r="D339" s="145" t="s">
        <v>34</v>
      </c>
      <c r="E339" s="145" t="s">
        <v>1358</v>
      </c>
      <c r="F339" s="145" t="s">
        <v>1359</v>
      </c>
      <c r="G339" s="146">
        <v>21</v>
      </c>
      <c r="H339" s="145" t="s">
        <v>1358</v>
      </c>
      <c r="I339" s="86" t="s">
        <v>1395</v>
      </c>
      <c r="K339" s="86" t="s">
        <v>1394</v>
      </c>
    </row>
    <row r="340" spans="1:11" x14ac:dyDescent="0.65">
      <c r="A340" s="145" t="s">
        <v>338</v>
      </c>
      <c r="B340" s="145" t="s">
        <v>339</v>
      </c>
      <c r="C340" s="145" t="s">
        <v>33</v>
      </c>
      <c r="D340" s="145" t="s">
        <v>34</v>
      </c>
      <c r="E340" s="145" t="s">
        <v>1358</v>
      </c>
      <c r="F340" s="145" t="s">
        <v>1359</v>
      </c>
      <c r="G340" s="146">
        <v>21</v>
      </c>
      <c r="H340" s="145" t="s">
        <v>1358</v>
      </c>
      <c r="I340" s="86" t="s">
        <v>1395</v>
      </c>
      <c r="K340" s="86" t="s">
        <v>1394</v>
      </c>
    </row>
    <row r="341" spans="1:11" x14ac:dyDescent="0.65">
      <c r="A341" s="145" t="s">
        <v>340</v>
      </c>
      <c r="B341" s="145" t="s">
        <v>341</v>
      </c>
      <c r="C341" s="145" t="s">
        <v>33</v>
      </c>
      <c r="D341" s="145" t="s">
        <v>34</v>
      </c>
      <c r="E341" s="145" t="s">
        <v>1358</v>
      </c>
      <c r="F341" s="145" t="s">
        <v>1359</v>
      </c>
      <c r="G341" s="146">
        <v>21</v>
      </c>
      <c r="H341" s="145" t="s">
        <v>1358</v>
      </c>
      <c r="I341" s="86" t="s">
        <v>1395</v>
      </c>
      <c r="K341" s="86" t="s">
        <v>1394</v>
      </c>
    </row>
    <row r="342" spans="1:11" x14ac:dyDescent="0.65">
      <c r="A342" s="145" t="s">
        <v>342</v>
      </c>
      <c r="B342" s="145" t="s">
        <v>343</v>
      </c>
      <c r="C342" s="145" t="s">
        <v>33</v>
      </c>
      <c r="D342" s="145" t="s">
        <v>34</v>
      </c>
      <c r="E342" s="145" t="s">
        <v>1358</v>
      </c>
      <c r="F342" s="145" t="s">
        <v>1359</v>
      </c>
      <c r="G342" s="146">
        <v>21</v>
      </c>
      <c r="H342" s="145" t="s">
        <v>1358</v>
      </c>
      <c r="I342" s="86" t="s">
        <v>1395</v>
      </c>
      <c r="K342" s="86" t="s">
        <v>1394</v>
      </c>
    </row>
    <row r="343" spans="1:11" x14ac:dyDescent="0.65">
      <c r="A343" s="145" t="s">
        <v>344</v>
      </c>
      <c r="B343" s="145" t="s">
        <v>345</v>
      </c>
      <c r="C343" s="145" t="s">
        <v>33</v>
      </c>
      <c r="D343" s="145" t="s">
        <v>34</v>
      </c>
      <c r="E343" s="145" t="s">
        <v>1358</v>
      </c>
      <c r="F343" s="145" t="s">
        <v>1359</v>
      </c>
      <c r="G343" s="146">
        <v>21</v>
      </c>
      <c r="H343" s="145" t="s">
        <v>1358</v>
      </c>
      <c r="I343" s="86" t="s">
        <v>1395</v>
      </c>
      <c r="K343" s="86" t="s">
        <v>1394</v>
      </c>
    </row>
    <row r="344" spans="1:11" x14ac:dyDescent="0.65">
      <c r="A344" s="145" t="s">
        <v>346</v>
      </c>
      <c r="B344" s="145" t="s">
        <v>347</v>
      </c>
      <c r="C344" s="145" t="s">
        <v>33</v>
      </c>
      <c r="D344" s="145" t="s">
        <v>34</v>
      </c>
      <c r="E344" s="145" t="s">
        <v>1358</v>
      </c>
      <c r="F344" s="145" t="s">
        <v>1359</v>
      </c>
      <c r="G344" s="146">
        <v>21</v>
      </c>
      <c r="H344" s="145" t="s">
        <v>1358</v>
      </c>
      <c r="I344" s="86" t="s">
        <v>1395</v>
      </c>
      <c r="K344" s="86" t="s">
        <v>1394</v>
      </c>
    </row>
    <row r="345" spans="1:11" x14ac:dyDescent="0.65">
      <c r="A345" s="145" t="s">
        <v>348</v>
      </c>
      <c r="B345" s="145" t="s">
        <v>349</v>
      </c>
      <c r="C345" s="145" t="s">
        <v>33</v>
      </c>
      <c r="D345" s="145" t="s">
        <v>34</v>
      </c>
      <c r="E345" s="145" t="s">
        <v>1358</v>
      </c>
      <c r="F345" s="145" t="s">
        <v>1359</v>
      </c>
      <c r="G345" s="146">
        <v>21</v>
      </c>
      <c r="H345" s="145" t="s">
        <v>1358</v>
      </c>
      <c r="I345" s="86" t="s">
        <v>1395</v>
      </c>
      <c r="K345" s="86" t="s">
        <v>1394</v>
      </c>
    </row>
    <row r="346" spans="1:11" x14ac:dyDescent="0.65">
      <c r="A346" s="145" t="s">
        <v>350</v>
      </c>
      <c r="B346" s="145" t="s">
        <v>351</v>
      </c>
      <c r="C346" s="145" t="s">
        <v>33</v>
      </c>
      <c r="D346" s="145" t="s">
        <v>34</v>
      </c>
      <c r="E346" s="145" t="s">
        <v>1360</v>
      </c>
      <c r="F346" s="145" t="s">
        <v>1361</v>
      </c>
      <c r="G346" s="146">
        <v>21</v>
      </c>
      <c r="H346" s="145" t="s">
        <v>1360</v>
      </c>
      <c r="I346" s="86" t="s">
        <v>1395</v>
      </c>
      <c r="K346" s="86" t="s">
        <v>1394</v>
      </c>
    </row>
    <row r="347" spans="1:11" x14ac:dyDescent="0.65">
      <c r="A347" s="145" t="s">
        <v>352</v>
      </c>
      <c r="B347" s="145" t="s">
        <v>353</v>
      </c>
      <c r="C347" s="145" t="s">
        <v>33</v>
      </c>
      <c r="D347" s="145" t="s">
        <v>34</v>
      </c>
      <c r="E347" s="145" t="s">
        <v>1360</v>
      </c>
      <c r="F347" s="145" t="s">
        <v>1361</v>
      </c>
      <c r="G347" s="146">
        <v>21</v>
      </c>
      <c r="H347" s="145" t="s">
        <v>1360</v>
      </c>
      <c r="I347" s="86" t="s">
        <v>1395</v>
      </c>
      <c r="K347" s="86" t="s">
        <v>1394</v>
      </c>
    </row>
    <row r="348" spans="1:11" x14ac:dyDescent="0.65">
      <c r="A348" s="145" t="s">
        <v>354</v>
      </c>
      <c r="B348" s="145" t="s">
        <v>1487</v>
      </c>
      <c r="C348" s="145" t="s">
        <v>33</v>
      </c>
      <c r="D348" s="145" t="s">
        <v>34</v>
      </c>
      <c r="E348" s="145" t="s">
        <v>1360</v>
      </c>
      <c r="F348" s="145" t="s">
        <v>1361</v>
      </c>
      <c r="G348" s="146">
        <v>21</v>
      </c>
      <c r="H348" s="145" t="s">
        <v>1360</v>
      </c>
      <c r="I348" s="86" t="s">
        <v>1395</v>
      </c>
      <c r="K348" s="86" t="s">
        <v>1394</v>
      </c>
    </row>
    <row r="349" spans="1:11" x14ac:dyDescent="0.65">
      <c r="A349" s="145" t="s">
        <v>355</v>
      </c>
      <c r="B349" s="145" t="s">
        <v>356</v>
      </c>
      <c r="C349" s="145" t="s">
        <v>33</v>
      </c>
      <c r="D349" s="145" t="s">
        <v>34</v>
      </c>
      <c r="E349" s="145" t="s">
        <v>1360</v>
      </c>
      <c r="F349" s="145" t="s">
        <v>1361</v>
      </c>
      <c r="G349" s="146">
        <v>21</v>
      </c>
      <c r="H349" s="145" t="s">
        <v>1360</v>
      </c>
      <c r="I349" s="86" t="s">
        <v>1395</v>
      </c>
      <c r="K349" s="86" t="s">
        <v>1394</v>
      </c>
    </row>
    <row r="350" spans="1:11" x14ac:dyDescent="0.65">
      <c r="A350" s="145" t="s">
        <v>357</v>
      </c>
      <c r="B350" s="145" t="s">
        <v>358</v>
      </c>
      <c r="C350" s="145" t="s">
        <v>33</v>
      </c>
      <c r="D350" s="145" t="s">
        <v>34</v>
      </c>
      <c r="E350" s="145" t="s">
        <v>1360</v>
      </c>
      <c r="F350" s="145" t="s">
        <v>1361</v>
      </c>
      <c r="G350" s="146">
        <v>21</v>
      </c>
      <c r="H350" s="145" t="s">
        <v>1360</v>
      </c>
      <c r="I350" s="86" t="s">
        <v>1395</v>
      </c>
      <c r="K350" s="86" t="s">
        <v>1394</v>
      </c>
    </row>
    <row r="351" spans="1:11" x14ac:dyDescent="0.65">
      <c r="A351" s="145" t="s">
        <v>928</v>
      </c>
      <c r="B351" s="145" t="s">
        <v>929</v>
      </c>
      <c r="C351" s="145" t="s">
        <v>37</v>
      </c>
      <c r="D351" s="145" t="s">
        <v>38</v>
      </c>
      <c r="E351" s="145" t="s">
        <v>1368</v>
      </c>
      <c r="F351" s="145" t="s">
        <v>1369</v>
      </c>
      <c r="G351" s="146">
        <v>23</v>
      </c>
      <c r="H351" s="145" t="s">
        <v>1368</v>
      </c>
      <c r="I351" s="86" t="s">
        <v>1395</v>
      </c>
      <c r="K351" s="86" t="s">
        <v>1397</v>
      </c>
    </row>
    <row r="352" spans="1:11" x14ac:dyDescent="0.65">
      <c r="A352" s="145" t="s">
        <v>359</v>
      </c>
      <c r="B352" s="145" t="s">
        <v>360</v>
      </c>
      <c r="C352" s="145" t="s">
        <v>33</v>
      </c>
      <c r="D352" s="145" t="s">
        <v>34</v>
      </c>
      <c r="E352" s="145" t="s">
        <v>1362</v>
      </c>
      <c r="F352" s="145" t="s">
        <v>1363</v>
      </c>
      <c r="G352" s="146">
        <v>21</v>
      </c>
      <c r="H352" s="145" t="s">
        <v>1362</v>
      </c>
      <c r="I352" s="86" t="s">
        <v>1395</v>
      </c>
      <c r="K352" s="86" t="s">
        <v>1394</v>
      </c>
    </row>
    <row r="353" spans="1:11" x14ac:dyDescent="0.65">
      <c r="A353" s="145" t="s">
        <v>361</v>
      </c>
      <c r="B353" s="145" t="s">
        <v>362</v>
      </c>
      <c r="C353" s="145" t="s">
        <v>33</v>
      </c>
      <c r="D353" s="145" t="s">
        <v>34</v>
      </c>
      <c r="E353" s="145" t="s">
        <v>1362</v>
      </c>
      <c r="F353" s="145" t="s">
        <v>1363</v>
      </c>
      <c r="G353" s="146">
        <v>21</v>
      </c>
      <c r="H353" s="145" t="s">
        <v>1362</v>
      </c>
      <c r="I353" s="86" t="s">
        <v>1395</v>
      </c>
      <c r="K353" s="86" t="s">
        <v>1394</v>
      </c>
    </row>
    <row r="354" spans="1:11" x14ac:dyDescent="0.65">
      <c r="A354" s="145" t="s">
        <v>363</v>
      </c>
      <c r="B354" s="145" t="s">
        <v>364</v>
      </c>
      <c r="C354" s="145" t="s">
        <v>33</v>
      </c>
      <c r="D354" s="145" t="s">
        <v>34</v>
      </c>
      <c r="E354" s="145" t="s">
        <v>1362</v>
      </c>
      <c r="F354" s="145" t="s">
        <v>1363</v>
      </c>
      <c r="G354" s="146">
        <v>21</v>
      </c>
      <c r="H354" s="145" t="s">
        <v>1362</v>
      </c>
      <c r="I354" s="86" t="s">
        <v>1395</v>
      </c>
      <c r="K354" s="86" t="s">
        <v>1394</v>
      </c>
    </row>
    <row r="355" spans="1:11" x14ac:dyDescent="0.65">
      <c r="A355" s="145" t="s">
        <v>365</v>
      </c>
      <c r="B355" s="145" t="s">
        <v>366</v>
      </c>
      <c r="C355" s="145" t="s">
        <v>33</v>
      </c>
      <c r="D355" s="145" t="s">
        <v>34</v>
      </c>
      <c r="E355" s="145" t="s">
        <v>1362</v>
      </c>
      <c r="F355" s="145" t="s">
        <v>1363</v>
      </c>
      <c r="G355" s="146">
        <v>21</v>
      </c>
      <c r="H355" s="145" t="s">
        <v>1362</v>
      </c>
      <c r="I355" s="86" t="s">
        <v>1395</v>
      </c>
      <c r="K355" s="86" t="s">
        <v>1394</v>
      </c>
    </row>
    <row r="356" spans="1:11" x14ac:dyDescent="0.65">
      <c r="A356" s="145" t="s">
        <v>367</v>
      </c>
      <c r="B356" s="145" t="s">
        <v>368</v>
      </c>
      <c r="C356" s="145" t="s">
        <v>33</v>
      </c>
      <c r="D356" s="145" t="s">
        <v>34</v>
      </c>
      <c r="E356" s="145" t="s">
        <v>1362</v>
      </c>
      <c r="F356" s="145" t="s">
        <v>1363</v>
      </c>
      <c r="G356" s="146">
        <v>21</v>
      </c>
      <c r="H356" s="145" t="s">
        <v>1362</v>
      </c>
      <c r="I356" s="86" t="s">
        <v>1395</v>
      </c>
      <c r="K356" s="86" t="s">
        <v>1394</v>
      </c>
    </row>
    <row r="357" spans="1:11" x14ac:dyDescent="0.65">
      <c r="A357" s="145" t="s">
        <v>369</v>
      </c>
      <c r="B357" s="145" t="s">
        <v>370</v>
      </c>
      <c r="C357" s="145" t="s">
        <v>33</v>
      </c>
      <c r="D357" s="145" t="s">
        <v>34</v>
      </c>
      <c r="E357" s="145" t="s">
        <v>1362</v>
      </c>
      <c r="F357" s="145" t="s">
        <v>1363</v>
      </c>
      <c r="G357" s="146">
        <v>21</v>
      </c>
      <c r="H357" s="145" t="s">
        <v>1362</v>
      </c>
      <c r="I357" s="86" t="s">
        <v>1395</v>
      </c>
      <c r="K357" s="86" t="s">
        <v>1394</v>
      </c>
    </row>
    <row r="358" spans="1:11" x14ac:dyDescent="0.65">
      <c r="A358" s="145" t="s">
        <v>371</v>
      </c>
      <c r="B358" s="145" t="s">
        <v>1488</v>
      </c>
      <c r="C358" s="145" t="s">
        <v>33</v>
      </c>
      <c r="D358" s="145" t="s">
        <v>34</v>
      </c>
      <c r="E358" s="145" t="s">
        <v>1364</v>
      </c>
      <c r="F358" s="145" t="s">
        <v>1365</v>
      </c>
      <c r="G358" s="146">
        <v>21</v>
      </c>
      <c r="H358" s="145" t="s">
        <v>1364</v>
      </c>
      <c r="I358" s="86" t="s">
        <v>1395</v>
      </c>
      <c r="K358" s="86" t="s">
        <v>1394</v>
      </c>
    </row>
    <row r="359" spans="1:11" x14ac:dyDescent="0.65">
      <c r="A359" s="145" t="s">
        <v>373</v>
      </c>
      <c r="B359" s="145" t="s">
        <v>1489</v>
      </c>
      <c r="C359" s="145" t="s">
        <v>33</v>
      </c>
      <c r="D359" s="145" t="s">
        <v>34</v>
      </c>
      <c r="E359" s="145" t="s">
        <v>1362</v>
      </c>
      <c r="F359" s="145" t="s">
        <v>1363</v>
      </c>
      <c r="G359" s="146">
        <v>21</v>
      </c>
      <c r="H359" s="145" t="s">
        <v>1362</v>
      </c>
      <c r="I359" s="86" t="s">
        <v>1395</v>
      </c>
      <c r="K359" s="86" t="s">
        <v>1394</v>
      </c>
    </row>
    <row r="360" spans="1:11" x14ac:dyDescent="0.65">
      <c r="A360" s="145" t="s">
        <v>374</v>
      </c>
      <c r="B360" s="145" t="s">
        <v>375</v>
      </c>
      <c r="C360" s="145" t="s">
        <v>33</v>
      </c>
      <c r="D360" s="145" t="s">
        <v>34</v>
      </c>
      <c r="E360" s="145" t="s">
        <v>1364</v>
      </c>
      <c r="F360" s="145" t="s">
        <v>1365</v>
      </c>
      <c r="G360" s="146">
        <v>21</v>
      </c>
      <c r="H360" s="145" t="s">
        <v>1364</v>
      </c>
      <c r="I360" s="86" t="s">
        <v>1395</v>
      </c>
      <c r="K360" s="86" t="s">
        <v>1394</v>
      </c>
    </row>
    <row r="361" spans="1:11" x14ac:dyDescent="0.65">
      <c r="A361" s="145" t="s">
        <v>376</v>
      </c>
      <c r="B361" s="145" t="s">
        <v>377</v>
      </c>
      <c r="C361" s="145" t="s">
        <v>33</v>
      </c>
      <c r="D361" s="145" t="s">
        <v>34</v>
      </c>
      <c r="E361" s="145" t="s">
        <v>1364</v>
      </c>
      <c r="F361" s="145" t="s">
        <v>1365</v>
      </c>
      <c r="G361" s="146">
        <v>21</v>
      </c>
      <c r="H361" s="145" t="s">
        <v>1364</v>
      </c>
      <c r="I361" s="86" t="s">
        <v>1395</v>
      </c>
      <c r="K361" s="86" t="s">
        <v>1394</v>
      </c>
    </row>
    <row r="362" spans="1:11" x14ac:dyDescent="0.65">
      <c r="A362" s="145" t="s">
        <v>378</v>
      </c>
      <c r="B362" s="145" t="s">
        <v>379</v>
      </c>
      <c r="C362" s="145" t="s">
        <v>33</v>
      </c>
      <c r="D362" s="145" t="s">
        <v>34</v>
      </c>
      <c r="E362" s="145" t="s">
        <v>1356</v>
      </c>
      <c r="F362" s="145" t="s">
        <v>1357</v>
      </c>
      <c r="G362" s="146">
        <v>21</v>
      </c>
      <c r="H362" s="145" t="s">
        <v>1356</v>
      </c>
      <c r="I362" s="86" t="s">
        <v>1395</v>
      </c>
      <c r="K362" s="86" t="s">
        <v>1394</v>
      </c>
    </row>
    <row r="363" spans="1:11" x14ac:dyDescent="0.65">
      <c r="A363" s="145" t="s">
        <v>380</v>
      </c>
      <c r="B363" s="145" t="s">
        <v>381</v>
      </c>
      <c r="C363" s="145" t="s">
        <v>33</v>
      </c>
      <c r="D363" s="145" t="s">
        <v>34</v>
      </c>
      <c r="E363" s="145" t="s">
        <v>1356</v>
      </c>
      <c r="F363" s="145" t="s">
        <v>1357</v>
      </c>
      <c r="G363" s="146">
        <v>21</v>
      </c>
      <c r="H363" s="145" t="s">
        <v>1356</v>
      </c>
      <c r="I363" s="86" t="s">
        <v>1395</v>
      </c>
      <c r="K363" s="86" t="s">
        <v>1394</v>
      </c>
    </row>
    <row r="364" spans="1:11" x14ac:dyDescent="0.65">
      <c r="A364" s="145" t="s">
        <v>390</v>
      </c>
      <c r="B364" s="145" t="s">
        <v>391</v>
      </c>
      <c r="C364" s="145" t="s">
        <v>35</v>
      </c>
      <c r="D364" s="145" t="s">
        <v>36</v>
      </c>
      <c r="E364" s="145" t="s">
        <v>1366</v>
      </c>
      <c r="F364" s="145" t="s">
        <v>1367</v>
      </c>
      <c r="G364" s="146">
        <v>22</v>
      </c>
      <c r="H364" s="145" t="s">
        <v>1366</v>
      </c>
      <c r="I364" s="86" t="s">
        <v>1395</v>
      </c>
      <c r="K364" s="86" t="s">
        <v>1394</v>
      </c>
    </row>
    <row r="365" spans="1:11" x14ac:dyDescent="0.65">
      <c r="A365" s="145" t="s">
        <v>392</v>
      </c>
      <c r="B365" s="145" t="s">
        <v>1490</v>
      </c>
      <c r="C365" s="145" t="s">
        <v>35</v>
      </c>
      <c r="D365" s="145" t="s">
        <v>36</v>
      </c>
      <c r="E365" s="145" t="s">
        <v>1366</v>
      </c>
      <c r="F365" s="145" t="s">
        <v>1367</v>
      </c>
      <c r="G365" s="146">
        <v>22</v>
      </c>
      <c r="H365" s="145" t="s">
        <v>1366</v>
      </c>
      <c r="I365" s="86" t="s">
        <v>1395</v>
      </c>
      <c r="K365" s="86" t="s">
        <v>1394</v>
      </c>
    </row>
    <row r="366" spans="1:11" x14ac:dyDescent="0.65">
      <c r="A366" s="145" t="s">
        <v>393</v>
      </c>
      <c r="B366" s="145" t="s">
        <v>394</v>
      </c>
      <c r="C366" s="145" t="s">
        <v>35</v>
      </c>
      <c r="D366" s="145" t="s">
        <v>36</v>
      </c>
      <c r="E366" s="145" t="s">
        <v>1366</v>
      </c>
      <c r="F366" s="145" t="s">
        <v>1367</v>
      </c>
      <c r="G366" s="146">
        <v>22</v>
      </c>
      <c r="H366" s="145" t="s">
        <v>1366</v>
      </c>
      <c r="I366" s="86" t="s">
        <v>1395</v>
      </c>
      <c r="K366" s="86" t="s">
        <v>1394</v>
      </c>
    </row>
    <row r="367" spans="1:11" x14ac:dyDescent="0.65">
      <c r="A367" s="145" t="s">
        <v>395</v>
      </c>
      <c r="B367" s="145" t="s">
        <v>396</v>
      </c>
      <c r="C367" s="145" t="s">
        <v>35</v>
      </c>
      <c r="D367" s="145" t="s">
        <v>36</v>
      </c>
      <c r="E367" s="145" t="s">
        <v>1366</v>
      </c>
      <c r="F367" s="145" t="s">
        <v>1367</v>
      </c>
      <c r="G367" s="146">
        <v>22</v>
      </c>
      <c r="H367" s="145" t="s">
        <v>1366</v>
      </c>
      <c r="I367" s="86" t="s">
        <v>1395</v>
      </c>
      <c r="K367" s="86" t="s">
        <v>1394</v>
      </c>
    </row>
    <row r="368" spans="1:11" x14ac:dyDescent="0.65">
      <c r="A368" s="145" t="s">
        <v>397</v>
      </c>
      <c r="B368" s="145" t="s">
        <v>398</v>
      </c>
      <c r="C368" s="145" t="s">
        <v>35</v>
      </c>
      <c r="D368" s="145" t="s">
        <v>36</v>
      </c>
      <c r="E368" s="145" t="s">
        <v>1366</v>
      </c>
      <c r="F368" s="145" t="s">
        <v>1367</v>
      </c>
      <c r="G368" s="146">
        <v>22</v>
      </c>
      <c r="H368" s="145" t="s">
        <v>1366</v>
      </c>
      <c r="I368" s="86" t="s">
        <v>1395</v>
      </c>
      <c r="K368" s="86" t="s">
        <v>1394</v>
      </c>
    </row>
    <row r="369" spans="1:11" x14ac:dyDescent="0.65">
      <c r="A369" s="145" t="s">
        <v>382</v>
      </c>
      <c r="B369" s="145" t="s">
        <v>383</v>
      </c>
      <c r="C369" s="145" t="s">
        <v>33</v>
      </c>
      <c r="D369" s="145" t="s">
        <v>34</v>
      </c>
      <c r="E369" s="145" t="s">
        <v>1356</v>
      </c>
      <c r="F369" s="145" t="s">
        <v>1357</v>
      </c>
      <c r="G369" s="146">
        <v>21</v>
      </c>
      <c r="H369" s="145" t="s">
        <v>1356</v>
      </c>
      <c r="I369" s="86" t="s">
        <v>1395</v>
      </c>
      <c r="K369" s="86" t="s">
        <v>1394</v>
      </c>
    </row>
    <row r="370" spans="1:11" x14ac:dyDescent="0.65">
      <c r="A370" s="145" t="s">
        <v>384</v>
      </c>
      <c r="B370" s="145" t="s">
        <v>385</v>
      </c>
      <c r="C370" s="145" t="s">
        <v>33</v>
      </c>
      <c r="D370" s="145" t="s">
        <v>34</v>
      </c>
      <c r="E370" s="145" t="s">
        <v>1356</v>
      </c>
      <c r="F370" s="145" t="s">
        <v>1357</v>
      </c>
      <c r="G370" s="146">
        <v>21</v>
      </c>
      <c r="H370" s="145" t="s">
        <v>1356</v>
      </c>
      <c r="I370" s="86" t="s">
        <v>1395</v>
      </c>
      <c r="K370" s="86" t="s">
        <v>1394</v>
      </c>
    </row>
    <row r="371" spans="1:11" x14ac:dyDescent="0.65">
      <c r="A371" s="145" t="s">
        <v>220</v>
      </c>
      <c r="B371" s="145" t="s">
        <v>221</v>
      </c>
      <c r="C371" s="145" t="s">
        <v>19</v>
      </c>
      <c r="D371" s="145" t="s">
        <v>20</v>
      </c>
      <c r="E371" s="145" t="s">
        <v>1328</v>
      </c>
      <c r="F371" s="145" t="s">
        <v>1329</v>
      </c>
      <c r="G371" s="146">
        <v>14</v>
      </c>
      <c r="H371" s="145" t="s">
        <v>1328</v>
      </c>
      <c r="I371" s="86" t="s">
        <v>1395</v>
      </c>
      <c r="K371" s="86" t="s">
        <v>1394</v>
      </c>
    </row>
    <row r="372" spans="1:11" x14ac:dyDescent="0.65">
      <c r="A372" s="145" t="s">
        <v>222</v>
      </c>
      <c r="B372" s="145" t="s">
        <v>1491</v>
      </c>
      <c r="C372" s="145" t="s">
        <v>21</v>
      </c>
      <c r="D372" s="145" t="s">
        <v>22</v>
      </c>
      <c r="E372" s="145" t="s">
        <v>1330</v>
      </c>
      <c r="F372" s="145" t="s">
        <v>1331</v>
      </c>
      <c r="G372" s="146">
        <v>15</v>
      </c>
      <c r="H372" s="145" t="s">
        <v>1330</v>
      </c>
      <c r="I372" s="86" t="s">
        <v>1395</v>
      </c>
      <c r="K372" s="86" t="s">
        <v>1394</v>
      </c>
    </row>
    <row r="373" spans="1:11" x14ac:dyDescent="0.65">
      <c r="A373" s="145" t="s">
        <v>224</v>
      </c>
      <c r="B373" s="145" t="s">
        <v>1492</v>
      </c>
      <c r="C373" s="145" t="s">
        <v>21</v>
      </c>
      <c r="D373" s="145" t="s">
        <v>22</v>
      </c>
      <c r="E373" s="145" t="s">
        <v>1332</v>
      </c>
      <c r="F373" s="145" t="s">
        <v>1333</v>
      </c>
      <c r="G373" s="146">
        <v>15</v>
      </c>
      <c r="H373" s="145" t="s">
        <v>1332</v>
      </c>
      <c r="I373" s="86" t="s">
        <v>1395</v>
      </c>
      <c r="K373" s="86" t="s">
        <v>1394</v>
      </c>
    </row>
    <row r="374" spans="1:11" x14ac:dyDescent="0.65">
      <c r="A374" s="145" t="s">
        <v>227</v>
      </c>
      <c r="B374" s="145" t="s">
        <v>228</v>
      </c>
      <c r="C374" s="145" t="s">
        <v>23</v>
      </c>
      <c r="D374" s="145" t="s">
        <v>24</v>
      </c>
      <c r="E374" s="145" t="s">
        <v>1336</v>
      </c>
      <c r="F374" s="145" t="s">
        <v>1337</v>
      </c>
      <c r="G374" s="146">
        <v>16</v>
      </c>
      <c r="H374" s="145" t="s">
        <v>1336</v>
      </c>
      <c r="I374" s="86" t="s">
        <v>1395</v>
      </c>
      <c r="K374" s="86" t="s">
        <v>1394</v>
      </c>
    </row>
    <row r="375" spans="1:11" x14ac:dyDescent="0.65">
      <c r="A375" s="145" t="s">
        <v>1146</v>
      </c>
      <c r="B375" s="145" t="s">
        <v>399</v>
      </c>
      <c r="C375" s="145" t="s">
        <v>37</v>
      </c>
      <c r="D375" s="145" t="s">
        <v>38</v>
      </c>
      <c r="E375" s="145" t="s">
        <v>1368</v>
      </c>
      <c r="F375" s="145" t="s">
        <v>1369</v>
      </c>
      <c r="G375" s="146">
        <v>23</v>
      </c>
      <c r="H375" s="145" t="s">
        <v>1368</v>
      </c>
      <c r="I375" s="86" t="s">
        <v>1393</v>
      </c>
      <c r="J375" s="86">
        <v>42643</v>
      </c>
      <c r="K375" s="86" t="s">
        <v>1394</v>
      </c>
    </row>
    <row r="376" spans="1:11" x14ac:dyDescent="0.65">
      <c r="A376" s="145" t="s">
        <v>1147</v>
      </c>
      <c r="B376" s="145" t="s">
        <v>400</v>
      </c>
      <c r="C376" s="145" t="s">
        <v>37</v>
      </c>
      <c r="D376" s="145" t="s">
        <v>38</v>
      </c>
      <c r="E376" s="145" t="s">
        <v>1368</v>
      </c>
      <c r="F376" s="145" t="s">
        <v>1369</v>
      </c>
      <c r="G376" s="146">
        <v>23</v>
      </c>
      <c r="H376" s="145" t="s">
        <v>1368</v>
      </c>
      <c r="I376" s="86" t="s">
        <v>1393</v>
      </c>
      <c r="J376" s="86">
        <v>42643</v>
      </c>
      <c r="K376" s="86" t="s">
        <v>1394</v>
      </c>
    </row>
    <row r="377" spans="1:11" x14ac:dyDescent="0.65">
      <c r="A377" s="145" t="s">
        <v>1148</v>
      </c>
      <c r="B377" s="145" t="s">
        <v>1149</v>
      </c>
      <c r="C377" s="145" t="s">
        <v>37</v>
      </c>
      <c r="D377" s="145" t="s">
        <v>38</v>
      </c>
      <c r="E377" s="145" t="s">
        <v>1368</v>
      </c>
      <c r="F377" s="145" t="s">
        <v>1369</v>
      </c>
      <c r="G377" s="146">
        <v>23</v>
      </c>
      <c r="H377" s="145" t="s">
        <v>1368</v>
      </c>
      <c r="I377" s="86" t="s">
        <v>1393</v>
      </c>
      <c r="J377" s="86">
        <v>42643</v>
      </c>
      <c r="K377" s="86" t="s">
        <v>1394</v>
      </c>
    </row>
    <row r="378" spans="1:11" x14ac:dyDescent="0.65">
      <c r="A378" s="145" t="s">
        <v>1150</v>
      </c>
      <c r="B378" s="145" t="s">
        <v>401</v>
      </c>
      <c r="C378" s="145" t="s">
        <v>37</v>
      </c>
      <c r="D378" s="145" t="s">
        <v>38</v>
      </c>
      <c r="E378" s="145" t="s">
        <v>1368</v>
      </c>
      <c r="F378" s="145" t="s">
        <v>1369</v>
      </c>
      <c r="G378" s="146">
        <v>23</v>
      </c>
      <c r="H378" s="145" t="s">
        <v>1368</v>
      </c>
      <c r="I378" s="86" t="s">
        <v>1393</v>
      </c>
      <c r="J378" s="86">
        <v>42643</v>
      </c>
      <c r="K378" s="86" t="s">
        <v>1394</v>
      </c>
    </row>
    <row r="379" spans="1:11" x14ac:dyDescent="0.65">
      <c r="A379" s="145" t="s">
        <v>1151</v>
      </c>
      <c r="B379" s="145" t="s">
        <v>402</v>
      </c>
      <c r="C379" s="145" t="s">
        <v>37</v>
      </c>
      <c r="D379" s="145" t="s">
        <v>38</v>
      </c>
      <c r="E379" s="145" t="s">
        <v>1368</v>
      </c>
      <c r="F379" s="145" t="s">
        <v>1369</v>
      </c>
      <c r="G379" s="146">
        <v>23</v>
      </c>
      <c r="H379" s="145" t="s">
        <v>1368</v>
      </c>
      <c r="I379" s="86" t="s">
        <v>1393</v>
      </c>
      <c r="J379" s="86">
        <v>42643</v>
      </c>
      <c r="K379" s="86" t="s">
        <v>1394</v>
      </c>
    </row>
    <row r="380" spans="1:11" x14ac:dyDescent="0.65">
      <c r="A380" s="145" t="s">
        <v>1152</v>
      </c>
      <c r="B380" s="145" t="s">
        <v>1493</v>
      </c>
      <c r="C380" s="145" t="s">
        <v>37</v>
      </c>
      <c r="D380" s="145" t="s">
        <v>38</v>
      </c>
      <c r="E380" s="145" t="s">
        <v>1368</v>
      </c>
      <c r="F380" s="145" t="s">
        <v>1369</v>
      </c>
      <c r="G380" s="146">
        <v>23</v>
      </c>
      <c r="H380" s="145" t="s">
        <v>1368</v>
      </c>
      <c r="I380" s="86" t="s">
        <v>1393</v>
      </c>
      <c r="J380" s="86">
        <v>42643</v>
      </c>
      <c r="K380" s="86" t="s">
        <v>1394</v>
      </c>
    </row>
    <row r="381" spans="1:11" x14ac:dyDescent="0.65">
      <c r="A381" s="145" t="s">
        <v>1153</v>
      </c>
      <c r="B381" s="145" t="s">
        <v>404</v>
      </c>
      <c r="C381" s="145" t="s">
        <v>37</v>
      </c>
      <c r="D381" s="145" t="s">
        <v>38</v>
      </c>
      <c r="E381" s="145" t="s">
        <v>1368</v>
      </c>
      <c r="F381" s="145" t="s">
        <v>1369</v>
      </c>
      <c r="G381" s="146">
        <v>23</v>
      </c>
      <c r="H381" s="145" t="s">
        <v>1368</v>
      </c>
      <c r="I381" s="86" t="s">
        <v>1393</v>
      </c>
      <c r="J381" s="86">
        <v>42643</v>
      </c>
      <c r="K381" s="86" t="s">
        <v>1394</v>
      </c>
    </row>
    <row r="382" spans="1:11" x14ac:dyDescent="0.65">
      <c r="A382" s="145" t="s">
        <v>405</v>
      </c>
      <c r="B382" s="145" t="s">
        <v>406</v>
      </c>
      <c r="C382" s="145" t="s">
        <v>37</v>
      </c>
      <c r="D382" s="145" t="s">
        <v>38</v>
      </c>
      <c r="E382" s="145" t="s">
        <v>1368</v>
      </c>
      <c r="F382" s="145" t="s">
        <v>1369</v>
      </c>
      <c r="G382" s="146">
        <v>23</v>
      </c>
      <c r="H382" s="145" t="s">
        <v>1368</v>
      </c>
      <c r="I382" s="86" t="s">
        <v>1395</v>
      </c>
      <c r="K382" s="86" t="s">
        <v>1394</v>
      </c>
    </row>
    <row r="383" spans="1:11" x14ac:dyDescent="0.65">
      <c r="A383" s="145" t="s">
        <v>407</v>
      </c>
      <c r="B383" s="145" t="s">
        <v>408</v>
      </c>
      <c r="C383" s="145" t="s">
        <v>37</v>
      </c>
      <c r="D383" s="145" t="s">
        <v>38</v>
      </c>
      <c r="E383" s="145" t="s">
        <v>1368</v>
      </c>
      <c r="F383" s="145" t="s">
        <v>1369</v>
      </c>
      <c r="G383" s="146">
        <v>23</v>
      </c>
      <c r="H383" s="145" t="s">
        <v>1368</v>
      </c>
      <c r="I383" s="86" t="s">
        <v>1395</v>
      </c>
      <c r="K383" s="86" t="s">
        <v>1394</v>
      </c>
    </row>
    <row r="384" spans="1:11" x14ac:dyDescent="0.65">
      <c r="A384" s="145" t="s">
        <v>1154</v>
      </c>
      <c r="B384" s="145" t="s">
        <v>409</v>
      </c>
      <c r="C384" s="145" t="s">
        <v>37</v>
      </c>
      <c r="D384" s="145" t="s">
        <v>38</v>
      </c>
      <c r="E384" s="145" t="s">
        <v>1368</v>
      </c>
      <c r="F384" s="145" t="s">
        <v>1369</v>
      </c>
      <c r="G384" s="146">
        <v>23</v>
      </c>
      <c r="H384" s="145" t="s">
        <v>1368</v>
      </c>
      <c r="I384" s="86" t="s">
        <v>1393</v>
      </c>
      <c r="J384" s="86">
        <v>42643</v>
      </c>
      <c r="K384" s="86" t="s">
        <v>1394</v>
      </c>
    </row>
    <row r="385" spans="1:11" x14ac:dyDescent="0.65">
      <c r="A385" s="145" t="s">
        <v>1155</v>
      </c>
      <c r="B385" s="145" t="s">
        <v>410</v>
      </c>
      <c r="C385" s="145" t="s">
        <v>37</v>
      </c>
      <c r="D385" s="145" t="s">
        <v>38</v>
      </c>
      <c r="E385" s="145" t="s">
        <v>1368</v>
      </c>
      <c r="F385" s="145" t="s">
        <v>1369</v>
      </c>
      <c r="G385" s="146">
        <v>23</v>
      </c>
      <c r="H385" s="145" t="s">
        <v>1368</v>
      </c>
      <c r="I385" s="86" t="s">
        <v>1393</v>
      </c>
      <c r="J385" s="86">
        <v>42643</v>
      </c>
      <c r="K385" s="86" t="s">
        <v>1394</v>
      </c>
    </row>
    <row r="386" spans="1:11" x14ac:dyDescent="0.65">
      <c r="A386" s="145" t="s">
        <v>1156</v>
      </c>
      <c r="B386" s="145" t="s">
        <v>411</v>
      </c>
      <c r="C386" s="145" t="s">
        <v>37</v>
      </c>
      <c r="D386" s="145" t="s">
        <v>38</v>
      </c>
      <c r="E386" s="145" t="s">
        <v>1368</v>
      </c>
      <c r="F386" s="145" t="s">
        <v>1369</v>
      </c>
      <c r="G386" s="146">
        <v>23</v>
      </c>
      <c r="H386" s="145" t="s">
        <v>1368</v>
      </c>
      <c r="I386" s="86" t="s">
        <v>1393</v>
      </c>
      <c r="J386" s="86">
        <v>42643</v>
      </c>
      <c r="K386" s="86" t="s">
        <v>1394</v>
      </c>
    </row>
    <row r="387" spans="1:11" x14ac:dyDescent="0.65">
      <c r="A387" s="145" t="s">
        <v>225</v>
      </c>
      <c r="B387" s="145" t="s">
        <v>226</v>
      </c>
      <c r="C387" s="145" t="s">
        <v>732</v>
      </c>
      <c r="D387" s="145" t="s">
        <v>733</v>
      </c>
      <c r="E387" s="145" t="s">
        <v>1334</v>
      </c>
      <c r="F387" s="145" t="s">
        <v>1335</v>
      </c>
      <c r="G387" s="146">
        <v>163</v>
      </c>
      <c r="H387" s="145" t="s">
        <v>1334</v>
      </c>
      <c r="I387" s="86" t="s">
        <v>1395</v>
      </c>
      <c r="K387" s="86" t="s">
        <v>1394</v>
      </c>
    </row>
    <row r="388" spans="1:11" x14ac:dyDescent="0.65">
      <c r="A388" s="145" t="s">
        <v>930</v>
      </c>
      <c r="B388" s="145" t="s">
        <v>931</v>
      </c>
      <c r="C388" s="145" t="s">
        <v>21</v>
      </c>
      <c r="D388" s="145" t="s">
        <v>22</v>
      </c>
      <c r="E388" s="145" t="s">
        <v>1330</v>
      </c>
      <c r="F388" s="145" t="s">
        <v>1331</v>
      </c>
      <c r="G388" s="146">
        <v>15</v>
      </c>
      <c r="H388" s="145" t="s">
        <v>1330</v>
      </c>
      <c r="I388" s="86" t="s">
        <v>1395</v>
      </c>
      <c r="K388" s="86" t="s">
        <v>1397</v>
      </c>
    </row>
    <row r="389" spans="1:11" x14ac:dyDescent="0.65">
      <c r="A389" s="145" t="s">
        <v>412</v>
      </c>
      <c r="B389" s="145" t="s">
        <v>1494</v>
      </c>
      <c r="C389" s="145" t="s">
        <v>37</v>
      </c>
      <c r="D389" s="145" t="s">
        <v>38</v>
      </c>
      <c r="E389" s="145" t="s">
        <v>1368</v>
      </c>
      <c r="F389" s="145" t="s">
        <v>1369</v>
      </c>
      <c r="G389" s="146">
        <v>23</v>
      </c>
      <c r="H389" s="145" t="s">
        <v>1368</v>
      </c>
      <c r="I389" s="86" t="s">
        <v>1395</v>
      </c>
      <c r="K389" s="86" t="s">
        <v>1394</v>
      </c>
    </row>
    <row r="390" spans="1:11" x14ac:dyDescent="0.65">
      <c r="A390" s="145" t="s">
        <v>386</v>
      </c>
      <c r="B390" s="145" t="s">
        <v>387</v>
      </c>
      <c r="C390" s="145" t="s">
        <v>33</v>
      </c>
      <c r="D390" s="145" t="s">
        <v>34</v>
      </c>
      <c r="E390" s="145" t="s">
        <v>1356</v>
      </c>
      <c r="F390" s="145" t="s">
        <v>1357</v>
      </c>
      <c r="G390" s="146">
        <v>21</v>
      </c>
      <c r="H390" s="145" t="s">
        <v>1356</v>
      </c>
      <c r="I390" s="86" t="s">
        <v>1395</v>
      </c>
      <c r="K390" s="86" t="s">
        <v>1394</v>
      </c>
    </row>
    <row r="391" spans="1:11" x14ac:dyDescent="0.65">
      <c r="A391" s="145" t="s">
        <v>388</v>
      </c>
      <c r="B391" s="145" t="s">
        <v>389</v>
      </c>
      <c r="C391" s="145" t="s">
        <v>33</v>
      </c>
      <c r="D391" s="145" t="s">
        <v>34</v>
      </c>
      <c r="E391" s="145" t="s">
        <v>1356</v>
      </c>
      <c r="F391" s="145" t="s">
        <v>1357</v>
      </c>
      <c r="G391" s="146">
        <v>21</v>
      </c>
      <c r="H391" s="145" t="s">
        <v>1356</v>
      </c>
      <c r="I391" s="86" t="s">
        <v>1395</v>
      </c>
      <c r="K391" s="86" t="s">
        <v>1394</v>
      </c>
    </row>
    <row r="392" spans="1:11" x14ac:dyDescent="0.65">
      <c r="A392" s="145" t="s">
        <v>1157</v>
      </c>
      <c r="B392" s="145" t="s">
        <v>1158</v>
      </c>
      <c r="C392" s="145" t="s">
        <v>33</v>
      </c>
      <c r="D392" s="145" t="s">
        <v>34</v>
      </c>
      <c r="E392" s="145" t="s">
        <v>1356</v>
      </c>
      <c r="F392" s="145" t="s">
        <v>1357</v>
      </c>
      <c r="G392" s="146">
        <v>21</v>
      </c>
      <c r="H392" s="145" t="s">
        <v>1356</v>
      </c>
      <c r="I392" s="86" t="s">
        <v>1393</v>
      </c>
      <c r="J392" s="86">
        <v>42643</v>
      </c>
      <c r="K392" s="86" t="s">
        <v>1394</v>
      </c>
    </row>
    <row r="393" spans="1:11" x14ac:dyDescent="0.65">
      <c r="A393" s="145" t="s">
        <v>503</v>
      </c>
      <c r="B393" s="145" t="s">
        <v>1495</v>
      </c>
      <c r="C393" s="145" t="s">
        <v>33</v>
      </c>
      <c r="D393" s="145" t="s">
        <v>34</v>
      </c>
      <c r="E393" s="145" t="s">
        <v>1356</v>
      </c>
      <c r="F393" s="145" t="s">
        <v>1357</v>
      </c>
      <c r="G393" s="146">
        <v>21</v>
      </c>
      <c r="H393" s="145" t="s">
        <v>1356</v>
      </c>
      <c r="I393" s="86" t="s">
        <v>1395</v>
      </c>
      <c r="K393" s="86" t="s">
        <v>1394</v>
      </c>
    </row>
    <row r="394" spans="1:11" x14ac:dyDescent="0.65">
      <c r="A394" s="145" t="s">
        <v>932</v>
      </c>
      <c r="B394" s="145" t="s">
        <v>933</v>
      </c>
      <c r="C394" s="145" t="s">
        <v>33</v>
      </c>
      <c r="D394" s="145" t="s">
        <v>34</v>
      </c>
      <c r="E394" s="145" t="s">
        <v>1356</v>
      </c>
      <c r="F394" s="145" t="s">
        <v>1357</v>
      </c>
      <c r="G394" s="146">
        <v>21</v>
      </c>
      <c r="H394" s="145" t="s">
        <v>1356</v>
      </c>
      <c r="I394" s="86" t="s">
        <v>1395</v>
      </c>
      <c r="K394" s="86" t="s">
        <v>1397</v>
      </c>
    </row>
    <row r="395" spans="1:11" x14ac:dyDescent="0.65">
      <c r="A395" s="145" t="s">
        <v>504</v>
      </c>
      <c r="B395" s="145" t="s">
        <v>505</v>
      </c>
      <c r="C395" s="145" t="s">
        <v>33</v>
      </c>
      <c r="D395" s="145" t="s">
        <v>34</v>
      </c>
      <c r="E395" s="145" t="s">
        <v>1356</v>
      </c>
      <c r="F395" s="145" t="s">
        <v>1357</v>
      </c>
      <c r="G395" s="146">
        <v>21</v>
      </c>
      <c r="H395" s="145" t="s">
        <v>1356</v>
      </c>
      <c r="I395" s="86" t="s">
        <v>1395</v>
      </c>
      <c r="K395" s="86" t="s">
        <v>1394</v>
      </c>
    </row>
    <row r="396" spans="1:11" x14ac:dyDescent="0.65">
      <c r="A396" s="145" t="s">
        <v>934</v>
      </c>
      <c r="B396" s="145" t="s">
        <v>935</v>
      </c>
      <c r="C396" s="145" t="s">
        <v>41</v>
      </c>
      <c r="D396" s="145" t="s">
        <v>42</v>
      </c>
      <c r="E396" s="145" t="s">
        <v>1382</v>
      </c>
      <c r="F396" s="145" t="s">
        <v>1383</v>
      </c>
      <c r="G396" s="146">
        <v>25</v>
      </c>
      <c r="H396" s="145" t="s">
        <v>1382</v>
      </c>
      <c r="I396" s="86" t="s">
        <v>1395</v>
      </c>
      <c r="K396" s="86" t="s">
        <v>1397</v>
      </c>
    </row>
    <row r="397" spans="1:11" x14ac:dyDescent="0.65">
      <c r="A397" s="145" t="s">
        <v>506</v>
      </c>
      <c r="B397" s="145" t="s">
        <v>507</v>
      </c>
      <c r="C397" s="145" t="s">
        <v>33</v>
      </c>
      <c r="D397" s="145" t="s">
        <v>34</v>
      </c>
      <c r="E397" s="145" t="s">
        <v>1356</v>
      </c>
      <c r="F397" s="145" t="s">
        <v>1357</v>
      </c>
      <c r="G397" s="146">
        <v>21</v>
      </c>
      <c r="H397" s="145" t="s">
        <v>1356</v>
      </c>
      <c r="I397" s="86" t="s">
        <v>1395</v>
      </c>
      <c r="K397" s="86" t="s">
        <v>1394</v>
      </c>
    </row>
    <row r="398" spans="1:11" x14ac:dyDescent="0.65">
      <c r="A398" s="145" t="s">
        <v>508</v>
      </c>
      <c r="B398" s="145" t="s">
        <v>509</v>
      </c>
      <c r="C398" s="145" t="s">
        <v>33</v>
      </c>
      <c r="D398" s="145" t="s">
        <v>34</v>
      </c>
      <c r="E398" s="145" t="s">
        <v>1356</v>
      </c>
      <c r="F398" s="145" t="s">
        <v>1357</v>
      </c>
      <c r="G398" s="146">
        <v>21</v>
      </c>
      <c r="H398" s="145" t="s">
        <v>1356</v>
      </c>
      <c r="I398" s="86" t="s">
        <v>1395</v>
      </c>
      <c r="K398" s="86" t="s">
        <v>1394</v>
      </c>
    </row>
    <row r="399" spans="1:11" x14ac:dyDescent="0.65">
      <c r="A399" s="145" t="s">
        <v>510</v>
      </c>
      <c r="B399" s="145" t="s">
        <v>511</v>
      </c>
      <c r="C399" s="145" t="s">
        <v>33</v>
      </c>
      <c r="D399" s="145" t="s">
        <v>34</v>
      </c>
      <c r="E399" s="145" t="s">
        <v>1356</v>
      </c>
      <c r="F399" s="145" t="s">
        <v>1357</v>
      </c>
      <c r="G399" s="146">
        <v>21</v>
      </c>
      <c r="H399" s="145" t="s">
        <v>1356</v>
      </c>
      <c r="I399" s="86" t="s">
        <v>1395</v>
      </c>
      <c r="K399" s="86" t="s">
        <v>1394</v>
      </c>
    </row>
    <row r="400" spans="1:11" x14ac:dyDescent="0.65">
      <c r="A400" s="145" t="s">
        <v>512</v>
      </c>
      <c r="B400" s="145" t="s">
        <v>1496</v>
      </c>
      <c r="C400" s="145" t="s">
        <v>41</v>
      </c>
      <c r="D400" s="145" t="s">
        <v>42</v>
      </c>
      <c r="E400" s="145" t="s">
        <v>1376</v>
      </c>
      <c r="F400" s="145" t="s">
        <v>1377</v>
      </c>
      <c r="G400" s="146">
        <v>25</v>
      </c>
      <c r="H400" s="145" t="s">
        <v>1376</v>
      </c>
      <c r="I400" s="86" t="s">
        <v>1395</v>
      </c>
      <c r="K400" s="86" t="s">
        <v>1394</v>
      </c>
    </row>
    <row r="401" spans="1:11" x14ac:dyDescent="0.65">
      <c r="A401" s="145" t="s">
        <v>513</v>
      </c>
      <c r="B401" s="145" t="s">
        <v>514</v>
      </c>
      <c r="C401" s="145" t="s">
        <v>41</v>
      </c>
      <c r="D401" s="145" t="s">
        <v>42</v>
      </c>
      <c r="E401" s="145" t="s">
        <v>1378</v>
      </c>
      <c r="F401" s="145" t="s">
        <v>1379</v>
      </c>
      <c r="G401" s="146">
        <v>25</v>
      </c>
      <c r="H401" s="145" t="s">
        <v>1378</v>
      </c>
      <c r="I401" s="86" t="s">
        <v>1395</v>
      </c>
      <c r="K401" s="86" t="s">
        <v>1394</v>
      </c>
    </row>
    <row r="402" spans="1:11" x14ac:dyDescent="0.65">
      <c r="A402" s="145" t="s">
        <v>936</v>
      </c>
      <c r="B402" s="145" t="s">
        <v>937</v>
      </c>
      <c r="C402" s="145" t="s">
        <v>33</v>
      </c>
      <c r="D402" s="145" t="s">
        <v>34</v>
      </c>
      <c r="E402" s="145" t="s">
        <v>1356</v>
      </c>
      <c r="F402" s="145" t="s">
        <v>1357</v>
      </c>
      <c r="G402" s="146">
        <v>21</v>
      </c>
      <c r="H402" s="145" t="s">
        <v>1356</v>
      </c>
      <c r="I402" s="86" t="s">
        <v>1395</v>
      </c>
      <c r="K402" s="86" t="s">
        <v>1397</v>
      </c>
    </row>
    <row r="403" spans="1:11" x14ac:dyDescent="0.65">
      <c r="A403" s="145" t="s">
        <v>515</v>
      </c>
      <c r="B403" s="145" t="s">
        <v>1497</v>
      </c>
      <c r="C403" s="145" t="s">
        <v>41</v>
      </c>
      <c r="D403" s="145" t="s">
        <v>42</v>
      </c>
      <c r="E403" s="145" t="s">
        <v>1380</v>
      </c>
      <c r="F403" s="145" t="s">
        <v>1381</v>
      </c>
      <c r="G403" s="146">
        <v>25</v>
      </c>
      <c r="H403" s="145" t="s">
        <v>1380</v>
      </c>
      <c r="I403" s="86" t="s">
        <v>1395</v>
      </c>
      <c r="K403" s="86" t="s">
        <v>1394</v>
      </c>
    </row>
    <row r="404" spans="1:11" x14ac:dyDescent="0.65">
      <c r="A404" s="145" t="s">
        <v>516</v>
      </c>
      <c r="B404" s="145" t="s">
        <v>1498</v>
      </c>
      <c r="C404" s="145" t="s">
        <v>41</v>
      </c>
      <c r="D404" s="145" t="s">
        <v>42</v>
      </c>
      <c r="E404" s="145" t="s">
        <v>1380</v>
      </c>
      <c r="F404" s="145" t="s">
        <v>1381</v>
      </c>
      <c r="G404" s="146">
        <v>25</v>
      </c>
      <c r="H404" s="145" t="s">
        <v>1380</v>
      </c>
      <c r="I404" s="86" t="s">
        <v>1395</v>
      </c>
      <c r="K404" s="86" t="s">
        <v>1394</v>
      </c>
    </row>
    <row r="405" spans="1:11" x14ac:dyDescent="0.65">
      <c r="A405" s="145" t="s">
        <v>1159</v>
      </c>
      <c r="B405" s="145" t="s">
        <v>1160</v>
      </c>
      <c r="C405" s="145" t="s">
        <v>41</v>
      </c>
      <c r="D405" s="145" t="s">
        <v>42</v>
      </c>
      <c r="E405" s="145" t="s">
        <v>1380</v>
      </c>
      <c r="F405" s="145" t="s">
        <v>1381</v>
      </c>
      <c r="G405" s="146">
        <v>25</v>
      </c>
      <c r="H405" s="145" t="s">
        <v>1380</v>
      </c>
      <c r="I405" s="86" t="s">
        <v>1393</v>
      </c>
      <c r="J405" s="86">
        <v>42643</v>
      </c>
      <c r="K405" s="86" t="s">
        <v>1394</v>
      </c>
    </row>
    <row r="406" spans="1:11" x14ac:dyDescent="0.65">
      <c r="A406" s="145" t="s">
        <v>938</v>
      </c>
      <c r="B406" s="145" t="s">
        <v>939</v>
      </c>
      <c r="C406" s="145" t="s">
        <v>41</v>
      </c>
      <c r="D406" s="145" t="s">
        <v>42</v>
      </c>
      <c r="E406" s="145" t="s">
        <v>1380</v>
      </c>
      <c r="F406" s="145" t="s">
        <v>1381</v>
      </c>
      <c r="G406" s="146">
        <v>25</v>
      </c>
      <c r="H406" s="145" t="s">
        <v>1380</v>
      </c>
      <c r="I406" s="86" t="s">
        <v>1395</v>
      </c>
      <c r="K406" s="86" t="s">
        <v>1397</v>
      </c>
    </row>
    <row r="407" spans="1:11" x14ac:dyDescent="0.65">
      <c r="A407" s="145" t="s">
        <v>517</v>
      </c>
      <c r="B407" s="145" t="s">
        <v>518</v>
      </c>
      <c r="C407" s="145" t="s">
        <v>41</v>
      </c>
      <c r="D407" s="145" t="s">
        <v>42</v>
      </c>
      <c r="E407" s="145" t="s">
        <v>1376</v>
      </c>
      <c r="F407" s="145" t="s">
        <v>1377</v>
      </c>
      <c r="G407" s="146">
        <v>25</v>
      </c>
      <c r="H407" s="145" t="s">
        <v>1376</v>
      </c>
      <c r="I407" s="86" t="s">
        <v>1395</v>
      </c>
      <c r="K407" s="86" t="s">
        <v>1394</v>
      </c>
    </row>
    <row r="408" spans="1:11" x14ac:dyDescent="0.65">
      <c r="A408" s="145" t="s">
        <v>519</v>
      </c>
      <c r="B408" s="145" t="s">
        <v>520</v>
      </c>
      <c r="C408" s="145" t="s">
        <v>41</v>
      </c>
      <c r="D408" s="145" t="s">
        <v>42</v>
      </c>
      <c r="E408" s="145" t="s">
        <v>1380</v>
      </c>
      <c r="F408" s="145" t="s">
        <v>1381</v>
      </c>
      <c r="G408" s="146">
        <v>25</v>
      </c>
      <c r="H408" s="145" t="s">
        <v>1380</v>
      </c>
      <c r="I408" s="86" t="s">
        <v>1395</v>
      </c>
      <c r="K408" s="86" t="s">
        <v>1394</v>
      </c>
    </row>
    <row r="409" spans="1:11" x14ac:dyDescent="0.65">
      <c r="A409" s="145" t="s">
        <v>940</v>
      </c>
      <c r="B409" s="145" t="s">
        <v>941</v>
      </c>
      <c r="C409" s="145" t="s">
        <v>29</v>
      </c>
      <c r="D409" s="145" t="s">
        <v>30</v>
      </c>
      <c r="E409" s="145" t="s">
        <v>1340</v>
      </c>
      <c r="F409" s="145" t="s">
        <v>1341</v>
      </c>
      <c r="G409" s="146">
        <v>19</v>
      </c>
      <c r="H409" s="145" t="s">
        <v>1340</v>
      </c>
      <c r="I409" s="86" t="s">
        <v>1395</v>
      </c>
      <c r="K409" s="86" t="s">
        <v>1397</v>
      </c>
    </row>
    <row r="410" spans="1:11" x14ac:dyDescent="0.65">
      <c r="A410" s="145" t="s">
        <v>942</v>
      </c>
      <c r="B410" s="145" t="s">
        <v>943</v>
      </c>
      <c r="C410" s="145" t="s">
        <v>29</v>
      </c>
      <c r="D410" s="145" t="s">
        <v>30</v>
      </c>
      <c r="E410" s="145" t="s">
        <v>1340</v>
      </c>
      <c r="F410" s="145" t="s">
        <v>1341</v>
      </c>
      <c r="G410" s="146">
        <v>19</v>
      </c>
      <c r="H410" s="145" t="s">
        <v>1340</v>
      </c>
      <c r="I410" s="86" t="s">
        <v>1395</v>
      </c>
      <c r="K410" s="86" t="s">
        <v>1397</v>
      </c>
    </row>
    <row r="411" spans="1:11" x14ac:dyDescent="0.65">
      <c r="A411" s="145" t="s">
        <v>944</v>
      </c>
      <c r="B411" s="145" t="s">
        <v>945</v>
      </c>
      <c r="C411" s="145" t="s">
        <v>29</v>
      </c>
      <c r="D411" s="145" t="s">
        <v>30</v>
      </c>
      <c r="E411" s="145" t="s">
        <v>1340</v>
      </c>
      <c r="F411" s="145" t="s">
        <v>1341</v>
      </c>
      <c r="G411" s="146">
        <v>19</v>
      </c>
      <c r="H411" s="145" t="s">
        <v>1340</v>
      </c>
      <c r="I411" s="86" t="s">
        <v>1395</v>
      </c>
      <c r="K411" s="86" t="s">
        <v>1397</v>
      </c>
    </row>
    <row r="412" spans="1:11" x14ac:dyDescent="0.65">
      <c r="A412" s="145" t="s">
        <v>946</v>
      </c>
      <c r="B412" s="145" t="s">
        <v>947</v>
      </c>
      <c r="C412" s="145" t="s">
        <v>29</v>
      </c>
      <c r="D412" s="145" t="s">
        <v>30</v>
      </c>
      <c r="E412" s="145" t="s">
        <v>1340</v>
      </c>
      <c r="F412" s="145" t="s">
        <v>1341</v>
      </c>
      <c r="G412" s="146">
        <v>19</v>
      </c>
      <c r="H412" s="145" t="s">
        <v>1340</v>
      </c>
      <c r="I412" s="86" t="s">
        <v>1395</v>
      </c>
      <c r="K412" s="86" t="s">
        <v>1397</v>
      </c>
    </row>
    <row r="413" spans="1:11" x14ac:dyDescent="0.65">
      <c r="A413" s="145" t="s">
        <v>948</v>
      </c>
      <c r="B413" s="145" t="s">
        <v>949</v>
      </c>
      <c r="C413" s="145" t="s">
        <v>29</v>
      </c>
      <c r="D413" s="145" t="s">
        <v>30</v>
      </c>
      <c r="E413" s="145" t="s">
        <v>1340</v>
      </c>
      <c r="F413" s="145" t="s">
        <v>1341</v>
      </c>
      <c r="G413" s="146">
        <v>19</v>
      </c>
      <c r="H413" s="145" t="s">
        <v>1340</v>
      </c>
      <c r="I413" s="86" t="s">
        <v>1395</v>
      </c>
      <c r="K413" s="86" t="s">
        <v>1397</v>
      </c>
    </row>
    <row r="414" spans="1:11" x14ac:dyDescent="0.65">
      <c r="A414" s="145" t="s">
        <v>950</v>
      </c>
      <c r="B414" s="145" t="s">
        <v>271</v>
      </c>
      <c r="C414" s="145" t="s">
        <v>29</v>
      </c>
      <c r="D414" s="145" t="s">
        <v>30</v>
      </c>
      <c r="E414" s="145" t="s">
        <v>1340</v>
      </c>
      <c r="F414" s="145" t="s">
        <v>1341</v>
      </c>
      <c r="G414" s="146">
        <v>19</v>
      </c>
      <c r="H414" s="145" t="s">
        <v>1340</v>
      </c>
      <c r="I414" s="86" t="s">
        <v>1395</v>
      </c>
      <c r="K414" s="86" t="s">
        <v>1397</v>
      </c>
    </row>
    <row r="415" spans="1:11" x14ac:dyDescent="0.65">
      <c r="A415" s="145" t="s">
        <v>951</v>
      </c>
      <c r="B415" s="145" t="s">
        <v>272</v>
      </c>
      <c r="C415" s="145" t="s">
        <v>29</v>
      </c>
      <c r="D415" s="145" t="s">
        <v>30</v>
      </c>
      <c r="E415" s="145" t="s">
        <v>1340</v>
      </c>
      <c r="F415" s="145" t="s">
        <v>1341</v>
      </c>
      <c r="G415" s="146">
        <v>19</v>
      </c>
      <c r="H415" s="145" t="s">
        <v>1340</v>
      </c>
      <c r="I415" s="86" t="s">
        <v>1395</v>
      </c>
      <c r="K415" s="86" t="s">
        <v>1397</v>
      </c>
    </row>
    <row r="416" spans="1:11" x14ac:dyDescent="0.65">
      <c r="A416" s="145" t="s">
        <v>952</v>
      </c>
      <c r="B416" s="145" t="s">
        <v>273</v>
      </c>
      <c r="C416" s="145" t="s">
        <v>29</v>
      </c>
      <c r="D416" s="145" t="s">
        <v>30</v>
      </c>
      <c r="E416" s="145" t="s">
        <v>1340</v>
      </c>
      <c r="F416" s="145" t="s">
        <v>1341</v>
      </c>
      <c r="G416" s="146">
        <v>19</v>
      </c>
      <c r="H416" s="145" t="s">
        <v>1340</v>
      </c>
      <c r="I416" s="86" t="s">
        <v>1395</v>
      </c>
      <c r="K416" s="86" t="s">
        <v>1397</v>
      </c>
    </row>
    <row r="417" spans="1:11" x14ac:dyDescent="0.65">
      <c r="A417" s="145" t="s">
        <v>953</v>
      </c>
      <c r="B417" s="145" t="s">
        <v>954</v>
      </c>
      <c r="C417" s="145" t="s">
        <v>29</v>
      </c>
      <c r="D417" s="145" t="s">
        <v>30</v>
      </c>
      <c r="E417" s="145" t="s">
        <v>1340</v>
      </c>
      <c r="F417" s="145" t="s">
        <v>1341</v>
      </c>
      <c r="G417" s="146">
        <v>19</v>
      </c>
      <c r="H417" s="145" t="s">
        <v>1340</v>
      </c>
      <c r="I417" s="86" t="s">
        <v>1395</v>
      </c>
      <c r="K417" s="86" t="s">
        <v>1397</v>
      </c>
    </row>
    <row r="418" spans="1:11" x14ac:dyDescent="0.65">
      <c r="A418" s="145" t="s">
        <v>955</v>
      </c>
      <c r="B418" s="145" t="s">
        <v>276</v>
      </c>
      <c r="C418" s="145" t="s">
        <v>29</v>
      </c>
      <c r="D418" s="145" t="s">
        <v>30</v>
      </c>
      <c r="E418" s="145" t="s">
        <v>1340</v>
      </c>
      <c r="F418" s="145" t="s">
        <v>1341</v>
      </c>
      <c r="G418" s="146">
        <v>19</v>
      </c>
      <c r="H418" s="145" t="s">
        <v>1340</v>
      </c>
      <c r="I418" s="86" t="s">
        <v>1395</v>
      </c>
      <c r="K418" s="86" t="s">
        <v>1397</v>
      </c>
    </row>
    <row r="419" spans="1:11" x14ac:dyDescent="0.65">
      <c r="A419" s="145" t="s">
        <v>413</v>
      </c>
      <c r="B419" s="145" t="s">
        <v>414</v>
      </c>
      <c r="C419" s="145" t="s">
        <v>39</v>
      </c>
      <c r="D419" s="145" t="s">
        <v>40</v>
      </c>
      <c r="E419" s="145" t="s">
        <v>1370</v>
      </c>
      <c r="F419" s="145" t="s">
        <v>1371</v>
      </c>
      <c r="G419" s="146">
        <v>24</v>
      </c>
      <c r="H419" s="145" t="s">
        <v>1370</v>
      </c>
      <c r="I419" s="86" t="s">
        <v>1395</v>
      </c>
      <c r="K419" s="86" t="s">
        <v>1394</v>
      </c>
    </row>
    <row r="420" spans="1:11" x14ac:dyDescent="0.65">
      <c r="A420" s="145" t="s">
        <v>415</v>
      </c>
      <c r="B420" s="145" t="s">
        <v>416</v>
      </c>
      <c r="C420" s="145" t="s">
        <v>39</v>
      </c>
      <c r="D420" s="145" t="s">
        <v>40</v>
      </c>
      <c r="E420" s="145" t="s">
        <v>1370</v>
      </c>
      <c r="F420" s="145" t="s">
        <v>1371</v>
      </c>
      <c r="G420" s="146">
        <v>24</v>
      </c>
      <c r="H420" s="145" t="s">
        <v>1370</v>
      </c>
      <c r="I420" s="86" t="s">
        <v>1395</v>
      </c>
      <c r="K420" s="86" t="s">
        <v>1394</v>
      </c>
    </row>
    <row r="421" spans="1:11" x14ac:dyDescent="0.65">
      <c r="A421" s="145" t="s">
        <v>417</v>
      </c>
      <c r="B421" s="145" t="s">
        <v>418</v>
      </c>
      <c r="C421" s="145" t="s">
        <v>39</v>
      </c>
      <c r="D421" s="145" t="s">
        <v>40</v>
      </c>
      <c r="E421" s="145" t="s">
        <v>1370</v>
      </c>
      <c r="F421" s="145" t="s">
        <v>1371</v>
      </c>
      <c r="G421" s="146">
        <v>24</v>
      </c>
      <c r="H421" s="145" t="s">
        <v>1370</v>
      </c>
      <c r="I421" s="86" t="s">
        <v>1395</v>
      </c>
      <c r="K421" s="86" t="s">
        <v>1394</v>
      </c>
    </row>
    <row r="422" spans="1:11" x14ac:dyDescent="0.65">
      <c r="A422" s="145" t="s">
        <v>419</v>
      </c>
      <c r="B422" s="145" t="s">
        <v>420</v>
      </c>
      <c r="C422" s="145" t="s">
        <v>39</v>
      </c>
      <c r="D422" s="145" t="s">
        <v>40</v>
      </c>
      <c r="E422" s="145" t="s">
        <v>1370</v>
      </c>
      <c r="F422" s="145" t="s">
        <v>1371</v>
      </c>
      <c r="G422" s="146">
        <v>24</v>
      </c>
      <c r="H422" s="145" t="s">
        <v>1370</v>
      </c>
      <c r="I422" s="86" t="s">
        <v>1395</v>
      </c>
      <c r="K422" s="86" t="s">
        <v>1394</v>
      </c>
    </row>
    <row r="423" spans="1:11" x14ac:dyDescent="0.65">
      <c r="A423" s="145" t="s">
        <v>421</v>
      </c>
      <c r="B423" s="145" t="s">
        <v>422</v>
      </c>
      <c r="C423" s="145" t="s">
        <v>39</v>
      </c>
      <c r="D423" s="145" t="s">
        <v>40</v>
      </c>
      <c r="E423" s="145" t="s">
        <v>1370</v>
      </c>
      <c r="F423" s="145" t="s">
        <v>1371</v>
      </c>
      <c r="G423" s="146">
        <v>24</v>
      </c>
      <c r="H423" s="145" t="s">
        <v>1370</v>
      </c>
      <c r="I423" s="86" t="s">
        <v>1395</v>
      </c>
      <c r="K423" s="86" t="s">
        <v>1394</v>
      </c>
    </row>
    <row r="424" spans="1:11" x14ac:dyDescent="0.65">
      <c r="A424" s="145" t="s">
        <v>423</v>
      </c>
      <c r="B424" s="145" t="s">
        <v>424</v>
      </c>
      <c r="C424" s="145" t="s">
        <v>39</v>
      </c>
      <c r="D424" s="145" t="s">
        <v>40</v>
      </c>
      <c r="E424" s="145" t="s">
        <v>1370</v>
      </c>
      <c r="F424" s="145" t="s">
        <v>1371</v>
      </c>
      <c r="G424" s="146">
        <v>24</v>
      </c>
      <c r="H424" s="145" t="s">
        <v>1370</v>
      </c>
      <c r="I424" s="86" t="s">
        <v>1395</v>
      </c>
      <c r="K424" s="86" t="s">
        <v>1394</v>
      </c>
    </row>
    <row r="425" spans="1:11" x14ac:dyDescent="0.65">
      <c r="A425" s="145" t="s">
        <v>425</v>
      </c>
      <c r="B425" s="145" t="s">
        <v>426</v>
      </c>
      <c r="C425" s="145" t="s">
        <v>39</v>
      </c>
      <c r="D425" s="145" t="s">
        <v>40</v>
      </c>
      <c r="E425" s="145" t="s">
        <v>1370</v>
      </c>
      <c r="F425" s="145" t="s">
        <v>1371</v>
      </c>
      <c r="G425" s="146">
        <v>24</v>
      </c>
      <c r="H425" s="145" t="s">
        <v>1370</v>
      </c>
      <c r="I425" s="86" t="s">
        <v>1395</v>
      </c>
      <c r="K425" s="86" t="s">
        <v>1394</v>
      </c>
    </row>
    <row r="426" spans="1:11" x14ac:dyDescent="0.65">
      <c r="A426" s="145" t="s">
        <v>427</v>
      </c>
      <c r="B426" s="145" t="s">
        <v>428</v>
      </c>
      <c r="C426" s="145" t="s">
        <v>39</v>
      </c>
      <c r="D426" s="145" t="s">
        <v>40</v>
      </c>
      <c r="E426" s="145" t="s">
        <v>1370</v>
      </c>
      <c r="F426" s="145" t="s">
        <v>1371</v>
      </c>
      <c r="G426" s="146">
        <v>24</v>
      </c>
      <c r="H426" s="145" t="s">
        <v>1370</v>
      </c>
      <c r="I426" s="86" t="s">
        <v>1395</v>
      </c>
      <c r="K426" s="86" t="s">
        <v>1394</v>
      </c>
    </row>
    <row r="427" spans="1:11" x14ac:dyDescent="0.65">
      <c r="A427" s="145" t="s">
        <v>429</v>
      </c>
      <c r="B427" s="145" t="s">
        <v>430</v>
      </c>
      <c r="C427" s="145" t="s">
        <v>39</v>
      </c>
      <c r="D427" s="145" t="s">
        <v>40</v>
      </c>
      <c r="E427" s="145" t="s">
        <v>1370</v>
      </c>
      <c r="F427" s="145" t="s">
        <v>1371</v>
      </c>
      <c r="G427" s="146">
        <v>24</v>
      </c>
      <c r="H427" s="145" t="s">
        <v>1370</v>
      </c>
      <c r="I427" s="86" t="s">
        <v>1395</v>
      </c>
      <c r="K427" s="86" t="s">
        <v>1394</v>
      </c>
    </row>
    <row r="428" spans="1:11" x14ac:dyDescent="0.65">
      <c r="A428" s="145" t="s">
        <v>431</v>
      </c>
      <c r="B428" s="145" t="s">
        <v>432</v>
      </c>
      <c r="C428" s="145" t="s">
        <v>39</v>
      </c>
      <c r="D428" s="145" t="s">
        <v>40</v>
      </c>
      <c r="E428" s="145" t="s">
        <v>1372</v>
      </c>
      <c r="F428" s="145" t="s">
        <v>1373</v>
      </c>
      <c r="G428" s="146">
        <v>24</v>
      </c>
      <c r="H428" s="145" t="s">
        <v>1372</v>
      </c>
      <c r="I428" s="86" t="s">
        <v>1395</v>
      </c>
      <c r="K428" s="86" t="s">
        <v>1394</v>
      </c>
    </row>
    <row r="429" spans="1:11" x14ac:dyDescent="0.65">
      <c r="A429" s="145" t="s">
        <v>433</v>
      </c>
      <c r="B429" s="145" t="s">
        <v>434</v>
      </c>
      <c r="C429" s="145" t="s">
        <v>39</v>
      </c>
      <c r="D429" s="145" t="s">
        <v>40</v>
      </c>
      <c r="E429" s="145" t="s">
        <v>1372</v>
      </c>
      <c r="F429" s="145" t="s">
        <v>1373</v>
      </c>
      <c r="G429" s="146">
        <v>24</v>
      </c>
      <c r="H429" s="145" t="s">
        <v>1372</v>
      </c>
      <c r="I429" s="86" t="s">
        <v>1395</v>
      </c>
      <c r="K429" s="86" t="s">
        <v>1394</v>
      </c>
    </row>
    <row r="430" spans="1:11" x14ac:dyDescent="0.65">
      <c r="A430" s="145" t="s">
        <v>435</v>
      </c>
      <c r="B430" s="145" t="s">
        <v>436</v>
      </c>
      <c r="C430" s="145" t="s">
        <v>39</v>
      </c>
      <c r="D430" s="145" t="s">
        <v>40</v>
      </c>
      <c r="E430" s="145" t="s">
        <v>1372</v>
      </c>
      <c r="F430" s="145" t="s">
        <v>1373</v>
      </c>
      <c r="G430" s="146">
        <v>24</v>
      </c>
      <c r="H430" s="145" t="s">
        <v>1372</v>
      </c>
      <c r="I430" s="86" t="s">
        <v>1395</v>
      </c>
      <c r="K430" s="86" t="s">
        <v>1394</v>
      </c>
    </row>
    <row r="431" spans="1:11" x14ac:dyDescent="0.65">
      <c r="A431" s="145" t="s">
        <v>437</v>
      </c>
      <c r="B431" s="145" t="s">
        <v>438</v>
      </c>
      <c r="C431" s="145" t="s">
        <v>39</v>
      </c>
      <c r="D431" s="145" t="s">
        <v>40</v>
      </c>
      <c r="E431" s="145" t="s">
        <v>1372</v>
      </c>
      <c r="F431" s="145" t="s">
        <v>1373</v>
      </c>
      <c r="G431" s="146">
        <v>24</v>
      </c>
      <c r="H431" s="145" t="s">
        <v>1372</v>
      </c>
      <c r="I431" s="86" t="s">
        <v>1395</v>
      </c>
      <c r="K431" s="86" t="s">
        <v>1394</v>
      </c>
    </row>
    <row r="432" spans="1:11" x14ac:dyDescent="0.65">
      <c r="A432" s="145" t="s">
        <v>439</v>
      </c>
      <c r="B432" s="145" t="s">
        <v>440</v>
      </c>
      <c r="C432" s="145" t="s">
        <v>39</v>
      </c>
      <c r="D432" s="145" t="s">
        <v>40</v>
      </c>
      <c r="E432" s="145" t="s">
        <v>1372</v>
      </c>
      <c r="F432" s="145" t="s">
        <v>1373</v>
      </c>
      <c r="G432" s="146">
        <v>24</v>
      </c>
      <c r="H432" s="145" t="s">
        <v>1372</v>
      </c>
      <c r="I432" s="86" t="s">
        <v>1395</v>
      </c>
      <c r="K432" s="86" t="s">
        <v>1394</v>
      </c>
    </row>
    <row r="433" spans="1:11" x14ac:dyDescent="0.65">
      <c r="A433" s="145" t="s">
        <v>441</v>
      </c>
      <c r="B433" s="145" t="s">
        <v>442</v>
      </c>
      <c r="C433" s="145" t="s">
        <v>39</v>
      </c>
      <c r="D433" s="145" t="s">
        <v>40</v>
      </c>
      <c r="E433" s="145" t="s">
        <v>1372</v>
      </c>
      <c r="F433" s="145" t="s">
        <v>1373</v>
      </c>
      <c r="G433" s="146">
        <v>24</v>
      </c>
      <c r="H433" s="145" t="s">
        <v>1372</v>
      </c>
      <c r="I433" s="86" t="s">
        <v>1395</v>
      </c>
      <c r="K433" s="86" t="s">
        <v>1394</v>
      </c>
    </row>
    <row r="434" spans="1:11" x14ac:dyDescent="0.65">
      <c r="A434" s="145" t="s">
        <v>443</v>
      </c>
      <c r="B434" s="145" t="s">
        <v>444</v>
      </c>
      <c r="C434" s="145" t="s">
        <v>39</v>
      </c>
      <c r="D434" s="145" t="s">
        <v>40</v>
      </c>
      <c r="E434" s="145" t="s">
        <v>1372</v>
      </c>
      <c r="F434" s="145" t="s">
        <v>1373</v>
      </c>
      <c r="G434" s="146">
        <v>24</v>
      </c>
      <c r="H434" s="145" t="s">
        <v>1372</v>
      </c>
      <c r="I434" s="86" t="s">
        <v>1395</v>
      </c>
      <c r="K434" s="86" t="s">
        <v>1394</v>
      </c>
    </row>
    <row r="435" spans="1:11" x14ac:dyDescent="0.65">
      <c r="A435" s="145" t="s">
        <v>445</v>
      </c>
      <c r="B435" s="145" t="s">
        <v>446</v>
      </c>
      <c r="C435" s="145" t="s">
        <v>39</v>
      </c>
      <c r="D435" s="145" t="s">
        <v>40</v>
      </c>
      <c r="E435" s="145" t="s">
        <v>1372</v>
      </c>
      <c r="F435" s="145" t="s">
        <v>1373</v>
      </c>
      <c r="G435" s="146">
        <v>24</v>
      </c>
      <c r="H435" s="145" t="s">
        <v>1372</v>
      </c>
      <c r="I435" s="86" t="s">
        <v>1395</v>
      </c>
      <c r="K435" s="86" t="s">
        <v>1394</v>
      </c>
    </row>
    <row r="436" spans="1:11" x14ac:dyDescent="0.65">
      <c r="A436" s="145" t="s">
        <v>956</v>
      </c>
      <c r="B436" s="145" t="s">
        <v>957</v>
      </c>
      <c r="C436" s="145" t="s">
        <v>39</v>
      </c>
      <c r="D436" s="145" t="s">
        <v>40</v>
      </c>
      <c r="E436" s="145" t="s">
        <v>1372</v>
      </c>
      <c r="F436" s="145" t="s">
        <v>1373</v>
      </c>
      <c r="G436" s="146">
        <v>24</v>
      </c>
      <c r="H436" s="145" t="s">
        <v>1372</v>
      </c>
      <c r="I436" s="86" t="s">
        <v>1395</v>
      </c>
      <c r="K436" s="86" t="s">
        <v>1397</v>
      </c>
    </row>
    <row r="437" spans="1:11" x14ac:dyDescent="0.65">
      <c r="A437" s="145" t="s">
        <v>447</v>
      </c>
      <c r="B437" s="145" t="s">
        <v>448</v>
      </c>
      <c r="C437" s="145" t="s">
        <v>39</v>
      </c>
      <c r="D437" s="145" t="s">
        <v>40</v>
      </c>
      <c r="E437" s="145" t="s">
        <v>1372</v>
      </c>
      <c r="F437" s="145" t="s">
        <v>1373</v>
      </c>
      <c r="G437" s="146">
        <v>24</v>
      </c>
      <c r="H437" s="145" t="s">
        <v>1372</v>
      </c>
      <c r="I437" s="86" t="s">
        <v>1395</v>
      </c>
      <c r="K437" s="86" t="s">
        <v>1394</v>
      </c>
    </row>
    <row r="438" spans="1:11" x14ac:dyDescent="0.65">
      <c r="A438" s="145" t="s">
        <v>958</v>
      </c>
      <c r="B438" s="145" t="s">
        <v>959</v>
      </c>
      <c r="C438" s="145" t="s">
        <v>39</v>
      </c>
      <c r="D438" s="145" t="s">
        <v>40</v>
      </c>
      <c r="E438" s="145" t="s">
        <v>1372</v>
      </c>
      <c r="F438" s="145" t="s">
        <v>1373</v>
      </c>
      <c r="G438" s="146">
        <v>24</v>
      </c>
      <c r="H438" s="145" t="s">
        <v>1372</v>
      </c>
      <c r="I438" s="86" t="s">
        <v>1395</v>
      </c>
      <c r="K438" s="86" t="s">
        <v>1397</v>
      </c>
    </row>
    <row r="439" spans="1:11" x14ac:dyDescent="0.65">
      <c r="A439" s="145" t="s">
        <v>960</v>
      </c>
      <c r="B439" s="145" t="s">
        <v>961</v>
      </c>
      <c r="C439" s="145" t="s">
        <v>39</v>
      </c>
      <c r="D439" s="145" t="s">
        <v>40</v>
      </c>
      <c r="E439" s="145" t="s">
        <v>1372</v>
      </c>
      <c r="F439" s="145" t="s">
        <v>1373</v>
      </c>
      <c r="G439" s="146">
        <v>24</v>
      </c>
      <c r="H439" s="145" t="s">
        <v>1372</v>
      </c>
      <c r="I439" s="86" t="s">
        <v>1395</v>
      </c>
      <c r="K439" s="86" t="s">
        <v>1397</v>
      </c>
    </row>
    <row r="440" spans="1:11" x14ac:dyDescent="0.65">
      <c r="A440" s="145" t="s">
        <v>962</v>
      </c>
      <c r="B440" s="145" t="s">
        <v>963</v>
      </c>
      <c r="C440" s="145" t="s">
        <v>39</v>
      </c>
      <c r="D440" s="145" t="s">
        <v>40</v>
      </c>
      <c r="E440" s="145" t="s">
        <v>1372</v>
      </c>
      <c r="F440" s="145" t="s">
        <v>1373</v>
      </c>
      <c r="G440" s="146">
        <v>24</v>
      </c>
      <c r="H440" s="145" t="s">
        <v>1372</v>
      </c>
      <c r="I440" s="86" t="s">
        <v>1395</v>
      </c>
      <c r="K440" s="86" t="s">
        <v>1397</v>
      </c>
    </row>
    <row r="441" spans="1:11" x14ac:dyDescent="0.65">
      <c r="A441" s="145" t="s">
        <v>449</v>
      </c>
      <c r="B441" s="145" t="s">
        <v>450</v>
      </c>
      <c r="C441" s="145" t="s">
        <v>39</v>
      </c>
      <c r="D441" s="145" t="s">
        <v>40</v>
      </c>
      <c r="E441" s="145" t="s">
        <v>1372</v>
      </c>
      <c r="F441" s="145" t="s">
        <v>1373</v>
      </c>
      <c r="G441" s="146">
        <v>24</v>
      </c>
      <c r="H441" s="145" t="s">
        <v>1372</v>
      </c>
      <c r="I441" s="86" t="s">
        <v>1395</v>
      </c>
      <c r="K441" s="86" t="s">
        <v>1394</v>
      </c>
    </row>
    <row r="442" spans="1:11" x14ac:dyDescent="0.65">
      <c r="A442" s="145" t="s">
        <v>451</v>
      </c>
      <c r="B442" s="145" t="s">
        <v>452</v>
      </c>
      <c r="C442" s="145" t="s">
        <v>39</v>
      </c>
      <c r="D442" s="145" t="s">
        <v>40</v>
      </c>
      <c r="E442" s="145" t="s">
        <v>1374</v>
      </c>
      <c r="F442" s="145" t="s">
        <v>1375</v>
      </c>
      <c r="G442" s="146">
        <v>24</v>
      </c>
      <c r="H442" s="145" t="s">
        <v>1374</v>
      </c>
      <c r="I442" s="86" t="s">
        <v>1395</v>
      </c>
      <c r="K442" s="86" t="s">
        <v>1394</v>
      </c>
    </row>
    <row r="443" spans="1:11" x14ac:dyDescent="0.65">
      <c r="A443" s="145" t="s">
        <v>1161</v>
      </c>
      <c r="B443" s="145" t="s">
        <v>1162</v>
      </c>
      <c r="C443" s="145" t="s">
        <v>39</v>
      </c>
      <c r="D443" s="145" t="s">
        <v>40</v>
      </c>
      <c r="E443" s="145" t="s">
        <v>1374</v>
      </c>
      <c r="F443" s="145" t="s">
        <v>1375</v>
      </c>
      <c r="G443" s="146">
        <v>24</v>
      </c>
      <c r="H443" s="145" t="s">
        <v>1374</v>
      </c>
      <c r="I443" s="86" t="s">
        <v>1393</v>
      </c>
      <c r="J443" s="86">
        <v>42643</v>
      </c>
      <c r="K443" s="86" t="s">
        <v>1394</v>
      </c>
    </row>
    <row r="444" spans="1:11" x14ac:dyDescent="0.65">
      <c r="A444" s="145" t="s">
        <v>453</v>
      </c>
      <c r="B444" s="145" t="s">
        <v>454</v>
      </c>
      <c r="C444" s="145" t="s">
        <v>39</v>
      </c>
      <c r="D444" s="145" t="s">
        <v>40</v>
      </c>
      <c r="E444" s="145" t="s">
        <v>1374</v>
      </c>
      <c r="F444" s="145" t="s">
        <v>1375</v>
      </c>
      <c r="G444" s="146">
        <v>24</v>
      </c>
      <c r="H444" s="145" t="s">
        <v>1374</v>
      </c>
      <c r="I444" s="86" t="s">
        <v>1395</v>
      </c>
      <c r="K444" s="86" t="s">
        <v>1394</v>
      </c>
    </row>
    <row r="445" spans="1:11" x14ac:dyDescent="0.65">
      <c r="A445" s="145" t="s">
        <v>455</v>
      </c>
      <c r="B445" s="145" t="s">
        <v>456</v>
      </c>
      <c r="C445" s="145" t="s">
        <v>39</v>
      </c>
      <c r="D445" s="145" t="s">
        <v>40</v>
      </c>
      <c r="E445" s="145" t="s">
        <v>1370</v>
      </c>
      <c r="F445" s="145" t="s">
        <v>1371</v>
      </c>
      <c r="G445" s="146">
        <v>24</v>
      </c>
      <c r="H445" s="145" t="s">
        <v>1370</v>
      </c>
      <c r="I445" s="86" t="s">
        <v>1395</v>
      </c>
      <c r="K445" s="86" t="s">
        <v>1394</v>
      </c>
    </row>
    <row r="446" spans="1:11" x14ac:dyDescent="0.65">
      <c r="A446" s="145" t="s">
        <v>457</v>
      </c>
      <c r="B446" s="145" t="s">
        <v>458</v>
      </c>
      <c r="C446" s="145" t="s">
        <v>39</v>
      </c>
      <c r="D446" s="145" t="s">
        <v>40</v>
      </c>
      <c r="E446" s="145" t="s">
        <v>1370</v>
      </c>
      <c r="F446" s="145" t="s">
        <v>1371</v>
      </c>
      <c r="G446" s="146">
        <v>24</v>
      </c>
      <c r="H446" s="145" t="s">
        <v>1370</v>
      </c>
      <c r="I446" s="86" t="s">
        <v>1395</v>
      </c>
      <c r="K446" s="86" t="s">
        <v>1394</v>
      </c>
    </row>
    <row r="447" spans="1:11" x14ac:dyDescent="0.65">
      <c r="A447" s="145" t="s">
        <v>459</v>
      </c>
      <c r="B447" s="145" t="s">
        <v>460</v>
      </c>
      <c r="C447" s="145" t="s">
        <v>39</v>
      </c>
      <c r="D447" s="145" t="s">
        <v>40</v>
      </c>
      <c r="E447" s="145" t="s">
        <v>1370</v>
      </c>
      <c r="F447" s="145" t="s">
        <v>1371</v>
      </c>
      <c r="G447" s="146">
        <v>24</v>
      </c>
      <c r="H447" s="145" t="s">
        <v>1370</v>
      </c>
      <c r="I447" s="86" t="s">
        <v>1395</v>
      </c>
      <c r="K447" s="86" t="s">
        <v>1394</v>
      </c>
    </row>
    <row r="448" spans="1:11" x14ac:dyDescent="0.65">
      <c r="A448" s="145" t="s">
        <v>461</v>
      </c>
      <c r="B448" s="145" t="s">
        <v>462</v>
      </c>
      <c r="C448" s="145" t="s">
        <v>39</v>
      </c>
      <c r="D448" s="145" t="s">
        <v>40</v>
      </c>
      <c r="E448" s="145" t="s">
        <v>1370</v>
      </c>
      <c r="F448" s="145" t="s">
        <v>1371</v>
      </c>
      <c r="G448" s="146">
        <v>24</v>
      </c>
      <c r="H448" s="145" t="s">
        <v>1370</v>
      </c>
      <c r="I448" s="86" t="s">
        <v>1395</v>
      </c>
      <c r="K448" s="86" t="s">
        <v>1394</v>
      </c>
    </row>
    <row r="449" spans="1:11" x14ac:dyDescent="0.65">
      <c r="A449" s="145" t="s">
        <v>463</v>
      </c>
      <c r="B449" s="145" t="s">
        <v>464</v>
      </c>
      <c r="C449" s="145" t="s">
        <v>39</v>
      </c>
      <c r="D449" s="145" t="s">
        <v>40</v>
      </c>
      <c r="E449" s="145" t="s">
        <v>1370</v>
      </c>
      <c r="F449" s="145" t="s">
        <v>1371</v>
      </c>
      <c r="G449" s="146">
        <v>24</v>
      </c>
      <c r="H449" s="145" t="s">
        <v>1370</v>
      </c>
      <c r="I449" s="86" t="s">
        <v>1395</v>
      </c>
      <c r="K449" s="86" t="s">
        <v>1394</v>
      </c>
    </row>
    <row r="450" spans="1:11" x14ac:dyDescent="0.65">
      <c r="A450" s="145" t="s">
        <v>465</v>
      </c>
      <c r="B450" s="145" t="s">
        <v>466</v>
      </c>
      <c r="C450" s="145" t="s">
        <v>39</v>
      </c>
      <c r="D450" s="145" t="s">
        <v>40</v>
      </c>
      <c r="E450" s="145" t="s">
        <v>1370</v>
      </c>
      <c r="F450" s="145" t="s">
        <v>1371</v>
      </c>
      <c r="G450" s="146">
        <v>24</v>
      </c>
      <c r="H450" s="145" t="s">
        <v>1370</v>
      </c>
      <c r="I450" s="86" t="s">
        <v>1395</v>
      </c>
      <c r="K450" s="86" t="s">
        <v>1394</v>
      </c>
    </row>
    <row r="451" spans="1:11" x14ac:dyDescent="0.65">
      <c r="A451" s="145" t="s">
        <v>467</v>
      </c>
      <c r="B451" s="145" t="s">
        <v>468</v>
      </c>
      <c r="C451" s="145" t="s">
        <v>39</v>
      </c>
      <c r="D451" s="145" t="s">
        <v>40</v>
      </c>
      <c r="E451" s="145" t="s">
        <v>1370</v>
      </c>
      <c r="F451" s="145" t="s">
        <v>1371</v>
      </c>
      <c r="G451" s="146">
        <v>24</v>
      </c>
      <c r="H451" s="145" t="s">
        <v>1370</v>
      </c>
      <c r="I451" s="86" t="s">
        <v>1395</v>
      </c>
      <c r="K451" s="86" t="s">
        <v>1394</v>
      </c>
    </row>
    <row r="452" spans="1:11" x14ac:dyDescent="0.65">
      <c r="A452" s="145" t="s">
        <v>469</v>
      </c>
      <c r="B452" s="145" t="s">
        <v>470</v>
      </c>
      <c r="C452" s="145" t="s">
        <v>39</v>
      </c>
      <c r="D452" s="145" t="s">
        <v>40</v>
      </c>
      <c r="E452" s="145" t="s">
        <v>1370</v>
      </c>
      <c r="F452" s="145" t="s">
        <v>1371</v>
      </c>
      <c r="G452" s="146">
        <v>24</v>
      </c>
      <c r="H452" s="145" t="s">
        <v>1370</v>
      </c>
      <c r="I452" s="86" t="s">
        <v>1395</v>
      </c>
      <c r="K452" s="86" t="s">
        <v>1394</v>
      </c>
    </row>
    <row r="453" spans="1:11" ht="18" customHeight="1" x14ac:dyDescent="0.65">
      <c r="A453" s="145" t="s">
        <v>471</v>
      </c>
      <c r="B453" s="145" t="s">
        <v>472</v>
      </c>
      <c r="C453" s="145" t="s">
        <v>39</v>
      </c>
      <c r="D453" s="145" t="s">
        <v>40</v>
      </c>
      <c r="E453" s="145" t="s">
        <v>1370</v>
      </c>
      <c r="F453" s="145" t="s">
        <v>1371</v>
      </c>
      <c r="G453" s="146">
        <v>24</v>
      </c>
      <c r="H453" s="145" t="s">
        <v>1370</v>
      </c>
      <c r="I453" s="86" t="s">
        <v>1395</v>
      </c>
      <c r="K453" s="86" t="s">
        <v>1394</v>
      </c>
    </row>
    <row r="454" spans="1:11" x14ac:dyDescent="0.65">
      <c r="A454" s="145" t="s">
        <v>473</v>
      </c>
      <c r="B454" s="145" t="s">
        <v>474</v>
      </c>
      <c r="C454" s="145" t="s">
        <v>39</v>
      </c>
      <c r="D454" s="145" t="s">
        <v>40</v>
      </c>
      <c r="E454" s="145" t="s">
        <v>1370</v>
      </c>
      <c r="F454" s="145" t="s">
        <v>1371</v>
      </c>
      <c r="G454" s="146">
        <v>24</v>
      </c>
      <c r="H454" s="145" t="s">
        <v>1370</v>
      </c>
      <c r="I454" s="86" t="s">
        <v>1395</v>
      </c>
      <c r="K454" s="86" t="s">
        <v>1394</v>
      </c>
    </row>
    <row r="455" spans="1:11" x14ac:dyDescent="0.65">
      <c r="A455" s="145" t="s">
        <v>475</v>
      </c>
      <c r="B455" s="145" t="s">
        <v>476</v>
      </c>
      <c r="C455" s="145" t="s">
        <v>39</v>
      </c>
      <c r="D455" s="145" t="s">
        <v>40</v>
      </c>
      <c r="E455" s="145" t="s">
        <v>1372</v>
      </c>
      <c r="F455" s="145" t="s">
        <v>1373</v>
      </c>
      <c r="G455" s="146">
        <v>24</v>
      </c>
      <c r="H455" s="145" t="s">
        <v>1372</v>
      </c>
      <c r="I455" s="86" t="s">
        <v>1395</v>
      </c>
      <c r="K455" s="86" t="s">
        <v>1394</v>
      </c>
    </row>
    <row r="456" spans="1:11" x14ac:dyDescent="0.65">
      <c r="A456" s="145" t="s">
        <v>477</v>
      </c>
      <c r="B456" s="145" t="s">
        <v>478</v>
      </c>
      <c r="C456" s="145" t="s">
        <v>39</v>
      </c>
      <c r="D456" s="145" t="s">
        <v>40</v>
      </c>
      <c r="E456" s="145" t="s">
        <v>1372</v>
      </c>
      <c r="F456" s="145" t="s">
        <v>1373</v>
      </c>
      <c r="G456" s="146">
        <v>24</v>
      </c>
      <c r="H456" s="145" t="s">
        <v>1372</v>
      </c>
      <c r="I456" s="86" t="s">
        <v>1395</v>
      </c>
      <c r="K456" s="86" t="s">
        <v>1394</v>
      </c>
    </row>
    <row r="457" spans="1:11" x14ac:dyDescent="0.65">
      <c r="A457" s="145" t="s">
        <v>479</v>
      </c>
      <c r="B457" s="145" t="s">
        <v>480</v>
      </c>
      <c r="C457" s="145" t="s">
        <v>39</v>
      </c>
      <c r="D457" s="145" t="s">
        <v>40</v>
      </c>
      <c r="E457" s="145" t="s">
        <v>1372</v>
      </c>
      <c r="F457" s="145" t="s">
        <v>1373</v>
      </c>
      <c r="G457" s="146">
        <v>24</v>
      </c>
      <c r="H457" s="145" t="s">
        <v>1372</v>
      </c>
      <c r="I457" s="86" t="s">
        <v>1395</v>
      </c>
      <c r="K457" s="86" t="s">
        <v>1394</v>
      </c>
    </row>
    <row r="458" spans="1:11" x14ac:dyDescent="0.65">
      <c r="A458" s="145" t="s">
        <v>481</v>
      </c>
      <c r="B458" s="145" t="s">
        <v>482</v>
      </c>
      <c r="C458" s="145" t="s">
        <v>39</v>
      </c>
      <c r="D458" s="145" t="s">
        <v>40</v>
      </c>
      <c r="E458" s="145" t="s">
        <v>1372</v>
      </c>
      <c r="F458" s="145" t="s">
        <v>1373</v>
      </c>
      <c r="G458" s="146">
        <v>24</v>
      </c>
      <c r="H458" s="145" t="s">
        <v>1372</v>
      </c>
      <c r="I458" s="86" t="s">
        <v>1395</v>
      </c>
      <c r="K458" s="86" t="s">
        <v>1394</v>
      </c>
    </row>
    <row r="459" spans="1:11" x14ac:dyDescent="0.65">
      <c r="A459" s="145" t="s">
        <v>483</v>
      </c>
      <c r="B459" s="145" t="s">
        <v>484</v>
      </c>
      <c r="C459" s="145" t="s">
        <v>39</v>
      </c>
      <c r="D459" s="145" t="s">
        <v>40</v>
      </c>
      <c r="E459" s="145" t="s">
        <v>1372</v>
      </c>
      <c r="F459" s="145" t="s">
        <v>1373</v>
      </c>
      <c r="G459" s="146">
        <v>24</v>
      </c>
      <c r="H459" s="145" t="s">
        <v>1372</v>
      </c>
      <c r="I459" s="86" t="s">
        <v>1395</v>
      </c>
      <c r="K459" s="86" t="s">
        <v>1394</v>
      </c>
    </row>
    <row r="460" spans="1:11" x14ac:dyDescent="0.65">
      <c r="A460" s="145" t="s">
        <v>485</v>
      </c>
      <c r="B460" s="145" t="s">
        <v>486</v>
      </c>
      <c r="C460" s="145" t="s">
        <v>39</v>
      </c>
      <c r="D460" s="145" t="s">
        <v>40</v>
      </c>
      <c r="E460" s="145" t="s">
        <v>1372</v>
      </c>
      <c r="F460" s="145" t="s">
        <v>1373</v>
      </c>
      <c r="G460" s="146">
        <v>24</v>
      </c>
      <c r="H460" s="145" t="s">
        <v>1372</v>
      </c>
      <c r="I460" s="86" t="s">
        <v>1395</v>
      </c>
      <c r="K460" s="86" t="s">
        <v>1394</v>
      </c>
    </row>
    <row r="461" spans="1:11" x14ac:dyDescent="0.65">
      <c r="A461" s="145" t="s">
        <v>487</v>
      </c>
      <c r="B461" s="145" t="s">
        <v>488</v>
      </c>
      <c r="C461" s="145" t="s">
        <v>39</v>
      </c>
      <c r="D461" s="145" t="s">
        <v>40</v>
      </c>
      <c r="E461" s="145" t="s">
        <v>1372</v>
      </c>
      <c r="F461" s="145" t="s">
        <v>1373</v>
      </c>
      <c r="G461" s="146">
        <v>24</v>
      </c>
      <c r="H461" s="145" t="s">
        <v>1372</v>
      </c>
      <c r="I461" s="86" t="s">
        <v>1395</v>
      </c>
      <c r="K461" s="86" t="s">
        <v>1394</v>
      </c>
    </row>
    <row r="462" spans="1:11" x14ac:dyDescent="0.65">
      <c r="A462" s="145" t="s">
        <v>489</v>
      </c>
      <c r="B462" s="145" t="s">
        <v>490</v>
      </c>
      <c r="C462" s="145" t="s">
        <v>39</v>
      </c>
      <c r="D462" s="145" t="s">
        <v>40</v>
      </c>
      <c r="E462" s="145" t="s">
        <v>1372</v>
      </c>
      <c r="F462" s="145" t="s">
        <v>1373</v>
      </c>
      <c r="G462" s="146">
        <v>24</v>
      </c>
      <c r="H462" s="145" t="s">
        <v>1372</v>
      </c>
      <c r="I462" s="86" t="s">
        <v>1395</v>
      </c>
      <c r="K462" s="86" t="s">
        <v>1394</v>
      </c>
    </row>
    <row r="463" spans="1:11" x14ac:dyDescent="0.65">
      <c r="A463" s="145" t="s">
        <v>491</v>
      </c>
      <c r="B463" s="145" t="s">
        <v>492</v>
      </c>
      <c r="C463" s="145" t="s">
        <v>39</v>
      </c>
      <c r="D463" s="145" t="s">
        <v>40</v>
      </c>
      <c r="E463" s="145" t="s">
        <v>1372</v>
      </c>
      <c r="F463" s="145" t="s">
        <v>1373</v>
      </c>
      <c r="G463" s="146">
        <v>24</v>
      </c>
      <c r="H463" s="145" t="s">
        <v>1372</v>
      </c>
      <c r="I463" s="86" t="s">
        <v>1395</v>
      </c>
      <c r="K463" s="86" t="s">
        <v>1394</v>
      </c>
    </row>
    <row r="464" spans="1:11" x14ac:dyDescent="0.65">
      <c r="A464" s="145" t="s">
        <v>493</v>
      </c>
      <c r="B464" s="145" t="s">
        <v>494</v>
      </c>
      <c r="C464" s="145" t="s">
        <v>39</v>
      </c>
      <c r="D464" s="145" t="s">
        <v>40</v>
      </c>
      <c r="E464" s="145" t="s">
        <v>1372</v>
      </c>
      <c r="F464" s="145" t="s">
        <v>1373</v>
      </c>
      <c r="G464" s="146">
        <v>24</v>
      </c>
      <c r="H464" s="145" t="s">
        <v>1372</v>
      </c>
      <c r="I464" s="86" t="s">
        <v>1395</v>
      </c>
      <c r="K464" s="86" t="s">
        <v>1394</v>
      </c>
    </row>
    <row r="465" spans="1:11" x14ac:dyDescent="0.65">
      <c r="A465" s="145" t="s">
        <v>495</v>
      </c>
      <c r="B465" s="145" t="s">
        <v>496</v>
      </c>
      <c r="C465" s="145" t="s">
        <v>39</v>
      </c>
      <c r="D465" s="145" t="s">
        <v>40</v>
      </c>
      <c r="E465" s="145" t="s">
        <v>1374</v>
      </c>
      <c r="F465" s="145" t="s">
        <v>1375</v>
      </c>
      <c r="G465" s="146">
        <v>24</v>
      </c>
      <c r="H465" s="145" t="s">
        <v>1374</v>
      </c>
      <c r="I465" s="86" t="s">
        <v>1395</v>
      </c>
      <c r="K465" s="86" t="s">
        <v>1394</v>
      </c>
    </row>
    <row r="466" spans="1:11" x14ac:dyDescent="0.65">
      <c r="A466" s="145" t="s">
        <v>1163</v>
      </c>
      <c r="B466" s="145" t="s">
        <v>1164</v>
      </c>
      <c r="C466" s="145" t="s">
        <v>39</v>
      </c>
      <c r="D466" s="145" t="s">
        <v>40</v>
      </c>
      <c r="E466" s="145" t="s">
        <v>1374</v>
      </c>
      <c r="F466" s="145" t="s">
        <v>1375</v>
      </c>
      <c r="G466" s="146">
        <v>24</v>
      </c>
      <c r="H466" s="145" t="s">
        <v>1374</v>
      </c>
      <c r="I466" s="86" t="s">
        <v>1393</v>
      </c>
      <c r="J466" s="86">
        <v>42643</v>
      </c>
      <c r="K466" s="86" t="s">
        <v>1394</v>
      </c>
    </row>
    <row r="467" spans="1:11" x14ac:dyDescent="0.65">
      <c r="A467" s="145" t="s">
        <v>497</v>
      </c>
      <c r="B467" s="145" t="s">
        <v>498</v>
      </c>
      <c r="C467" s="145" t="s">
        <v>39</v>
      </c>
      <c r="D467" s="145" t="s">
        <v>40</v>
      </c>
      <c r="E467" s="145" t="s">
        <v>1374</v>
      </c>
      <c r="F467" s="145" t="s">
        <v>1375</v>
      </c>
      <c r="G467" s="146">
        <v>24</v>
      </c>
      <c r="H467" s="145" t="s">
        <v>1374</v>
      </c>
      <c r="I467" s="86" t="s">
        <v>1395</v>
      </c>
      <c r="K467" s="86" t="s">
        <v>1394</v>
      </c>
    </row>
    <row r="468" spans="1:11" x14ac:dyDescent="0.65">
      <c r="A468" s="145" t="s">
        <v>499</v>
      </c>
      <c r="B468" s="145" t="s">
        <v>500</v>
      </c>
      <c r="C468" s="145" t="s">
        <v>39</v>
      </c>
      <c r="D468" s="145" t="s">
        <v>40</v>
      </c>
      <c r="E468" s="145" t="s">
        <v>1370</v>
      </c>
      <c r="F468" s="145" t="s">
        <v>1371</v>
      </c>
      <c r="G468" s="146">
        <v>24</v>
      </c>
      <c r="H468" s="145" t="s">
        <v>1370</v>
      </c>
      <c r="I468" s="86" t="s">
        <v>1395</v>
      </c>
      <c r="K468" s="86" t="s">
        <v>1394</v>
      </c>
    </row>
    <row r="469" spans="1:11" x14ac:dyDescent="0.65">
      <c r="A469" s="145" t="s">
        <v>501</v>
      </c>
      <c r="B469" s="145" t="s">
        <v>502</v>
      </c>
      <c r="C469" s="145" t="s">
        <v>39</v>
      </c>
      <c r="D469" s="145" t="s">
        <v>40</v>
      </c>
      <c r="E469" s="145" t="s">
        <v>1370</v>
      </c>
      <c r="F469" s="145" t="s">
        <v>1371</v>
      </c>
      <c r="G469" s="146">
        <v>24</v>
      </c>
      <c r="H469" s="145" t="s">
        <v>1370</v>
      </c>
      <c r="I469" s="86" t="s">
        <v>1395</v>
      </c>
      <c r="K469" s="86" t="s">
        <v>1394</v>
      </c>
    </row>
    <row r="470" spans="1:11" x14ac:dyDescent="0.65">
      <c r="A470" s="145" t="s">
        <v>1165</v>
      </c>
      <c r="B470" s="145" t="s">
        <v>1166</v>
      </c>
      <c r="C470" s="145" t="s">
        <v>41</v>
      </c>
      <c r="D470" s="145" t="s">
        <v>42</v>
      </c>
      <c r="E470" s="145" t="s">
        <v>1382</v>
      </c>
      <c r="F470" s="145" t="s">
        <v>1383</v>
      </c>
      <c r="G470" s="146">
        <v>25</v>
      </c>
      <c r="H470" s="145" t="s">
        <v>1382</v>
      </c>
      <c r="I470" s="86" t="s">
        <v>1393</v>
      </c>
      <c r="J470" s="86">
        <v>42643</v>
      </c>
      <c r="K470" s="86" t="s">
        <v>1394</v>
      </c>
    </row>
    <row r="471" spans="1:11" x14ac:dyDescent="0.65">
      <c r="A471" s="145" t="s">
        <v>1167</v>
      </c>
      <c r="B471" s="145" t="s">
        <v>1168</v>
      </c>
      <c r="C471" s="145" t="s">
        <v>41</v>
      </c>
      <c r="D471" s="145" t="s">
        <v>42</v>
      </c>
      <c r="E471" s="145" t="s">
        <v>1382</v>
      </c>
      <c r="F471" s="145" t="s">
        <v>1383</v>
      </c>
      <c r="G471" s="146">
        <v>25</v>
      </c>
      <c r="H471" s="145" t="s">
        <v>1382</v>
      </c>
      <c r="I471" s="86" t="s">
        <v>1393</v>
      </c>
      <c r="J471" s="86">
        <v>42643</v>
      </c>
      <c r="K471" s="86" t="s">
        <v>1394</v>
      </c>
    </row>
    <row r="472" spans="1:11" x14ac:dyDescent="0.65">
      <c r="A472" s="145" t="s">
        <v>1169</v>
      </c>
      <c r="B472" s="145" t="s">
        <v>1170</v>
      </c>
      <c r="C472" s="145" t="s">
        <v>41</v>
      </c>
      <c r="D472" s="145" t="s">
        <v>42</v>
      </c>
      <c r="E472" s="145" t="s">
        <v>1382</v>
      </c>
      <c r="F472" s="145" t="s">
        <v>1383</v>
      </c>
      <c r="G472" s="146">
        <v>25</v>
      </c>
      <c r="H472" s="145" t="s">
        <v>1382</v>
      </c>
      <c r="I472" s="86" t="s">
        <v>1393</v>
      </c>
      <c r="J472" s="86">
        <v>42643</v>
      </c>
      <c r="K472" s="86" t="s">
        <v>1394</v>
      </c>
    </row>
    <row r="473" spans="1:11" x14ac:dyDescent="0.65">
      <c r="A473" s="145" t="s">
        <v>1171</v>
      </c>
      <c r="B473" s="145" t="s">
        <v>1172</v>
      </c>
      <c r="C473" s="145" t="s">
        <v>41</v>
      </c>
      <c r="D473" s="145" t="s">
        <v>42</v>
      </c>
      <c r="E473" s="145" t="s">
        <v>1382</v>
      </c>
      <c r="F473" s="145" t="s">
        <v>1383</v>
      </c>
      <c r="G473" s="146">
        <v>25</v>
      </c>
      <c r="H473" s="145" t="s">
        <v>1382</v>
      </c>
      <c r="I473" s="86" t="s">
        <v>1393</v>
      </c>
      <c r="J473" s="86">
        <v>42643</v>
      </c>
      <c r="K473" s="86" t="s">
        <v>1394</v>
      </c>
    </row>
    <row r="474" spans="1:11" x14ac:dyDescent="0.65">
      <c r="A474" s="145" t="s">
        <v>1173</v>
      </c>
      <c r="B474" s="145" t="s">
        <v>1174</v>
      </c>
      <c r="C474" s="145" t="s">
        <v>41</v>
      </c>
      <c r="D474" s="145" t="s">
        <v>42</v>
      </c>
      <c r="E474" s="145" t="s">
        <v>1382</v>
      </c>
      <c r="F474" s="145" t="s">
        <v>1383</v>
      </c>
      <c r="G474" s="146">
        <v>25</v>
      </c>
      <c r="H474" s="145" t="s">
        <v>1382</v>
      </c>
      <c r="I474" s="86" t="s">
        <v>1393</v>
      </c>
      <c r="J474" s="86">
        <v>42643</v>
      </c>
      <c r="K474" s="86" t="s">
        <v>1394</v>
      </c>
    </row>
    <row r="475" spans="1:11" x14ac:dyDescent="0.65">
      <c r="A475" s="145" t="s">
        <v>521</v>
      </c>
      <c r="B475" s="145" t="s">
        <v>522</v>
      </c>
      <c r="C475" s="145" t="s">
        <v>41</v>
      </c>
      <c r="D475" s="145" t="s">
        <v>42</v>
      </c>
      <c r="E475" s="145" t="s">
        <v>1382</v>
      </c>
      <c r="F475" s="145" t="s">
        <v>1383</v>
      </c>
      <c r="G475" s="146">
        <v>25</v>
      </c>
      <c r="H475" s="145" t="s">
        <v>1382</v>
      </c>
      <c r="I475" s="86" t="s">
        <v>1395</v>
      </c>
      <c r="K475" s="86" t="s">
        <v>1394</v>
      </c>
    </row>
    <row r="476" spans="1:11" x14ac:dyDescent="0.65">
      <c r="A476" s="145" t="s">
        <v>523</v>
      </c>
      <c r="B476" s="145" t="s">
        <v>524</v>
      </c>
      <c r="C476" s="145" t="s">
        <v>41</v>
      </c>
      <c r="D476" s="145" t="s">
        <v>42</v>
      </c>
      <c r="E476" s="145" t="s">
        <v>1382</v>
      </c>
      <c r="F476" s="145" t="s">
        <v>1383</v>
      </c>
      <c r="G476" s="146">
        <v>25</v>
      </c>
      <c r="H476" s="145" t="s">
        <v>1382</v>
      </c>
      <c r="I476" s="86" t="s">
        <v>1395</v>
      </c>
      <c r="K476" s="86" t="s">
        <v>1394</v>
      </c>
    </row>
    <row r="477" spans="1:11" x14ac:dyDescent="0.65">
      <c r="A477" s="145" t="s">
        <v>964</v>
      </c>
      <c r="B477" s="145" t="s">
        <v>965</v>
      </c>
      <c r="C477" s="145" t="s">
        <v>41</v>
      </c>
      <c r="D477" s="145" t="s">
        <v>42</v>
      </c>
      <c r="E477" s="145" t="s">
        <v>1382</v>
      </c>
      <c r="F477" s="145" t="s">
        <v>1383</v>
      </c>
      <c r="G477" s="146">
        <v>25</v>
      </c>
      <c r="H477" s="145" t="s">
        <v>1382</v>
      </c>
      <c r="I477" s="86" t="s">
        <v>1395</v>
      </c>
      <c r="K477" s="86" t="s">
        <v>1397</v>
      </c>
    </row>
    <row r="478" spans="1:11" x14ac:dyDescent="0.65">
      <c r="A478" s="145" t="s">
        <v>525</v>
      </c>
      <c r="B478" s="145" t="s">
        <v>1499</v>
      </c>
      <c r="C478" s="145" t="s">
        <v>734</v>
      </c>
      <c r="D478" s="145" t="s">
        <v>735</v>
      </c>
      <c r="E478" s="145" t="s">
        <v>1384</v>
      </c>
      <c r="F478" s="145" t="s">
        <v>1385</v>
      </c>
      <c r="G478" s="146">
        <v>164</v>
      </c>
      <c r="H478" s="145" t="s">
        <v>1384</v>
      </c>
      <c r="I478" s="86" t="s">
        <v>1395</v>
      </c>
      <c r="K478" s="86" t="s">
        <v>1394</v>
      </c>
    </row>
    <row r="479" spans="1:11" x14ac:dyDescent="0.65">
      <c r="A479" s="145" t="s">
        <v>1175</v>
      </c>
      <c r="B479" s="145" t="s">
        <v>1176</v>
      </c>
      <c r="C479" s="145" t="s">
        <v>734</v>
      </c>
      <c r="D479" s="145" t="s">
        <v>735</v>
      </c>
      <c r="E479" s="145" t="s">
        <v>1384</v>
      </c>
      <c r="F479" s="145" t="s">
        <v>1385</v>
      </c>
      <c r="G479" s="146">
        <v>164</v>
      </c>
      <c r="H479" s="145" t="s">
        <v>1384</v>
      </c>
      <c r="I479" s="86" t="s">
        <v>1393</v>
      </c>
      <c r="J479" s="86">
        <v>42643</v>
      </c>
      <c r="K479" s="86" t="s">
        <v>1394</v>
      </c>
    </row>
    <row r="480" spans="1:11" x14ac:dyDescent="0.65">
      <c r="A480" s="145" t="s">
        <v>526</v>
      </c>
      <c r="B480" s="145" t="s">
        <v>527</v>
      </c>
      <c r="C480" s="145" t="s">
        <v>734</v>
      </c>
      <c r="D480" s="145" t="s">
        <v>735</v>
      </c>
      <c r="E480" s="145" t="s">
        <v>1384</v>
      </c>
      <c r="F480" s="145" t="s">
        <v>1385</v>
      </c>
      <c r="G480" s="146">
        <v>164</v>
      </c>
      <c r="H480" s="145" t="s">
        <v>1384</v>
      </c>
      <c r="I480" s="86" t="s">
        <v>1395</v>
      </c>
      <c r="K480" s="86" t="s">
        <v>1394</v>
      </c>
    </row>
    <row r="481" spans="1:11" x14ac:dyDescent="0.65">
      <c r="A481" s="145" t="s">
        <v>528</v>
      </c>
      <c r="B481" s="145" t="s">
        <v>529</v>
      </c>
      <c r="C481" s="145" t="s">
        <v>734</v>
      </c>
      <c r="D481" s="145" t="s">
        <v>735</v>
      </c>
      <c r="E481" s="145" t="s">
        <v>1384</v>
      </c>
      <c r="F481" s="145" t="s">
        <v>1385</v>
      </c>
      <c r="G481" s="146">
        <v>164</v>
      </c>
      <c r="H481" s="145" t="s">
        <v>1384</v>
      </c>
      <c r="I481" s="86" t="s">
        <v>1395</v>
      </c>
      <c r="K481" s="86" t="s">
        <v>1394</v>
      </c>
    </row>
    <row r="482" spans="1:11" x14ac:dyDescent="0.65">
      <c r="A482" s="145" t="s">
        <v>1177</v>
      </c>
      <c r="B482" s="145" t="s">
        <v>1178</v>
      </c>
      <c r="C482" s="145" t="s">
        <v>734</v>
      </c>
      <c r="D482" s="145" t="s">
        <v>735</v>
      </c>
      <c r="E482" s="145" t="s">
        <v>1384</v>
      </c>
      <c r="F482" s="145" t="s">
        <v>1385</v>
      </c>
      <c r="G482" s="146">
        <v>164</v>
      </c>
      <c r="H482" s="145" t="s">
        <v>1384</v>
      </c>
      <c r="I482" s="86" t="s">
        <v>1393</v>
      </c>
      <c r="J482" s="86">
        <v>42643</v>
      </c>
      <c r="K482" s="86" t="s">
        <v>1394</v>
      </c>
    </row>
    <row r="483" spans="1:11" x14ac:dyDescent="0.65">
      <c r="A483" s="145" t="s">
        <v>1179</v>
      </c>
      <c r="B483" s="145" t="s">
        <v>1180</v>
      </c>
      <c r="C483" s="145" t="s">
        <v>734</v>
      </c>
      <c r="D483" s="145" t="s">
        <v>735</v>
      </c>
      <c r="E483" s="145" t="s">
        <v>1384</v>
      </c>
      <c r="F483" s="145" t="s">
        <v>1385</v>
      </c>
      <c r="G483" s="146">
        <v>164</v>
      </c>
      <c r="H483" s="145" t="s">
        <v>1384</v>
      </c>
      <c r="I483" s="86" t="s">
        <v>1393</v>
      </c>
      <c r="J483" s="86">
        <v>42643</v>
      </c>
      <c r="K483" s="86" t="s">
        <v>1394</v>
      </c>
    </row>
    <row r="484" spans="1:11" x14ac:dyDescent="0.65">
      <c r="A484" s="145" t="s">
        <v>1181</v>
      </c>
      <c r="B484" s="145" t="s">
        <v>1182</v>
      </c>
      <c r="C484" s="145" t="s">
        <v>734</v>
      </c>
      <c r="D484" s="145" t="s">
        <v>735</v>
      </c>
      <c r="E484" s="145" t="s">
        <v>1384</v>
      </c>
      <c r="F484" s="145" t="s">
        <v>1385</v>
      </c>
      <c r="G484" s="146">
        <v>164</v>
      </c>
      <c r="H484" s="145" t="s">
        <v>1384</v>
      </c>
      <c r="I484" s="86" t="s">
        <v>1393</v>
      </c>
      <c r="J484" s="86">
        <v>42643</v>
      </c>
      <c r="K484" s="86" t="s">
        <v>1394</v>
      </c>
    </row>
    <row r="485" spans="1:11" x14ac:dyDescent="0.65">
      <c r="A485" s="145" t="s">
        <v>1183</v>
      </c>
      <c r="B485" s="145" t="s">
        <v>1184</v>
      </c>
      <c r="C485" s="145" t="s">
        <v>734</v>
      </c>
      <c r="D485" s="145" t="s">
        <v>735</v>
      </c>
      <c r="E485" s="145" t="s">
        <v>1384</v>
      </c>
      <c r="F485" s="145" t="s">
        <v>1385</v>
      </c>
      <c r="G485" s="146">
        <v>164</v>
      </c>
      <c r="H485" s="145" t="s">
        <v>1384</v>
      </c>
      <c r="I485" s="86" t="s">
        <v>1393</v>
      </c>
      <c r="J485" s="86">
        <v>42643</v>
      </c>
      <c r="K485" s="86" t="s">
        <v>1394</v>
      </c>
    </row>
    <row r="486" spans="1:11" x14ac:dyDescent="0.65">
      <c r="A486" s="145" t="s">
        <v>1185</v>
      </c>
      <c r="B486" s="145" t="s">
        <v>1186</v>
      </c>
      <c r="C486" s="145" t="s">
        <v>734</v>
      </c>
      <c r="D486" s="145" t="s">
        <v>735</v>
      </c>
      <c r="E486" s="145" t="s">
        <v>1384</v>
      </c>
      <c r="F486" s="145" t="s">
        <v>1385</v>
      </c>
      <c r="G486" s="146">
        <v>164</v>
      </c>
      <c r="H486" s="145" t="s">
        <v>1384</v>
      </c>
      <c r="I486" s="86" t="s">
        <v>1393</v>
      </c>
      <c r="J486" s="86">
        <v>42643</v>
      </c>
      <c r="K486" s="86" t="s">
        <v>1394</v>
      </c>
    </row>
    <row r="487" spans="1:11" x14ac:dyDescent="0.65">
      <c r="A487" s="145" t="s">
        <v>1187</v>
      </c>
      <c r="B487" s="145" t="s">
        <v>1188</v>
      </c>
      <c r="C487" s="145" t="s">
        <v>734</v>
      </c>
      <c r="D487" s="145" t="s">
        <v>735</v>
      </c>
      <c r="E487" s="145" t="s">
        <v>1384</v>
      </c>
      <c r="F487" s="145" t="s">
        <v>1385</v>
      </c>
      <c r="G487" s="146">
        <v>164</v>
      </c>
      <c r="H487" s="145" t="s">
        <v>1384</v>
      </c>
      <c r="I487" s="86" t="s">
        <v>1393</v>
      </c>
      <c r="J487" s="86">
        <v>42643</v>
      </c>
      <c r="K487" s="86" t="s">
        <v>1394</v>
      </c>
    </row>
    <row r="488" spans="1:11" x14ac:dyDescent="0.65">
      <c r="A488" s="145" t="s">
        <v>1189</v>
      </c>
      <c r="B488" s="145" t="s">
        <v>1190</v>
      </c>
      <c r="C488" s="145" t="s">
        <v>734</v>
      </c>
      <c r="D488" s="145" t="s">
        <v>735</v>
      </c>
      <c r="E488" s="145" t="s">
        <v>1384</v>
      </c>
      <c r="F488" s="145" t="s">
        <v>1385</v>
      </c>
      <c r="G488" s="146">
        <v>164</v>
      </c>
      <c r="H488" s="145" t="s">
        <v>1384</v>
      </c>
      <c r="I488" s="86" t="s">
        <v>1393</v>
      </c>
      <c r="J488" s="86">
        <v>42643</v>
      </c>
      <c r="K488" s="86" t="s">
        <v>1394</v>
      </c>
    </row>
    <row r="489" spans="1:11" x14ac:dyDescent="0.65">
      <c r="A489" s="145" t="s">
        <v>530</v>
      </c>
      <c r="B489" s="145" t="s">
        <v>1500</v>
      </c>
      <c r="C489" s="145" t="s">
        <v>734</v>
      </c>
      <c r="D489" s="145" t="s">
        <v>735</v>
      </c>
      <c r="E489" s="145" t="s">
        <v>1384</v>
      </c>
      <c r="F489" s="145" t="s">
        <v>1385</v>
      </c>
      <c r="G489" s="146">
        <v>164</v>
      </c>
      <c r="H489" s="145" t="s">
        <v>1384</v>
      </c>
      <c r="I489" s="86" t="s">
        <v>1395</v>
      </c>
      <c r="K489" s="86" t="s">
        <v>1394</v>
      </c>
    </row>
    <row r="490" spans="1:11" x14ac:dyDescent="0.65">
      <c r="A490" s="145" t="s">
        <v>531</v>
      </c>
      <c r="B490" s="145" t="s">
        <v>1501</v>
      </c>
      <c r="C490" s="145" t="s">
        <v>734</v>
      </c>
      <c r="D490" s="145" t="s">
        <v>735</v>
      </c>
      <c r="E490" s="145" t="s">
        <v>1384</v>
      </c>
      <c r="F490" s="145" t="s">
        <v>1385</v>
      </c>
      <c r="G490" s="146">
        <v>164</v>
      </c>
      <c r="H490" s="145" t="s">
        <v>1384</v>
      </c>
      <c r="I490" s="86" t="s">
        <v>1395</v>
      </c>
      <c r="K490" s="86" t="s">
        <v>1394</v>
      </c>
    </row>
    <row r="491" spans="1:11" x14ac:dyDescent="0.65">
      <c r="A491" s="145" t="s">
        <v>966</v>
      </c>
      <c r="B491" s="145" t="s">
        <v>967</v>
      </c>
      <c r="C491" s="145" t="s">
        <v>734</v>
      </c>
      <c r="D491" s="145" t="s">
        <v>735</v>
      </c>
      <c r="E491" s="145" t="s">
        <v>1384</v>
      </c>
      <c r="F491" s="145" t="s">
        <v>1385</v>
      </c>
      <c r="G491" s="146">
        <v>164</v>
      </c>
      <c r="H491" s="145" t="s">
        <v>1384</v>
      </c>
      <c r="I491" s="86" t="s">
        <v>1395</v>
      </c>
      <c r="K491" s="86" t="s">
        <v>1397</v>
      </c>
    </row>
    <row r="492" spans="1:11" x14ac:dyDescent="0.65">
      <c r="A492" s="145" t="s">
        <v>532</v>
      </c>
      <c r="B492" s="145" t="s">
        <v>1502</v>
      </c>
      <c r="C492" s="145" t="s">
        <v>734</v>
      </c>
      <c r="D492" s="145" t="s">
        <v>735</v>
      </c>
      <c r="E492" s="145" t="s">
        <v>1384</v>
      </c>
      <c r="F492" s="145" t="s">
        <v>1385</v>
      </c>
      <c r="G492" s="146">
        <v>164</v>
      </c>
      <c r="H492" s="145" t="s">
        <v>1384</v>
      </c>
      <c r="I492" s="86" t="s">
        <v>1395</v>
      </c>
      <c r="K492" s="86" t="s">
        <v>1394</v>
      </c>
    </row>
    <row r="493" spans="1:11" x14ac:dyDescent="0.65">
      <c r="A493" s="145" t="s">
        <v>533</v>
      </c>
      <c r="B493" s="145" t="s">
        <v>1503</v>
      </c>
      <c r="C493" s="145" t="s">
        <v>734</v>
      </c>
      <c r="D493" s="145" t="s">
        <v>735</v>
      </c>
      <c r="E493" s="145" t="s">
        <v>1384</v>
      </c>
      <c r="F493" s="145" t="s">
        <v>1385</v>
      </c>
      <c r="G493" s="146">
        <v>164</v>
      </c>
      <c r="H493" s="145" t="s">
        <v>1384</v>
      </c>
      <c r="I493" s="86" t="s">
        <v>1395</v>
      </c>
      <c r="K493" s="86" t="s">
        <v>1394</v>
      </c>
    </row>
    <row r="494" spans="1:11" x14ac:dyDescent="0.65">
      <c r="A494" s="145" t="s">
        <v>1191</v>
      </c>
      <c r="B494" s="145" t="s">
        <v>1192</v>
      </c>
      <c r="C494" s="145" t="s">
        <v>734</v>
      </c>
      <c r="D494" s="145" t="s">
        <v>735</v>
      </c>
      <c r="E494" s="145" t="s">
        <v>1384</v>
      </c>
      <c r="F494" s="145" t="s">
        <v>1385</v>
      </c>
      <c r="G494" s="146">
        <v>164</v>
      </c>
      <c r="H494" s="145" t="s">
        <v>1384</v>
      </c>
      <c r="I494" s="86" t="s">
        <v>1393</v>
      </c>
      <c r="J494" s="86">
        <v>42643</v>
      </c>
      <c r="K494" s="86" t="s">
        <v>1394</v>
      </c>
    </row>
    <row r="495" spans="1:11" x14ac:dyDescent="0.65">
      <c r="A495" s="145" t="s">
        <v>534</v>
      </c>
      <c r="B495" s="145" t="s">
        <v>1504</v>
      </c>
      <c r="C495" s="145" t="s">
        <v>734</v>
      </c>
      <c r="D495" s="145" t="s">
        <v>735</v>
      </c>
      <c r="E495" s="145" t="s">
        <v>1384</v>
      </c>
      <c r="F495" s="145" t="s">
        <v>1385</v>
      </c>
      <c r="G495" s="146">
        <v>164</v>
      </c>
      <c r="H495" s="145" t="s">
        <v>1384</v>
      </c>
      <c r="I495" s="86" t="s">
        <v>1395</v>
      </c>
      <c r="K495" s="86" t="s">
        <v>1394</v>
      </c>
    </row>
    <row r="496" spans="1:11" x14ac:dyDescent="0.65">
      <c r="A496" s="145" t="s">
        <v>1193</v>
      </c>
      <c r="B496" s="145" t="s">
        <v>1194</v>
      </c>
      <c r="C496" s="145" t="s">
        <v>734</v>
      </c>
      <c r="D496" s="145" t="s">
        <v>735</v>
      </c>
      <c r="E496" s="145" t="s">
        <v>1384</v>
      </c>
      <c r="F496" s="145" t="s">
        <v>1385</v>
      </c>
      <c r="G496" s="146">
        <v>164</v>
      </c>
      <c r="H496" s="145" t="s">
        <v>1384</v>
      </c>
      <c r="I496" s="86" t="s">
        <v>1393</v>
      </c>
      <c r="J496" s="86">
        <v>42643</v>
      </c>
      <c r="K496" s="86" t="s">
        <v>1394</v>
      </c>
    </row>
    <row r="497" spans="1:11" x14ac:dyDescent="0.65">
      <c r="A497" s="145" t="s">
        <v>535</v>
      </c>
      <c r="B497" s="145" t="s">
        <v>1505</v>
      </c>
      <c r="C497" s="145" t="s">
        <v>734</v>
      </c>
      <c r="D497" s="145" t="s">
        <v>735</v>
      </c>
      <c r="E497" s="145" t="s">
        <v>1384</v>
      </c>
      <c r="F497" s="145" t="s">
        <v>1385</v>
      </c>
      <c r="G497" s="146">
        <v>164</v>
      </c>
      <c r="H497" s="145" t="s">
        <v>1384</v>
      </c>
      <c r="I497" s="86" t="s">
        <v>1395</v>
      </c>
      <c r="K497" s="86" t="s">
        <v>1394</v>
      </c>
    </row>
    <row r="498" spans="1:11" x14ac:dyDescent="0.65">
      <c r="A498" s="145" t="s">
        <v>536</v>
      </c>
      <c r="B498" s="145" t="s">
        <v>1506</v>
      </c>
      <c r="C498" s="145" t="s">
        <v>734</v>
      </c>
      <c r="D498" s="145" t="s">
        <v>735</v>
      </c>
      <c r="E498" s="145" t="s">
        <v>1384</v>
      </c>
      <c r="F498" s="145" t="s">
        <v>1385</v>
      </c>
      <c r="G498" s="146">
        <v>164</v>
      </c>
      <c r="H498" s="145" t="s">
        <v>1384</v>
      </c>
      <c r="I498" s="86" t="s">
        <v>1395</v>
      </c>
      <c r="K498" s="86" t="s">
        <v>1394</v>
      </c>
    </row>
    <row r="499" spans="1:11" x14ac:dyDescent="0.65">
      <c r="A499" s="145" t="s">
        <v>537</v>
      </c>
      <c r="B499" s="145" t="s">
        <v>1507</v>
      </c>
      <c r="C499" s="145" t="s">
        <v>734</v>
      </c>
      <c r="D499" s="145" t="s">
        <v>735</v>
      </c>
      <c r="E499" s="145" t="s">
        <v>1384</v>
      </c>
      <c r="F499" s="145" t="s">
        <v>1385</v>
      </c>
      <c r="G499" s="146">
        <v>164</v>
      </c>
      <c r="H499" s="145" t="s">
        <v>1384</v>
      </c>
      <c r="I499" s="86" t="s">
        <v>1395</v>
      </c>
      <c r="K499" s="86" t="s">
        <v>1394</v>
      </c>
    </row>
    <row r="500" spans="1:11" x14ac:dyDescent="0.65">
      <c r="A500" s="145" t="s">
        <v>538</v>
      </c>
      <c r="B500" s="145" t="s">
        <v>1508</v>
      </c>
      <c r="C500" s="145" t="s">
        <v>734</v>
      </c>
      <c r="D500" s="145" t="s">
        <v>735</v>
      </c>
      <c r="E500" s="145" t="s">
        <v>1384</v>
      </c>
      <c r="F500" s="145" t="s">
        <v>1385</v>
      </c>
      <c r="G500" s="146">
        <v>164</v>
      </c>
      <c r="H500" s="145" t="s">
        <v>1384</v>
      </c>
      <c r="I500" s="86" t="s">
        <v>1395</v>
      </c>
      <c r="K500" s="86" t="s">
        <v>1394</v>
      </c>
    </row>
    <row r="501" spans="1:11" x14ac:dyDescent="0.65">
      <c r="A501" s="145" t="s">
        <v>1195</v>
      </c>
      <c r="B501" s="145" t="s">
        <v>1196</v>
      </c>
      <c r="C501" s="145" t="s">
        <v>734</v>
      </c>
      <c r="D501" s="145" t="s">
        <v>735</v>
      </c>
      <c r="E501" s="145" t="s">
        <v>1384</v>
      </c>
      <c r="F501" s="145" t="s">
        <v>1385</v>
      </c>
      <c r="G501" s="146">
        <v>164</v>
      </c>
      <c r="H501" s="145" t="s">
        <v>1384</v>
      </c>
      <c r="I501" s="86" t="s">
        <v>1393</v>
      </c>
      <c r="J501" s="86">
        <v>42643</v>
      </c>
      <c r="K501" s="86" t="s">
        <v>1394</v>
      </c>
    </row>
    <row r="502" spans="1:11" x14ac:dyDescent="0.65">
      <c r="A502" s="145" t="s">
        <v>1197</v>
      </c>
      <c r="B502" s="145" t="s">
        <v>1198</v>
      </c>
      <c r="C502" s="145" t="s">
        <v>734</v>
      </c>
      <c r="D502" s="145" t="s">
        <v>735</v>
      </c>
      <c r="E502" s="145" t="s">
        <v>1384</v>
      </c>
      <c r="F502" s="145" t="s">
        <v>1385</v>
      </c>
      <c r="G502" s="146">
        <v>164</v>
      </c>
      <c r="H502" s="145" t="s">
        <v>1384</v>
      </c>
      <c r="I502" s="86" t="s">
        <v>1393</v>
      </c>
      <c r="J502" s="86">
        <v>42643</v>
      </c>
      <c r="K502" s="86" t="s">
        <v>1394</v>
      </c>
    </row>
    <row r="503" spans="1:11" x14ac:dyDescent="0.65">
      <c r="A503" s="145" t="s">
        <v>1199</v>
      </c>
      <c r="B503" s="145" t="s">
        <v>1200</v>
      </c>
      <c r="C503" s="145" t="s">
        <v>734</v>
      </c>
      <c r="D503" s="145" t="s">
        <v>735</v>
      </c>
      <c r="E503" s="145" t="s">
        <v>1384</v>
      </c>
      <c r="F503" s="145" t="s">
        <v>1385</v>
      </c>
      <c r="G503" s="146">
        <v>164</v>
      </c>
      <c r="H503" s="145" t="s">
        <v>1384</v>
      </c>
      <c r="I503" s="86" t="s">
        <v>1393</v>
      </c>
      <c r="J503" s="86">
        <v>42643</v>
      </c>
      <c r="K503" s="86" t="s">
        <v>1394</v>
      </c>
    </row>
    <row r="504" spans="1:11" x14ac:dyDescent="0.65">
      <c r="A504" s="145" t="s">
        <v>1201</v>
      </c>
      <c r="B504" s="145" t="s">
        <v>1202</v>
      </c>
      <c r="C504" s="145" t="s">
        <v>734</v>
      </c>
      <c r="D504" s="145" t="s">
        <v>735</v>
      </c>
      <c r="E504" s="145" t="s">
        <v>1384</v>
      </c>
      <c r="F504" s="145" t="s">
        <v>1385</v>
      </c>
      <c r="G504" s="146">
        <v>164</v>
      </c>
      <c r="H504" s="145" t="s">
        <v>1384</v>
      </c>
      <c r="I504" s="86" t="s">
        <v>1393</v>
      </c>
      <c r="J504" s="86">
        <v>42643</v>
      </c>
      <c r="K504" s="86" t="s">
        <v>1394</v>
      </c>
    </row>
    <row r="505" spans="1:11" x14ac:dyDescent="0.65">
      <c r="A505" s="145" t="s">
        <v>1203</v>
      </c>
      <c r="B505" s="145" t="s">
        <v>1204</v>
      </c>
      <c r="C505" s="145" t="s">
        <v>734</v>
      </c>
      <c r="D505" s="145" t="s">
        <v>735</v>
      </c>
      <c r="E505" s="145" t="s">
        <v>1384</v>
      </c>
      <c r="F505" s="145" t="s">
        <v>1385</v>
      </c>
      <c r="G505" s="146">
        <v>164</v>
      </c>
      <c r="H505" s="145" t="s">
        <v>1384</v>
      </c>
      <c r="I505" s="86" t="s">
        <v>1393</v>
      </c>
      <c r="J505" s="86">
        <v>42643</v>
      </c>
      <c r="K505" s="86" t="s">
        <v>1394</v>
      </c>
    </row>
    <row r="506" spans="1:11" x14ac:dyDescent="0.65">
      <c r="A506" s="145" t="s">
        <v>1205</v>
      </c>
      <c r="B506" s="145" t="s">
        <v>1206</v>
      </c>
      <c r="C506" s="145" t="s">
        <v>734</v>
      </c>
      <c r="D506" s="145" t="s">
        <v>735</v>
      </c>
      <c r="E506" s="145" t="s">
        <v>1384</v>
      </c>
      <c r="F506" s="145" t="s">
        <v>1385</v>
      </c>
      <c r="G506" s="146">
        <v>164</v>
      </c>
      <c r="H506" s="145" t="s">
        <v>1384</v>
      </c>
      <c r="I506" s="86" t="s">
        <v>1393</v>
      </c>
      <c r="J506" s="86">
        <v>42643</v>
      </c>
      <c r="K506" s="86" t="s">
        <v>1394</v>
      </c>
    </row>
    <row r="507" spans="1:11" x14ac:dyDescent="0.65">
      <c r="A507" s="145" t="s">
        <v>539</v>
      </c>
      <c r="B507" s="145" t="s">
        <v>1509</v>
      </c>
      <c r="C507" s="145" t="s">
        <v>734</v>
      </c>
      <c r="D507" s="145" t="s">
        <v>735</v>
      </c>
      <c r="E507" s="145" t="s">
        <v>1384</v>
      </c>
      <c r="F507" s="145" t="s">
        <v>1385</v>
      </c>
      <c r="G507" s="146">
        <v>164</v>
      </c>
      <c r="H507" s="145" t="s">
        <v>1384</v>
      </c>
      <c r="I507" s="86" t="s">
        <v>1395</v>
      </c>
      <c r="K507" s="86" t="s">
        <v>1394</v>
      </c>
    </row>
    <row r="508" spans="1:11" x14ac:dyDescent="0.65">
      <c r="A508" s="145" t="s">
        <v>1207</v>
      </c>
      <c r="B508" s="145" t="s">
        <v>1208</v>
      </c>
      <c r="C508" s="145" t="s">
        <v>734</v>
      </c>
      <c r="D508" s="145" t="s">
        <v>735</v>
      </c>
      <c r="E508" s="145" t="s">
        <v>1384</v>
      </c>
      <c r="F508" s="145" t="s">
        <v>1385</v>
      </c>
      <c r="G508" s="146">
        <v>164</v>
      </c>
      <c r="H508" s="145" t="s">
        <v>1384</v>
      </c>
      <c r="I508" s="86" t="s">
        <v>1393</v>
      </c>
      <c r="J508" s="86">
        <v>42643</v>
      </c>
      <c r="K508" s="86" t="s">
        <v>1394</v>
      </c>
    </row>
    <row r="509" spans="1:11" x14ac:dyDescent="0.65">
      <c r="A509" s="145" t="s">
        <v>1209</v>
      </c>
      <c r="B509" s="145" t="s">
        <v>1210</v>
      </c>
      <c r="C509" s="145" t="s">
        <v>734</v>
      </c>
      <c r="D509" s="145" t="s">
        <v>735</v>
      </c>
      <c r="E509" s="145" t="s">
        <v>1384</v>
      </c>
      <c r="F509" s="145" t="s">
        <v>1385</v>
      </c>
      <c r="G509" s="146">
        <v>164</v>
      </c>
      <c r="H509" s="145" t="s">
        <v>1384</v>
      </c>
      <c r="I509" s="86" t="s">
        <v>1393</v>
      </c>
      <c r="J509" s="86">
        <v>42643</v>
      </c>
      <c r="K509" s="86" t="s">
        <v>1394</v>
      </c>
    </row>
    <row r="510" spans="1:11" x14ac:dyDescent="0.65">
      <c r="A510" s="145" t="s">
        <v>540</v>
      </c>
      <c r="B510" s="145" t="s">
        <v>1510</v>
      </c>
      <c r="C510" s="145" t="s">
        <v>734</v>
      </c>
      <c r="D510" s="145" t="s">
        <v>735</v>
      </c>
      <c r="E510" s="145" t="s">
        <v>1384</v>
      </c>
      <c r="F510" s="145" t="s">
        <v>1385</v>
      </c>
      <c r="G510" s="146">
        <v>164</v>
      </c>
      <c r="H510" s="145" t="s">
        <v>1384</v>
      </c>
      <c r="I510" s="86" t="s">
        <v>1395</v>
      </c>
      <c r="K510" s="86" t="s">
        <v>1394</v>
      </c>
    </row>
    <row r="511" spans="1:11" x14ac:dyDescent="0.65">
      <c r="A511" s="145" t="s">
        <v>541</v>
      </c>
      <c r="B511" s="145" t="s">
        <v>1511</v>
      </c>
      <c r="C511" s="145" t="s">
        <v>734</v>
      </c>
      <c r="D511" s="145" t="s">
        <v>735</v>
      </c>
      <c r="E511" s="145" t="s">
        <v>1384</v>
      </c>
      <c r="F511" s="145" t="s">
        <v>1385</v>
      </c>
      <c r="G511" s="146">
        <v>164</v>
      </c>
      <c r="H511" s="145" t="s">
        <v>1384</v>
      </c>
      <c r="I511" s="86" t="s">
        <v>1395</v>
      </c>
      <c r="K511" s="86" t="s">
        <v>1394</v>
      </c>
    </row>
    <row r="512" spans="1:11" x14ac:dyDescent="0.65">
      <c r="A512" s="145" t="s">
        <v>542</v>
      </c>
      <c r="B512" s="145" t="s">
        <v>543</v>
      </c>
      <c r="C512" s="145" t="s">
        <v>734</v>
      </c>
      <c r="D512" s="145" t="s">
        <v>735</v>
      </c>
      <c r="E512" s="145" t="s">
        <v>1384</v>
      </c>
      <c r="F512" s="145" t="s">
        <v>1385</v>
      </c>
      <c r="G512" s="146">
        <v>164</v>
      </c>
      <c r="H512" s="145" t="s">
        <v>1384</v>
      </c>
      <c r="I512" s="86" t="s">
        <v>1395</v>
      </c>
      <c r="K512" s="86" t="s">
        <v>1394</v>
      </c>
    </row>
    <row r="513" spans="1:11" x14ac:dyDescent="0.65">
      <c r="A513" s="145" t="s">
        <v>1211</v>
      </c>
      <c r="B513" s="145" t="s">
        <v>1212</v>
      </c>
      <c r="C513" s="145" t="s">
        <v>734</v>
      </c>
      <c r="D513" s="145" t="s">
        <v>735</v>
      </c>
      <c r="E513" s="145" t="s">
        <v>1384</v>
      </c>
      <c r="F513" s="145" t="s">
        <v>1385</v>
      </c>
      <c r="G513" s="146">
        <v>164</v>
      </c>
      <c r="H513" s="145" t="s">
        <v>1384</v>
      </c>
      <c r="I513" s="86" t="s">
        <v>1393</v>
      </c>
      <c r="J513" s="86">
        <v>42643</v>
      </c>
      <c r="K513" s="86" t="s">
        <v>1394</v>
      </c>
    </row>
    <row r="514" spans="1:11" x14ac:dyDescent="0.65">
      <c r="A514" s="145" t="s">
        <v>544</v>
      </c>
      <c r="B514" s="145" t="s">
        <v>545</v>
      </c>
      <c r="C514" s="145" t="s">
        <v>734</v>
      </c>
      <c r="D514" s="145" t="s">
        <v>735</v>
      </c>
      <c r="E514" s="145" t="s">
        <v>1384</v>
      </c>
      <c r="F514" s="145" t="s">
        <v>1385</v>
      </c>
      <c r="G514" s="146">
        <v>164</v>
      </c>
      <c r="H514" s="145" t="s">
        <v>1384</v>
      </c>
      <c r="I514" s="86" t="s">
        <v>1395</v>
      </c>
      <c r="K514" s="86" t="s">
        <v>1394</v>
      </c>
    </row>
    <row r="515" spans="1:11" x14ac:dyDescent="0.65">
      <c r="A515" s="145" t="s">
        <v>1213</v>
      </c>
      <c r="B515" s="145" t="s">
        <v>1214</v>
      </c>
      <c r="C515" s="145" t="s">
        <v>734</v>
      </c>
      <c r="D515" s="145" t="s">
        <v>735</v>
      </c>
      <c r="E515" s="145" t="s">
        <v>1384</v>
      </c>
      <c r="F515" s="145" t="s">
        <v>1385</v>
      </c>
      <c r="G515" s="146">
        <v>164</v>
      </c>
      <c r="H515" s="145" t="s">
        <v>1384</v>
      </c>
      <c r="I515" s="86" t="s">
        <v>1393</v>
      </c>
      <c r="J515" s="86">
        <v>42643</v>
      </c>
      <c r="K515" s="86" t="s">
        <v>1394</v>
      </c>
    </row>
    <row r="516" spans="1:11" x14ac:dyDescent="0.65">
      <c r="A516" s="145" t="s">
        <v>1215</v>
      </c>
      <c r="B516" s="145" t="s">
        <v>1216</v>
      </c>
      <c r="C516" s="145" t="s">
        <v>734</v>
      </c>
      <c r="D516" s="145" t="s">
        <v>735</v>
      </c>
      <c r="E516" s="145" t="s">
        <v>1384</v>
      </c>
      <c r="F516" s="145" t="s">
        <v>1385</v>
      </c>
      <c r="G516" s="146">
        <v>164</v>
      </c>
      <c r="H516" s="145" t="s">
        <v>1384</v>
      </c>
      <c r="I516" s="86" t="s">
        <v>1393</v>
      </c>
      <c r="J516" s="86">
        <v>42643</v>
      </c>
      <c r="K516" s="86" t="s">
        <v>1394</v>
      </c>
    </row>
    <row r="517" spans="1:11" x14ac:dyDescent="0.65">
      <c r="A517" s="145" t="s">
        <v>1217</v>
      </c>
      <c r="B517" s="145" t="s">
        <v>1218</v>
      </c>
      <c r="C517" s="145" t="s">
        <v>734</v>
      </c>
      <c r="D517" s="145" t="s">
        <v>735</v>
      </c>
      <c r="E517" s="145" t="s">
        <v>1384</v>
      </c>
      <c r="F517" s="145" t="s">
        <v>1385</v>
      </c>
      <c r="G517" s="146">
        <v>164</v>
      </c>
      <c r="H517" s="145" t="s">
        <v>1384</v>
      </c>
      <c r="I517" s="86" t="s">
        <v>1393</v>
      </c>
      <c r="J517" s="86">
        <v>42643</v>
      </c>
      <c r="K517" s="86" t="s">
        <v>1394</v>
      </c>
    </row>
    <row r="518" spans="1:11" x14ac:dyDescent="0.65">
      <c r="A518" s="145" t="s">
        <v>1219</v>
      </c>
      <c r="B518" s="145" t="s">
        <v>1220</v>
      </c>
      <c r="C518" s="145" t="s">
        <v>734</v>
      </c>
      <c r="D518" s="145" t="s">
        <v>735</v>
      </c>
      <c r="E518" s="145" t="s">
        <v>1384</v>
      </c>
      <c r="F518" s="145" t="s">
        <v>1385</v>
      </c>
      <c r="G518" s="146">
        <v>164</v>
      </c>
      <c r="H518" s="145" t="s">
        <v>1384</v>
      </c>
      <c r="I518" s="86" t="s">
        <v>1393</v>
      </c>
      <c r="J518" s="86">
        <v>42643</v>
      </c>
      <c r="K518" s="86" t="s">
        <v>1394</v>
      </c>
    </row>
    <row r="519" spans="1:11" x14ac:dyDescent="0.65">
      <c r="A519" s="145" t="s">
        <v>1221</v>
      </c>
      <c r="B519" s="145" t="s">
        <v>1222</v>
      </c>
      <c r="C519" s="145" t="s">
        <v>734</v>
      </c>
      <c r="D519" s="145" t="s">
        <v>735</v>
      </c>
      <c r="E519" s="145" t="s">
        <v>1384</v>
      </c>
      <c r="F519" s="145" t="s">
        <v>1385</v>
      </c>
      <c r="G519" s="146">
        <v>164</v>
      </c>
      <c r="H519" s="145" t="s">
        <v>1384</v>
      </c>
      <c r="I519" s="86" t="s">
        <v>1393</v>
      </c>
      <c r="J519" s="86">
        <v>42643</v>
      </c>
      <c r="K519" s="86" t="s">
        <v>1394</v>
      </c>
    </row>
    <row r="520" spans="1:11" x14ac:dyDescent="0.65">
      <c r="A520" s="145" t="s">
        <v>1223</v>
      </c>
      <c r="B520" s="145" t="s">
        <v>1224</v>
      </c>
      <c r="C520" s="145" t="s">
        <v>734</v>
      </c>
      <c r="D520" s="145" t="s">
        <v>735</v>
      </c>
      <c r="E520" s="145" t="s">
        <v>1384</v>
      </c>
      <c r="F520" s="145" t="s">
        <v>1385</v>
      </c>
      <c r="G520" s="146">
        <v>164</v>
      </c>
      <c r="H520" s="145" t="s">
        <v>1384</v>
      </c>
      <c r="I520" s="86" t="s">
        <v>1393</v>
      </c>
      <c r="J520" s="86">
        <v>42643</v>
      </c>
      <c r="K520" s="86" t="s">
        <v>1394</v>
      </c>
    </row>
    <row r="521" spans="1:11" x14ac:dyDescent="0.65">
      <c r="A521" s="145" t="s">
        <v>1225</v>
      </c>
      <c r="B521" s="145" t="s">
        <v>1226</v>
      </c>
      <c r="C521" s="145" t="s">
        <v>734</v>
      </c>
      <c r="D521" s="145" t="s">
        <v>735</v>
      </c>
      <c r="E521" s="145" t="s">
        <v>1384</v>
      </c>
      <c r="F521" s="145" t="s">
        <v>1385</v>
      </c>
      <c r="G521" s="146">
        <v>164</v>
      </c>
      <c r="H521" s="145" t="s">
        <v>1384</v>
      </c>
      <c r="I521" s="86" t="s">
        <v>1393</v>
      </c>
      <c r="J521" s="86">
        <v>42643</v>
      </c>
      <c r="K521" s="86" t="s">
        <v>1394</v>
      </c>
    </row>
    <row r="522" spans="1:11" x14ac:dyDescent="0.65">
      <c r="A522" s="145" t="s">
        <v>1227</v>
      </c>
      <c r="B522" s="145" t="s">
        <v>1228</v>
      </c>
      <c r="C522" s="145" t="s">
        <v>734</v>
      </c>
      <c r="D522" s="145" t="s">
        <v>735</v>
      </c>
      <c r="E522" s="145" t="s">
        <v>1384</v>
      </c>
      <c r="F522" s="145" t="s">
        <v>1385</v>
      </c>
      <c r="G522" s="146">
        <v>164</v>
      </c>
      <c r="H522" s="145" t="s">
        <v>1384</v>
      </c>
      <c r="I522" s="86" t="s">
        <v>1393</v>
      </c>
      <c r="J522" s="86">
        <v>42643</v>
      </c>
      <c r="K522" s="86" t="s">
        <v>1394</v>
      </c>
    </row>
    <row r="523" spans="1:11" x14ac:dyDescent="0.65">
      <c r="A523" s="145" t="s">
        <v>546</v>
      </c>
      <c r="B523" s="145" t="s">
        <v>1512</v>
      </c>
      <c r="C523" s="145" t="s">
        <v>734</v>
      </c>
      <c r="D523" s="145" t="s">
        <v>735</v>
      </c>
      <c r="E523" s="145" t="s">
        <v>1384</v>
      </c>
      <c r="F523" s="145" t="s">
        <v>1385</v>
      </c>
      <c r="G523" s="146">
        <v>164</v>
      </c>
      <c r="H523" s="145" t="s">
        <v>1384</v>
      </c>
      <c r="I523" s="86" t="s">
        <v>1395</v>
      </c>
      <c r="K523" s="86" t="s">
        <v>1394</v>
      </c>
    </row>
    <row r="524" spans="1:11" x14ac:dyDescent="0.65">
      <c r="A524" s="145" t="s">
        <v>547</v>
      </c>
      <c r="B524" s="145" t="s">
        <v>1513</v>
      </c>
      <c r="C524" s="145" t="s">
        <v>734</v>
      </c>
      <c r="D524" s="145" t="s">
        <v>735</v>
      </c>
      <c r="E524" s="145" t="s">
        <v>1384</v>
      </c>
      <c r="F524" s="145" t="s">
        <v>1385</v>
      </c>
      <c r="G524" s="146">
        <v>164</v>
      </c>
      <c r="H524" s="145" t="s">
        <v>1384</v>
      </c>
      <c r="I524" s="86" t="s">
        <v>1395</v>
      </c>
      <c r="K524" s="86" t="s">
        <v>1394</v>
      </c>
    </row>
    <row r="525" spans="1:11" x14ac:dyDescent="0.65">
      <c r="A525" s="145" t="s">
        <v>968</v>
      </c>
      <c r="B525" s="145" t="s">
        <v>969</v>
      </c>
      <c r="C525" s="145" t="s">
        <v>734</v>
      </c>
      <c r="D525" s="145" t="s">
        <v>735</v>
      </c>
      <c r="E525" s="145" t="s">
        <v>1384</v>
      </c>
      <c r="F525" s="145" t="s">
        <v>1385</v>
      </c>
      <c r="G525" s="146">
        <v>164</v>
      </c>
      <c r="H525" s="145" t="s">
        <v>1384</v>
      </c>
      <c r="I525" s="86" t="s">
        <v>1395</v>
      </c>
      <c r="K525" s="86" t="s">
        <v>1397</v>
      </c>
    </row>
    <row r="526" spans="1:11" x14ac:dyDescent="0.65">
      <c r="A526" s="145" t="s">
        <v>1229</v>
      </c>
      <c r="B526" s="145" t="s">
        <v>1230</v>
      </c>
      <c r="C526" s="145" t="s">
        <v>734</v>
      </c>
      <c r="D526" s="145" t="s">
        <v>735</v>
      </c>
      <c r="E526" s="145" t="s">
        <v>1384</v>
      </c>
      <c r="F526" s="145" t="s">
        <v>1385</v>
      </c>
      <c r="G526" s="146">
        <v>164</v>
      </c>
      <c r="H526" s="145" t="s">
        <v>1384</v>
      </c>
      <c r="I526" s="86" t="s">
        <v>1393</v>
      </c>
      <c r="J526" s="86">
        <v>42643</v>
      </c>
      <c r="K526" s="86" t="s">
        <v>1394</v>
      </c>
    </row>
    <row r="527" spans="1:11" x14ac:dyDescent="0.65">
      <c r="A527" s="145" t="s">
        <v>1231</v>
      </c>
      <c r="B527" s="145" t="s">
        <v>1232</v>
      </c>
      <c r="C527" s="145" t="s">
        <v>734</v>
      </c>
      <c r="D527" s="145" t="s">
        <v>735</v>
      </c>
      <c r="E527" s="145" t="s">
        <v>1384</v>
      </c>
      <c r="F527" s="145" t="s">
        <v>1385</v>
      </c>
      <c r="G527" s="146">
        <v>164</v>
      </c>
      <c r="H527" s="145" t="s">
        <v>1384</v>
      </c>
      <c r="I527" s="86" t="s">
        <v>1393</v>
      </c>
      <c r="J527" s="86">
        <v>42643</v>
      </c>
      <c r="K527" s="86" t="s">
        <v>1394</v>
      </c>
    </row>
    <row r="528" spans="1:11" x14ac:dyDescent="0.65">
      <c r="A528" s="145" t="s">
        <v>1233</v>
      </c>
      <c r="B528" s="145" t="s">
        <v>1234</v>
      </c>
      <c r="C528" s="145" t="s">
        <v>734</v>
      </c>
      <c r="D528" s="145" t="s">
        <v>735</v>
      </c>
      <c r="E528" s="145" t="s">
        <v>1384</v>
      </c>
      <c r="F528" s="145" t="s">
        <v>1385</v>
      </c>
      <c r="G528" s="146">
        <v>164</v>
      </c>
      <c r="H528" s="145" t="s">
        <v>1384</v>
      </c>
      <c r="I528" s="86" t="s">
        <v>1393</v>
      </c>
      <c r="J528" s="86">
        <v>42643</v>
      </c>
      <c r="K528" s="86" t="s">
        <v>1394</v>
      </c>
    </row>
    <row r="529" spans="1:11" x14ac:dyDescent="0.65">
      <c r="A529" s="145" t="s">
        <v>548</v>
      </c>
      <c r="B529" s="145" t="s">
        <v>1514</v>
      </c>
      <c r="C529" s="145" t="s">
        <v>734</v>
      </c>
      <c r="D529" s="145" t="s">
        <v>735</v>
      </c>
      <c r="E529" s="145" t="s">
        <v>1384</v>
      </c>
      <c r="F529" s="145" t="s">
        <v>1385</v>
      </c>
      <c r="G529" s="146">
        <v>164</v>
      </c>
      <c r="H529" s="145" t="s">
        <v>1384</v>
      </c>
      <c r="I529" s="86" t="s">
        <v>1395</v>
      </c>
      <c r="K529" s="86" t="s">
        <v>1394</v>
      </c>
    </row>
    <row r="530" spans="1:11" x14ac:dyDescent="0.65">
      <c r="A530" s="145" t="s">
        <v>549</v>
      </c>
      <c r="B530" s="145" t="s">
        <v>1515</v>
      </c>
      <c r="C530" s="145" t="s">
        <v>734</v>
      </c>
      <c r="D530" s="145" t="s">
        <v>735</v>
      </c>
      <c r="E530" s="145" t="s">
        <v>1384</v>
      </c>
      <c r="F530" s="145" t="s">
        <v>1385</v>
      </c>
      <c r="G530" s="146">
        <v>164</v>
      </c>
      <c r="H530" s="145" t="s">
        <v>1384</v>
      </c>
      <c r="I530" s="86" t="s">
        <v>1395</v>
      </c>
      <c r="K530" s="86" t="s">
        <v>1394</v>
      </c>
    </row>
    <row r="531" spans="1:11" x14ac:dyDescent="0.65">
      <c r="A531" s="145" t="s">
        <v>550</v>
      </c>
      <c r="B531" s="145" t="s">
        <v>1516</v>
      </c>
      <c r="C531" s="145" t="s">
        <v>734</v>
      </c>
      <c r="D531" s="145" t="s">
        <v>735</v>
      </c>
      <c r="E531" s="145" t="s">
        <v>1384</v>
      </c>
      <c r="F531" s="145" t="s">
        <v>1385</v>
      </c>
      <c r="G531" s="146">
        <v>164</v>
      </c>
      <c r="H531" s="145" t="s">
        <v>1384</v>
      </c>
      <c r="I531" s="86" t="s">
        <v>1395</v>
      </c>
      <c r="K531" s="86" t="s">
        <v>1394</v>
      </c>
    </row>
    <row r="532" spans="1:11" x14ac:dyDescent="0.65">
      <c r="A532" s="145" t="s">
        <v>551</v>
      </c>
      <c r="B532" s="145" t="s">
        <v>1517</v>
      </c>
      <c r="C532" s="145" t="s">
        <v>734</v>
      </c>
      <c r="D532" s="145" t="s">
        <v>735</v>
      </c>
      <c r="E532" s="145" t="s">
        <v>1384</v>
      </c>
      <c r="F532" s="145" t="s">
        <v>1385</v>
      </c>
      <c r="G532" s="146">
        <v>164</v>
      </c>
      <c r="H532" s="145" t="s">
        <v>1384</v>
      </c>
      <c r="I532" s="86" t="s">
        <v>1395</v>
      </c>
      <c r="K532" s="86" t="s">
        <v>1394</v>
      </c>
    </row>
    <row r="533" spans="1:11" x14ac:dyDescent="0.65">
      <c r="A533" s="145" t="s">
        <v>552</v>
      </c>
      <c r="B533" s="145" t="s">
        <v>1518</v>
      </c>
      <c r="C533" s="145" t="s">
        <v>734</v>
      </c>
      <c r="D533" s="145" t="s">
        <v>735</v>
      </c>
      <c r="E533" s="145" t="s">
        <v>1384</v>
      </c>
      <c r="F533" s="145" t="s">
        <v>1385</v>
      </c>
      <c r="G533" s="146">
        <v>164</v>
      </c>
      <c r="H533" s="145" t="s">
        <v>1384</v>
      </c>
      <c r="I533" s="86" t="s">
        <v>1395</v>
      </c>
      <c r="K533" s="86" t="s">
        <v>1394</v>
      </c>
    </row>
    <row r="534" spans="1:11" x14ac:dyDescent="0.65">
      <c r="A534" s="145" t="s">
        <v>553</v>
      </c>
      <c r="B534" s="145" t="s">
        <v>1519</v>
      </c>
      <c r="C534" s="145" t="s">
        <v>734</v>
      </c>
      <c r="D534" s="145" t="s">
        <v>735</v>
      </c>
      <c r="E534" s="145" t="s">
        <v>1384</v>
      </c>
      <c r="F534" s="145" t="s">
        <v>1385</v>
      </c>
      <c r="G534" s="146">
        <v>164</v>
      </c>
      <c r="H534" s="145" t="s">
        <v>1384</v>
      </c>
      <c r="I534" s="86" t="s">
        <v>1395</v>
      </c>
      <c r="K534" s="86" t="s">
        <v>1394</v>
      </c>
    </row>
    <row r="535" spans="1:11" x14ac:dyDescent="0.65">
      <c r="A535" s="145" t="s">
        <v>1235</v>
      </c>
      <c r="B535" s="145" t="s">
        <v>1236</v>
      </c>
      <c r="C535" s="145" t="s">
        <v>734</v>
      </c>
      <c r="D535" s="145" t="s">
        <v>735</v>
      </c>
      <c r="E535" s="145" t="s">
        <v>1384</v>
      </c>
      <c r="F535" s="145" t="s">
        <v>1385</v>
      </c>
      <c r="G535" s="146">
        <v>164</v>
      </c>
      <c r="H535" s="145" t="s">
        <v>1384</v>
      </c>
      <c r="I535" s="86" t="s">
        <v>1393</v>
      </c>
      <c r="J535" s="86">
        <v>42643</v>
      </c>
      <c r="K535" s="86" t="s">
        <v>1394</v>
      </c>
    </row>
    <row r="536" spans="1:11" x14ac:dyDescent="0.65">
      <c r="A536" s="145" t="s">
        <v>1237</v>
      </c>
      <c r="B536" s="145" t="s">
        <v>1238</v>
      </c>
      <c r="C536" s="145" t="s">
        <v>734</v>
      </c>
      <c r="D536" s="145" t="s">
        <v>735</v>
      </c>
      <c r="E536" s="145" t="s">
        <v>1384</v>
      </c>
      <c r="F536" s="145" t="s">
        <v>1385</v>
      </c>
      <c r="G536" s="146">
        <v>164</v>
      </c>
      <c r="H536" s="145" t="s">
        <v>1384</v>
      </c>
      <c r="I536" s="86" t="s">
        <v>1393</v>
      </c>
      <c r="J536" s="86">
        <v>42643</v>
      </c>
      <c r="K536" s="86" t="s">
        <v>1394</v>
      </c>
    </row>
    <row r="537" spans="1:11" x14ac:dyDescent="0.65">
      <c r="A537" s="145" t="s">
        <v>1239</v>
      </c>
      <c r="B537" s="145" t="s">
        <v>1240</v>
      </c>
      <c r="C537" s="145" t="s">
        <v>734</v>
      </c>
      <c r="D537" s="145" t="s">
        <v>735</v>
      </c>
      <c r="E537" s="145" t="s">
        <v>1384</v>
      </c>
      <c r="F537" s="145" t="s">
        <v>1385</v>
      </c>
      <c r="G537" s="146">
        <v>164</v>
      </c>
      <c r="H537" s="145" t="s">
        <v>1384</v>
      </c>
      <c r="I537" s="86" t="s">
        <v>1393</v>
      </c>
      <c r="J537" s="86">
        <v>42643</v>
      </c>
      <c r="K537" s="86" t="s">
        <v>1394</v>
      </c>
    </row>
    <row r="538" spans="1:11" x14ac:dyDescent="0.65">
      <c r="A538" s="145" t="s">
        <v>1241</v>
      </c>
      <c r="B538" s="145" t="s">
        <v>1242</v>
      </c>
      <c r="C538" s="145" t="s">
        <v>734</v>
      </c>
      <c r="D538" s="145" t="s">
        <v>735</v>
      </c>
      <c r="E538" s="145" t="s">
        <v>1384</v>
      </c>
      <c r="F538" s="145" t="s">
        <v>1385</v>
      </c>
      <c r="G538" s="146">
        <v>164</v>
      </c>
      <c r="H538" s="145" t="s">
        <v>1384</v>
      </c>
      <c r="I538" s="86" t="s">
        <v>1393</v>
      </c>
      <c r="J538" s="86">
        <v>42643</v>
      </c>
      <c r="K538" s="86" t="s">
        <v>1394</v>
      </c>
    </row>
    <row r="539" spans="1:11" x14ac:dyDescent="0.65">
      <c r="A539" s="145" t="s">
        <v>1243</v>
      </c>
      <c r="B539" s="145" t="s">
        <v>1244</v>
      </c>
      <c r="C539" s="145" t="s">
        <v>734</v>
      </c>
      <c r="D539" s="145" t="s">
        <v>735</v>
      </c>
      <c r="E539" s="145" t="s">
        <v>1384</v>
      </c>
      <c r="F539" s="145" t="s">
        <v>1385</v>
      </c>
      <c r="G539" s="146">
        <v>164</v>
      </c>
      <c r="H539" s="145" t="s">
        <v>1384</v>
      </c>
      <c r="I539" s="86" t="s">
        <v>1393</v>
      </c>
      <c r="J539" s="86">
        <v>42643</v>
      </c>
      <c r="K539" s="86" t="s">
        <v>1394</v>
      </c>
    </row>
    <row r="540" spans="1:11" x14ac:dyDescent="0.65">
      <c r="A540" s="145" t="s">
        <v>1245</v>
      </c>
      <c r="B540" s="145" t="s">
        <v>1246</v>
      </c>
      <c r="C540" s="145" t="s">
        <v>734</v>
      </c>
      <c r="D540" s="145" t="s">
        <v>735</v>
      </c>
      <c r="E540" s="145" t="s">
        <v>1384</v>
      </c>
      <c r="F540" s="145" t="s">
        <v>1385</v>
      </c>
      <c r="G540" s="146">
        <v>164</v>
      </c>
      <c r="H540" s="145" t="s">
        <v>1384</v>
      </c>
      <c r="I540" s="86" t="s">
        <v>1393</v>
      </c>
      <c r="J540" s="86">
        <v>42643</v>
      </c>
      <c r="K540" s="86" t="s">
        <v>1394</v>
      </c>
    </row>
    <row r="541" spans="1:11" x14ac:dyDescent="0.65">
      <c r="A541" s="145" t="s">
        <v>1247</v>
      </c>
      <c r="B541" s="145" t="s">
        <v>1248</v>
      </c>
      <c r="C541" s="145" t="s">
        <v>734</v>
      </c>
      <c r="D541" s="145" t="s">
        <v>735</v>
      </c>
      <c r="E541" s="145" t="s">
        <v>1384</v>
      </c>
      <c r="F541" s="145" t="s">
        <v>1385</v>
      </c>
      <c r="G541" s="146">
        <v>164</v>
      </c>
      <c r="H541" s="145" t="s">
        <v>1384</v>
      </c>
      <c r="I541" s="86" t="s">
        <v>1393</v>
      </c>
      <c r="J541" s="86">
        <v>42643</v>
      </c>
      <c r="K541" s="86" t="s">
        <v>1394</v>
      </c>
    </row>
    <row r="542" spans="1:11" x14ac:dyDescent="0.65">
      <c r="A542" s="145" t="s">
        <v>1249</v>
      </c>
      <c r="B542" s="145" t="s">
        <v>1250</v>
      </c>
      <c r="C542" s="145" t="s">
        <v>734</v>
      </c>
      <c r="D542" s="145" t="s">
        <v>735</v>
      </c>
      <c r="E542" s="145" t="s">
        <v>1384</v>
      </c>
      <c r="F542" s="145" t="s">
        <v>1385</v>
      </c>
      <c r="G542" s="146">
        <v>164</v>
      </c>
      <c r="H542" s="145" t="s">
        <v>1384</v>
      </c>
      <c r="I542" s="86" t="s">
        <v>1393</v>
      </c>
      <c r="J542" s="86">
        <v>42643</v>
      </c>
      <c r="K542" s="86" t="s">
        <v>1394</v>
      </c>
    </row>
    <row r="543" spans="1:11" x14ac:dyDescent="0.65">
      <c r="A543" s="145" t="s">
        <v>1251</v>
      </c>
      <c r="B543" s="145" t="s">
        <v>1252</v>
      </c>
      <c r="C543" s="145" t="s">
        <v>734</v>
      </c>
      <c r="D543" s="145" t="s">
        <v>735</v>
      </c>
      <c r="E543" s="145" t="s">
        <v>1384</v>
      </c>
      <c r="F543" s="145" t="s">
        <v>1385</v>
      </c>
      <c r="G543" s="146">
        <v>164</v>
      </c>
      <c r="H543" s="145" t="s">
        <v>1384</v>
      </c>
      <c r="I543" s="86" t="s">
        <v>1393</v>
      </c>
      <c r="J543" s="86">
        <v>42643</v>
      </c>
      <c r="K543" s="86" t="s">
        <v>1394</v>
      </c>
    </row>
    <row r="544" spans="1:11" x14ac:dyDescent="0.65">
      <c r="A544" s="145" t="s">
        <v>1253</v>
      </c>
      <c r="B544" s="145" t="s">
        <v>1254</v>
      </c>
      <c r="C544" s="145" t="s">
        <v>734</v>
      </c>
      <c r="D544" s="145" t="s">
        <v>735</v>
      </c>
      <c r="E544" s="145" t="s">
        <v>1384</v>
      </c>
      <c r="F544" s="145" t="s">
        <v>1385</v>
      </c>
      <c r="G544" s="146">
        <v>164</v>
      </c>
      <c r="H544" s="145" t="s">
        <v>1384</v>
      </c>
      <c r="I544" s="86" t="s">
        <v>1393</v>
      </c>
      <c r="J544" s="86">
        <v>42643</v>
      </c>
      <c r="K544" s="86" t="s">
        <v>1394</v>
      </c>
    </row>
    <row r="545" spans="1:11" x14ac:dyDescent="0.65">
      <c r="A545" s="145" t="s">
        <v>1255</v>
      </c>
      <c r="B545" s="145" t="s">
        <v>1256</v>
      </c>
      <c r="C545" s="145" t="s">
        <v>734</v>
      </c>
      <c r="D545" s="145" t="s">
        <v>735</v>
      </c>
      <c r="E545" s="145" t="s">
        <v>1384</v>
      </c>
      <c r="F545" s="145" t="s">
        <v>1385</v>
      </c>
      <c r="G545" s="146">
        <v>164</v>
      </c>
      <c r="H545" s="145" t="s">
        <v>1384</v>
      </c>
      <c r="I545" s="86" t="s">
        <v>1393</v>
      </c>
      <c r="J545" s="86">
        <v>42643</v>
      </c>
      <c r="K545" s="86" t="s">
        <v>1394</v>
      </c>
    </row>
    <row r="546" spans="1:11" x14ac:dyDescent="0.65">
      <c r="A546" s="145" t="s">
        <v>554</v>
      </c>
      <c r="B546" s="145" t="s">
        <v>555</v>
      </c>
      <c r="C546" s="145" t="s">
        <v>41</v>
      </c>
      <c r="D546" s="145" t="s">
        <v>42</v>
      </c>
      <c r="E546" s="145" t="s">
        <v>1382</v>
      </c>
      <c r="F546" s="145" t="s">
        <v>1383</v>
      </c>
      <c r="G546" s="146">
        <v>25</v>
      </c>
      <c r="H546" s="145" t="s">
        <v>1382</v>
      </c>
      <c r="I546" s="86" t="s">
        <v>1395</v>
      </c>
      <c r="K546" s="86" t="s">
        <v>1394</v>
      </c>
    </row>
    <row r="547" spans="1:11" x14ac:dyDescent="0.65">
      <c r="A547" s="145" t="s">
        <v>556</v>
      </c>
      <c r="B547" s="145" t="s">
        <v>557</v>
      </c>
      <c r="C547" s="145" t="s">
        <v>41</v>
      </c>
      <c r="D547" s="145" t="s">
        <v>42</v>
      </c>
      <c r="E547" s="145" t="s">
        <v>1382</v>
      </c>
      <c r="F547" s="145" t="s">
        <v>1383</v>
      </c>
      <c r="G547" s="146">
        <v>25</v>
      </c>
      <c r="H547" s="145" t="s">
        <v>1382</v>
      </c>
      <c r="I547" s="86" t="s">
        <v>1395</v>
      </c>
      <c r="K547" s="86" t="s">
        <v>1394</v>
      </c>
    </row>
    <row r="548" spans="1:11" x14ac:dyDescent="0.65">
      <c r="A548" s="145" t="s">
        <v>558</v>
      </c>
      <c r="B548" s="145" t="s">
        <v>559</v>
      </c>
      <c r="C548" s="145" t="s">
        <v>41</v>
      </c>
      <c r="D548" s="145" t="s">
        <v>42</v>
      </c>
      <c r="E548" s="145" t="s">
        <v>1382</v>
      </c>
      <c r="F548" s="145" t="s">
        <v>1383</v>
      </c>
      <c r="G548" s="146">
        <v>25</v>
      </c>
      <c r="H548" s="145" t="s">
        <v>1382</v>
      </c>
      <c r="I548" s="86" t="s">
        <v>1395</v>
      </c>
      <c r="K548" s="86" t="s">
        <v>1394</v>
      </c>
    </row>
    <row r="549" spans="1:11" x14ac:dyDescent="0.65">
      <c r="A549" s="145" t="s">
        <v>560</v>
      </c>
      <c r="B549" s="145" t="s">
        <v>561</v>
      </c>
      <c r="C549" s="145" t="s">
        <v>41</v>
      </c>
      <c r="D549" s="145" t="s">
        <v>42</v>
      </c>
      <c r="E549" s="145" t="s">
        <v>1382</v>
      </c>
      <c r="F549" s="145" t="s">
        <v>1383</v>
      </c>
      <c r="G549" s="146">
        <v>25</v>
      </c>
      <c r="H549" s="145" t="s">
        <v>1382</v>
      </c>
      <c r="I549" s="86" t="s">
        <v>1395</v>
      </c>
      <c r="K549" s="86" t="s">
        <v>1394</v>
      </c>
    </row>
    <row r="550" spans="1:11" x14ac:dyDescent="0.65">
      <c r="A550" s="145" t="s">
        <v>562</v>
      </c>
      <c r="B550" s="145" t="s">
        <v>563</v>
      </c>
      <c r="C550" s="145" t="s">
        <v>41</v>
      </c>
      <c r="D550" s="145" t="s">
        <v>42</v>
      </c>
      <c r="E550" s="145" t="s">
        <v>1382</v>
      </c>
      <c r="F550" s="145" t="s">
        <v>1383</v>
      </c>
      <c r="G550" s="146">
        <v>25</v>
      </c>
      <c r="H550" s="145" t="s">
        <v>1382</v>
      </c>
      <c r="I550" s="86" t="s">
        <v>1395</v>
      </c>
      <c r="K550" s="86" t="s">
        <v>1394</v>
      </c>
    </row>
    <row r="551" spans="1:11" x14ac:dyDescent="0.65">
      <c r="A551" s="145" t="s">
        <v>564</v>
      </c>
      <c r="B551" s="145" t="s">
        <v>565</v>
      </c>
      <c r="C551" s="145" t="s">
        <v>41</v>
      </c>
      <c r="D551" s="145" t="s">
        <v>42</v>
      </c>
      <c r="E551" s="145" t="s">
        <v>1382</v>
      </c>
      <c r="F551" s="145" t="s">
        <v>1383</v>
      </c>
      <c r="G551" s="146">
        <v>25</v>
      </c>
      <c r="H551" s="145" t="s">
        <v>1382</v>
      </c>
      <c r="I551" s="86" t="s">
        <v>1395</v>
      </c>
      <c r="K551" s="86" t="s">
        <v>1394</v>
      </c>
    </row>
    <row r="552" spans="1:11" x14ac:dyDescent="0.65">
      <c r="A552" s="145" t="s">
        <v>566</v>
      </c>
      <c r="B552" s="145" t="s">
        <v>567</v>
      </c>
      <c r="C552" s="145" t="s">
        <v>41</v>
      </c>
      <c r="D552" s="145" t="s">
        <v>42</v>
      </c>
      <c r="E552" s="145" t="s">
        <v>1382</v>
      </c>
      <c r="F552" s="145" t="s">
        <v>1383</v>
      </c>
      <c r="G552" s="146">
        <v>25</v>
      </c>
      <c r="H552" s="145" t="s">
        <v>1382</v>
      </c>
      <c r="I552" s="86" t="s">
        <v>1395</v>
      </c>
      <c r="K552" s="86" t="s">
        <v>1394</v>
      </c>
    </row>
    <row r="553" spans="1:11" x14ac:dyDescent="0.65">
      <c r="A553" s="145" t="s">
        <v>568</v>
      </c>
      <c r="B553" s="145" t="s">
        <v>569</v>
      </c>
      <c r="C553" s="145" t="s">
        <v>41</v>
      </c>
      <c r="D553" s="145" t="s">
        <v>42</v>
      </c>
      <c r="E553" s="145" t="s">
        <v>1382</v>
      </c>
      <c r="F553" s="145" t="s">
        <v>1383</v>
      </c>
      <c r="G553" s="146">
        <v>25</v>
      </c>
      <c r="H553" s="145" t="s">
        <v>1382</v>
      </c>
      <c r="I553" s="86" t="s">
        <v>1395</v>
      </c>
      <c r="K553" s="86" t="s">
        <v>1394</v>
      </c>
    </row>
    <row r="554" spans="1:11" x14ac:dyDescent="0.65">
      <c r="A554" s="145" t="s">
        <v>570</v>
      </c>
      <c r="B554" s="145" t="s">
        <v>571</v>
      </c>
      <c r="C554" s="145" t="s">
        <v>41</v>
      </c>
      <c r="D554" s="145" t="s">
        <v>42</v>
      </c>
      <c r="E554" s="145" t="s">
        <v>1382</v>
      </c>
      <c r="F554" s="145" t="s">
        <v>1383</v>
      </c>
      <c r="G554" s="146">
        <v>25</v>
      </c>
      <c r="H554" s="145" t="s">
        <v>1382</v>
      </c>
      <c r="I554" s="86" t="s">
        <v>1395</v>
      </c>
      <c r="K554" s="86" t="s">
        <v>1394</v>
      </c>
    </row>
    <row r="555" spans="1:11" x14ac:dyDescent="0.65">
      <c r="A555" s="145" t="s">
        <v>572</v>
      </c>
      <c r="B555" s="145" t="s">
        <v>573</v>
      </c>
      <c r="C555" s="145" t="s">
        <v>41</v>
      </c>
      <c r="D555" s="145" t="s">
        <v>42</v>
      </c>
      <c r="E555" s="145" t="s">
        <v>1382</v>
      </c>
      <c r="F555" s="145" t="s">
        <v>1383</v>
      </c>
      <c r="G555" s="146">
        <v>25</v>
      </c>
      <c r="H555" s="145" t="s">
        <v>1382</v>
      </c>
      <c r="I555" s="86" t="s">
        <v>1395</v>
      </c>
      <c r="K555" s="86" t="s">
        <v>1394</v>
      </c>
    </row>
    <row r="556" spans="1:11" x14ac:dyDescent="0.65">
      <c r="A556" s="145" t="s">
        <v>574</v>
      </c>
      <c r="B556" s="145" t="s">
        <v>575</v>
      </c>
      <c r="C556" s="145" t="s">
        <v>41</v>
      </c>
      <c r="D556" s="145" t="s">
        <v>42</v>
      </c>
      <c r="E556" s="145" t="s">
        <v>1382</v>
      </c>
      <c r="F556" s="145" t="s">
        <v>1383</v>
      </c>
      <c r="G556" s="146">
        <v>25</v>
      </c>
      <c r="H556" s="145" t="s">
        <v>1382</v>
      </c>
      <c r="I556" s="86" t="s">
        <v>1395</v>
      </c>
      <c r="K556" s="86" t="s">
        <v>1394</v>
      </c>
    </row>
    <row r="557" spans="1:11" x14ac:dyDescent="0.65">
      <c r="A557" s="145" t="s">
        <v>576</v>
      </c>
      <c r="B557" s="145" t="s">
        <v>577</v>
      </c>
      <c r="C557" s="145" t="s">
        <v>41</v>
      </c>
      <c r="D557" s="145" t="s">
        <v>42</v>
      </c>
      <c r="E557" s="145" t="s">
        <v>1382</v>
      </c>
      <c r="F557" s="145" t="s">
        <v>1383</v>
      </c>
      <c r="G557" s="146">
        <v>25</v>
      </c>
      <c r="H557" s="145" t="s">
        <v>1382</v>
      </c>
      <c r="I557" s="86" t="s">
        <v>1395</v>
      </c>
      <c r="K557" s="86" t="s">
        <v>1394</v>
      </c>
    </row>
    <row r="558" spans="1:11" x14ac:dyDescent="0.65">
      <c r="A558" s="145" t="s">
        <v>578</v>
      </c>
      <c r="B558" s="145" t="s">
        <v>579</v>
      </c>
      <c r="C558" s="145" t="s">
        <v>41</v>
      </c>
      <c r="D558" s="145" t="s">
        <v>42</v>
      </c>
      <c r="E558" s="145" t="s">
        <v>1382</v>
      </c>
      <c r="F558" s="145" t="s">
        <v>1383</v>
      </c>
      <c r="G558" s="146">
        <v>25</v>
      </c>
      <c r="H558" s="145" t="s">
        <v>1382</v>
      </c>
      <c r="I558" s="86" t="s">
        <v>1395</v>
      </c>
      <c r="K558" s="86" t="s">
        <v>1394</v>
      </c>
    </row>
    <row r="559" spans="1:11" x14ac:dyDescent="0.65">
      <c r="A559" s="145" t="s">
        <v>580</v>
      </c>
      <c r="B559" s="145" t="s">
        <v>581</v>
      </c>
      <c r="C559" s="145" t="s">
        <v>41</v>
      </c>
      <c r="D559" s="145" t="s">
        <v>42</v>
      </c>
      <c r="E559" s="145" t="s">
        <v>1382</v>
      </c>
      <c r="F559" s="145" t="s">
        <v>1383</v>
      </c>
      <c r="G559" s="146">
        <v>25</v>
      </c>
      <c r="H559" s="145" t="s">
        <v>1382</v>
      </c>
      <c r="I559" s="86" t="s">
        <v>1395</v>
      </c>
      <c r="K559" s="86" t="s">
        <v>1394</v>
      </c>
    </row>
    <row r="560" spans="1:11" x14ac:dyDescent="0.65">
      <c r="A560" s="145" t="s">
        <v>582</v>
      </c>
      <c r="B560" s="145" t="s">
        <v>583</v>
      </c>
      <c r="C560" s="145" t="s">
        <v>41</v>
      </c>
      <c r="D560" s="145" t="s">
        <v>42</v>
      </c>
      <c r="E560" s="145" t="s">
        <v>1382</v>
      </c>
      <c r="F560" s="145" t="s">
        <v>1383</v>
      </c>
      <c r="G560" s="146">
        <v>25</v>
      </c>
      <c r="H560" s="145" t="s">
        <v>1382</v>
      </c>
      <c r="I560" s="86" t="s">
        <v>1395</v>
      </c>
      <c r="K560" s="86" t="s">
        <v>1394</v>
      </c>
    </row>
    <row r="561" spans="1:11" x14ac:dyDescent="0.65">
      <c r="A561" s="145" t="s">
        <v>1257</v>
      </c>
      <c r="B561" s="145" t="s">
        <v>1258</v>
      </c>
      <c r="C561" s="145" t="s">
        <v>41</v>
      </c>
      <c r="D561" s="145" t="s">
        <v>42</v>
      </c>
      <c r="E561" s="145" t="s">
        <v>1382</v>
      </c>
      <c r="F561" s="145" t="s">
        <v>1383</v>
      </c>
      <c r="G561" s="146">
        <v>25</v>
      </c>
      <c r="H561" s="145" t="s">
        <v>1382</v>
      </c>
      <c r="I561" s="86" t="s">
        <v>1393</v>
      </c>
      <c r="J561" s="86">
        <v>42643</v>
      </c>
      <c r="K561" s="86" t="s">
        <v>1394</v>
      </c>
    </row>
    <row r="562" spans="1:11" x14ac:dyDescent="0.65">
      <c r="A562" s="145" t="s">
        <v>1259</v>
      </c>
      <c r="B562" s="145" t="s">
        <v>1260</v>
      </c>
      <c r="C562" s="145" t="s">
        <v>41</v>
      </c>
      <c r="D562" s="145" t="s">
        <v>42</v>
      </c>
      <c r="E562" s="145" t="s">
        <v>1382</v>
      </c>
      <c r="F562" s="145" t="s">
        <v>1383</v>
      </c>
      <c r="G562" s="146">
        <v>25</v>
      </c>
      <c r="H562" s="145" t="s">
        <v>1382</v>
      </c>
      <c r="I562" s="86" t="s">
        <v>1393</v>
      </c>
      <c r="J562" s="86">
        <v>42643</v>
      </c>
      <c r="K562" s="86" t="s">
        <v>1394</v>
      </c>
    </row>
    <row r="563" spans="1:11" x14ac:dyDescent="0.65">
      <c r="A563" s="145" t="s">
        <v>1261</v>
      </c>
      <c r="B563" s="145" t="s">
        <v>1262</v>
      </c>
      <c r="C563" s="145" t="s">
        <v>41</v>
      </c>
      <c r="D563" s="145" t="s">
        <v>42</v>
      </c>
      <c r="E563" s="145" t="s">
        <v>1382</v>
      </c>
      <c r="F563" s="145" t="s">
        <v>1383</v>
      </c>
      <c r="G563" s="146">
        <v>25</v>
      </c>
      <c r="H563" s="145" t="s">
        <v>1382</v>
      </c>
      <c r="I563" s="86" t="s">
        <v>1393</v>
      </c>
      <c r="J563" s="86">
        <v>42643</v>
      </c>
      <c r="K563" s="86" t="s">
        <v>1394</v>
      </c>
    </row>
    <row r="564" spans="1:11" x14ac:dyDescent="0.65">
      <c r="A564" s="145" t="s">
        <v>584</v>
      </c>
      <c r="B564" s="145" t="s">
        <v>585</v>
      </c>
      <c r="C564" s="145" t="s">
        <v>41</v>
      </c>
      <c r="D564" s="145" t="s">
        <v>42</v>
      </c>
      <c r="E564" s="145" t="s">
        <v>1382</v>
      </c>
      <c r="F564" s="145" t="s">
        <v>1383</v>
      </c>
      <c r="G564" s="146">
        <v>25</v>
      </c>
      <c r="H564" s="145" t="s">
        <v>1382</v>
      </c>
      <c r="I564" s="86" t="s">
        <v>1395</v>
      </c>
      <c r="K564" s="86" t="s">
        <v>1394</v>
      </c>
    </row>
    <row r="565" spans="1:11" x14ac:dyDescent="0.65">
      <c r="A565" s="145" t="s">
        <v>586</v>
      </c>
      <c r="B565" s="145" t="s">
        <v>587</v>
      </c>
      <c r="C565" s="145" t="s">
        <v>41</v>
      </c>
      <c r="D565" s="145" t="s">
        <v>42</v>
      </c>
      <c r="E565" s="145" t="s">
        <v>1382</v>
      </c>
      <c r="F565" s="145" t="s">
        <v>1383</v>
      </c>
      <c r="G565" s="146">
        <v>25</v>
      </c>
      <c r="H565" s="145" t="s">
        <v>1382</v>
      </c>
      <c r="I565" s="86" t="s">
        <v>1395</v>
      </c>
      <c r="K565" s="86" t="s">
        <v>1394</v>
      </c>
    </row>
    <row r="566" spans="1:11" x14ac:dyDescent="0.65">
      <c r="A566" s="145" t="s">
        <v>1263</v>
      </c>
      <c r="B566" s="145" t="s">
        <v>1264</v>
      </c>
      <c r="C566" s="145" t="s">
        <v>41</v>
      </c>
      <c r="D566" s="145" t="s">
        <v>42</v>
      </c>
      <c r="E566" s="145" t="s">
        <v>1382</v>
      </c>
      <c r="F566" s="145" t="s">
        <v>1383</v>
      </c>
      <c r="G566" s="146">
        <v>25</v>
      </c>
      <c r="H566" s="145" t="s">
        <v>1382</v>
      </c>
      <c r="I566" s="86" t="s">
        <v>1393</v>
      </c>
      <c r="J566" s="86">
        <v>42643</v>
      </c>
      <c r="K566" s="86" t="s">
        <v>1394</v>
      </c>
    </row>
    <row r="567" spans="1:11" x14ac:dyDescent="0.65">
      <c r="A567" s="145" t="s">
        <v>588</v>
      </c>
      <c r="B567" s="145" t="s">
        <v>589</v>
      </c>
      <c r="C567" s="145" t="s">
        <v>41</v>
      </c>
      <c r="D567" s="145" t="s">
        <v>42</v>
      </c>
      <c r="E567" s="145" t="s">
        <v>1382</v>
      </c>
      <c r="F567" s="145" t="s">
        <v>1383</v>
      </c>
      <c r="G567" s="146">
        <v>25</v>
      </c>
      <c r="H567" s="145" t="s">
        <v>1382</v>
      </c>
      <c r="I567" s="86" t="s">
        <v>1395</v>
      </c>
      <c r="K567" s="86" t="s">
        <v>1394</v>
      </c>
    </row>
    <row r="568" spans="1:11" x14ac:dyDescent="0.65">
      <c r="A568" s="145" t="s">
        <v>590</v>
      </c>
      <c r="B568" s="145" t="s">
        <v>591</v>
      </c>
      <c r="C568" s="145" t="s">
        <v>41</v>
      </c>
      <c r="D568" s="145" t="s">
        <v>42</v>
      </c>
      <c r="E568" s="145" t="s">
        <v>1382</v>
      </c>
      <c r="F568" s="145" t="s">
        <v>1383</v>
      </c>
      <c r="G568" s="146">
        <v>25</v>
      </c>
      <c r="H568" s="145" t="s">
        <v>1382</v>
      </c>
      <c r="I568" s="86" t="s">
        <v>1395</v>
      </c>
      <c r="K568" s="86" t="s">
        <v>1394</v>
      </c>
    </row>
    <row r="569" spans="1:11" x14ac:dyDescent="0.65">
      <c r="A569" s="145" t="s">
        <v>592</v>
      </c>
      <c r="B569" s="145" t="s">
        <v>593</v>
      </c>
      <c r="C569" s="145" t="s">
        <v>41</v>
      </c>
      <c r="D569" s="145" t="s">
        <v>42</v>
      </c>
      <c r="E569" s="145" t="s">
        <v>1382</v>
      </c>
      <c r="F569" s="145" t="s">
        <v>1383</v>
      </c>
      <c r="G569" s="146">
        <v>25</v>
      </c>
      <c r="H569" s="145" t="s">
        <v>1382</v>
      </c>
      <c r="I569" s="86" t="s">
        <v>1395</v>
      </c>
      <c r="K569" s="86" t="s">
        <v>1394</v>
      </c>
    </row>
    <row r="570" spans="1:11" x14ac:dyDescent="0.65">
      <c r="A570" s="145" t="s">
        <v>970</v>
      </c>
      <c r="B570" s="145" t="s">
        <v>971</v>
      </c>
      <c r="C570" s="145" t="s">
        <v>41</v>
      </c>
      <c r="D570" s="145" t="s">
        <v>42</v>
      </c>
      <c r="E570" s="145" t="s">
        <v>1382</v>
      </c>
      <c r="F570" s="145" t="s">
        <v>1383</v>
      </c>
      <c r="G570" s="146">
        <v>25</v>
      </c>
      <c r="H570" s="145" t="s">
        <v>1382</v>
      </c>
      <c r="I570" s="86" t="s">
        <v>1395</v>
      </c>
      <c r="K570" s="86" t="s">
        <v>1397</v>
      </c>
    </row>
    <row r="571" spans="1:11" x14ac:dyDescent="0.65">
      <c r="A571" s="145" t="s">
        <v>972</v>
      </c>
      <c r="B571" s="145" t="s">
        <v>973</v>
      </c>
      <c r="C571" s="145" t="s">
        <v>41</v>
      </c>
      <c r="D571" s="145" t="s">
        <v>42</v>
      </c>
      <c r="E571" s="145" t="s">
        <v>1382</v>
      </c>
      <c r="F571" s="145" t="s">
        <v>1383</v>
      </c>
      <c r="G571" s="146">
        <v>25</v>
      </c>
      <c r="H571" s="145" t="s">
        <v>1382</v>
      </c>
      <c r="I571" s="86" t="s">
        <v>1395</v>
      </c>
      <c r="K571" s="86" t="s">
        <v>1397</v>
      </c>
    </row>
    <row r="572" spans="1:11" x14ac:dyDescent="0.65">
      <c r="A572" s="145" t="s">
        <v>974</v>
      </c>
      <c r="B572" s="145" t="s">
        <v>975</v>
      </c>
      <c r="C572" s="145" t="s">
        <v>41</v>
      </c>
      <c r="D572" s="145" t="s">
        <v>42</v>
      </c>
      <c r="E572" s="145" t="s">
        <v>1382</v>
      </c>
      <c r="F572" s="145" t="s">
        <v>1383</v>
      </c>
      <c r="G572" s="146">
        <v>25</v>
      </c>
      <c r="H572" s="145" t="s">
        <v>1382</v>
      </c>
      <c r="I572" s="86" t="s">
        <v>1395</v>
      </c>
      <c r="K572" s="86" t="s">
        <v>1397</v>
      </c>
    </row>
    <row r="573" spans="1:11" x14ac:dyDescent="0.65">
      <c r="A573" s="145" t="s">
        <v>594</v>
      </c>
      <c r="B573" s="145" t="s">
        <v>1520</v>
      </c>
      <c r="C573" s="145" t="s">
        <v>41</v>
      </c>
      <c r="D573" s="145" t="s">
        <v>42</v>
      </c>
      <c r="E573" s="145" t="s">
        <v>1382</v>
      </c>
      <c r="F573" s="145" t="s">
        <v>1383</v>
      </c>
      <c r="G573" s="146">
        <v>25</v>
      </c>
      <c r="H573" s="145" t="s">
        <v>1382</v>
      </c>
      <c r="I573" s="86" t="s">
        <v>1395</v>
      </c>
      <c r="K573" s="86" t="s">
        <v>1394</v>
      </c>
    </row>
    <row r="574" spans="1:11" x14ac:dyDescent="0.65">
      <c r="A574" s="145" t="s">
        <v>976</v>
      </c>
      <c r="B574" s="145" t="s">
        <v>977</v>
      </c>
      <c r="C574" s="145" t="s">
        <v>41</v>
      </c>
      <c r="D574" s="145" t="s">
        <v>42</v>
      </c>
      <c r="E574" s="145" t="s">
        <v>1382</v>
      </c>
      <c r="F574" s="145" t="s">
        <v>1383</v>
      </c>
      <c r="G574" s="146">
        <v>25</v>
      </c>
      <c r="H574" s="145" t="s">
        <v>1382</v>
      </c>
      <c r="I574" s="86" t="s">
        <v>1395</v>
      </c>
      <c r="K574" s="86" t="s">
        <v>1397</v>
      </c>
    </row>
    <row r="575" spans="1:11" x14ac:dyDescent="0.65">
      <c r="A575" s="145" t="s">
        <v>978</v>
      </c>
      <c r="B575" s="145" t="s">
        <v>979</v>
      </c>
      <c r="C575" s="145" t="s">
        <v>41</v>
      </c>
      <c r="D575" s="145" t="s">
        <v>42</v>
      </c>
      <c r="E575" s="145" t="s">
        <v>1382</v>
      </c>
      <c r="F575" s="145" t="s">
        <v>1383</v>
      </c>
      <c r="G575" s="146">
        <v>25</v>
      </c>
      <c r="H575" s="145" t="s">
        <v>1382</v>
      </c>
      <c r="I575" s="86" t="s">
        <v>1395</v>
      </c>
      <c r="K575" s="86" t="s">
        <v>1397</v>
      </c>
    </row>
    <row r="576" spans="1:11" x14ac:dyDescent="0.65">
      <c r="A576" s="145" t="s">
        <v>595</v>
      </c>
      <c r="B576" s="145" t="s">
        <v>1521</v>
      </c>
      <c r="C576" s="145" t="s">
        <v>41</v>
      </c>
      <c r="D576" s="145" t="s">
        <v>42</v>
      </c>
      <c r="E576" s="145" t="s">
        <v>1382</v>
      </c>
      <c r="F576" s="145" t="s">
        <v>1383</v>
      </c>
      <c r="G576" s="146">
        <v>25</v>
      </c>
      <c r="H576" s="145" t="s">
        <v>1382</v>
      </c>
      <c r="I576" s="86" t="s">
        <v>1395</v>
      </c>
      <c r="K576" s="86" t="s">
        <v>1394</v>
      </c>
    </row>
    <row r="577" spans="1:11" x14ac:dyDescent="0.65">
      <c r="A577" s="145" t="s">
        <v>1265</v>
      </c>
      <c r="B577" s="145" t="s">
        <v>1266</v>
      </c>
      <c r="C577" s="145" t="s">
        <v>41</v>
      </c>
      <c r="D577" s="145" t="s">
        <v>42</v>
      </c>
      <c r="E577" s="145" t="s">
        <v>1382</v>
      </c>
      <c r="F577" s="145" t="s">
        <v>1383</v>
      </c>
      <c r="G577" s="146">
        <v>25</v>
      </c>
      <c r="H577" s="145" t="s">
        <v>1382</v>
      </c>
      <c r="I577" s="86" t="s">
        <v>1393</v>
      </c>
      <c r="J577" s="86">
        <v>42643</v>
      </c>
      <c r="K577" s="86" t="s">
        <v>1394</v>
      </c>
    </row>
    <row r="578" spans="1:11" x14ac:dyDescent="0.65">
      <c r="A578" s="145" t="s">
        <v>1267</v>
      </c>
      <c r="B578" s="145" t="s">
        <v>1268</v>
      </c>
      <c r="C578" s="145" t="s">
        <v>41</v>
      </c>
      <c r="D578" s="145" t="s">
        <v>42</v>
      </c>
      <c r="E578" s="145" t="s">
        <v>1382</v>
      </c>
      <c r="F578" s="145" t="s">
        <v>1383</v>
      </c>
      <c r="G578" s="146">
        <v>25</v>
      </c>
      <c r="H578" s="145" t="s">
        <v>1382</v>
      </c>
      <c r="I578" s="86" t="s">
        <v>1393</v>
      </c>
      <c r="J578" s="86">
        <v>42643</v>
      </c>
      <c r="K578" s="86" t="s">
        <v>1394</v>
      </c>
    </row>
    <row r="579" spans="1:11" x14ac:dyDescent="0.65">
      <c r="A579" s="145" t="s">
        <v>1269</v>
      </c>
      <c r="B579" s="145" t="s">
        <v>1270</v>
      </c>
      <c r="C579" s="145" t="s">
        <v>41</v>
      </c>
      <c r="D579" s="145" t="s">
        <v>42</v>
      </c>
      <c r="E579" s="145" t="s">
        <v>1382</v>
      </c>
      <c r="F579" s="145" t="s">
        <v>1383</v>
      </c>
      <c r="G579" s="146">
        <v>25</v>
      </c>
      <c r="H579" s="145" t="s">
        <v>1382</v>
      </c>
      <c r="I579" s="86" t="s">
        <v>1393</v>
      </c>
      <c r="J579" s="86">
        <v>42643</v>
      </c>
      <c r="K579" s="86" t="s">
        <v>1394</v>
      </c>
    </row>
    <row r="580" spans="1:11" x14ac:dyDescent="0.65">
      <c r="A580" s="145" t="s">
        <v>1271</v>
      </c>
      <c r="B580" s="145" t="s">
        <v>1272</v>
      </c>
      <c r="C580" s="145" t="s">
        <v>41</v>
      </c>
      <c r="D580" s="145" t="s">
        <v>42</v>
      </c>
      <c r="E580" s="145" t="s">
        <v>1382</v>
      </c>
      <c r="F580" s="145" t="s">
        <v>1383</v>
      </c>
      <c r="G580" s="146">
        <v>25</v>
      </c>
      <c r="H580" s="145" t="s">
        <v>1382</v>
      </c>
      <c r="I580" s="86" t="s">
        <v>1393</v>
      </c>
      <c r="J580" s="86">
        <v>42643</v>
      </c>
      <c r="K580" s="86" t="s">
        <v>1394</v>
      </c>
    </row>
    <row r="581" spans="1:11" x14ac:dyDescent="0.65">
      <c r="A581" s="145" t="s">
        <v>1273</v>
      </c>
      <c r="B581" s="145" t="s">
        <v>1274</v>
      </c>
      <c r="C581" s="145" t="s">
        <v>41</v>
      </c>
      <c r="D581" s="145" t="s">
        <v>42</v>
      </c>
      <c r="E581" s="145" t="s">
        <v>1382</v>
      </c>
      <c r="F581" s="145" t="s">
        <v>1383</v>
      </c>
      <c r="G581" s="146">
        <v>25</v>
      </c>
      <c r="H581" s="145" t="s">
        <v>1382</v>
      </c>
      <c r="I581" s="86" t="s">
        <v>1393</v>
      </c>
      <c r="J581" s="86">
        <v>42643</v>
      </c>
      <c r="K581" s="86" t="s">
        <v>1394</v>
      </c>
    </row>
    <row r="582" spans="1:11" x14ac:dyDescent="0.65">
      <c r="A582" s="145" t="s">
        <v>1275</v>
      </c>
      <c r="B582" s="145" t="s">
        <v>596</v>
      </c>
      <c r="C582" s="145" t="s">
        <v>41</v>
      </c>
      <c r="D582" s="145" t="s">
        <v>42</v>
      </c>
      <c r="E582" s="145" t="s">
        <v>1382</v>
      </c>
      <c r="F582" s="145" t="s">
        <v>1383</v>
      </c>
      <c r="G582" s="146">
        <v>25</v>
      </c>
      <c r="H582" s="145" t="s">
        <v>1382</v>
      </c>
      <c r="I582" s="86" t="s">
        <v>1393</v>
      </c>
      <c r="J582" s="86">
        <v>42643</v>
      </c>
      <c r="K582" s="86" t="s">
        <v>1394</v>
      </c>
    </row>
    <row r="583" spans="1:11" x14ac:dyDescent="0.65">
      <c r="A583" s="145" t="s">
        <v>980</v>
      </c>
      <c r="B583" s="145" t="s">
        <v>596</v>
      </c>
      <c r="C583" s="145" t="s">
        <v>41</v>
      </c>
      <c r="D583" s="145" t="s">
        <v>42</v>
      </c>
      <c r="E583" s="145" t="s">
        <v>1382</v>
      </c>
      <c r="F583" s="145" t="s">
        <v>1383</v>
      </c>
      <c r="G583" s="146">
        <v>25</v>
      </c>
      <c r="H583" s="145" t="s">
        <v>1382</v>
      </c>
      <c r="I583" s="86" t="s">
        <v>1395</v>
      </c>
      <c r="K583" s="86" t="s">
        <v>1397</v>
      </c>
    </row>
    <row r="584" spans="1:11" x14ac:dyDescent="0.65">
      <c r="A584" s="145" t="s">
        <v>597</v>
      </c>
      <c r="B584" s="145" t="s">
        <v>598</v>
      </c>
      <c r="C584" s="145" t="s">
        <v>41</v>
      </c>
      <c r="D584" s="145" t="s">
        <v>42</v>
      </c>
      <c r="E584" s="145" t="s">
        <v>1382</v>
      </c>
      <c r="F584" s="145" t="s">
        <v>1383</v>
      </c>
      <c r="G584" s="146">
        <v>25</v>
      </c>
      <c r="H584" s="145" t="s">
        <v>1382</v>
      </c>
      <c r="I584" s="86" t="s">
        <v>1395</v>
      </c>
      <c r="K584" s="86" t="s">
        <v>1394</v>
      </c>
    </row>
    <row r="585" spans="1:11" x14ac:dyDescent="0.65">
      <c r="A585" s="145" t="s">
        <v>599</v>
      </c>
      <c r="B585" s="145" t="s">
        <v>600</v>
      </c>
      <c r="C585" s="145" t="s">
        <v>41</v>
      </c>
      <c r="D585" s="145" t="s">
        <v>42</v>
      </c>
      <c r="E585" s="145" t="s">
        <v>1382</v>
      </c>
      <c r="F585" s="145" t="s">
        <v>1383</v>
      </c>
      <c r="G585" s="146">
        <v>25</v>
      </c>
      <c r="H585" s="145" t="s">
        <v>1382</v>
      </c>
      <c r="I585" s="86" t="s">
        <v>1395</v>
      </c>
      <c r="K585" s="86" t="s">
        <v>1394</v>
      </c>
    </row>
    <row r="586" spans="1:11" x14ac:dyDescent="0.65">
      <c r="A586" s="145" t="s">
        <v>1276</v>
      </c>
      <c r="B586" s="145" t="s">
        <v>1277</v>
      </c>
      <c r="C586" s="145" t="s">
        <v>41</v>
      </c>
      <c r="D586" s="145" t="s">
        <v>42</v>
      </c>
      <c r="E586" s="145" t="s">
        <v>1382</v>
      </c>
      <c r="F586" s="145" t="s">
        <v>1383</v>
      </c>
      <c r="G586" s="146">
        <v>25</v>
      </c>
      <c r="H586" s="145" t="s">
        <v>1382</v>
      </c>
      <c r="I586" s="86" t="s">
        <v>1393</v>
      </c>
      <c r="J586" s="86">
        <v>42643</v>
      </c>
      <c r="K586" s="86" t="s">
        <v>1394</v>
      </c>
    </row>
    <row r="587" spans="1:11" x14ac:dyDescent="0.65">
      <c r="A587" s="145" t="s">
        <v>601</v>
      </c>
      <c r="B587" s="145" t="s">
        <v>602</v>
      </c>
      <c r="C587" s="145" t="s">
        <v>41</v>
      </c>
      <c r="D587" s="145" t="s">
        <v>42</v>
      </c>
      <c r="E587" s="145" t="s">
        <v>1382</v>
      </c>
      <c r="F587" s="145" t="s">
        <v>1383</v>
      </c>
      <c r="G587" s="146">
        <v>25</v>
      </c>
      <c r="H587" s="145" t="s">
        <v>1382</v>
      </c>
      <c r="I587" s="86" t="s">
        <v>1395</v>
      </c>
      <c r="K587" s="86" t="s">
        <v>1394</v>
      </c>
    </row>
    <row r="588" spans="1:11" x14ac:dyDescent="0.65">
      <c r="A588" s="145" t="s">
        <v>603</v>
      </c>
      <c r="B588" s="145" t="s">
        <v>604</v>
      </c>
      <c r="C588" s="145" t="s">
        <v>41</v>
      </c>
      <c r="D588" s="145" t="s">
        <v>42</v>
      </c>
      <c r="E588" s="145" t="s">
        <v>1382</v>
      </c>
      <c r="F588" s="145" t="s">
        <v>1383</v>
      </c>
      <c r="G588" s="146">
        <v>25</v>
      </c>
      <c r="H588" s="145" t="s">
        <v>1382</v>
      </c>
      <c r="I588" s="86" t="s">
        <v>1395</v>
      </c>
      <c r="K588" s="86" t="s">
        <v>1394</v>
      </c>
    </row>
    <row r="589" spans="1:11" x14ac:dyDescent="0.65">
      <c r="A589" s="145" t="s">
        <v>605</v>
      </c>
      <c r="B589" s="145" t="s">
        <v>1522</v>
      </c>
      <c r="C589" s="145" t="s">
        <v>41</v>
      </c>
      <c r="D589" s="145" t="s">
        <v>42</v>
      </c>
      <c r="E589" s="145" t="s">
        <v>1382</v>
      </c>
      <c r="F589" s="145" t="s">
        <v>1383</v>
      </c>
      <c r="G589" s="146">
        <v>25</v>
      </c>
      <c r="H589" s="145" t="s">
        <v>1382</v>
      </c>
      <c r="I589" s="86" t="s">
        <v>1395</v>
      </c>
      <c r="K589" s="86" t="s">
        <v>1394</v>
      </c>
    </row>
    <row r="590" spans="1:11" x14ac:dyDescent="0.65">
      <c r="A590" s="145" t="s">
        <v>606</v>
      </c>
      <c r="B590" s="145" t="s">
        <v>1523</v>
      </c>
      <c r="C590" s="145" t="s">
        <v>41</v>
      </c>
      <c r="D590" s="145" t="s">
        <v>42</v>
      </c>
      <c r="E590" s="145" t="s">
        <v>1382</v>
      </c>
      <c r="F590" s="145" t="s">
        <v>1383</v>
      </c>
      <c r="G590" s="146">
        <v>25</v>
      </c>
      <c r="H590" s="145" t="s">
        <v>1382</v>
      </c>
      <c r="I590" s="86" t="s">
        <v>1395</v>
      </c>
      <c r="K590" s="86" t="s">
        <v>1394</v>
      </c>
    </row>
    <row r="591" spans="1:11" x14ac:dyDescent="0.65">
      <c r="A591" s="145" t="s">
        <v>607</v>
      </c>
      <c r="B591" s="145" t="s">
        <v>608</v>
      </c>
      <c r="C591" s="145" t="s">
        <v>41</v>
      </c>
      <c r="D591" s="145" t="s">
        <v>42</v>
      </c>
      <c r="E591" s="145" t="s">
        <v>1382</v>
      </c>
      <c r="F591" s="145" t="s">
        <v>1383</v>
      </c>
      <c r="G591" s="146">
        <v>25</v>
      </c>
      <c r="H591" s="145" t="s">
        <v>1382</v>
      </c>
      <c r="I591" s="86" t="s">
        <v>1395</v>
      </c>
      <c r="K591" s="86" t="s">
        <v>1394</v>
      </c>
    </row>
    <row r="592" spans="1:11" x14ac:dyDescent="0.65">
      <c r="A592" s="145" t="s">
        <v>609</v>
      </c>
      <c r="B592" s="145" t="s">
        <v>610</v>
      </c>
      <c r="C592" s="145" t="s">
        <v>41</v>
      </c>
      <c r="D592" s="145" t="s">
        <v>42</v>
      </c>
      <c r="E592" s="145" t="s">
        <v>1382</v>
      </c>
      <c r="F592" s="145" t="s">
        <v>1383</v>
      </c>
      <c r="G592" s="146">
        <v>25</v>
      </c>
      <c r="H592" s="145" t="s">
        <v>1382</v>
      </c>
      <c r="I592" s="86" t="s">
        <v>1395</v>
      </c>
      <c r="K592" s="86" t="s">
        <v>1394</v>
      </c>
    </row>
    <row r="593" spans="1:11" x14ac:dyDescent="0.65">
      <c r="A593" s="145" t="s">
        <v>611</v>
      </c>
      <c r="B593" s="145" t="s">
        <v>612</v>
      </c>
      <c r="C593" s="145" t="s">
        <v>41</v>
      </c>
      <c r="D593" s="145" t="s">
        <v>42</v>
      </c>
      <c r="E593" s="145" t="s">
        <v>1382</v>
      </c>
      <c r="F593" s="145" t="s">
        <v>1383</v>
      </c>
      <c r="G593" s="146">
        <v>25</v>
      </c>
      <c r="H593" s="145" t="s">
        <v>1382</v>
      </c>
      <c r="I593" s="86" t="s">
        <v>1395</v>
      </c>
      <c r="K593" s="86" t="s">
        <v>1394</v>
      </c>
    </row>
    <row r="594" spans="1:11" x14ac:dyDescent="0.65">
      <c r="A594" s="145" t="s">
        <v>613</v>
      </c>
      <c r="B594" s="145" t="s">
        <v>614</v>
      </c>
      <c r="C594" s="145" t="s">
        <v>41</v>
      </c>
      <c r="D594" s="145" t="s">
        <v>42</v>
      </c>
      <c r="E594" s="145" t="s">
        <v>1382</v>
      </c>
      <c r="F594" s="145" t="s">
        <v>1383</v>
      </c>
      <c r="G594" s="146">
        <v>25</v>
      </c>
      <c r="H594" s="145" t="s">
        <v>1382</v>
      </c>
      <c r="I594" s="86" t="s">
        <v>1395</v>
      </c>
      <c r="K594" s="86" t="s">
        <v>1394</v>
      </c>
    </row>
    <row r="595" spans="1:11" x14ac:dyDescent="0.65">
      <c r="A595" s="145" t="s">
        <v>615</v>
      </c>
      <c r="B595" s="145" t="s">
        <v>616</v>
      </c>
      <c r="C595" s="145" t="s">
        <v>41</v>
      </c>
      <c r="D595" s="145" t="s">
        <v>42</v>
      </c>
      <c r="E595" s="145" t="s">
        <v>1382</v>
      </c>
      <c r="F595" s="145" t="s">
        <v>1383</v>
      </c>
      <c r="G595" s="146">
        <v>25</v>
      </c>
      <c r="H595" s="145" t="s">
        <v>1382</v>
      </c>
      <c r="I595" s="86" t="s">
        <v>1395</v>
      </c>
      <c r="K595" s="86" t="s">
        <v>1394</v>
      </c>
    </row>
    <row r="596" spans="1:11" x14ac:dyDescent="0.65">
      <c r="A596" s="145" t="s">
        <v>617</v>
      </c>
      <c r="B596" s="145" t="s">
        <v>618</v>
      </c>
      <c r="C596" s="145" t="s">
        <v>41</v>
      </c>
      <c r="D596" s="145" t="s">
        <v>42</v>
      </c>
      <c r="E596" s="145" t="s">
        <v>1382</v>
      </c>
      <c r="F596" s="145" t="s">
        <v>1383</v>
      </c>
      <c r="G596" s="146">
        <v>25</v>
      </c>
      <c r="H596" s="145" t="s">
        <v>1382</v>
      </c>
      <c r="I596" s="86" t="s">
        <v>1395</v>
      </c>
      <c r="K596" s="86" t="s">
        <v>1394</v>
      </c>
    </row>
    <row r="597" spans="1:11" x14ac:dyDescent="0.65">
      <c r="A597" s="145" t="s">
        <v>619</v>
      </c>
      <c r="B597" s="145" t="s">
        <v>620</v>
      </c>
      <c r="C597" s="145" t="s">
        <v>41</v>
      </c>
      <c r="D597" s="145" t="s">
        <v>42</v>
      </c>
      <c r="E597" s="145" t="s">
        <v>1382</v>
      </c>
      <c r="F597" s="145" t="s">
        <v>1383</v>
      </c>
      <c r="G597" s="146">
        <v>25</v>
      </c>
      <c r="H597" s="145" t="s">
        <v>1382</v>
      </c>
      <c r="I597" s="86" t="s">
        <v>1395</v>
      </c>
      <c r="K597" s="86" t="s">
        <v>1394</v>
      </c>
    </row>
    <row r="598" spans="1:11" x14ac:dyDescent="0.65">
      <c r="A598" s="145" t="s">
        <v>621</v>
      </c>
      <c r="B598" s="145" t="s">
        <v>622</v>
      </c>
      <c r="C598" s="145" t="s">
        <v>41</v>
      </c>
      <c r="D598" s="145" t="s">
        <v>42</v>
      </c>
      <c r="E598" s="145" t="s">
        <v>1382</v>
      </c>
      <c r="F598" s="145" t="s">
        <v>1383</v>
      </c>
      <c r="G598" s="146">
        <v>25</v>
      </c>
      <c r="H598" s="145" t="s">
        <v>1382</v>
      </c>
      <c r="I598" s="86" t="s">
        <v>1395</v>
      </c>
      <c r="K598" s="86" t="s">
        <v>1394</v>
      </c>
    </row>
  </sheetData>
  <autoFilter ref="A1:K598" xr:uid="{00000000-0009-0000-0000-000005000000}"/>
  <sortState ref="A2:H598">
    <sortCondition ref="A1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N601"/>
  <sheetViews>
    <sheetView topLeftCell="A585" zoomScaleNormal="100" workbookViewId="0">
      <selection activeCell="K13" sqref="K13"/>
    </sheetView>
  </sheetViews>
  <sheetFormatPr defaultRowHeight="18" x14ac:dyDescent="0.25"/>
  <cols>
    <col min="1" max="1" width="17.375" customWidth="1"/>
    <col min="2" max="2" width="41" customWidth="1"/>
    <col min="3" max="3" width="20.125" style="94" customWidth="1"/>
    <col min="4" max="4" width="12" hidden="1" customWidth="1"/>
    <col min="5" max="5" width="14.375" style="89" customWidth="1"/>
    <col min="6" max="6" width="16.25" style="89" customWidth="1"/>
    <col min="7" max="8" width="4.375" customWidth="1"/>
    <col min="9" max="9" width="3.375" customWidth="1"/>
    <col min="10" max="10" width="20.375" customWidth="1"/>
    <col min="11" max="11" width="16.125" customWidth="1"/>
    <col min="12" max="12" width="14.75" customWidth="1"/>
    <col min="13" max="13" width="18.625" customWidth="1"/>
    <col min="14" max="14" width="13.125" bestFit="1" customWidth="1"/>
  </cols>
  <sheetData>
    <row r="1" spans="1:11" ht="18" customHeight="1" x14ac:dyDescent="0.25">
      <c r="A1" s="91"/>
      <c r="B1" s="91" t="s">
        <v>981</v>
      </c>
      <c r="C1" s="92" t="s">
        <v>2125</v>
      </c>
      <c r="D1" s="91"/>
      <c r="E1" s="91"/>
      <c r="F1" s="91"/>
      <c r="J1" s="89" t="s">
        <v>2127</v>
      </c>
    </row>
    <row r="2" spans="1:11" ht="27.75" x14ac:dyDescent="0.65">
      <c r="A2" s="28" t="s">
        <v>736</v>
      </c>
      <c r="B2" s="28" t="s">
        <v>737</v>
      </c>
      <c r="C2" s="93" t="s">
        <v>707</v>
      </c>
      <c r="D2" s="387" t="s">
        <v>2028</v>
      </c>
      <c r="E2" s="90" t="s">
        <v>802</v>
      </c>
      <c r="F2" s="90" t="s">
        <v>803</v>
      </c>
      <c r="G2" s="86" t="s">
        <v>1524</v>
      </c>
      <c r="H2" s="86"/>
      <c r="J2" s="89" t="s">
        <v>2124</v>
      </c>
      <c r="K2" s="89" t="s">
        <v>2126</v>
      </c>
    </row>
    <row r="3" spans="1:11" ht="27.75" x14ac:dyDescent="0.65">
      <c r="A3" s="148" t="s">
        <v>985</v>
      </c>
      <c r="B3" s="148" t="s">
        <v>986</v>
      </c>
      <c r="C3" s="144">
        <f>IFERROR(VLOOKUP(A3,'งบทดลอง รพ.'!$A$2:$C$600,3,0),0)</f>
        <v>0</v>
      </c>
      <c r="D3" s="23"/>
      <c r="E3" s="90" t="s">
        <v>1324</v>
      </c>
      <c r="F3" s="90" t="s">
        <v>16</v>
      </c>
      <c r="G3" s="86" t="s">
        <v>1393</v>
      </c>
      <c r="H3" s="86"/>
      <c r="I3" s="150"/>
      <c r="J3" t="s">
        <v>1525</v>
      </c>
    </row>
    <row r="4" spans="1:11" ht="27.75" x14ac:dyDescent="0.65">
      <c r="A4" s="151" t="s">
        <v>144</v>
      </c>
      <c r="B4" s="151" t="s">
        <v>145</v>
      </c>
      <c r="C4" s="144">
        <f>IFERROR(VLOOKUP(A4,'งบทดลอง รพ.'!$A$2:$C$600,3,0),0)</f>
        <v>0</v>
      </c>
      <c r="D4" s="23"/>
      <c r="E4" s="90" t="s">
        <v>1324</v>
      </c>
      <c r="F4" s="90" t="s">
        <v>16</v>
      </c>
      <c r="G4" s="86" t="s">
        <v>1395</v>
      </c>
      <c r="H4" s="86"/>
      <c r="I4" s="153"/>
      <c r="J4" t="s">
        <v>1526</v>
      </c>
    </row>
    <row r="5" spans="1:11" ht="27.75" x14ac:dyDescent="0.65">
      <c r="A5" s="151" t="s">
        <v>146</v>
      </c>
      <c r="B5" s="151" t="s">
        <v>147</v>
      </c>
      <c r="C5" s="144">
        <f>IFERROR(VLOOKUP(A5,'งบทดลอง รพ.'!$A$2:$C$600,3,0),0)</f>
        <v>0</v>
      </c>
      <c r="D5" s="23"/>
      <c r="E5" s="90" t="s">
        <v>1324</v>
      </c>
      <c r="F5" s="90" t="s">
        <v>16</v>
      </c>
      <c r="G5" s="86" t="s">
        <v>1395</v>
      </c>
      <c r="H5" s="86"/>
    </row>
    <row r="6" spans="1:11" ht="27.75" x14ac:dyDescent="0.65">
      <c r="A6" s="151" t="s">
        <v>148</v>
      </c>
      <c r="B6" s="151" t="s">
        <v>149</v>
      </c>
      <c r="C6" s="144">
        <f>IFERROR(VLOOKUP(A6,'งบทดลอง รพ.'!$A$2:$C$600,3,0),0)</f>
        <v>0</v>
      </c>
      <c r="D6" s="23"/>
      <c r="E6" s="90" t="s">
        <v>1324</v>
      </c>
      <c r="F6" s="90" t="s">
        <v>16</v>
      </c>
      <c r="G6" s="86" t="s">
        <v>1395</v>
      </c>
      <c r="H6" s="86"/>
    </row>
    <row r="7" spans="1:11" ht="27.75" x14ac:dyDescent="0.65">
      <c r="A7" s="151" t="s">
        <v>150</v>
      </c>
      <c r="B7" s="151" t="s">
        <v>151</v>
      </c>
      <c r="C7" s="144">
        <f>IFERROR(VLOOKUP(A7,'งบทดลอง รพ.'!$A$2:$C$600,3,0),0)</f>
        <v>0</v>
      </c>
      <c r="D7" s="23"/>
      <c r="E7" s="90" t="s">
        <v>1324</v>
      </c>
      <c r="F7" s="90" t="s">
        <v>16</v>
      </c>
      <c r="G7" s="86" t="s">
        <v>1395</v>
      </c>
      <c r="H7" s="86"/>
    </row>
    <row r="8" spans="1:11" ht="27.75" x14ac:dyDescent="0.65">
      <c r="A8" s="151" t="s">
        <v>152</v>
      </c>
      <c r="B8" s="151" t="s">
        <v>1396</v>
      </c>
      <c r="C8" s="144">
        <f>IFERROR(VLOOKUP(A8,'งบทดลอง รพ.'!$A$2:$C$600,3,0),0)</f>
        <v>0</v>
      </c>
      <c r="D8" s="23"/>
      <c r="E8" s="90" t="s">
        <v>1324</v>
      </c>
      <c r="F8" s="90" t="s">
        <v>16</v>
      </c>
      <c r="G8" s="86" t="s">
        <v>1395</v>
      </c>
      <c r="H8" s="86"/>
    </row>
    <row r="9" spans="1:11" ht="27.75" x14ac:dyDescent="0.65">
      <c r="A9" s="148" t="s">
        <v>987</v>
      </c>
      <c r="B9" s="148" t="s">
        <v>988</v>
      </c>
      <c r="C9" s="144">
        <f>IFERROR(VLOOKUP(A9,'งบทดลอง รพ.'!$A$2:$C$600,3,0),0)</f>
        <v>0</v>
      </c>
      <c r="D9" s="23"/>
      <c r="E9" s="90" t="s">
        <v>1324</v>
      </c>
      <c r="F9" s="90" t="s">
        <v>16</v>
      </c>
      <c r="G9" s="86" t="s">
        <v>1393</v>
      </c>
      <c r="H9" s="86"/>
    </row>
    <row r="10" spans="1:11" ht="27.75" x14ac:dyDescent="0.65">
      <c r="A10" s="151" t="s">
        <v>153</v>
      </c>
      <c r="B10" s="151" t="s">
        <v>154</v>
      </c>
      <c r="C10" s="144">
        <f>IFERROR(VLOOKUP(A10,'งบทดลอง รพ.'!$A$2:$C$600,3,0),0)</f>
        <v>0</v>
      </c>
      <c r="D10" s="23"/>
      <c r="E10" s="90" t="s">
        <v>1324</v>
      </c>
      <c r="F10" s="90" t="s">
        <v>16</v>
      </c>
      <c r="G10" s="86" t="s">
        <v>1395</v>
      </c>
      <c r="H10" s="86"/>
    </row>
    <row r="11" spans="1:11" ht="27.75" x14ac:dyDescent="0.65">
      <c r="A11" s="148" t="s">
        <v>989</v>
      </c>
      <c r="B11" s="148" t="s">
        <v>990</v>
      </c>
      <c r="C11" s="144">
        <f>IFERROR(VLOOKUP(A11,'งบทดลอง รพ.'!$A$2:$C$600,3,0),0)</f>
        <v>0</v>
      </c>
      <c r="D11" s="23"/>
      <c r="E11" s="90" t="s">
        <v>1324</v>
      </c>
      <c r="F11" s="90" t="s">
        <v>16</v>
      </c>
      <c r="G11" s="86" t="s">
        <v>1393</v>
      </c>
      <c r="H11" s="86"/>
    </row>
    <row r="12" spans="1:11" ht="27.75" x14ac:dyDescent="0.65">
      <c r="A12" s="148" t="s">
        <v>991</v>
      </c>
      <c r="B12" s="148" t="s">
        <v>992</v>
      </c>
      <c r="C12" s="144">
        <f>IFERROR(VLOOKUP(A12,'งบทดลอง รพ.'!$A$2:$C$600,3,0),0)</f>
        <v>0</v>
      </c>
      <c r="D12" s="23"/>
      <c r="E12" s="90" t="s">
        <v>1324</v>
      </c>
      <c r="F12" s="90" t="s">
        <v>16</v>
      </c>
      <c r="G12" s="86" t="s">
        <v>1393</v>
      </c>
      <c r="H12" s="86"/>
    </row>
    <row r="13" spans="1:11" ht="27.75" x14ac:dyDescent="0.65">
      <c r="A13" s="151" t="s">
        <v>155</v>
      </c>
      <c r="B13" s="151" t="s">
        <v>177</v>
      </c>
      <c r="C13" s="144">
        <f>IFERROR(VLOOKUP(A13,'งบทดลอง รพ.'!$A$2:$C$600,3,0),0)</f>
        <v>0</v>
      </c>
      <c r="D13" s="23"/>
      <c r="E13" s="90" t="s">
        <v>1324</v>
      </c>
      <c r="F13" s="90" t="s">
        <v>16</v>
      </c>
      <c r="G13" s="86" t="s">
        <v>1395</v>
      </c>
      <c r="H13" s="86"/>
    </row>
    <row r="14" spans="1:11" ht="27.75" x14ac:dyDescent="0.65">
      <c r="A14" s="151" t="s">
        <v>156</v>
      </c>
      <c r="B14" s="151" t="s">
        <v>179</v>
      </c>
      <c r="C14" s="144">
        <f>IFERROR(VLOOKUP(A14,'งบทดลอง รพ.'!$A$2:$C$600,3,0),0)</f>
        <v>0</v>
      </c>
      <c r="D14" s="23"/>
      <c r="E14" s="90" t="s">
        <v>1324</v>
      </c>
      <c r="F14" s="90" t="s">
        <v>16</v>
      </c>
      <c r="G14" s="86" t="s">
        <v>1395</v>
      </c>
      <c r="H14" s="86"/>
    </row>
    <row r="15" spans="1:11" ht="27.75" x14ac:dyDescent="0.65">
      <c r="A15" s="151" t="s">
        <v>157</v>
      </c>
      <c r="B15" s="151" t="s">
        <v>158</v>
      </c>
      <c r="C15" s="144">
        <f>IFERROR(VLOOKUP(A15,'งบทดลอง รพ.'!$A$2:$C$600,3,0),0)</f>
        <v>0</v>
      </c>
      <c r="D15" s="23"/>
      <c r="E15" s="90" t="s">
        <v>1324</v>
      </c>
      <c r="F15" s="90" t="s">
        <v>16</v>
      </c>
      <c r="G15" s="86" t="s">
        <v>1395</v>
      </c>
      <c r="H15" s="86"/>
    </row>
    <row r="16" spans="1:11" ht="27.75" x14ac:dyDescent="0.65">
      <c r="A16" s="148" t="s">
        <v>993</v>
      </c>
      <c r="B16" s="148" t="s">
        <v>994</v>
      </c>
      <c r="C16" s="144">
        <f>IFERROR(VLOOKUP(A16,'งบทดลอง รพ.'!$A$2:$C$600,3,0),0)</f>
        <v>0</v>
      </c>
      <c r="D16" s="23"/>
      <c r="E16" s="90" t="s">
        <v>1324</v>
      </c>
      <c r="F16" s="90" t="s">
        <v>16</v>
      </c>
      <c r="G16" s="86" t="s">
        <v>1393</v>
      </c>
      <c r="H16" s="86"/>
    </row>
    <row r="17" spans="1:8" ht="27.75" x14ac:dyDescent="0.65">
      <c r="A17" s="148" t="s">
        <v>995</v>
      </c>
      <c r="B17" s="148" t="s">
        <v>996</v>
      </c>
      <c r="C17" s="144">
        <f>IFERROR(VLOOKUP(A17,'งบทดลอง รพ.'!$A$2:$C$600,3,0),0)</f>
        <v>0</v>
      </c>
      <c r="D17" s="23"/>
      <c r="E17" s="90" t="s">
        <v>1324</v>
      </c>
      <c r="F17" s="90" t="s">
        <v>16</v>
      </c>
      <c r="G17" s="86" t="s">
        <v>1393</v>
      </c>
      <c r="H17" s="86"/>
    </row>
    <row r="18" spans="1:8" ht="27.75" x14ac:dyDescent="0.65">
      <c r="A18" s="151" t="s">
        <v>159</v>
      </c>
      <c r="B18" s="151" t="s">
        <v>160</v>
      </c>
      <c r="C18" s="144">
        <f>IFERROR(VLOOKUP(A18,'งบทดลอง รพ.'!$A$2:$C$600,3,0),0)</f>
        <v>0</v>
      </c>
      <c r="D18" s="23"/>
      <c r="E18" s="90" t="s">
        <v>1324</v>
      </c>
      <c r="F18" s="90" t="s">
        <v>16</v>
      </c>
      <c r="G18" s="86" t="s">
        <v>1395</v>
      </c>
      <c r="H18" s="86"/>
    </row>
    <row r="19" spans="1:8" ht="27.75" x14ac:dyDescent="0.65">
      <c r="A19" s="151" t="s">
        <v>117</v>
      </c>
      <c r="B19" s="151" t="s">
        <v>118</v>
      </c>
      <c r="C19" s="144">
        <f>IFERROR(VLOOKUP(A19,'งบทดลอง รพ.'!$A$2:$C$600,3,0),0)</f>
        <v>0</v>
      </c>
      <c r="D19" s="23"/>
      <c r="E19" s="90" t="s">
        <v>1317</v>
      </c>
      <c r="F19" s="90" t="s">
        <v>12</v>
      </c>
      <c r="G19" s="86" t="s">
        <v>1395</v>
      </c>
      <c r="H19" s="86"/>
    </row>
    <row r="20" spans="1:8" ht="27.75" x14ac:dyDescent="0.65">
      <c r="A20" s="151" t="s">
        <v>119</v>
      </c>
      <c r="B20" s="151" t="s">
        <v>120</v>
      </c>
      <c r="C20" s="144">
        <f>IFERROR(VLOOKUP(A20,'งบทดลอง รพ.'!$A$2:$C$600,3,0),0)</f>
        <v>0</v>
      </c>
      <c r="D20" s="23"/>
      <c r="E20" s="90" t="s">
        <v>1317</v>
      </c>
      <c r="F20" s="90" t="s">
        <v>12</v>
      </c>
      <c r="G20" s="86" t="s">
        <v>1395</v>
      </c>
      <c r="H20" s="86"/>
    </row>
    <row r="21" spans="1:8" ht="27.75" x14ac:dyDescent="0.65">
      <c r="A21" s="151" t="s">
        <v>821</v>
      </c>
      <c r="B21" s="151" t="s">
        <v>122</v>
      </c>
      <c r="C21" s="144">
        <f>IFERROR(VLOOKUP(A21,'งบทดลอง รพ.'!$A$2:$C$600,3,0),0)</f>
        <v>0</v>
      </c>
      <c r="D21" s="23"/>
      <c r="E21" s="90" t="s">
        <v>1317</v>
      </c>
      <c r="F21" s="90" t="s">
        <v>12</v>
      </c>
      <c r="G21" s="86" t="s">
        <v>1395</v>
      </c>
      <c r="H21" s="86"/>
    </row>
    <row r="22" spans="1:8" ht="27.75" x14ac:dyDescent="0.65">
      <c r="A22" s="151" t="s">
        <v>822</v>
      </c>
      <c r="B22" s="151" t="s">
        <v>123</v>
      </c>
      <c r="C22" s="144">
        <f>IFERROR(VLOOKUP(A22,'งบทดลอง รพ.'!$A$2:$C$600,3,0),0)</f>
        <v>0</v>
      </c>
      <c r="D22" s="23"/>
      <c r="E22" s="90" t="s">
        <v>1317</v>
      </c>
      <c r="F22" s="90" t="s">
        <v>12</v>
      </c>
      <c r="G22" s="86" t="s">
        <v>1395</v>
      </c>
      <c r="H22" s="86"/>
    </row>
    <row r="23" spans="1:8" ht="27.75" x14ac:dyDescent="0.65">
      <c r="A23" s="151" t="s">
        <v>823</v>
      </c>
      <c r="B23" s="151" t="s">
        <v>824</v>
      </c>
      <c r="C23" s="144">
        <f>IFERROR(VLOOKUP(A23,'งบทดลอง รพ.'!$A$2:$C$600,3,0),0)</f>
        <v>0</v>
      </c>
      <c r="D23" s="23"/>
      <c r="E23" s="90" t="s">
        <v>1317</v>
      </c>
      <c r="F23" s="90" t="s">
        <v>12</v>
      </c>
      <c r="G23" s="86" t="s">
        <v>1395</v>
      </c>
      <c r="H23" s="86"/>
    </row>
    <row r="24" spans="1:8" ht="27.75" x14ac:dyDescent="0.65">
      <c r="A24" s="148" t="s">
        <v>997</v>
      </c>
      <c r="B24" s="148" t="s">
        <v>121</v>
      </c>
      <c r="C24" s="144">
        <f>IFERROR(VLOOKUP(A24,'งบทดลอง รพ.'!$A$2:$C$600,3,0),0)</f>
        <v>0</v>
      </c>
      <c r="D24" s="23"/>
      <c r="E24" s="90" t="s">
        <v>1317</v>
      </c>
      <c r="F24" s="90" t="s">
        <v>12</v>
      </c>
      <c r="G24" s="86" t="s">
        <v>1393</v>
      </c>
      <c r="H24" s="86"/>
    </row>
    <row r="25" spans="1:8" ht="27.75" x14ac:dyDescent="0.65">
      <c r="A25" s="148" t="s">
        <v>998</v>
      </c>
      <c r="B25" s="148" t="s">
        <v>84</v>
      </c>
      <c r="C25" s="144">
        <f>IFERROR(VLOOKUP(A25,'งบทดลอง รพ.'!$A$2:$C$600,3,0),0)</f>
        <v>0</v>
      </c>
      <c r="D25" s="23"/>
      <c r="E25" s="90" t="s">
        <v>1296</v>
      </c>
      <c r="F25" s="90" t="s">
        <v>6</v>
      </c>
      <c r="G25" s="86" t="s">
        <v>1393</v>
      </c>
      <c r="H25" s="86"/>
    </row>
    <row r="26" spans="1:8" ht="27.75" x14ac:dyDescent="0.65">
      <c r="A26" s="148" t="s">
        <v>999</v>
      </c>
      <c r="B26" s="148" t="s">
        <v>122</v>
      </c>
      <c r="C26" s="144">
        <f>IFERROR(VLOOKUP(A26,'งบทดลอง รพ.'!$A$2:$C$600,3,0),0)</f>
        <v>0</v>
      </c>
      <c r="D26" s="23"/>
      <c r="E26" s="90" t="s">
        <v>1317</v>
      </c>
      <c r="F26" s="90" t="s">
        <v>12</v>
      </c>
      <c r="G26" s="86" t="s">
        <v>1393</v>
      </c>
      <c r="H26" s="86"/>
    </row>
    <row r="27" spans="1:8" ht="27.75" x14ac:dyDescent="0.65">
      <c r="A27" s="148" t="s">
        <v>1000</v>
      </c>
      <c r="B27" s="148" t="s">
        <v>123</v>
      </c>
      <c r="C27" s="144">
        <f>IFERROR(VLOOKUP(A27,'งบทดลอง รพ.'!$A$2:$C$600,3,0),0)</f>
        <v>0</v>
      </c>
      <c r="D27" s="23"/>
      <c r="E27" s="90" t="s">
        <v>1317</v>
      </c>
      <c r="F27" s="90" t="s">
        <v>12</v>
      </c>
      <c r="G27" s="86" t="s">
        <v>1393</v>
      </c>
      <c r="H27" s="86"/>
    </row>
    <row r="28" spans="1:8" ht="27.75" x14ac:dyDescent="0.65">
      <c r="A28" s="151" t="s">
        <v>124</v>
      </c>
      <c r="B28" s="151" t="s">
        <v>125</v>
      </c>
      <c r="C28" s="144">
        <f>IFERROR(VLOOKUP(A28,'งบทดลอง รพ.'!$A$2:$C$600,3,0),0)</f>
        <v>0</v>
      </c>
      <c r="D28" s="23"/>
      <c r="E28" s="90" t="s">
        <v>1317</v>
      </c>
      <c r="F28" s="90" t="s">
        <v>12</v>
      </c>
      <c r="G28" s="86" t="s">
        <v>1395</v>
      </c>
      <c r="H28" s="86"/>
    </row>
    <row r="29" spans="1:8" ht="27.75" x14ac:dyDescent="0.65">
      <c r="A29" s="151" t="s">
        <v>126</v>
      </c>
      <c r="B29" s="151" t="s">
        <v>127</v>
      </c>
      <c r="C29" s="144">
        <f>IFERROR(VLOOKUP(A29,'งบทดลอง รพ.'!$A$2:$C$600,3,0),0)</f>
        <v>0</v>
      </c>
      <c r="D29" s="23"/>
      <c r="E29" s="90" t="s">
        <v>1317</v>
      </c>
      <c r="F29" s="90" t="s">
        <v>12</v>
      </c>
      <c r="G29" s="86" t="s">
        <v>1395</v>
      </c>
      <c r="H29" s="86"/>
    </row>
    <row r="30" spans="1:8" ht="27.75" x14ac:dyDescent="0.65">
      <c r="A30" s="151" t="s">
        <v>825</v>
      </c>
      <c r="B30" s="151" t="s">
        <v>121</v>
      </c>
      <c r="C30" s="144">
        <f>IFERROR(VLOOKUP(A30,'งบทดลอง รพ.'!$A$2:$C$600,3,0),0)</f>
        <v>0</v>
      </c>
      <c r="D30" s="23"/>
      <c r="E30" s="90" t="s">
        <v>1317</v>
      </c>
      <c r="F30" s="90" t="s">
        <v>12</v>
      </c>
      <c r="G30" s="86" t="s">
        <v>1395</v>
      </c>
      <c r="H30" s="86"/>
    </row>
    <row r="31" spans="1:8" ht="27.75" x14ac:dyDescent="0.65">
      <c r="A31" s="151" t="s">
        <v>826</v>
      </c>
      <c r="B31" s="151" t="s">
        <v>84</v>
      </c>
      <c r="C31" s="144">
        <f>IFERROR(VLOOKUP(A31,'งบทดลอง รพ.'!$A$2:$C$600,3,0),0)</f>
        <v>0</v>
      </c>
      <c r="D31" s="23"/>
      <c r="E31" s="90" t="s">
        <v>1296</v>
      </c>
      <c r="F31" s="90" t="s">
        <v>6</v>
      </c>
      <c r="G31" s="86" t="s">
        <v>1395</v>
      </c>
      <c r="H31" s="86"/>
    </row>
    <row r="32" spans="1:8" ht="27.75" x14ac:dyDescent="0.65">
      <c r="A32" s="151" t="s">
        <v>827</v>
      </c>
      <c r="B32" s="151" t="s">
        <v>828</v>
      </c>
      <c r="C32" s="144">
        <v>157723</v>
      </c>
      <c r="D32" s="305">
        <v>88750</v>
      </c>
      <c r="E32" s="90" t="s">
        <v>1285</v>
      </c>
      <c r="F32" s="90" t="s">
        <v>2</v>
      </c>
      <c r="G32" s="86" t="s">
        <v>1395</v>
      </c>
      <c r="H32" s="86"/>
    </row>
    <row r="33" spans="1:10" ht="27.75" x14ac:dyDescent="0.65">
      <c r="A33" s="151" t="s">
        <v>829</v>
      </c>
      <c r="B33" s="151" t="s">
        <v>830</v>
      </c>
      <c r="C33" s="144">
        <f>IFERROR(VLOOKUP(A33,'งบทดลอง รพ.'!$A$2:$C$600,3,0),0)</f>
        <v>0</v>
      </c>
      <c r="D33" s="23"/>
      <c r="E33" s="90" t="s">
        <v>1317</v>
      </c>
      <c r="F33" s="90" t="s">
        <v>12</v>
      </c>
      <c r="G33" s="86" t="s">
        <v>1395</v>
      </c>
      <c r="H33" s="86"/>
    </row>
    <row r="34" spans="1:10" ht="27.75" x14ac:dyDescent="0.65">
      <c r="A34" s="148" t="s">
        <v>1001</v>
      </c>
      <c r="B34" s="148" t="s">
        <v>1002</v>
      </c>
      <c r="C34" s="144">
        <f>IFERROR(VLOOKUP(A34,'งบทดลอง รพ.'!$A$2:$C$600,3,0),0)</f>
        <v>0</v>
      </c>
      <c r="D34" s="23"/>
      <c r="E34" s="90" t="s">
        <v>1317</v>
      </c>
      <c r="F34" s="90" t="s">
        <v>12</v>
      </c>
      <c r="G34" s="86" t="s">
        <v>1393</v>
      </c>
      <c r="H34" s="86"/>
    </row>
    <row r="35" spans="1:10" ht="27.75" x14ac:dyDescent="0.65">
      <c r="A35" s="151" t="s">
        <v>76</v>
      </c>
      <c r="B35" s="151" t="s">
        <v>1398</v>
      </c>
      <c r="C35" s="343">
        <f>IFERROR(VLOOKUP(A35,'งบทดลอง รพ.'!$A$2:$C$600,3,0),0)</f>
        <v>28520</v>
      </c>
      <c r="D35" s="23"/>
      <c r="E35" s="90" t="s">
        <v>1286</v>
      </c>
      <c r="F35" s="90" t="s">
        <v>4</v>
      </c>
      <c r="G35" s="86" t="s">
        <v>1395</v>
      </c>
      <c r="H35" s="86"/>
    </row>
    <row r="36" spans="1:10" ht="27.75" x14ac:dyDescent="0.65">
      <c r="A36" s="151" t="s">
        <v>77</v>
      </c>
      <c r="B36" s="151" t="s">
        <v>1399</v>
      </c>
      <c r="C36" s="144">
        <v>0</v>
      </c>
      <c r="D36" s="23"/>
      <c r="E36" s="90" t="s">
        <v>1288</v>
      </c>
      <c r="F36" s="90" t="s">
        <v>4</v>
      </c>
      <c r="G36" s="86" t="s">
        <v>1395</v>
      </c>
      <c r="H36" s="86"/>
    </row>
    <row r="37" spans="1:10" ht="27.75" x14ac:dyDescent="0.65">
      <c r="A37" s="151" t="s">
        <v>128</v>
      </c>
      <c r="B37" s="151" t="s">
        <v>1400</v>
      </c>
      <c r="C37" s="144">
        <f>IFERROR(VLOOKUP(A37,'งบทดลอง รพ.'!$A$2:$C$600,3,0),0)</f>
        <v>2389951.5</v>
      </c>
      <c r="D37" s="305">
        <v>2189951.5</v>
      </c>
      <c r="E37" s="90" t="s">
        <v>1319</v>
      </c>
      <c r="F37" s="90" t="s">
        <v>12</v>
      </c>
      <c r="G37" s="86" t="s">
        <v>1395</v>
      </c>
      <c r="H37" s="86"/>
    </row>
    <row r="38" spans="1:10" ht="27.75" x14ac:dyDescent="0.65">
      <c r="A38" s="151" t="s">
        <v>129</v>
      </c>
      <c r="B38" s="151" t="s">
        <v>1401</v>
      </c>
      <c r="C38" s="144">
        <v>382832.75</v>
      </c>
      <c r="D38" s="305">
        <v>252797</v>
      </c>
      <c r="E38" s="90" t="s">
        <v>1321</v>
      </c>
      <c r="F38" s="90" t="s">
        <v>12</v>
      </c>
      <c r="G38" s="86" t="s">
        <v>1395</v>
      </c>
      <c r="H38" s="86"/>
      <c r="J38">
        <v>382832.75</v>
      </c>
    </row>
    <row r="39" spans="1:10" ht="27.75" x14ac:dyDescent="0.65">
      <c r="A39" s="151" t="s">
        <v>85</v>
      </c>
      <c r="B39" s="151" t="s">
        <v>1402</v>
      </c>
      <c r="C39" s="144">
        <f>IFERROR(VLOOKUP(A39,'งบทดลอง รพ.'!$A$2:$C$600,3,0),0)</f>
        <v>1197377</v>
      </c>
      <c r="D39" s="371">
        <v>855635</v>
      </c>
      <c r="E39" s="90" t="s">
        <v>1298</v>
      </c>
      <c r="F39" s="90" t="s">
        <v>6</v>
      </c>
      <c r="G39" s="86" t="s">
        <v>1395</v>
      </c>
      <c r="H39" s="86"/>
    </row>
    <row r="40" spans="1:10" ht="27.75" x14ac:dyDescent="0.65">
      <c r="A40" s="151" t="s">
        <v>86</v>
      </c>
      <c r="B40" s="151" t="s">
        <v>1403</v>
      </c>
      <c r="C40" s="144">
        <v>128748</v>
      </c>
      <c r="D40" s="371">
        <v>91597</v>
      </c>
      <c r="E40" s="90" t="s">
        <v>1300</v>
      </c>
      <c r="F40" s="90" t="s">
        <v>6</v>
      </c>
      <c r="G40" s="86" t="s">
        <v>1395</v>
      </c>
      <c r="H40" s="86"/>
      <c r="J40">
        <v>91597</v>
      </c>
    </row>
    <row r="41" spans="1:10" ht="27.75" x14ac:dyDescent="0.65">
      <c r="A41" s="151" t="s">
        <v>87</v>
      </c>
      <c r="B41" s="151" t="s">
        <v>88</v>
      </c>
      <c r="C41" s="144">
        <f>IFERROR(VLOOKUP(A41,'งบทดลอง รพ.'!$A$2:$C$600,3,0),0)</f>
        <v>0</v>
      </c>
      <c r="D41" s="23"/>
      <c r="E41" s="90" t="s">
        <v>1302</v>
      </c>
      <c r="F41" s="90" t="s">
        <v>6</v>
      </c>
      <c r="G41" s="86" t="s">
        <v>1395</v>
      </c>
      <c r="H41" s="86"/>
    </row>
    <row r="42" spans="1:10" ht="27.75" x14ac:dyDescent="0.65">
      <c r="A42" s="151" t="s">
        <v>89</v>
      </c>
      <c r="B42" s="151" t="s">
        <v>90</v>
      </c>
      <c r="C42" s="144">
        <f>IFERROR(VLOOKUP(A42,'งบทดลอง รพ.'!$A$2:$C$600,3,0),0)</f>
        <v>0</v>
      </c>
      <c r="D42" s="23"/>
      <c r="E42" s="90" t="s">
        <v>1302</v>
      </c>
      <c r="F42" s="90" t="s">
        <v>6</v>
      </c>
      <c r="G42" s="86" t="s">
        <v>1395</v>
      </c>
      <c r="H42" s="86"/>
    </row>
    <row r="43" spans="1:10" ht="27.75" x14ac:dyDescent="0.65">
      <c r="A43" s="151" t="s">
        <v>130</v>
      </c>
      <c r="B43" s="151" t="s">
        <v>1404</v>
      </c>
      <c r="C43" s="144">
        <f>IFERROR(VLOOKUP(A43,'งบทดลอง รพ.'!$A$2:$C$600,3,0),0)</f>
        <v>300000</v>
      </c>
      <c r="D43" s="23"/>
      <c r="E43" s="90" t="s">
        <v>1319</v>
      </c>
      <c r="F43" s="90" t="s">
        <v>12</v>
      </c>
      <c r="G43" s="86" t="s">
        <v>1395</v>
      </c>
      <c r="H43" s="86"/>
    </row>
    <row r="44" spans="1:10" ht="27.75" x14ac:dyDescent="0.65">
      <c r="A44" s="151" t="s">
        <v>131</v>
      </c>
      <c r="B44" s="151" t="s">
        <v>1405</v>
      </c>
      <c r="C44" s="144">
        <v>87143</v>
      </c>
      <c r="D44" s="305">
        <v>77143</v>
      </c>
      <c r="E44" s="90" t="s">
        <v>1321</v>
      </c>
      <c r="F44" s="90" t="s">
        <v>12</v>
      </c>
      <c r="G44" s="86" t="s">
        <v>1395</v>
      </c>
      <c r="H44" s="86"/>
    </row>
    <row r="45" spans="1:10" ht="27.75" x14ac:dyDescent="0.65">
      <c r="A45" s="152" t="s">
        <v>78</v>
      </c>
      <c r="B45" s="152" t="s">
        <v>1406</v>
      </c>
      <c r="C45" s="144">
        <f>IFERROR(VLOOKUP(A45,'งบทดลอง รพ.'!$A$2:$C$600,3,0),0)</f>
        <v>242683</v>
      </c>
      <c r="D45" s="23">
        <v>142683</v>
      </c>
      <c r="E45" s="90" t="s">
        <v>1291</v>
      </c>
      <c r="F45" s="90" t="s">
        <v>1290</v>
      </c>
      <c r="G45" s="86" t="s">
        <v>1395</v>
      </c>
      <c r="H45" s="86"/>
    </row>
    <row r="46" spans="1:10" ht="27.75" x14ac:dyDescent="0.65">
      <c r="A46" s="152" t="s">
        <v>79</v>
      </c>
      <c r="B46" s="152" t="s">
        <v>1407</v>
      </c>
      <c r="C46" s="144">
        <v>12978</v>
      </c>
      <c r="D46" s="23"/>
      <c r="E46" s="90" t="s">
        <v>1293</v>
      </c>
      <c r="F46" s="90" t="s">
        <v>1290</v>
      </c>
      <c r="G46" s="86" t="s">
        <v>1395</v>
      </c>
      <c r="H46" s="86"/>
    </row>
    <row r="47" spans="1:10" ht="27.75" x14ac:dyDescent="0.65">
      <c r="A47" s="152" t="s">
        <v>80</v>
      </c>
      <c r="B47" s="152" t="s">
        <v>81</v>
      </c>
      <c r="C47" s="144">
        <f>IFERROR(VLOOKUP(A47,'งบทดลอง รพ.'!$A$2:$C$600,3,0),0)</f>
        <v>0</v>
      </c>
      <c r="D47" s="23"/>
      <c r="E47" s="90" t="s">
        <v>1295</v>
      </c>
      <c r="F47" s="90" t="s">
        <v>1290</v>
      </c>
      <c r="G47" s="86" t="s">
        <v>1395</v>
      </c>
      <c r="H47" s="86"/>
    </row>
    <row r="48" spans="1:10" ht="27.75" x14ac:dyDescent="0.65">
      <c r="A48" s="152" t="s">
        <v>82</v>
      </c>
      <c r="B48" s="152" t="s">
        <v>83</v>
      </c>
      <c r="C48" s="144">
        <f>IFERROR(VLOOKUP(A48,'งบทดลอง รพ.'!$A$2:$C$600,3,0),0)</f>
        <v>0</v>
      </c>
      <c r="D48" s="23"/>
      <c r="E48" s="90" t="s">
        <v>1295</v>
      </c>
      <c r="F48" s="90" t="s">
        <v>1290</v>
      </c>
      <c r="G48" s="86" t="s">
        <v>1395</v>
      </c>
      <c r="H48" s="86"/>
    </row>
    <row r="49" spans="1:14" ht="27.75" x14ac:dyDescent="0.65">
      <c r="A49" s="152" t="s">
        <v>831</v>
      </c>
      <c r="B49" s="152" t="s">
        <v>832</v>
      </c>
      <c r="C49" s="144">
        <f>IFERROR(VLOOKUP(A49,'งบทดลอง รพ.'!$A$2:$C$600,3,0),0)</f>
        <v>0</v>
      </c>
      <c r="D49" s="23"/>
      <c r="E49" s="90" t="s">
        <v>1295</v>
      </c>
      <c r="F49" s="90" t="s">
        <v>1290</v>
      </c>
      <c r="G49" s="86" t="s">
        <v>1395</v>
      </c>
      <c r="H49" s="86"/>
    </row>
    <row r="50" spans="1:14" ht="27.75" x14ac:dyDescent="0.65">
      <c r="A50" s="152" t="s">
        <v>833</v>
      </c>
      <c r="B50" s="152" t="s">
        <v>834</v>
      </c>
      <c r="C50" s="144">
        <f>IFERROR(VLOOKUP(A50,'งบทดลอง รพ.'!$A$2:$C$600,3,0),0)</f>
        <v>0</v>
      </c>
      <c r="D50" s="23"/>
      <c r="E50" s="90" t="s">
        <v>1293</v>
      </c>
      <c r="F50" s="90" t="s">
        <v>1290</v>
      </c>
      <c r="G50" s="86" t="s">
        <v>1395</v>
      </c>
      <c r="H50" s="86"/>
    </row>
    <row r="51" spans="1:14" ht="27.75" x14ac:dyDescent="0.65">
      <c r="A51" s="152" t="s">
        <v>835</v>
      </c>
      <c r="B51" s="152" t="s">
        <v>836</v>
      </c>
      <c r="C51" s="144">
        <f>IFERROR(VLOOKUP(A51,'งบทดลอง รพ.'!$A$2:$C$600,3,0),0)</f>
        <v>0</v>
      </c>
      <c r="D51" s="23"/>
      <c r="E51" s="90" t="s">
        <v>1295</v>
      </c>
      <c r="F51" s="90" t="s">
        <v>1290</v>
      </c>
      <c r="G51" s="86" t="s">
        <v>1395</v>
      </c>
      <c r="H51" s="86"/>
    </row>
    <row r="52" spans="1:14" ht="27.75" x14ac:dyDescent="0.65">
      <c r="A52" s="152" t="s">
        <v>837</v>
      </c>
      <c r="B52" s="152" t="s">
        <v>838</v>
      </c>
      <c r="C52" s="144">
        <f>IFERROR(VLOOKUP(A52,'งบทดลอง รพ.'!$A$2:$C$600,3,0),0)</f>
        <v>0</v>
      </c>
      <c r="D52" s="23"/>
      <c r="E52" s="90" t="s">
        <v>1295</v>
      </c>
      <c r="F52" s="90" t="s">
        <v>1290</v>
      </c>
      <c r="G52" s="86" t="s">
        <v>1395</v>
      </c>
      <c r="H52" s="86"/>
    </row>
    <row r="53" spans="1:14" ht="27.75" x14ac:dyDescent="0.65">
      <c r="A53" s="152" t="s">
        <v>839</v>
      </c>
      <c r="B53" s="152" t="s">
        <v>840</v>
      </c>
      <c r="C53" s="144">
        <f>IFERROR(VLOOKUP(A53,'งบทดลอง รพ.'!$A$2:$C$600,3,0),0)</f>
        <v>0</v>
      </c>
      <c r="D53" s="23"/>
      <c r="E53" s="90" t="s">
        <v>1295</v>
      </c>
      <c r="F53" s="90" t="s">
        <v>1290</v>
      </c>
      <c r="G53" s="86" t="s">
        <v>1395</v>
      </c>
      <c r="H53" s="86"/>
    </row>
    <row r="54" spans="1:14" ht="27.75" x14ac:dyDescent="0.65">
      <c r="A54" s="152" t="s">
        <v>841</v>
      </c>
      <c r="B54" s="152" t="s">
        <v>842</v>
      </c>
      <c r="C54" s="144">
        <f>IFERROR(VLOOKUP(A54,'งบทดลอง รพ.'!$A$2:$C$600,3,0),0)</f>
        <v>0</v>
      </c>
      <c r="D54" s="23"/>
      <c r="E54" s="90" t="s">
        <v>1293</v>
      </c>
      <c r="F54" s="90" t="s">
        <v>1290</v>
      </c>
      <c r="G54" s="86" t="s">
        <v>1395</v>
      </c>
      <c r="H54" s="86"/>
    </row>
    <row r="55" spans="1:14" ht="27.75" x14ac:dyDescent="0.65">
      <c r="A55" s="152" t="s">
        <v>843</v>
      </c>
      <c r="B55" s="152" t="s">
        <v>844</v>
      </c>
      <c r="C55" s="144">
        <f>IFERROR(VLOOKUP(A55,'งบทดลอง รพ.'!$A$2:$C$600,3,0),0)</f>
        <v>0</v>
      </c>
      <c r="D55" s="23"/>
      <c r="E55" s="90" t="s">
        <v>1295</v>
      </c>
      <c r="F55" s="90" t="s">
        <v>1290</v>
      </c>
      <c r="G55" s="86" t="s">
        <v>1395</v>
      </c>
      <c r="H55" s="86"/>
    </row>
    <row r="56" spans="1:14" ht="27.75" x14ac:dyDescent="0.65">
      <c r="A56" s="567" t="s">
        <v>845</v>
      </c>
      <c r="B56" s="567" t="s">
        <v>846</v>
      </c>
      <c r="C56" s="568">
        <f>IFERROR(VLOOKUP(A56,'งบทดลอง รพ.'!$A$2:$C$600,3,0),0)</f>
        <v>0</v>
      </c>
      <c r="D56" s="23"/>
      <c r="E56" s="90" t="s">
        <v>1295</v>
      </c>
      <c r="F56" s="90" t="s">
        <v>1290</v>
      </c>
      <c r="G56" s="86" t="s">
        <v>1395</v>
      </c>
      <c r="H56" s="86"/>
    </row>
    <row r="57" spans="1:14" ht="27.75" x14ac:dyDescent="0.65">
      <c r="A57" s="151" t="s">
        <v>45</v>
      </c>
      <c r="B57" s="151" t="s">
        <v>1408</v>
      </c>
      <c r="C57" s="144">
        <f>IFERROR(VLOOKUP(A57,'งบทดลอง รพ.'!$A$2:$C$600,3,0),0)</f>
        <v>14775698.25</v>
      </c>
      <c r="D57" s="23"/>
      <c r="E57" s="90" t="s">
        <v>1278</v>
      </c>
      <c r="F57" s="90" t="s">
        <v>0</v>
      </c>
      <c r="G57" s="86" t="s">
        <v>1395</v>
      </c>
      <c r="H57" s="86"/>
      <c r="J57" s="571">
        <v>27377410.960000001</v>
      </c>
      <c r="K57" s="575">
        <f>J57*100/C57</f>
        <v>185.28674920658995</v>
      </c>
      <c r="L57" t="s">
        <v>2133</v>
      </c>
      <c r="M57" t="s">
        <v>2132</v>
      </c>
    </row>
    <row r="58" spans="1:14" ht="27.75" x14ac:dyDescent="0.65">
      <c r="A58" s="151" t="s">
        <v>46</v>
      </c>
      <c r="B58" s="151" t="s">
        <v>1409</v>
      </c>
      <c r="C58" s="144">
        <v>8577412</v>
      </c>
      <c r="D58" s="305">
        <v>5046682.75</v>
      </c>
      <c r="E58" s="90" t="s">
        <v>1280</v>
      </c>
      <c r="F58" s="90" t="s">
        <v>0</v>
      </c>
      <c r="G58" s="86" t="s">
        <v>1395</v>
      </c>
      <c r="H58" s="86"/>
      <c r="J58" s="571">
        <v>3437408.02</v>
      </c>
      <c r="K58" s="575">
        <f>J58*100/C58</f>
        <v>40.075118462305412</v>
      </c>
      <c r="L58" s="265">
        <v>6173384.9900000002</v>
      </c>
      <c r="M58" s="579">
        <v>3437408.02</v>
      </c>
    </row>
    <row r="59" spans="1:14" ht="27.75" x14ac:dyDescent="0.65">
      <c r="A59" s="569" t="s">
        <v>47</v>
      </c>
      <c r="B59" s="569" t="s">
        <v>1410</v>
      </c>
      <c r="C59" s="570">
        <v>240256</v>
      </c>
      <c r="D59" s="23"/>
      <c r="E59" s="90" t="s">
        <v>1278</v>
      </c>
      <c r="F59" s="90" t="s">
        <v>0</v>
      </c>
      <c r="G59" s="86" t="s">
        <v>1395</v>
      </c>
      <c r="H59" s="86"/>
      <c r="L59" s="265">
        <v>7515320.4900000002</v>
      </c>
      <c r="M59" s="265">
        <v>850971.77</v>
      </c>
      <c r="N59" s="578"/>
    </row>
    <row r="60" spans="1:14" ht="27.75" x14ac:dyDescent="0.65">
      <c r="A60" s="148" t="s">
        <v>1003</v>
      </c>
      <c r="B60" s="148" t="s">
        <v>1004</v>
      </c>
      <c r="C60" s="144">
        <v>30035.75</v>
      </c>
      <c r="D60" s="23"/>
      <c r="E60" s="90" t="s">
        <v>1280</v>
      </c>
      <c r="F60" s="90" t="s">
        <v>0</v>
      </c>
      <c r="G60" s="86" t="s">
        <v>1393</v>
      </c>
      <c r="H60" s="86"/>
      <c r="L60" s="265">
        <v>13688705.48</v>
      </c>
      <c r="M60" s="580">
        <f>SUBTOTAL(9,M58:M59)</f>
        <v>4288379.79</v>
      </c>
    </row>
    <row r="61" spans="1:14" ht="27.75" x14ac:dyDescent="0.65">
      <c r="A61" s="151" t="s">
        <v>48</v>
      </c>
      <c r="B61" s="151" t="s">
        <v>1411</v>
      </c>
      <c r="C61" s="144">
        <f>IFERROR(VLOOKUP(A61,'งบทดลอง รพ.'!$A$2:$C$600,3,0),0)</f>
        <v>0</v>
      </c>
      <c r="D61" s="23"/>
      <c r="E61" s="90" t="s">
        <v>1278</v>
      </c>
      <c r="F61" s="90" t="s">
        <v>0</v>
      </c>
      <c r="G61" s="86" t="s">
        <v>1395</v>
      </c>
      <c r="H61" s="86"/>
      <c r="L61" s="580">
        <f>SUBTOTAL(9,L58:L60)</f>
        <v>27377410.960000001</v>
      </c>
    </row>
    <row r="62" spans="1:14" ht="27.75" x14ac:dyDescent="0.65">
      <c r="A62" s="148" t="s">
        <v>1005</v>
      </c>
      <c r="B62" s="148" t="s">
        <v>1006</v>
      </c>
      <c r="C62" s="144">
        <f>IFERROR(VLOOKUP(A62,'งบทดลอง รพ.'!$A$2:$C$600,3,0),0)</f>
        <v>0</v>
      </c>
      <c r="D62" s="23"/>
      <c r="E62" s="90" t="s">
        <v>1280</v>
      </c>
      <c r="F62" s="90" t="s">
        <v>0</v>
      </c>
      <c r="G62" s="86" t="s">
        <v>1393</v>
      </c>
      <c r="H62" s="86"/>
    </row>
    <row r="63" spans="1:14" ht="27.75" x14ac:dyDescent="0.65">
      <c r="A63" s="151" t="s">
        <v>49</v>
      </c>
      <c r="B63" s="151" t="s">
        <v>1412</v>
      </c>
      <c r="C63" s="144">
        <f>IFERROR(VLOOKUP(A63,'งบทดลอง รพ.'!$A$2:$C$600,3,0),0)</f>
        <v>0</v>
      </c>
      <c r="D63" s="23"/>
      <c r="E63" s="90" t="s">
        <v>1278</v>
      </c>
      <c r="F63" s="90" t="s">
        <v>0</v>
      </c>
      <c r="G63" s="86" t="s">
        <v>1395</v>
      </c>
      <c r="H63" s="86"/>
    </row>
    <row r="64" spans="1:14" ht="27.75" x14ac:dyDescent="0.65">
      <c r="A64" s="148" t="s">
        <v>1007</v>
      </c>
      <c r="B64" s="148" t="s">
        <v>1008</v>
      </c>
      <c r="C64" s="144">
        <f>IFERROR(VLOOKUP(A64,'งบทดลอง รพ.'!$A$2:$C$600,3,0),0)</f>
        <v>0</v>
      </c>
      <c r="D64" s="23"/>
      <c r="E64" s="90" t="s">
        <v>1280</v>
      </c>
      <c r="F64" s="90" t="s">
        <v>0</v>
      </c>
      <c r="G64" s="86" t="s">
        <v>1393</v>
      </c>
      <c r="H64" s="86"/>
    </row>
    <row r="65" spans="1:14" ht="27.75" x14ac:dyDescent="0.65">
      <c r="A65" s="152" t="s">
        <v>215</v>
      </c>
      <c r="B65" s="152" t="s">
        <v>216</v>
      </c>
      <c r="C65" s="144">
        <f>IFERROR(VLOOKUP(A65,'งบทดลอง รพ.'!$A$2:$C$600,3,0),0)</f>
        <v>404800</v>
      </c>
      <c r="D65" s="305">
        <v>2321701.9300000002</v>
      </c>
      <c r="E65" s="90" t="s">
        <v>1327</v>
      </c>
      <c r="F65" s="90" t="s">
        <v>18</v>
      </c>
      <c r="G65" s="86" t="s">
        <v>1395</v>
      </c>
      <c r="H65" s="86"/>
    </row>
    <row r="66" spans="1:14" ht="27.75" x14ac:dyDescent="0.65">
      <c r="A66" s="151" t="s">
        <v>50</v>
      </c>
      <c r="B66" s="151" t="s">
        <v>1413</v>
      </c>
      <c r="C66" s="144">
        <v>8929269.1899999995</v>
      </c>
      <c r="D66" s="23"/>
      <c r="E66" s="90" t="s">
        <v>1282</v>
      </c>
      <c r="F66" s="90" t="s">
        <v>0</v>
      </c>
      <c r="G66" s="86" t="s">
        <v>1395</v>
      </c>
      <c r="H66" s="86"/>
    </row>
    <row r="67" spans="1:14" ht="27.75" x14ac:dyDescent="0.65">
      <c r="A67" s="151" t="s">
        <v>51</v>
      </c>
      <c r="B67" s="151" t="s">
        <v>1414</v>
      </c>
      <c r="C67" s="343">
        <v>450000</v>
      </c>
      <c r="D67" s="305">
        <v>534538</v>
      </c>
      <c r="E67" s="90" t="s">
        <v>1283</v>
      </c>
      <c r="F67" s="90" t="s">
        <v>0</v>
      </c>
      <c r="G67" s="86" t="s">
        <v>1395</v>
      </c>
      <c r="H67" s="86"/>
      <c r="L67" t="s">
        <v>2134</v>
      </c>
    </row>
    <row r="68" spans="1:14" ht="27.75" x14ac:dyDescent="0.65">
      <c r="A68" s="572" t="s">
        <v>1009</v>
      </c>
      <c r="B68" s="572" t="s">
        <v>1010</v>
      </c>
      <c r="C68" s="568">
        <f>IFERROR(VLOOKUP(A68,'งบทดลอง รพ.'!$A$2:$C$600,3,0),0)</f>
        <v>0</v>
      </c>
      <c r="D68" s="23"/>
      <c r="E68" s="90" t="s">
        <v>1282</v>
      </c>
      <c r="F68" s="90" t="s">
        <v>0</v>
      </c>
      <c r="G68" s="86" t="s">
        <v>1393</v>
      </c>
      <c r="H68" s="86"/>
      <c r="L68" s="265">
        <v>2509533.37</v>
      </c>
    </row>
    <row r="69" spans="1:14" ht="27.75" x14ac:dyDescent="0.65">
      <c r="A69" s="151" t="s">
        <v>52</v>
      </c>
      <c r="B69" s="151" t="s">
        <v>1415</v>
      </c>
      <c r="C69" s="144">
        <f>IFERROR(VLOOKUP(A69,'งบทดลอง รพ.'!$A$2:$C$600,3,0),0)</f>
        <v>5971970.6799999997</v>
      </c>
      <c r="D69" s="23"/>
      <c r="E69" s="90" t="s">
        <v>1278</v>
      </c>
      <c r="F69" s="90" t="s">
        <v>0</v>
      </c>
      <c r="G69" s="86" t="s">
        <v>1395</v>
      </c>
      <c r="H69" s="86"/>
      <c r="J69" s="571">
        <v>5019066.74</v>
      </c>
      <c r="K69" s="576">
        <f>J69*100/C69</f>
        <v>84.043727086751204</v>
      </c>
      <c r="L69" s="265">
        <v>1334453.04</v>
      </c>
      <c r="N69" s="566"/>
    </row>
    <row r="70" spans="1:14" ht="27.75" x14ac:dyDescent="0.65">
      <c r="A70" s="573" t="s">
        <v>1011</v>
      </c>
      <c r="B70" s="573" t="s">
        <v>1012</v>
      </c>
      <c r="C70" s="570">
        <f>IFERROR(VLOOKUP(A70,'งบทดลอง รพ.'!$A$2:$C$600,3,0),0)</f>
        <v>0</v>
      </c>
      <c r="D70" s="23"/>
      <c r="E70" s="90" t="s">
        <v>1283</v>
      </c>
      <c r="F70" s="90" t="s">
        <v>0</v>
      </c>
      <c r="G70" s="86" t="s">
        <v>1393</v>
      </c>
      <c r="H70" s="86"/>
      <c r="L70" s="265">
        <v>1175080.33</v>
      </c>
    </row>
    <row r="71" spans="1:14" ht="27.75" x14ac:dyDescent="0.65">
      <c r="A71" s="148" t="s">
        <v>1013</v>
      </c>
      <c r="B71" s="148" t="s">
        <v>1014</v>
      </c>
      <c r="C71" s="144">
        <f>IFERROR(VLOOKUP(A71,'งบทดลอง รพ.'!$A$2:$C$600,3,0),0)</f>
        <v>0</v>
      </c>
      <c r="D71" s="23"/>
      <c r="E71" s="90" t="s">
        <v>1285</v>
      </c>
      <c r="F71" s="90" t="s">
        <v>2</v>
      </c>
      <c r="G71" s="86" t="s">
        <v>1393</v>
      </c>
      <c r="H71" s="86"/>
    </row>
    <row r="72" spans="1:14" ht="27.75" x14ac:dyDescent="0.65">
      <c r="A72" s="151" t="s">
        <v>53</v>
      </c>
      <c r="B72" s="151" t="s">
        <v>54</v>
      </c>
      <c r="C72" s="144">
        <v>15000</v>
      </c>
      <c r="D72" s="23"/>
      <c r="E72" s="90" t="s">
        <v>1283</v>
      </c>
      <c r="F72" s="90" t="s">
        <v>0</v>
      </c>
      <c r="G72" s="86" t="s">
        <v>1395</v>
      </c>
      <c r="H72" s="86"/>
      <c r="L72" s="580">
        <f>SUBTOTAL(9,L68:L71)</f>
        <v>5019066.74</v>
      </c>
    </row>
    <row r="73" spans="1:14" ht="27.75" x14ac:dyDescent="0.65">
      <c r="A73" s="151" t="s">
        <v>55</v>
      </c>
      <c r="B73" s="151" t="s">
        <v>1416</v>
      </c>
      <c r="C73" s="144">
        <f>IFERROR(VLOOKUP(A73,'งบทดลอง รพ.'!$A$2:$C$600,3,0),0)</f>
        <v>0</v>
      </c>
      <c r="D73" s="23"/>
      <c r="E73" s="90" t="s">
        <v>1283</v>
      </c>
      <c r="F73" s="90" t="s">
        <v>0</v>
      </c>
      <c r="G73" s="86" t="s">
        <v>1395</v>
      </c>
      <c r="H73" s="86"/>
    </row>
    <row r="74" spans="1:14" ht="27.75" x14ac:dyDescent="0.65">
      <c r="A74" s="151" t="s">
        <v>56</v>
      </c>
      <c r="B74" s="151" t="s">
        <v>57</v>
      </c>
      <c r="C74" s="144">
        <f>IFERROR(VLOOKUP(A74,'งบทดลอง รพ.'!$A$2:$C$600,3,0),0)</f>
        <v>820000</v>
      </c>
      <c r="D74" s="23"/>
      <c r="E74" s="90" t="s">
        <v>1283</v>
      </c>
      <c r="F74" s="90" t="s">
        <v>0</v>
      </c>
      <c r="G74" s="86" t="s">
        <v>1395</v>
      </c>
      <c r="H74" s="86"/>
    </row>
    <row r="75" spans="1:14" ht="27.75" x14ac:dyDescent="0.65">
      <c r="A75" s="151" t="s">
        <v>58</v>
      </c>
      <c r="B75" s="151" t="s">
        <v>1417</v>
      </c>
      <c r="C75" s="144">
        <f>IFERROR(VLOOKUP(A75,'งบทดลอง รพ.'!$A$2:$C$600,3,0),0)</f>
        <v>0</v>
      </c>
      <c r="D75" s="23"/>
      <c r="E75" s="90" t="s">
        <v>1282</v>
      </c>
      <c r="F75" s="90" t="s">
        <v>0</v>
      </c>
      <c r="G75" s="86" t="s">
        <v>1395</v>
      </c>
      <c r="H75" s="86"/>
    </row>
    <row r="76" spans="1:14" ht="27.75" x14ac:dyDescent="0.65">
      <c r="A76" s="151" t="s">
        <v>59</v>
      </c>
      <c r="B76" s="151" t="s">
        <v>1418</v>
      </c>
      <c r="C76" s="144">
        <f>IFERROR(VLOOKUP(A76,'งบทดลอง รพ.'!$A$2:$C$600,3,0),0)</f>
        <v>0</v>
      </c>
      <c r="D76" s="23"/>
      <c r="E76" s="90" t="s">
        <v>1282</v>
      </c>
      <c r="F76" s="90" t="s">
        <v>0</v>
      </c>
      <c r="G76" s="86" t="s">
        <v>1395</v>
      </c>
      <c r="H76" s="86"/>
    </row>
    <row r="77" spans="1:14" ht="27.75" x14ac:dyDescent="0.65">
      <c r="A77" s="151" t="s">
        <v>60</v>
      </c>
      <c r="B77" s="151" t="s">
        <v>1419</v>
      </c>
      <c r="C77" s="144">
        <f>IFERROR(VLOOKUP(A77,'งบทดลอง รพ.'!$A$2:$C$600,3,0),0)</f>
        <v>0</v>
      </c>
      <c r="D77" s="23"/>
      <c r="E77" s="90" t="s">
        <v>1282</v>
      </c>
      <c r="F77" s="90" t="s">
        <v>0</v>
      </c>
      <c r="G77" s="86" t="s">
        <v>1395</v>
      </c>
      <c r="H77" s="86"/>
    </row>
    <row r="78" spans="1:14" ht="27.75" x14ac:dyDescent="0.65">
      <c r="A78" s="148" t="s">
        <v>1015</v>
      </c>
      <c r="B78" s="148" t="s">
        <v>1016</v>
      </c>
      <c r="C78" s="144">
        <f>IFERROR(VLOOKUP(A78,'งบทดลอง รพ.'!$A$2:$C$600,3,0),0)</f>
        <v>0</v>
      </c>
      <c r="D78" s="23"/>
      <c r="E78" s="90" t="s">
        <v>1282</v>
      </c>
      <c r="F78" s="90" t="s">
        <v>0</v>
      </c>
      <c r="G78" s="86" t="s">
        <v>1393</v>
      </c>
      <c r="H78" s="86"/>
    </row>
    <row r="79" spans="1:14" ht="27.75" x14ac:dyDescent="0.65">
      <c r="A79" s="148" t="s">
        <v>1017</v>
      </c>
      <c r="B79" s="148" t="s">
        <v>1018</v>
      </c>
      <c r="C79" s="144">
        <f>IFERROR(VLOOKUP(A79,'งบทดลอง รพ.'!$A$2:$C$600,3,0),0)</f>
        <v>0</v>
      </c>
      <c r="D79" s="23"/>
      <c r="E79" s="90" t="s">
        <v>1282</v>
      </c>
      <c r="F79" s="90" t="s">
        <v>0</v>
      </c>
      <c r="G79" s="86" t="s">
        <v>1393</v>
      </c>
      <c r="H79" s="86"/>
    </row>
    <row r="80" spans="1:14" ht="27.75" x14ac:dyDescent="0.65">
      <c r="A80" s="148" t="s">
        <v>1019</v>
      </c>
      <c r="B80" s="148" t="s">
        <v>1020</v>
      </c>
      <c r="C80" s="144">
        <f>IFERROR(VLOOKUP(A80,'งบทดลอง รพ.'!$A$2:$C$600,3,0),0)</f>
        <v>0</v>
      </c>
      <c r="D80" s="23"/>
      <c r="E80" s="90" t="s">
        <v>1282</v>
      </c>
      <c r="F80" s="90" t="s">
        <v>0</v>
      </c>
      <c r="G80" s="86" t="s">
        <v>1393</v>
      </c>
      <c r="H80" s="86"/>
    </row>
    <row r="81" spans="1:14" ht="27.75" x14ac:dyDescent="0.65">
      <c r="A81" s="148" t="s">
        <v>1021</v>
      </c>
      <c r="B81" s="148" t="s">
        <v>1022</v>
      </c>
      <c r="C81" s="144">
        <f>IFERROR(VLOOKUP(A81,'งบทดลอง รพ.'!$A$2:$C$600,3,0),0)</f>
        <v>0</v>
      </c>
      <c r="D81" s="23"/>
      <c r="E81" s="90" t="s">
        <v>1282</v>
      </c>
      <c r="F81" s="90" t="s">
        <v>0</v>
      </c>
      <c r="G81" s="86" t="s">
        <v>1393</v>
      </c>
      <c r="H81" s="86"/>
    </row>
    <row r="82" spans="1:14" ht="27.75" x14ac:dyDescent="0.65">
      <c r="A82" s="148" t="s">
        <v>1023</v>
      </c>
      <c r="B82" s="148" t="s">
        <v>1024</v>
      </c>
      <c r="C82" s="144">
        <f>IFERROR(VLOOKUP(A82,'งบทดลอง รพ.'!$A$2:$C$600,3,0),0)</f>
        <v>0</v>
      </c>
      <c r="D82" s="23"/>
      <c r="E82" s="90" t="s">
        <v>1282</v>
      </c>
      <c r="F82" s="90" t="s">
        <v>0</v>
      </c>
      <c r="G82" s="86" t="s">
        <v>1393</v>
      </c>
      <c r="H82" s="86"/>
    </row>
    <row r="83" spans="1:14" ht="27.75" x14ac:dyDescent="0.65">
      <c r="A83" s="148" t="s">
        <v>1025</v>
      </c>
      <c r="B83" s="148" t="s">
        <v>1026</v>
      </c>
      <c r="C83" s="144">
        <f>IFERROR(VLOOKUP(A83,'งบทดลอง รพ.'!$A$2:$C$600,3,0),0)</f>
        <v>0</v>
      </c>
      <c r="D83" s="23"/>
      <c r="E83" s="90" t="s">
        <v>1282</v>
      </c>
      <c r="F83" s="90" t="s">
        <v>0</v>
      </c>
      <c r="G83" s="86" t="s">
        <v>1393</v>
      </c>
      <c r="H83" s="86"/>
    </row>
    <row r="84" spans="1:14" ht="27.75" x14ac:dyDescent="0.65">
      <c r="A84" s="151" t="s">
        <v>61</v>
      </c>
      <c r="B84" s="151" t="s">
        <v>1420</v>
      </c>
      <c r="C84" s="144">
        <f>IFERROR(VLOOKUP(A84,'งบทดลอง รพ.'!$A$2:$C$600,3,0),0)</f>
        <v>0</v>
      </c>
      <c r="D84" s="23"/>
      <c r="E84" s="90" t="s">
        <v>1282</v>
      </c>
      <c r="F84" s="90" t="s">
        <v>0</v>
      </c>
      <c r="G84" s="86" t="s">
        <v>1395</v>
      </c>
      <c r="H84" s="86"/>
    </row>
    <row r="85" spans="1:14" ht="27.75" x14ac:dyDescent="0.65">
      <c r="A85" s="151" t="s">
        <v>62</v>
      </c>
      <c r="B85" s="151" t="s">
        <v>1421</v>
      </c>
      <c r="C85" s="144">
        <f>IFERROR(VLOOKUP(A85,'งบทดลอง รพ.'!$A$2:$C$600,3,0),0)</f>
        <v>249720</v>
      </c>
      <c r="D85" s="23"/>
      <c r="E85" s="90" t="s">
        <v>1282</v>
      </c>
      <c r="F85" s="90" t="s">
        <v>0</v>
      </c>
      <c r="G85" s="86" t="s">
        <v>1395</v>
      </c>
      <c r="H85" s="86"/>
    </row>
    <row r="86" spans="1:14" ht="27.75" x14ac:dyDescent="0.65">
      <c r="A86" s="151" t="s">
        <v>63</v>
      </c>
      <c r="B86" s="151" t="s">
        <v>1422</v>
      </c>
      <c r="C86" s="144">
        <f>IFERROR(VLOOKUP(A86,'งบทดลอง รพ.'!$A$2:$C$600,3,0),0)</f>
        <v>0</v>
      </c>
      <c r="D86" s="23"/>
      <c r="E86" s="90" t="s">
        <v>1278</v>
      </c>
      <c r="F86" s="90" t="s">
        <v>0</v>
      </c>
      <c r="G86" s="86" t="s">
        <v>1395</v>
      </c>
      <c r="H86" s="86"/>
    </row>
    <row r="87" spans="1:14" ht="27.75" x14ac:dyDescent="0.65">
      <c r="A87" s="574" t="s">
        <v>64</v>
      </c>
      <c r="B87" s="574" t="s">
        <v>65</v>
      </c>
      <c r="C87" s="568">
        <f>IFERROR(VLOOKUP(A87,'งบทดลอง รพ.'!$A$2:$C$600,3,0),0)</f>
        <v>0</v>
      </c>
      <c r="D87" s="23"/>
      <c r="E87" s="90" t="s">
        <v>1283</v>
      </c>
      <c r="F87" s="90" t="s">
        <v>0</v>
      </c>
      <c r="G87" s="86" t="s">
        <v>1395</v>
      </c>
      <c r="H87" s="86"/>
      <c r="M87" t="s">
        <v>2135</v>
      </c>
      <c r="N87" t="s">
        <v>2130</v>
      </c>
    </row>
    <row r="88" spans="1:14" ht="27.75" x14ac:dyDescent="0.65">
      <c r="A88" s="151" t="s">
        <v>66</v>
      </c>
      <c r="B88" s="151" t="s">
        <v>67</v>
      </c>
      <c r="C88" s="144">
        <v>0</v>
      </c>
      <c r="D88" s="23"/>
      <c r="E88" s="90" t="s">
        <v>1283</v>
      </c>
      <c r="F88" s="90" t="s">
        <v>0</v>
      </c>
      <c r="G88" s="86" t="s">
        <v>1395</v>
      </c>
      <c r="H88" s="86"/>
      <c r="J88" s="571">
        <v>2711896.4399999995</v>
      </c>
      <c r="K88" s="577"/>
      <c r="M88" t="s">
        <v>2128</v>
      </c>
      <c r="N88" s="265">
        <v>120158.88</v>
      </c>
    </row>
    <row r="89" spans="1:14" ht="27.75" x14ac:dyDescent="0.65">
      <c r="A89" s="569" t="s">
        <v>68</v>
      </c>
      <c r="B89" s="569" t="s">
        <v>1423</v>
      </c>
      <c r="C89" s="570">
        <v>368562.55</v>
      </c>
      <c r="D89" s="305">
        <v>577552</v>
      </c>
      <c r="E89" s="90" t="s">
        <v>1278</v>
      </c>
      <c r="F89" s="90" t="s">
        <v>0</v>
      </c>
      <c r="G89" s="86" t="s">
        <v>1395</v>
      </c>
      <c r="H89" s="86"/>
      <c r="M89" t="s">
        <v>2129</v>
      </c>
      <c r="N89" s="265">
        <v>2186778.5699999998</v>
      </c>
    </row>
    <row r="90" spans="1:14" ht="27.75" x14ac:dyDescent="0.65">
      <c r="A90" s="151" t="s">
        <v>69</v>
      </c>
      <c r="B90" s="151" t="s">
        <v>1424</v>
      </c>
      <c r="C90" s="144">
        <v>226601</v>
      </c>
      <c r="D90" s="23"/>
      <c r="E90" s="90" t="s">
        <v>1280</v>
      </c>
      <c r="F90" s="90" t="s">
        <v>0</v>
      </c>
      <c r="G90" s="86" t="s">
        <v>1395</v>
      </c>
      <c r="H90" s="86"/>
      <c r="M90" t="s">
        <v>2131</v>
      </c>
      <c r="N90" s="265">
        <v>404958.99</v>
      </c>
    </row>
    <row r="91" spans="1:14" ht="27.75" x14ac:dyDescent="0.65">
      <c r="A91" s="151" t="s">
        <v>70</v>
      </c>
      <c r="B91" s="151" t="s">
        <v>1425</v>
      </c>
      <c r="C91" s="144">
        <f>IFERROR(VLOOKUP(A91,'งบทดลอง รพ.'!$A$2:$C$600,3,0),0)</f>
        <v>0</v>
      </c>
      <c r="D91" s="23"/>
      <c r="E91" s="90" t="s">
        <v>1278</v>
      </c>
      <c r="F91" s="90" t="s">
        <v>0</v>
      </c>
      <c r="G91" s="86" t="s">
        <v>1395</v>
      </c>
      <c r="H91" s="86"/>
      <c r="N91" s="265">
        <f>SUBTOTAL(9,N88:N90)</f>
        <v>2711896.4399999995</v>
      </c>
    </row>
    <row r="92" spans="1:14" ht="27.75" x14ac:dyDescent="0.65">
      <c r="A92" s="151" t="s">
        <v>71</v>
      </c>
      <c r="B92" s="151" t="s">
        <v>1426</v>
      </c>
      <c r="C92" s="144">
        <f>IFERROR(VLOOKUP(A92,'งบทดลอง รพ.'!$A$2:$C$600,3,0),0)</f>
        <v>0</v>
      </c>
      <c r="D92" s="23"/>
      <c r="E92" s="90" t="s">
        <v>1280</v>
      </c>
      <c r="F92" s="90" t="s">
        <v>0</v>
      </c>
      <c r="G92" s="86" t="s">
        <v>1395</v>
      </c>
      <c r="H92" s="86"/>
    </row>
    <row r="93" spans="1:14" ht="27.75" x14ac:dyDescent="0.65">
      <c r="A93" s="151" t="s">
        <v>72</v>
      </c>
      <c r="B93" s="151" t="s">
        <v>1427</v>
      </c>
      <c r="C93" s="343">
        <f>IFERROR(VLOOKUP(A93,'งบทดลอง รพ.'!$A$2:$C$600,3,0),0)</f>
        <v>1107166</v>
      </c>
      <c r="D93" s="23"/>
      <c r="E93" s="90" t="s">
        <v>1278</v>
      </c>
      <c r="F93" s="90" t="s">
        <v>0</v>
      </c>
      <c r="G93" s="86" t="s">
        <v>1395</v>
      </c>
      <c r="H93" s="86"/>
    </row>
    <row r="94" spans="1:14" ht="27.75" x14ac:dyDescent="0.65">
      <c r="A94" s="151" t="s">
        <v>73</v>
      </c>
      <c r="B94" s="151" t="s">
        <v>1428</v>
      </c>
      <c r="C94" s="144">
        <f>IFERROR(VLOOKUP(A94,'งบทดลอง รพ.'!$A$2:$C$600,3,0),0)</f>
        <v>0</v>
      </c>
      <c r="D94" s="23"/>
      <c r="E94" s="90" t="s">
        <v>1280</v>
      </c>
      <c r="F94" s="90" t="s">
        <v>0</v>
      </c>
      <c r="G94" s="86" t="s">
        <v>1395</v>
      </c>
      <c r="H94" s="86"/>
    </row>
    <row r="95" spans="1:14" ht="27.75" x14ac:dyDescent="0.65">
      <c r="A95" s="148" t="s">
        <v>1027</v>
      </c>
      <c r="B95" s="148" t="s">
        <v>1028</v>
      </c>
      <c r="C95" s="144">
        <f>IFERROR(VLOOKUP(A95,'งบทดลอง รพ.'!$A$2:$C$600,3,0),0)</f>
        <v>0</v>
      </c>
      <c r="D95" s="23"/>
      <c r="E95" s="90" t="s">
        <v>1283</v>
      </c>
      <c r="F95" s="90" t="s">
        <v>0</v>
      </c>
      <c r="G95" s="86" t="s">
        <v>1393</v>
      </c>
      <c r="H95" s="86"/>
    </row>
    <row r="96" spans="1:14" ht="27.75" x14ac:dyDescent="0.65">
      <c r="A96" s="151" t="s">
        <v>74</v>
      </c>
      <c r="B96" s="151" t="s">
        <v>1429</v>
      </c>
      <c r="C96" s="144">
        <f>IFERROR(VLOOKUP(A96,'งบทดลอง รพ.'!$A$2:$C$600,3,0),0)</f>
        <v>0</v>
      </c>
      <c r="D96" s="23"/>
      <c r="E96" s="90" t="s">
        <v>1283</v>
      </c>
      <c r="F96" s="90" t="s">
        <v>0</v>
      </c>
      <c r="G96" s="86" t="s">
        <v>1395</v>
      </c>
      <c r="H96" s="86"/>
    </row>
    <row r="97" spans="1:8" ht="27.75" x14ac:dyDescent="0.65">
      <c r="A97" s="151" t="s">
        <v>75</v>
      </c>
      <c r="B97" s="151" t="s">
        <v>1430</v>
      </c>
      <c r="C97" s="144">
        <f>IFERROR(VLOOKUP(A97,'งบทดลอง รพ.'!$A$2:$C$600,3,0),0)</f>
        <v>0</v>
      </c>
      <c r="D97" s="23"/>
      <c r="E97" s="90" t="s">
        <v>1283</v>
      </c>
      <c r="F97" s="90" t="s">
        <v>0</v>
      </c>
      <c r="G97" s="86" t="s">
        <v>1395</v>
      </c>
      <c r="H97" s="86"/>
    </row>
    <row r="98" spans="1:8" ht="27.75" x14ac:dyDescent="0.65">
      <c r="A98" s="151" t="s">
        <v>847</v>
      </c>
      <c r="B98" s="151" t="s">
        <v>848</v>
      </c>
      <c r="C98" s="144">
        <f>IFERROR(VLOOKUP(A98,'งบทดลอง รพ.'!$A$2:$C$600,3,0),0)</f>
        <v>0</v>
      </c>
      <c r="D98" s="23"/>
      <c r="E98" s="90" t="s">
        <v>1282</v>
      </c>
      <c r="F98" s="90" t="s">
        <v>0</v>
      </c>
      <c r="G98" s="86" t="s">
        <v>1395</v>
      </c>
      <c r="H98" s="86"/>
    </row>
    <row r="99" spans="1:8" ht="27.75" x14ac:dyDescent="0.65">
      <c r="A99" s="151" t="s">
        <v>849</v>
      </c>
      <c r="B99" s="151" t="s">
        <v>850</v>
      </c>
      <c r="C99" s="144">
        <f>IFERROR(VLOOKUP(A99,'งบทดลอง รพ.'!$A$2:$C$600,3,0),0)</f>
        <v>0</v>
      </c>
      <c r="D99" s="23"/>
      <c r="E99" s="90" t="s">
        <v>1282</v>
      </c>
      <c r="F99" s="90" t="s">
        <v>0</v>
      </c>
      <c r="G99" s="86" t="s">
        <v>1395</v>
      </c>
      <c r="H99" s="86"/>
    </row>
    <row r="100" spans="1:8" ht="27.75" x14ac:dyDescent="0.65">
      <c r="A100" s="151" t="s">
        <v>851</v>
      </c>
      <c r="B100" s="151" t="s">
        <v>852</v>
      </c>
      <c r="C100" s="343">
        <v>814330</v>
      </c>
      <c r="D100" s="305">
        <v>762742</v>
      </c>
      <c r="E100" s="90" t="s">
        <v>1283</v>
      </c>
      <c r="F100" s="90" t="s">
        <v>0</v>
      </c>
      <c r="G100" s="86" t="s">
        <v>1395</v>
      </c>
      <c r="H100" s="86"/>
    </row>
    <row r="101" spans="1:8" ht="27.75" x14ac:dyDescent="0.65">
      <c r="A101" s="151" t="s">
        <v>853</v>
      </c>
      <c r="B101" s="151" t="s">
        <v>854</v>
      </c>
      <c r="C101" s="144">
        <f>IFERROR(VLOOKUP(A101,'งบทดลอง รพ.'!$A$2:$C$600,3,0),0)</f>
        <v>0</v>
      </c>
      <c r="D101" s="23"/>
      <c r="E101" s="90" t="s">
        <v>1283</v>
      </c>
      <c r="F101" s="90" t="s">
        <v>0</v>
      </c>
      <c r="G101" s="86" t="s">
        <v>1395</v>
      </c>
      <c r="H101" s="86"/>
    </row>
    <row r="102" spans="1:8" ht="27.75" x14ac:dyDescent="0.65">
      <c r="A102" s="151" t="s">
        <v>855</v>
      </c>
      <c r="B102" s="151" t="s">
        <v>856</v>
      </c>
      <c r="C102" s="144">
        <f>IFERROR(VLOOKUP(A102,'งบทดลอง รพ.'!$A$2:$C$600,3,0),0)</f>
        <v>0</v>
      </c>
      <c r="D102" s="23"/>
      <c r="E102" s="90" t="s">
        <v>1282</v>
      </c>
      <c r="F102" s="90" t="s">
        <v>0</v>
      </c>
      <c r="G102" s="86" t="s">
        <v>1395</v>
      </c>
      <c r="H102" s="86"/>
    </row>
    <row r="103" spans="1:8" ht="27.75" x14ac:dyDescent="0.65">
      <c r="A103" s="151" t="s">
        <v>857</v>
      </c>
      <c r="B103" s="151" t="s">
        <v>858</v>
      </c>
      <c r="C103" s="144">
        <f>IFERROR(VLOOKUP(A103,'งบทดลอง รพ.'!$A$2:$C$600,3,0),0)</f>
        <v>0</v>
      </c>
      <c r="D103" s="23"/>
      <c r="E103" s="90" t="s">
        <v>1282</v>
      </c>
      <c r="F103" s="90" t="s">
        <v>0</v>
      </c>
      <c r="G103" s="86" t="s">
        <v>1395</v>
      </c>
      <c r="H103" s="86"/>
    </row>
    <row r="104" spans="1:8" ht="27.75" x14ac:dyDescent="0.65">
      <c r="A104" s="151" t="s">
        <v>859</v>
      </c>
      <c r="B104" s="151" t="s">
        <v>860</v>
      </c>
      <c r="C104" s="144">
        <f>IFERROR(VLOOKUP(A104,'งบทดลอง รพ.'!$A$2:$C$600,3,0),0)</f>
        <v>0</v>
      </c>
      <c r="D104" s="23"/>
      <c r="E104" s="90" t="s">
        <v>1282</v>
      </c>
      <c r="F104" s="90" t="s">
        <v>0</v>
      </c>
      <c r="G104" s="86" t="s">
        <v>1395</v>
      </c>
      <c r="H104" s="86"/>
    </row>
    <row r="105" spans="1:8" ht="27.75" x14ac:dyDescent="0.65">
      <c r="A105" s="151" t="s">
        <v>808</v>
      </c>
      <c r="B105" s="151" t="s">
        <v>1431</v>
      </c>
      <c r="C105" s="144">
        <f>IFERROR(VLOOKUP(A105,'งบทดลอง รพ.'!$A$2:$C$600,3,0),0)</f>
        <v>0</v>
      </c>
      <c r="D105" s="23"/>
      <c r="E105" s="90" t="s">
        <v>1282</v>
      </c>
      <c r="F105" s="90" t="s">
        <v>0</v>
      </c>
      <c r="G105" s="86" t="s">
        <v>1395</v>
      </c>
      <c r="H105" s="86"/>
    </row>
    <row r="106" spans="1:8" ht="27.75" x14ac:dyDescent="0.65">
      <c r="A106" s="151" t="s">
        <v>809</v>
      </c>
      <c r="B106" s="151" t="s">
        <v>810</v>
      </c>
      <c r="C106" s="144">
        <f>IFERROR(VLOOKUP(A106,'งบทดลอง รพ.'!$A$2:$C$600,3,0),0)</f>
        <v>0</v>
      </c>
      <c r="D106" s="23"/>
      <c r="E106" s="90" t="s">
        <v>1282</v>
      </c>
      <c r="F106" s="90" t="s">
        <v>0</v>
      </c>
      <c r="G106" s="86" t="s">
        <v>1395</v>
      </c>
      <c r="H106" s="86"/>
    </row>
    <row r="107" spans="1:8" ht="27.75" x14ac:dyDescent="0.65">
      <c r="A107" s="151" t="s">
        <v>811</v>
      </c>
      <c r="B107" s="151" t="s">
        <v>812</v>
      </c>
      <c r="C107" s="144">
        <f>IFERROR(VLOOKUP(A107,'งบทดลอง รพ.'!$A$2:$C$600,3,0),0)</f>
        <v>0</v>
      </c>
      <c r="D107" s="23"/>
      <c r="E107" s="90" t="s">
        <v>1282</v>
      </c>
      <c r="F107" s="90" t="s">
        <v>0</v>
      </c>
      <c r="G107" s="86" t="s">
        <v>1395</v>
      </c>
      <c r="H107" s="86"/>
    </row>
    <row r="108" spans="1:8" ht="27.75" x14ac:dyDescent="0.65">
      <c r="A108" s="151" t="s">
        <v>813</v>
      </c>
      <c r="B108" s="151" t="s">
        <v>814</v>
      </c>
      <c r="C108" s="144">
        <f>IFERROR(VLOOKUP(A108,'งบทดลอง รพ.'!$A$2:$C$600,3,0),0)</f>
        <v>0</v>
      </c>
      <c r="D108" s="23"/>
      <c r="E108" s="90" t="s">
        <v>1282</v>
      </c>
      <c r="F108" s="90" t="s">
        <v>0</v>
      </c>
      <c r="G108" s="86" t="s">
        <v>1395</v>
      </c>
      <c r="H108" s="86"/>
    </row>
    <row r="109" spans="1:8" ht="27.75" x14ac:dyDescent="0.65">
      <c r="A109" s="151" t="s">
        <v>815</v>
      </c>
      <c r="B109" s="151" t="s">
        <v>816</v>
      </c>
      <c r="C109" s="144">
        <f>IFERROR(VLOOKUP(A109,'งบทดลอง รพ.'!$A$2:$C$600,3,0),0)</f>
        <v>0</v>
      </c>
      <c r="D109" s="23"/>
      <c r="E109" s="90" t="s">
        <v>1282</v>
      </c>
      <c r="F109" s="90" t="s">
        <v>0</v>
      </c>
      <c r="G109" s="86" t="s">
        <v>1395</v>
      </c>
      <c r="H109" s="86"/>
    </row>
    <row r="110" spans="1:8" ht="27.75" x14ac:dyDescent="0.65">
      <c r="A110" s="151" t="s">
        <v>817</v>
      </c>
      <c r="B110" s="151" t="s">
        <v>818</v>
      </c>
      <c r="C110" s="144">
        <f>IFERROR(VLOOKUP(A110,'งบทดลอง รพ.'!$A$2:$C$600,3,0),0)</f>
        <v>0</v>
      </c>
      <c r="D110" s="23"/>
      <c r="E110" s="90" t="s">
        <v>1282</v>
      </c>
      <c r="F110" s="90" t="s">
        <v>0</v>
      </c>
      <c r="G110" s="86" t="s">
        <v>1395</v>
      </c>
      <c r="H110" s="86"/>
    </row>
    <row r="111" spans="1:8" ht="27.75" x14ac:dyDescent="0.65">
      <c r="A111" s="151" t="s">
        <v>819</v>
      </c>
      <c r="B111" s="151" t="s">
        <v>820</v>
      </c>
      <c r="C111" s="144">
        <f>IFERROR(VLOOKUP(A111,'งบทดลอง รพ.'!$A$2:$C$600,3,0),0)</f>
        <v>0</v>
      </c>
      <c r="D111" s="23"/>
      <c r="E111" s="90" t="s">
        <v>1282</v>
      </c>
      <c r="F111" s="90" t="s">
        <v>0</v>
      </c>
      <c r="G111" s="86" t="s">
        <v>1395</v>
      </c>
      <c r="H111" s="86"/>
    </row>
    <row r="112" spans="1:8" ht="27.75" x14ac:dyDescent="0.65">
      <c r="A112" s="151" t="s">
        <v>91</v>
      </c>
      <c r="B112" s="151" t="s">
        <v>92</v>
      </c>
      <c r="C112" s="144">
        <f>IFERROR(VLOOKUP(A112,'งบทดลอง รพ.'!$A$2:$C$600,3,0),0)</f>
        <v>0</v>
      </c>
      <c r="D112" s="23"/>
      <c r="E112" s="90" t="s">
        <v>1303</v>
      </c>
      <c r="F112" s="90" t="s">
        <v>8</v>
      </c>
      <c r="G112" s="86" t="s">
        <v>1395</v>
      </c>
      <c r="H112" s="86"/>
    </row>
    <row r="113" spans="1:8" ht="27.75" x14ac:dyDescent="0.65">
      <c r="A113" s="151" t="s">
        <v>93</v>
      </c>
      <c r="B113" s="151" t="s">
        <v>1432</v>
      </c>
      <c r="C113" s="144">
        <f>IFERROR(VLOOKUP(A113,'งบทดลอง รพ.'!$A$2:$C$600,3,0),0)</f>
        <v>825072</v>
      </c>
      <c r="D113" s="305">
        <v>591909</v>
      </c>
      <c r="E113" s="90" t="s">
        <v>1304</v>
      </c>
      <c r="F113" s="90" t="s">
        <v>8</v>
      </c>
      <c r="G113" s="86" t="s">
        <v>1395</v>
      </c>
      <c r="H113" s="86"/>
    </row>
    <row r="114" spans="1:8" ht="27.75" x14ac:dyDescent="0.65">
      <c r="A114" s="151" t="s">
        <v>94</v>
      </c>
      <c r="B114" s="151" t="s">
        <v>1433</v>
      </c>
      <c r="C114" s="144">
        <v>117843</v>
      </c>
      <c r="D114" s="305">
        <v>110725</v>
      </c>
      <c r="E114" s="90" t="s">
        <v>1306</v>
      </c>
      <c r="F114" s="90" t="s">
        <v>8</v>
      </c>
      <c r="G114" s="86" t="s">
        <v>1395</v>
      </c>
      <c r="H114" s="86"/>
    </row>
    <row r="115" spans="1:8" ht="27.75" x14ac:dyDescent="0.65">
      <c r="A115" s="151" t="s">
        <v>95</v>
      </c>
      <c r="B115" s="151" t="s">
        <v>1434</v>
      </c>
      <c r="C115" s="144">
        <f>IFERROR(VLOOKUP(A115,'งบทดลอง รพ.'!$A$2:$C$600,3,0),0)</f>
        <v>0</v>
      </c>
      <c r="D115" s="23"/>
      <c r="E115" s="90" t="s">
        <v>1304</v>
      </c>
      <c r="F115" s="90" t="s">
        <v>8</v>
      </c>
      <c r="G115" s="86" t="s">
        <v>1395</v>
      </c>
      <c r="H115" s="86"/>
    </row>
    <row r="116" spans="1:8" ht="27.75" x14ac:dyDescent="0.65">
      <c r="A116" s="151" t="s">
        <v>96</v>
      </c>
      <c r="B116" s="151" t="s">
        <v>1435</v>
      </c>
      <c r="C116" s="144">
        <f>IFERROR(VLOOKUP(A116,'งบทดลอง รพ.'!$A$2:$C$600,3,0),0)</f>
        <v>0</v>
      </c>
      <c r="D116" s="23"/>
      <c r="E116" s="90" t="s">
        <v>1306</v>
      </c>
      <c r="F116" s="90" t="s">
        <v>8</v>
      </c>
      <c r="G116" s="86" t="s">
        <v>1395</v>
      </c>
      <c r="H116" s="86"/>
    </row>
    <row r="117" spans="1:8" ht="27.75" x14ac:dyDescent="0.65">
      <c r="A117" s="148" t="s">
        <v>1029</v>
      </c>
      <c r="B117" s="148" t="s">
        <v>1030</v>
      </c>
      <c r="C117" s="144">
        <f>IFERROR(VLOOKUP(A117,'งบทดลอง รพ.'!$A$2:$C$600,3,0),0)</f>
        <v>0</v>
      </c>
      <c r="D117" s="23"/>
      <c r="E117" s="90" t="s">
        <v>1304</v>
      </c>
      <c r="F117" s="90" t="s">
        <v>8</v>
      </c>
      <c r="G117" s="86" t="s">
        <v>1393</v>
      </c>
      <c r="H117" s="86"/>
    </row>
    <row r="118" spans="1:8" ht="27.75" x14ac:dyDescent="0.65">
      <c r="A118" s="148" t="s">
        <v>1031</v>
      </c>
      <c r="B118" s="148" t="s">
        <v>1032</v>
      </c>
      <c r="C118" s="144">
        <f>IFERROR(VLOOKUP(A118,'งบทดลอง รพ.'!$A$2:$C$600,3,0),0)</f>
        <v>0</v>
      </c>
      <c r="D118" s="23"/>
      <c r="E118" s="90" t="s">
        <v>1306</v>
      </c>
      <c r="F118" s="90" t="s">
        <v>8</v>
      </c>
      <c r="G118" s="86" t="s">
        <v>1393</v>
      </c>
      <c r="H118" s="86"/>
    </row>
    <row r="119" spans="1:8" ht="27.75" x14ac:dyDescent="0.65">
      <c r="A119" s="151" t="s">
        <v>97</v>
      </c>
      <c r="B119" s="151" t="s">
        <v>98</v>
      </c>
      <c r="C119" s="144">
        <f>IFERROR(VLOOKUP(A119,'งบทดลอง รพ.'!$A$2:$C$600,3,0),0)</f>
        <v>91083</v>
      </c>
      <c r="D119" s="304" t="s">
        <v>2043</v>
      </c>
      <c r="E119" s="90" t="s">
        <v>1308</v>
      </c>
      <c r="F119" s="90" t="s">
        <v>8</v>
      </c>
      <c r="G119" s="86" t="s">
        <v>1395</v>
      </c>
      <c r="H119" s="86"/>
    </row>
    <row r="120" spans="1:8" ht="27.75" x14ac:dyDescent="0.65">
      <c r="A120" s="151" t="s">
        <v>99</v>
      </c>
      <c r="B120" s="151" t="s">
        <v>100</v>
      </c>
      <c r="C120" s="144">
        <f>IFERROR(VLOOKUP(A120,'งบทดลอง รพ.'!$A$2:$C$600,3,0),0)</f>
        <v>0</v>
      </c>
      <c r="D120" s="305"/>
      <c r="E120" s="90" t="s">
        <v>1306</v>
      </c>
      <c r="F120" s="90" t="s">
        <v>8</v>
      </c>
      <c r="G120" s="86" t="s">
        <v>1395</v>
      </c>
      <c r="H120" s="86"/>
    </row>
    <row r="121" spans="1:8" ht="27.75" x14ac:dyDescent="0.65">
      <c r="A121" s="151" t="s">
        <v>101</v>
      </c>
      <c r="B121" s="151" t="s">
        <v>1436</v>
      </c>
      <c r="C121" s="144">
        <f>IFERROR(VLOOKUP(A121,'งบทดลอง รพ.'!$A$2:$C$600,3,0),0)</f>
        <v>98185</v>
      </c>
      <c r="D121" s="304">
        <v>94965</v>
      </c>
      <c r="E121" s="90" t="s">
        <v>1304</v>
      </c>
      <c r="F121" s="90" t="s">
        <v>8</v>
      </c>
      <c r="G121" s="86" t="s">
        <v>1395</v>
      </c>
      <c r="H121" s="86"/>
    </row>
    <row r="122" spans="1:8" ht="27.75" x14ac:dyDescent="0.65">
      <c r="A122" s="151" t="s">
        <v>102</v>
      </c>
      <c r="B122" s="151" t="s">
        <v>1437</v>
      </c>
      <c r="C122" s="144">
        <v>47154</v>
      </c>
      <c r="D122" s="305">
        <v>3220</v>
      </c>
      <c r="E122" s="90" t="s">
        <v>1306</v>
      </c>
      <c r="F122" s="90" t="s">
        <v>8</v>
      </c>
      <c r="G122" s="86" t="s">
        <v>1395</v>
      </c>
      <c r="H122" s="86"/>
    </row>
    <row r="123" spans="1:8" ht="27.75" x14ac:dyDescent="0.65">
      <c r="A123" s="151" t="s">
        <v>103</v>
      </c>
      <c r="B123" s="151" t="s">
        <v>1438</v>
      </c>
      <c r="C123" s="144">
        <f>IFERROR(VLOOKUP(A123,'งบทดลอง รพ.'!$A$2:$C$600,3,0),0)</f>
        <v>0</v>
      </c>
      <c r="D123" s="23"/>
      <c r="E123" s="90" t="s">
        <v>1303</v>
      </c>
      <c r="F123" s="90" t="s">
        <v>8</v>
      </c>
      <c r="G123" s="86" t="s">
        <v>1395</v>
      </c>
      <c r="H123" s="86"/>
    </row>
    <row r="124" spans="1:8" ht="27.75" x14ac:dyDescent="0.65">
      <c r="A124" s="151" t="s">
        <v>104</v>
      </c>
      <c r="B124" s="151" t="s">
        <v>1439</v>
      </c>
      <c r="C124" s="144">
        <f>IFERROR(VLOOKUP(A124,'งบทดลอง รพ.'!$A$2:$C$600,3,0),0)</f>
        <v>0</v>
      </c>
      <c r="D124" s="23"/>
      <c r="E124" s="90" t="s">
        <v>1303</v>
      </c>
      <c r="F124" s="90" t="s">
        <v>8</v>
      </c>
      <c r="G124" s="86" t="s">
        <v>1395</v>
      </c>
      <c r="H124" s="86"/>
    </row>
    <row r="125" spans="1:8" ht="27.75" x14ac:dyDescent="0.65">
      <c r="A125" s="151" t="s">
        <v>105</v>
      </c>
      <c r="B125" s="151" t="s">
        <v>1440</v>
      </c>
      <c r="C125" s="144">
        <f>IFERROR(VLOOKUP(A125,'งบทดลอง รพ.'!$A$2:$C$600,3,0),0)</f>
        <v>0</v>
      </c>
      <c r="D125" s="23"/>
      <c r="E125" s="90" t="s">
        <v>1303</v>
      </c>
      <c r="F125" s="90" t="s">
        <v>8</v>
      </c>
      <c r="G125" s="86" t="s">
        <v>1395</v>
      </c>
      <c r="H125" s="86"/>
    </row>
    <row r="126" spans="1:8" ht="27.75" x14ac:dyDescent="0.65">
      <c r="A126" s="151" t="s">
        <v>106</v>
      </c>
      <c r="B126" s="151" t="s">
        <v>1441</v>
      </c>
      <c r="C126" s="144">
        <f>IFERROR(VLOOKUP(A126,'งบทดลอง รพ.'!$A$2:$C$600,3,0),0)</f>
        <v>0</v>
      </c>
      <c r="D126" s="23"/>
      <c r="E126" s="90" t="s">
        <v>1303</v>
      </c>
      <c r="F126" s="90" t="s">
        <v>8</v>
      </c>
      <c r="G126" s="86" t="s">
        <v>1395</v>
      </c>
      <c r="H126" s="86"/>
    </row>
    <row r="127" spans="1:8" ht="27.75" x14ac:dyDescent="0.65">
      <c r="A127" s="151" t="s">
        <v>861</v>
      </c>
      <c r="B127" s="151" t="s">
        <v>107</v>
      </c>
      <c r="C127" s="144">
        <f>IFERROR(VLOOKUP(A127,'งบทดลอง รพ.'!$A$2:$C$600,3,0),0)</f>
        <v>0</v>
      </c>
      <c r="D127" s="23"/>
      <c r="E127" s="90" t="s">
        <v>1308</v>
      </c>
      <c r="F127" s="90" t="s">
        <v>8</v>
      </c>
      <c r="G127" s="86" t="s">
        <v>1395</v>
      </c>
      <c r="H127" s="86"/>
    </row>
    <row r="128" spans="1:8" ht="27.75" x14ac:dyDescent="0.65">
      <c r="A128" s="151" t="s">
        <v>862</v>
      </c>
      <c r="B128" s="151" t="s">
        <v>108</v>
      </c>
      <c r="C128" s="144">
        <f>IFERROR(VLOOKUP(A128,'งบทดลอง รพ.'!$A$2:$C$600,3,0),0)</f>
        <v>0</v>
      </c>
      <c r="D128" s="23"/>
      <c r="E128" s="90" t="s">
        <v>1308</v>
      </c>
      <c r="F128" s="90" t="s">
        <v>8</v>
      </c>
      <c r="G128" s="86" t="s">
        <v>1395</v>
      </c>
      <c r="H128" s="86"/>
    </row>
    <row r="129" spans="1:8" ht="27.75" x14ac:dyDescent="0.65">
      <c r="A129" s="148" t="s">
        <v>1033</v>
      </c>
      <c r="B129" s="148" t="s">
        <v>1034</v>
      </c>
      <c r="C129" s="144">
        <f>IFERROR(VLOOKUP(A129,'งบทดลอง รพ.'!$A$2:$C$600,3,0),0)</f>
        <v>0</v>
      </c>
      <c r="D129" s="23"/>
      <c r="E129" s="90" t="s">
        <v>1310</v>
      </c>
      <c r="F129" s="90" t="s">
        <v>10</v>
      </c>
      <c r="G129" s="86" t="s">
        <v>1393</v>
      </c>
      <c r="H129" s="86"/>
    </row>
    <row r="130" spans="1:8" ht="27.75" x14ac:dyDescent="0.65">
      <c r="A130" s="151" t="s">
        <v>109</v>
      </c>
      <c r="B130" s="151" t="s">
        <v>1442</v>
      </c>
      <c r="C130" s="144">
        <f>IFERROR(VLOOKUP(A130,'งบทดลอง รพ.'!$A$2:$C$600,3,0),0)</f>
        <v>0</v>
      </c>
      <c r="D130" s="23"/>
      <c r="E130" s="90" t="s">
        <v>1311</v>
      </c>
      <c r="F130" s="90" t="s">
        <v>10</v>
      </c>
      <c r="G130" s="86" t="s">
        <v>1395</v>
      </c>
      <c r="H130" s="86"/>
    </row>
    <row r="131" spans="1:8" ht="27.75" x14ac:dyDescent="0.65">
      <c r="A131" s="151" t="s">
        <v>110</v>
      </c>
      <c r="B131" s="151" t="s">
        <v>1443</v>
      </c>
      <c r="C131" s="144">
        <v>0</v>
      </c>
      <c r="D131" s="23">
        <v>42998</v>
      </c>
      <c r="E131" s="90" t="s">
        <v>1313</v>
      </c>
      <c r="F131" s="90" t="s">
        <v>10</v>
      </c>
      <c r="G131" s="86" t="s">
        <v>1395</v>
      </c>
      <c r="H131" s="86"/>
    </row>
    <row r="132" spans="1:8" ht="27.75" x14ac:dyDescent="0.65">
      <c r="A132" s="151" t="s">
        <v>111</v>
      </c>
      <c r="B132" s="151" t="s">
        <v>1444</v>
      </c>
      <c r="C132" s="144">
        <f>IFERROR(VLOOKUP(A132,'งบทดลอง รพ.'!$A$2:$C$600,3,0),0)</f>
        <v>0</v>
      </c>
      <c r="D132" s="23"/>
      <c r="E132" s="90" t="s">
        <v>1310</v>
      </c>
      <c r="F132" s="90" t="s">
        <v>10</v>
      </c>
      <c r="G132" s="86" t="s">
        <v>1395</v>
      </c>
      <c r="H132" s="86"/>
    </row>
    <row r="133" spans="1:8" ht="27.75" x14ac:dyDescent="0.65">
      <c r="A133" s="151" t="s">
        <v>112</v>
      </c>
      <c r="B133" s="151" t="s">
        <v>1445</v>
      </c>
      <c r="C133" s="144">
        <f>IFERROR(VLOOKUP(A133,'งบทดลอง รพ.'!$A$2:$C$600,3,0),0)</f>
        <v>0</v>
      </c>
      <c r="D133" s="23"/>
      <c r="E133" s="90" t="s">
        <v>1310</v>
      </c>
      <c r="F133" s="90" t="s">
        <v>10</v>
      </c>
      <c r="G133" s="86" t="s">
        <v>1395</v>
      </c>
      <c r="H133" s="86"/>
    </row>
    <row r="134" spans="1:8" ht="27.75" x14ac:dyDescent="0.65">
      <c r="A134" s="151" t="s">
        <v>113</v>
      </c>
      <c r="B134" s="151" t="s">
        <v>1446</v>
      </c>
      <c r="C134" s="144">
        <f>IFERROR(VLOOKUP(A134,'งบทดลอง รพ.'!$A$2:$C$600,3,0),0)</f>
        <v>0</v>
      </c>
      <c r="D134" s="23"/>
      <c r="E134" s="90" t="s">
        <v>1315</v>
      </c>
      <c r="F134" s="90" t="s">
        <v>10</v>
      </c>
      <c r="G134" s="86" t="s">
        <v>1395</v>
      </c>
      <c r="H134" s="86"/>
    </row>
    <row r="135" spans="1:8" ht="27.75" x14ac:dyDescent="0.65">
      <c r="A135" s="151" t="s">
        <v>114</v>
      </c>
      <c r="B135" s="151" t="s">
        <v>1447</v>
      </c>
      <c r="C135" s="144">
        <f>IFERROR(VLOOKUP(A135,'งบทดลอง รพ.'!$A$2:$C$600,3,0),0)</f>
        <v>0</v>
      </c>
      <c r="D135" s="23"/>
      <c r="E135" s="90" t="s">
        <v>1310</v>
      </c>
      <c r="F135" s="90" t="s">
        <v>10</v>
      </c>
      <c r="G135" s="86" t="s">
        <v>1395</v>
      </c>
      <c r="H135" s="86"/>
    </row>
    <row r="136" spans="1:8" ht="27.75" x14ac:dyDescent="0.65">
      <c r="A136" s="151" t="s">
        <v>115</v>
      </c>
      <c r="B136" s="151" t="s">
        <v>1448</v>
      </c>
      <c r="C136" s="144">
        <f>IFERROR(VLOOKUP(A136,'งบทดลอง รพ.'!$A$2:$C$600,3,0),0)</f>
        <v>0</v>
      </c>
      <c r="D136" s="23"/>
      <c r="E136" s="90" t="s">
        <v>1310</v>
      </c>
      <c r="F136" s="90" t="s">
        <v>10</v>
      </c>
      <c r="G136" s="86" t="s">
        <v>1395</v>
      </c>
      <c r="H136" s="86"/>
    </row>
    <row r="137" spans="1:8" ht="27.75" x14ac:dyDescent="0.65">
      <c r="A137" s="151" t="s">
        <v>863</v>
      </c>
      <c r="B137" s="151" t="s">
        <v>864</v>
      </c>
      <c r="C137" s="144">
        <f>IFERROR(VLOOKUP(A137,'งบทดลอง รพ.'!$A$2:$C$600,3,0),0)</f>
        <v>0</v>
      </c>
      <c r="D137" s="23">
        <v>115337</v>
      </c>
      <c r="E137" s="90" t="s">
        <v>1311</v>
      </c>
      <c r="F137" s="90" t="s">
        <v>10</v>
      </c>
      <c r="G137" s="86" t="s">
        <v>1395</v>
      </c>
      <c r="H137" s="86"/>
    </row>
    <row r="138" spans="1:8" ht="27.75" x14ac:dyDescent="0.65">
      <c r="A138" s="151" t="s">
        <v>865</v>
      </c>
      <c r="B138" s="151" t="s">
        <v>866</v>
      </c>
      <c r="C138" s="144">
        <v>47500</v>
      </c>
      <c r="D138" s="23">
        <v>42998</v>
      </c>
      <c r="E138" s="90" t="s">
        <v>1313</v>
      </c>
      <c r="F138" s="90" t="s">
        <v>10</v>
      </c>
      <c r="G138" s="86" t="s">
        <v>1395</v>
      </c>
      <c r="H138" s="86"/>
    </row>
    <row r="139" spans="1:8" ht="27.75" x14ac:dyDescent="0.65">
      <c r="A139" s="151" t="s">
        <v>867</v>
      </c>
      <c r="B139" s="151" t="s">
        <v>868</v>
      </c>
      <c r="C139" s="144">
        <f>IFERROR(VLOOKUP(A139,'งบทดลอง รพ.'!$A$2:$C$600,3,0),0)</f>
        <v>0</v>
      </c>
      <c r="D139" s="23"/>
      <c r="E139" s="90" t="s">
        <v>1313</v>
      </c>
      <c r="F139" s="90" t="s">
        <v>10</v>
      </c>
      <c r="G139" s="86" t="s">
        <v>1395</v>
      </c>
      <c r="H139" s="86"/>
    </row>
    <row r="140" spans="1:8" ht="27.75" x14ac:dyDescent="0.65">
      <c r="A140" s="151" t="s">
        <v>869</v>
      </c>
      <c r="B140" s="151" t="s">
        <v>870</v>
      </c>
      <c r="C140" s="144">
        <f>IFERROR(VLOOKUP(A140,'งบทดลอง รพ.'!$A$2:$C$600,3,0),0)</f>
        <v>0</v>
      </c>
      <c r="D140" s="23"/>
      <c r="E140" s="90" t="s">
        <v>1310</v>
      </c>
      <c r="F140" s="90" t="s">
        <v>10</v>
      </c>
      <c r="G140" s="86" t="s">
        <v>1395</v>
      </c>
      <c r="H140" s="86"/>
    </row>
    <row r="141" spans="1:8" ht="27.75" x14ac:dyDescent="0.65">
      <c r="A141" s="151" t="s">
        <v>871</v>
      </c>
      <c r="B141" s="151" t="s">
        <v>872</v>
      </c>
      <c r="C141" s="144">
        <f>IFERROR(VLOOKUP(A141,'งบทดลอง รพ.'!$A$2:$C$600,3,0),0)</f>
        <v>0</v>
      </c>
      <c r="D141" s="23"/>
      <c r="E141" s="90" t="s">
        <v>1315</v>
      </c>
      <c r="F141" s="90" t="s">
        <v>10</v>
      </c>
      <c r="G141" s="86" t="s">
        <v>1395</v>
      </c>
      <c r="H141" s="86"/>
    </row>
    <row r="142" spans="1:8" ht="27.75" x14ac:dyDescent="0.65">
      <c r="A142" s="151" t="s">
        <v>873</v>
      </c>
      <c r="B142" s="151" t="s">
        <v>116</v>
      </c>
      <c r="C142" s="144">
        <f>IFERROR(VLOOKUP(A142,'งบทดลอง รพ.'!$A$2:$C$600,3,0),0)</f>
        <v>0</v>
      </c>
      <c r="D142" s="23"/>
      <c r="E142" s="90" t="s">
        <v>1315</v>
      </c>
      <c r="F142" s="90" t="s">
        <v>10</v>
      </c>
      <c r="G142" s="86" t="s">
        <v>1395</v>
      </c>
      <c r="H142" s="86"/>
    </row>
    <row r="143" spans="1:8" ht="27.75" x14ac:dyDescent="0.65">
      <c r="A143" s="151" t="s">
        <v>874</v>
      </c>
      <c r="B143" s="151" t="s">
        <v>875</v>
      </c>
      <c r="C143" s="144">
        <f>IFERROR(VLOOKUP(A143,'งบทดลอง รพ.'!$A$2:$C$600,3,0),0)</f>
        <v>0</v>
      </c>
      <c r="D143" s="23"/>
      <c r="E143" s="90" t="s">
        <v>1315</v>
      </c>
      <c r="F143" s="90" t="s">
        <v>10</v>
      </c>
      <c r="G143" s="86" t="s">
        <v>1395</v>
      </c>
      <c r="H143" s="86"/>
    </row>
    <row r="144" spans="1:8" ht="27.75" x14ac:dyDescent="0.65">
      <c r="A144" s="151" t="s">
        <v>132</v>
      </c>
      <c r="B144" s="151" t="s">
        <v>1449</v>
      </c>
      <c r="C144" s="144">
        <f>IFERROR(VLOOKUP(A144,'งบทดลอง รพ.'!$A$2:$C$600,3,0),0)</f>
        <v>2237</v>
      </c>
      <c r="D144" s="23"/>
      <c r="E144" s="90" t="s">
        <v>1319</v>
      </c>
      <c r="F144" s="90" t="s">
        <v>12</v>
      </c>
      <c r="G144" s="86" t="s">
        <v>1395</v>
      </c>
      <c r="H144" s="86"/>
    </row>
    <row r="145" spans="1:8" ht="27.75" x14ac:dyDescent="0.65">
      <c r="A145" s="148" t="s">
        <v>1035</v>
      </c>
      <c r="B145" s="148" t="s">
        <v>1036</v>
      </c>
      <c r="C145" s="144">
        <f>IFERROR(VLOOKUP(A145,'งบทดลอง รพ.'!$A$2:$C$600,3,0),0)</f>
        <v>0</v>
      </c>
      <c r="D145" s="23"/>
      <c r="E145" s="90" t="s">
        <v>1319</v>
      </c>
      <c r="F145" s="90" t="s">
        <v>12</v>
      </c>
      <c r="G145" s="86" t="s">
        <v>1393</v>
      </c>
      <c r="H145" s="86"/>
    </row>
    <row r="146" spans="1:8" ht="27.75" x14ac:dyDescent="0.65">
      <c r="A146" s="151" t="s">
        <v>133</v>
      </c>
      <c r="B146" s="151" t="s">
        <v>1450</v>
      </c>
      <c r="C146" s="144">
        <f>IFERROR(VLOOKUP(A146,'งบทดลอง รพ.'!$A$2:$C$600,3,0),0)</f>
        <v>0</v>
      </c>
      <c r="D146" s="23"/>
      <c r="E146" s="90" t="s">
        <v>1317</v>
      </c>
      <c r="F146" s="90" t="s">
        <v>12</v>
      </c>
      <c r="G146" s="86" t="s">
        <v>1395</v>
      </c>
      <c r="H146" s="86"/>
    </row>
    <row r="147" spans="1:8" ht="27.75" x14ac:dyDescent="0.65">
      <c r="A147" s="151" t="s">
        <v>134</v>
      </c>
      <c r="B147" s="151" t="s">
        <v>1451</v>
      </c>
      <c r="C147" s="144">
        <f>IFERROR(VLOOKUP(A147,'งบทดลอง รพ.'!$A$2:$C$600,3,0),0)</f>
        <v>0</v>
      </c>
      <c r="D147" s="23"/>
      <c r="E147" s="90" t="s">
        <v>1317</v>
      </c>
      <c r="F147" s="90" t="s">
        <v>12</v>
      </c>
      <c r="G147" s="86" t="s">
        <v>1395</v>
      </c>
      <c r="H147" s="86"/>
    </row>
    <row r="148" spans="1:8" ht="27.75" x14ac:dyDescent="0.65">
      <c r="A148" s="151" t="s">
        <v>135</v>
      </c>
      <c r="B148" s="151" t="s">
        <v>136</v>
      </c>
      <c r="C148" s="144">
        <f>IFERROR(VLOOKUP(A148,'งบทดลอง รพ.'!$A$2:$C$600,3,0),0)</f>
        <v>0</v>
      </c>
      <c r="D148" s="23"/>
      <c r="E148" s="90" t="s">
        <v>1317</v>
      </c>
      <c r="F148" s="90" t="s">
        <v>12</v>
      </c>
      <c r="G148" s="86" t="s">
        <v>1395</v>
      </c>
      <c r="H148" s="86"/>
    </row>
    <row r="149" spans="1:8" ht="27.75" x14ac:dyDescent="0.65">
      <c r="A149" s="151" t="s">
        <v>137</v>
      </c>
      <c r="B149" s="151" t="s">
        <v>138</v>
      </c>
      <c r="C149" s="144">
        <f>IFERROR(VLOOKUP(A149,'งบทดลอง รพ.'!$A$2:$C$600,3,0),0)</f>
        <v>0</v>
      </c>
      <c r="D149" s="23"/>
      <c r="E149" s="90" t="s">
        <v>1317</v>
      </c>
      <c r="F149" s="90" t="s">
        <v>12</v>
      </c>
      <c r="G149" s="86" t="s">
        <v>1395</v>
      </c>
      <c r="H149" s="86"/>
    </row>
    <row r="150" spans="1:8" ht="27.75" x14ac:dyDescent="0.65">
      <c r="A150" s="148" t="s">
        <v>1037</v>
      </c>
      <c r="B150" s="148" t="s">
        <v>1038</v>
      </c>
      <c r="C150" s="144">
        <v>0</v>
      </c>
      <c r="D150" s="23"/>
      <c r="E150" s="90" t="s">
        <v>1317</v>
      </c>
      <c r="F150" s="90" t="s">
        <v>12</v>
      </c>
      <c r="G150" s="86" t="s">
        <v>1452</v>
      </c>
      <c r="H150" s="86"/>
    </row>
    <row r="151" spans="1:8" ht="27.75" x14ac:dyDescent="0.65">
      <c r="A151" s="148" t="s">
        <v>1039</v>
      </c>
      <c r="B151" s="148" t="s">
        <v>1040</v>
      </c>
      <c r="C151" s="144">
        <f>IFERROR(VLOOKUP(A151,'งบทดลอง รพ.'!$A$2:$C$600,3,0),0)</f>
        <v>0</v>
      </c>
      <c r="D151" s="23"/>
      <c r="E151" s="90" t="s">
        <v>1317</v>
      </c>
      <c r="F151" s="90" t="s">
        <v>12</v>
      </c>
      <c r="G151" s="86" t="s">
        <v>1452</v>
      </c>
      <c r="H151" s="86"/>
    </row>
    <row r="152" spans="1:8" ht="27.75" x14ac:dyDescent="0.65">
      <c r="A152" s="151" t="s">
        <v>876</v>
      </c>
      <c r="B152" s="151" t="s">
        <v>877</v>
      </c>
      <c r="C152" s="144">
        <f>IFERROR(VLOOKUP(A152,'งบทดลอง รพ.'!$A$2:$C$600,3,0),0)</f>
        <v>0</v>
      </c>
      <c r="D152" s="23"/>
      <c r="E152" s="90" t="s">
        <v>1319</v>
      </c>
      <c r="F152" s="90" t="s">
        <v>12</v>
      </c>
      <c r="G152" s="86" t="s">
        <v>1395</v>
      </c>
      <c r="H152" s="86"/>
    </row>
    <row r="153" spans="1:8" ht="27.75" x14ac:dyDescent="0.65">
      <c r="A153" s="151" t="s">
        <v>878</v>
      </c>
      <c r="B153" s="151" t="s">
        <v>879</v>
      </c>
      <c r="C153" s="144">
        <v>1559</v>
      </c>
      <c r="D153" s="23"/>
      <c r="E153" s="90" t="s">
        <v>1321</v>
      </c>
      <c r="F153" s="90" t="s">
        <v>12</v>
      </c>
      <c r="G153" s="86" t="s">
        <v>1395</v>
      </c>
      <c r="H153" s="86"/>
    </row>
    <row r="154" spans="1:8" ht="27.75" x14ac:dyDescent="0.65">
      <c r="A154" s="151" t="s">
        <v>880</v>
      </c>
      <c r="B154" s="151" t="s">
        <v>881</v>
      </c>
      <c r="C154" s="144">
        <f>IFERROR(VLOOKUP(A154,'งบทดลอง รพ.'!$A$2:$C$600,3,0),0)</f>
        <v>0</v>
      </c>
      <c r="D154" s="23"/>
      <c r="E154" s="90" t="s">
        <v>1321</v>
      </c>
      <c r="F154" s="90" t="s">
        <v>12</v>
      </c>
      <c r="G154" s="86" t="s">
        <v>1395</v>
      </c>
      <c r="H154" s="86"/>
    </row>
    <row r="155" spans="1:8" ht="27.75" x14ac:dyDescent="0.65">
      <c r="A155" s="151" t="s">
        <v>882</v>
      </c>
      <c r="B155" s="151" t="s">
        <v>883</v>
      </c>
      <c r="C155" s="144">
        <f>IFERROR(VLOOKUP(A155,'งบทดลอง รพ.'!$A$2:$C$600,3,0),0)</f>
        <v>0</v>
      </c>
      <c r="D155" s="23"/>
      <c r="E155" s="90" t="s">
        <v>1317</v>
      </c>
      <c r="F155" s="90" t="s">
        <v>12</v>
      </c>
      <c r="G155" s="86" t="s">
        <v>1395</v>
      </c>
      <c r="H155" s="86"/>
    </row>
    <row r="156" spans="1:8" ht="27.75" x14ac:dyDescent="0.65">
      <c r="A156" s="151" t="s">
        <v>161</v>
      </c>
      <c r="B156" s="151" t="s">
        <v>162</v>
      </c>
      <c r="C156" s="144">
        <f>IFERROR(VLOOKUP(A156,'งบทดลอง รพ.'!$A$2:$C$600,3,0),0)</f>
        <v>0</v>
      </c>
      <c r="D156" s="23"/>
      <c r="E156" s="90" t="s">
        <v>1324</v>
      </c>
      <c r="F156" s="90" t="s">
        <v>16</v>
      </c>
      <c r="G156" s="86" t="s">
        <v>1395</v>
      </c>
      <c r="H156" s="86"/>
    </row>
    <row r="157" spans="1:8" ht="27.75" x14ac:dyDescent="0.65">
      <c r="A157" s="148" t="s">
        <v>1041</v>
      </c>
      <c r="B157" s="148" t="s">
        <v>1042</v>
      </c>
      <c r="C157" s="144">
        <f>IFERROR(VLOOKUP(A157,'งบทดลอง รพ.'!$A$2:$C$600,3,0),0)</f>
        <v>0</v>
      </c>
      <c r="D157" s="23"/>
      <c r="E157" s="90" t="s">
        <v>1324</v>
      </c>
      <c r="F157" s="90" t="s">
        <v>16</v>
      </c>
      <c r="G157" s="86" t="s">
        <v>1393</v>
      </c>
      <c r="H157" s="86"/>
    </row>
    <row r="158" spans="1:8" ht="27.75" x14ac:dyDescent="0.65">
      <c r="A158" s="151" t="s">
        <v>163</v>
      </c>
      <c r="B158" s="151" t="s">
        <v>1453</v>
      </c>
      <c r="C158" s="144">
        <f>IFERROR(VLOOKUP(A158,'งบทดลอง รพ.'!$A$2:$C$600,3,0),0)</f>
        <v>0</v>
      </c>
      <c r="D158" s="23"/>
      <c r="E158" s="90" t="s">
        <v>1324</v>
      </c>
      <c r="F158" s="90" t="s">
        <v>16</v>
      </c>
      <c r="G158" s="86" t="s">
        <v>1395</v>
      </c>
      <c r="H158" s="86"/>
    </row>
    <row r="159" spans="1:8" ht="27.75" x14ac:dyDescent="0.65">
      <c r="A159" s="148" t="s">
        <v>1043</v>
      </c>
      <c r="B159" s="148" t="s">
        <v>1044</v>
      </c>
      <c r="C159" s="144">
        <f>IFERROR(VLOOKUP(A159,'งบทดลอง รพ.'!$A$2:$C$600,3,0),0)</f>
        <v>0</v>
      </c>
      <c r="D159" s="23"/>
      <c r="E159" s="90" t="s">
        <v>1324</v>
      </c>
      <c r="F159" s="90" t="s">
        <v>16</v>
      </c>
      <c r="G159" s="86" t="s">
        <v>1393</v>
      </c>
      <c r="H159" s="86"/>
    </row>
    <row r="160" spans="1:8" ht="27.75" x14ac:dyDescent="0.65">
      <c r="A160" s="151" t="s">
        <v>164</v>
      </c>
      <c r="B160" s="151" t="s">
        <v>1454</v>
      </c>
      <c r="C160" s="144">
        <f>IFERROR(VLOOKUP(A160,'งบทดลอง รพ.'!$A$2:$C$600,3,0),0)</f>
        <v>0</v>
      </c>
      <c r="D160" s="23"/>
      <c r="E160" s="90" t="s">
        <v>1324</v>
      </c>
      <c r="F160" s="90" t="s">
        <v>16</v>
      </c>
      <c r="G160" s="86" t="s">
        <v>1395</v>
      </c>
      <c r="H160" s="86"/>
    </row>
    <row r="161" spans="1:8" ht="27.75" x14ac:dyDescent="0.65">
      <c r="A161" s="148" t="s">
        <v>1045</v>
      </c>
      <c r="B161" s="148" t="s">
        <v>165</v>
      </c>
      <c r="C161" s="144">
        <f>IFERROR(VLOOKUP(A161,'งบทดลอง รพ.'!$A$2:$C$600,3,0),0)</f>
        <v>0</v>
      </c>
      <c r="D161" s="23"/>
      <c r="E161" s="90" t="s">
        <v>1324</v>
      </c>
      <c r="F161" s="90" t="s">
        <v>16</v>
      </c>
      <c r="G161" s="86" t="s">
        <v>1393</v>
      </c>
      <c r="H161" s="86"/>
    </row>
    <row r="162" spans="1:8" ht="27.75" x14ac:dyDescent="0.65">
      <c r="A162" s="149" t="s">
        <v>1046</v>
      </c>
      <c r="B162" s="149" t="s">
        <v>1047</v>
      </c>
      <c r="C162" s="144">
        <f>IFERROR(VLOOKUP(A162,'งบทดลอง รพ.'!$A$2:$C$600,3,0),0)</f>
        <v>0</v>
      </c>
      <c r="D162" s="23"/>
      <c r="E162" s="90" t="s">
        <v>1325</v>
      </c>
      <c r="F162" s="90" t="s">
        <v>18</v>
      </c>
      <c r="G162" s="86" t="s">
        <v>1393</v>
      </c>
      <c r="H162" s="86"/>
    </row>
    <row r="163" spans="1:8" ht="27.75" x14ac:dyDescent="0.65">
      <c r="A163" s="148" t="s">
        <v>1048</v>
      </c>
      <c r="B163" s="148" t="s">
        <v>1049</v>
      </c>
      <c r="C163" s="144">
        <f>IFERROR(VLOOKUP(A163,'งบทดลอง รพ.'!$A$2:$C$600,3,0),0)</f>
        <v>0</v>
      </c>
      <c r="D163" s="23"/>
      <c r="E163" s="90" t="s">
        <v>1324</v>
      </c>
      <c r="F163" s="90" t="s">
        <v>16</v>
      </c>
      <c r="G163" s="86" t="s">
        <v>1393</v>
      </c>
      <c r="H163" s="86"/>
    </row>
    <row r="164" spans="1:8" ht="27.75" x14ac:dyDescent="0.65">
      <c r="A164" s="151" t="s">
        <v>166</v>
      </c>
      <c r="B164" s="151" t="s">
        <v>167</v>
      </c>
      <c r="C164" s="144">
        <f>IFERROR(VLOOKUP(A164,'งบทดลอง รพ.'!$A$2:$C$600,3,0),0)</f>
        <v>71305</v>
      </c>
      <c r="D164" s="23"/>
      <c r="E164" s="90" t="s">
        <v>1324</v>
      </c>
      <c r="F164" s="90" t="s">
        <v>16</v>
      </c>
      <c r="G164" s="86" t="s">
        <v>1395</v>
      </c>
      <c r="H164" s="86"/>
    </row>
    <row r="165" spans="1:8" ht="27.75" x14ac:dyDescent="0.65">
      <c r="A165" s="151" t="s">
        <v>168</v>
      </c>
      <c r="B165" s="151" t="s">
        <v>169</v>
      </c>
      <c r="C165" s="144">
        <f>IFERROR(VLOOKUP(A165,'งบทดลอง รพ.'!$A$2:$C$600,3,0),0)</f>
        <v>0</v>
      </c>
      <c r="D165" s="23"/>
      <c r="E165" s="90" t="s">
        <v>1324</v>
      </c>
      <c r="F165" s="90" t="s">
        <v>16</v>
      </c>
      <c r="G165" s="86" t="s">
        <v>1395</v>
      </c>
      <c r="H165" s="86"/>
    </row>
    <row r="166" spans="1:8" ht="27.75" x14ac:dyDescent="0.65">
      <c r="A166" s="149" t="s">
        <v>1050</v>
      </c>
      <c r="B166" s="149" t="s">
        <v>1051</v>
      </c>
      <c r="C166" s="144">
        <f>IFERROR(VLOOKUP(A166,'งบทดลอง รพ.'!$A$2:$C$600,3,0),0)</f>
        <v>0</v>
      </c>
      <c r="D166" s="23"/>
      <c r="E166" s="90" t="s">
        <v>1325</v>
      </c>
      <c r="F166" s="90" t="s">
        <v>18</v>
      </c>
      <c r="G166" s="86" t="s">
        <v>1393</v>
      </c>
      <c r="H166" s="86"/>
    </row>
    <row r="167" spans="1:8" ht="27.75" x14ac:dyDescent="0.65">
      <c r="A167" s="149" t="s">
        <v>1052</v>
      </c>
      <c r="B167" s="149" t="s">
        <v>1053</v>
      </c>
      <c r="C167" s="144">
        <f>IFERROR(VLOOKUP(A167,'งบทดลอง รพ.'!$A$2:$C$600,3,0),0)</f>
        <v>0</v>
      </c>
      <c r="D167" s="23"/>
      <c r="E167" s="90" t="s">
        <v>1325</v>
      </c>
      <c r="F167" s="90" t="s">
        <v>18</v>
      </c>
      <c r="G167" s="86" t="s">
        <v>1393</v>
      </c>
      <c r="H167" s="86"/>
    </row>
    <row r="168" spans="1:8" ht="27.75" x14ac:dyDescent="0.65">
      <c r="A168" s="152" t="s">
        <v>170</v>
      </c>
      <c r="B168" s="152" t="s">
        <v>171</v>
      </c>
      <c r="C168" s="144">
        <f>IFERROR(VLOOKUP(A168,'งบทดลอง รพ.'!$A$2:$C$600,3,0),0)</f>
        <v>0</v>
      </c>
      <c r="D168" s="23"/>
      <c r="E168" s="90" t="s">
        <v>1325</v>
      </c>
      <c r="F168" s="90" t="s">
        <v>18</v>
      </c>
      <c r="G168" s="86" t="s">
        <v>1395</v>
      </c>
      <c r="H168" s="86"/>
    </row>
    <row r="169" spans="1:8" ht="27.75" x14ac:dyDescent="0.65">
      <c r="A169" s="152" t="s">
        <v>172</v>
      </c>
      <c r="B169" s="152" t="s">
        <v>173</v>
      </c>
      <c r="C169" s="144">
        <f>IFERROR(VLOOKUP(A169,'งบทดลอง รพ.'!$A$2:$C$600,3,0),0)</f>
        <v>0</v>
      </c>
      <c r="D169" s="23"/>
      <c r="E169" s="90" t="s">
        <v>1325</v>
      </c>
      <c r="F169" s="90" t="s">
        <v>18</v>
      </c>
      <c r="G169" s="86" t="s">
        <v>1395</v>
      </c>
      <c r="H169" s="86"/>
    </row>
    <row r="170" spans="1:8" ht="27.75" x14ac:dyDescent="0.65">
      <c r="A170" s="151" t="s">
        <v>884</v>
      </c>
      <c r="B170" s="151" t="s">
        <v>165</v>
      </c>
      <c r="C170" s="144">
        <f>IFERROR(VLOOKUP(A170,'งบทดลอง รพ.'!$A$2:$C$600,3,0),0)</f>
        <v>0</v>
      </c>
      <c r="D170" s="23"/>
      <c r="E170" s="90" t="s">
        <v>1324</v>
      </c>
      <c r="F170" s="90" t="s">
        <v>16</v>
      </c>
      <c r="G170" s="86" t="s">
        <v>1395</v>
      </c>
      <c r="H170" s="86"/>
    </row>
    <row r="171" spans="1:8" ht="27.75" x14ac:dyDescent="0.65">
      <c r="A171" s="151" t="s">
        <v>174</v>
      </c>
      <c r="B171" s="151" t="s">
        <v>1455</v>
      </c>
      <c r="C171" s="144">
        <f>IFERROR(VLOOKUP(A171,'งบทดลอง รพ.'!$A$2:$C$600,3,0),0)</f>
        <v>0</v>
      </c>
      <c r="D171" s="23"/>
      <c r="E171" s="90" t="s">
        <v>1324</v>
      </c>
      <c r="F171" s="90" t="s">
        <v>16</v>
      </c>
      <c r="G171" s="86" t="s">
        <v>1395</v>
      </c>
      <c r="H171" s="86"/>
    </row>
    <row r="172" spans="1:8" ht="27.75" x14ac:dyDescent="0.65">
      <c r="A172" s="151" t="s">
        <v>885</v>
      </c>
      <c r="B172" s="151" t="s">
        <v>886</v>
      </c>
      <c r="C172" s="144">
        <f>IFERROR(VLOOKUP(A172,'งบทดลอง รพ.'!$A$2:$C$600,3,0),0)</f>
        <v>0</v>
      </c>
      <c r="D172" s="23"/>
      <c r="E172" s="90" t="s">
        <v>1324</v>
      </c>
      <c r="F172" s="90" t="s">
        <v>16</v>
      </c>
      <c r="G172" s="86" t="s">
        <v>1395</v>
      </c>
      <c r="H172" s="86"/>
    </row>
    <row r="173" spans="1:8" ht="27.75" x14ac:dyDescent="0.65">
      <c r="A173" s="151" t="s">
        <v>887</v>
      </c>
      <c r="B173" s="151" t="s">
        <v>888</v>
      </c>
      <c r="C173" s="144">
        <f>IFERROR(VLOOKUP(A173,'งบทดลอง รพ.'!$A$2:$C$600,3,0),0)</f>
        <v>0</v>
      </c>
      <c r="D173" s="23"/>
      <c r="E173" s="90" t="s">
        <v>1324</v>
      </c>
      <c r="F173" s="90" t="s">
        <v>16</v>
      </c>
      <c r="G173" s="86" t="s">
        <v>1395</v>
      </c>
      <c r="H173" s="86"/>
    </row>
    <row r="174" spans="1:8" ht="27.75" x14ac:dyDescent="0.65">
      <c r="A174" s="151" t="s">
        <v>175</v>
      </c>
      <c r="B174" s="151" t="s">
        <v>1456</v>
      </c>
      <c r="C174" s="144">
        <f>IFERROR(VLOOKUP(A174,'งบทดลอง รพ.'!$A$2:$C$600,3,0),0)</f>
        <v>41656.18</v>
      </c>
      <c r="D174" s="23"/>
      <c r="E174" s="90" t="s">
        <v>1324</v>
      </c>
      <c r="F174" s="90" t="s">
        <v>16</v>
      </c>
      <c r="G174" s="86" t="s">
        <v>1395</v>
      </c>
      <c r="H174" s="86"/>
    </row>
    <row r="175" spans="1:8" ht="27.75" x14ac:dyDescent="0.65">
      <c r="A175" s="148" t="s">
        <v>1054</v>
      </c>
      <c r="B175" s="148" t="s">
        <v>1055</v>
      </c>
      <c r="C175" s="144">
        <f>IFERROR(VLOOKUP(A175,'งบทดลอง รพ.'!$A$2:$C$600,3,0),0)</f>
        <v>0</v>
      </c>
      <c r="D175" s="23"/>
      <c r="E175" s="90" t="s">
        <v>1324</v>
      </c>
      <c r="F175" s="90" t="s">
        <v>16</v>
      </c>
      <c r="G175" s="86" t="s">
        <v>1393</v>
      </c>
      <c r="H175" s="86"/>
    </row>
    <row r="176" spans="1:8" ht="27.75" x14ac:dyDescent="0.65">
      <c r="A176" s="151" t="s">
        <v>176</v>
      </c>
      <c r="B176" s="151" t="s">
        <v>177</v>
      </c>
      <c r="C176" s="144">
        <f>IFERROR(VLOOKUP(A176,'งบทดลอง รพ.'!$A$2:$C$600,3,0),0)</f>
        <v>0</v>
      </c>
      <c r="D176" s="23"/>
      <c r="E176" s="90" t="s">
        <v>1324</v>
      </c>
      <c r="F176" s="90" t="s">
        <v>16</v>
      </c>
      <c r="G176" s="86" t="s">
        <v>1395</v>
      </c>
      <c r="H176" s="86"/>
    </row>
    <row r="177" spans="1:8" ht="27.75" x14ac:dyDescent="0.65">
      <c r="A177" s="151" t="s">
        <v>178</v>
      </c>
      <c r="B177" s="151" t="s">
        <v>179</v>
      </c>
      <c r="C177" s="144">
        <f>IFERROR(VLOOKUP(A177,'งบทดลอง รพ.'!$A$2:$C$600,3,0),0)</f>
        <v>0</v>
      </c>
      <c r="D177" s="23"/>
      <c r="E177" s="90" t="s">
        <v>1324</v>
      </c>
      <c r="F177" s="90" t="s">
        <v>16</v>
      </c>
      <c r="G177" s="86" t="s">
        <v>1395</v>
      </c>
      <c r="H177" s="86"/>
    </row>
    <row r="178" spans="1:8" ht="27.75" x14ac:dyDescent="0.65">
      <c r="A178" s="151" t="s">
        <v>889</v>
      </c>
      <c r="B178" s="151" t="s">
        <v>890</v>
      </c>
      <c r="C178" s="144">
        <f>IFERROR(VLOOKUP(A178,'งบทดลอง รพ.'!$A$2:$C$600,3,0),0)</f>
        <v>0</v>
      </c>
      <c r="D178" s="23"/>
      <c r="E178" s="90" t="s">
        <v>1324</v>
      </c>
      <c r="F178" s="90" t="s">
        <v>16</v>
      </c>
      <c r="G178" s="86" t="s">
        <v>1395</v>
      </c>
      <c r="H178" s="86"/>
    </row>
    <row r="179" spans="1:8" ht="27.75" x14ac:dyDescent="0.65">
      <c r="A179" s="148" t="s">
        <v>1056</v>
      </c>
      <c r="B179" s="148" t="s">
        <v>1057</v>
      </c>
      <c r="C179" s="144">
        <f>IFERROR(VLOOKUP(A179,'งบทดลอง รพ.'!$A$2:$C$600,3,0),0)</f>
        <v>0</v>
      </c>
      <c r="D179" s="23"/>
      <c r="E179" s="90" t="s">
        <v>1323</v>
      </c>
      <c r="F179" s="90" t="s">
        <v>14</v>
      </c>
      <c r="G179" s="86" t="s">
        <v>1393</v>
      </c>
      <c r="H179" s="86"/>
    </row>
    <row r="180" spans="1:8" ht="27.75" x14ac:dyDescent="0.65">
      <c r="A180" s="151" t="s">
        <v>143</v>
      </c>
      <c r="B180" s="151" t="s">
        <v>1457</v>
      </c>
      <c r="C180" s="144">
        <f>IFERROR(VLOOKUP(A180,'งบทดลอง รพ.'!$A$2:$C$600,3,0),0)</f>
        <v>10098180</v>
      </c>
      <c r="D180" s="23"/>
      <c r="E180" s="90" t="s">
        <v>1323</v>
      </c>
      <c r="F180" s="90" t="s">
        <v>14</v>
      </c>
      <c r="G180" s="86" t="s">
        <v>1395</v>
      </c>
      <c r="H180" s="86"/>
    </row>
    <row r="181" spans="1:8" ht="27.75" x14ac:dyDescent="0.65">
      <c r="A181" s="152" t="s">
        <v>217</v>
      </c>
      <c r="B181" s="152" t="s">
        <v>1458</v>
      </c>
      <c r="C181" s="144">
        <f>IFERROR(VLOOKUP(A181,'งบทดลอง รพ.'!$A$2:$C$600,3,0),0)</f>
        <v>0</v>
      </c>
      <c r="D181" s="23"/>
      <c r="E181" s="90" t="s">
        <v>1326</v>
      </c>
      <c r="F181" s="90" t="s">
        <v>18</v>
      </c>
      <c r="G181" s="86" t="s">
        <v>1395</v>
      </c>
      <c r="H181" s="86"/>
    </row>
    <row r="182" spans="1:8" ht="27.75" x14ac:dyDescent="0.65">
      <c r="A182" s="151" t="s">
        <v>180</v>
      </c>
      <c r="B182" s="151" t="s">
        <v>1459</v>
      </c>
      <c r="C182" s="144">
        <f>IFERROR(VLOOKUP(A182,'งบทดลอง รพ.'!$A$2:$C$600,3,0),0)</f>
        <v>0</v>
      </c>
      <c r="D182" s="23"/>
      <c r="E182" s="90" t="s">
        <v>1324</v>
      </c>
      <c r="F182" s="90" t="s">
        <v>16</v>
      </c>
      <c r="G182" s="86" t="s">
        <v>1395</v>
      </c>
      <c r="H182" s="86"/>
    </row>
    <row r="183" spans="1:8" ht="27.75" x14ac:dyDescent="0.65">
      <c r="A183" s="151" t="s">
        <v>181</v>
      </c>
      <c r="B183" s="151" t="s">
        <v>1460</v>
      </c>
      <c r="C183" s="144">
        <f>IFERROR(VLOOKUP(A183,'งบทดลอง รพ.'!$A$2:$C$600,3,0),0)</f>
        <v>0</v>
      </c>
      <c r="D183" s="23"/>
      <c r="E183" s="90" t="s">
        <v>1324</v>
      </c>
      <c r="F183" s="90" t="s">
        <v>16</v>
      </c>
      <c r="G183" s="86" t="s">
        <v>1395</v>
      </c>
      <c r="H183" s="86"/>
    </row>
    <row r="184" spans="1:8" ht="27.75" x14ac:dyDescent="0.65">
      <c r="A184" s="151" t="s">
        <v>182</v>
      </c>
      <c r="B184" s="151" t="s">
        <v>1461</v>
      </c>
      <c r="C184" s="144">
        <f>IFERROR(VLOOKUP(A184,'งบทดลอง รพ.'!$A$2:$C$600,3,0),0)</f>
        <v>0</v>
      </c>
      <c r="D184" s="23"/>
      <c r="E184" s="90" t="s">
        <v>1324</v>
      </c>
      <c r="F184" s="90" t="s">
        <v>16</v>
      </c>
      <c r="G184" s="86" t="s">
        <v>1395</v>
      </c>
      <c r="H184" s="86"/>
    </row>
    <row r="185" spans="1:8" ht="27.75" x14ac:dyDescent="0.65">
      <c r="A185" s="151" t="s">
        <v>183</v>
      </c>
      <c r="B185" s="151" t="s">
        <v>1462</v>
      </c>
      <c r="C185" s="144">
        <f>IFERROR(VLOOKUP(A185,'งบทดลอง รพ.'!$A$2:$C$600,3,0),0)</f>
        <v>278262.95</v>
      </c>
      <c r="D185" s="23"/>
      <c r="E185" s="90" t="s">
        <v>1324</v>
      </c>
      <c r="F185" s="90" t="s">
        <v>16</v>
      </c>
      <c r="G185" s="86" t="s">
        <v>1395</v>
      </c>
      <c r="H185" s="86"/>
    </row>
    <row r="186" spans="1:8" ht="27.75" x14ac:dyDescent="0.65">
      <c r="A186" s="151" t="s">
        <v>184</v>
      </c>
      <c r="B186" s="151" t="s">
        <v>1463</v>
      </c>
      <c r="C186" s="144">
        <f>IFERROR(VLOOKUP(A186,'งบทดลอง รพ.'!$A$2:$C$600,3,0),0)</f>
        <v>0</v>
      </c>
      <c r="D186" s="23"/>
      <c r="E186" s="90" t="s">
        <v>1324</v>
      </c>
      <c r="F186" s="90" t="s">
        <v>16</v>
      </c>
      <c r="G186" s="86" t="s">
        <v>1395</v>
      </c>
      <c r="H186" s="86"/>
    </row>
    <row r="187" spans="1:8" ht="27.75" x14ac:dyDescent="0.65">
      <c r="A187" s="151" t="s">
        <v>891</v>
      </c>
      <c r="B187" s="151" t="s">
        <v>892</v>
      </c>
      <c r="C187" s="144">
        <f>IFERROR(VLOOKUP(A187,'งบทดลอง รพ.'!$A$2:$C$600,3,0),0)</f>
        <v>0</v>
      </c>
      <c r="D187" s="23"/>
      <c r="E187" s="90" t="s">
        <v>1324</v>
      </c>
      <c r="F187" s="90" t="s">
        <v>16</v>
      </c>
      <c r="G187" s="86" t="s">
        <v>1395</v>
      </c>
      <c r="H187" s="86"/>
    </row>
    <row r="188" spans="1:8" ht="27.75" x14ac:dyDescent="0.65">
      <c r="A188" s="151" t="s">
        <v>893</v>
      </c>
      <c r="B188" s="151" t="s">
        <v>894</v>
      </c>
      <c r="C188" s="144">
        <f>IFERROR(VLOOKUP(A188,'งบทดลอง รพ.'!$A$2:$C$600,3,0),0)</f>
        <v>0</v>
      </c>
      <c r="D188" s="23"/>
      <c r="E188" s="90" t="s">
        <v>1324</v>
      </c>
      <c r="F188" s="90" t="s">
        <v>16</v>
      </c>
      <c r="G188" s="86" t="s">
        <v>1395</v>
      </c>
      <c r="H188" s="86"/>
    </row>
    <row r="189" spans="1:8" ht="27.75" x14ac:dyDescent="0.65">
      <c r="A189" s="151" t="s">
        <v>895</v>
      </c>
      <c r="B189" s="151" t="s">
        <v>896</v>
      </c>
      <c r="C189" s="144">
        <f>IFERROR(VLOOKUP(A189,'งบทดลอง รพ.'!$A$2:$C$600,3,0),0)</f>
        <v>0</v>
      </c>
      <c r="D189" s="23"/>
      <c r="E189" s="90" t="s">
        <v>1324</v>
      </c>
      <c r="F189" s="90" t="s">
        <v>16</v>
      </c>
      <c r="G189" s="86" t="s">
        <v>1395</v>
      </c>
      <c r="H189" s="86"/>
    </row>
    <row r="190" spans="1:8" ht="27.75" x14ac:dyDescent="0.65">
      <c r="A190" s="151" t="s">
        <v>185</v>
      </c>
      <c r="B190" s="151" t="s">
        <v>1464</v>
      </c>
      <c r="C190" s="144">
        <f>IFERROR(VLOOKUP(A190,'งบทดลอง รพ.'!$A$2:$C$600,3,0),0)</f>
        <v>0</v>
      </c>
      <c r="D190" s="23"/>
      <c r="E190" s="90" t="s">
        <v>1324</v>
      </c>
      <c r="F190" s="90" t="s">
        <v>16</v>
      </c>
      <c r="G190" s="86" t="s">
        <v>1395</v>
      </c>
      <c r="H190" s="86"/>
    </row>
    <row r="191" spans="1:8" ht="27.75" x14ac:dyDescent="0.65">
      <c r="A191" s="151" t="s">
        <v>897</v>
      </c>
      <c r="B191" s="151" t="s">
        <v>898</v>
      </c>
      <c r="C191" s="144">
        <f>IFERROR(VLOOKUP(A191,'งบทดลอง รพ.'!$A$2:$C$600,3,0),0)</f>
        <v>0</v>
      </c>
      <c r="D191" s="23"/>
      <c r="E191" s="90" t="s">
        <v>1324</v>
      </c>
      <c r="F191" s="90" t="s">
        <v>16</v>
      </c>
      <c r="G191" s="86" t="s">
        <v>1395</v>
      </c>
      <c r="H191" s="86"/>
    </row>
    <row r="192" spans="1:8" ht="27.75" x14ac:dyDescent="0.65">
      <c r="A192" s="151" t="s">
        <v>186</v>
      </c>
      <c r="B192" s="151" t="s">
        <v>1465</v>
      </c>
      <c r="C192" s="144">
        <f>IFERROR(VLOOKUP(A192,'งบทดลอง รพ.'!$A$2:$C$600,3,0),0)</f>
        <v>0</v>
      </c>
      <c r="D192" s="23"/>
      <c r="E192" s="90" t="s">
        <v>1324</v>
      </c>
      <c r="F192" s="90" t="s">
        <v>16</v>
      </c>
      <c r="G192" s="86" t="s">
        <v>1395</v>
      </c>
      <c r="H192" s="86"/>
    </row>
    <row r="193" spans="1:8" ht="27.75" x14ac:dyDescent="0.65">
      <c r="A193" s="148" t="s">
        <v>1058</v>
      </c>
      <c r="B193" s="148" t="s">
        <v>1059</v>
      </c>
      <c r="C193" s="144">
        <f>IFERROR(VLOOKUP(A193,'งบทดลอง รพ.'!$A$2:$C$600,3,0),0)</f>
        <v>0</v>
      </c>
      <c r="D193" s="23"/>
      <c r="E193" s="90" t="s">
        <v>1324</v>
      </c>
      <c r="F193" s="90" t="s">
        <v>16</v>
      </c>
      <c r="G193" s="86" t="s">
        <v>1393</v>
      </c>
      <c r="H193" s="86"/>
    </row>
    <row r="194" spans="1:8" ht="27.75" x14ac:dyDescent="0.65">
      <c r="A194" s="148" t="s">
        <v>1060</v>
      </c>
      <c r="B194" s="148" t="s">
        <v>1061</v>
      </c>
      <c r="C194" s="144">
        <f>IFERROR(VLOOKUP(A194,'งบทดลอง รพ.'!$A$2:$C$600,3,0),0)</f>
        <v>0</v>
      </c>
      <c r="D194" s="23"/>
      <c r="E194" s="90" t="s">
        <v>1324</v>
      </c>
      <c r="F194" s="90" t="s">
        <v>16</v>
      </c>
      <c r="G194" s="86" t="s">
        <v>1393</v>
      </c>
      <c r="H194" s="86"/>
    </row>
    <row r="195" spans="1:8" ht="27.75" x14ac:dyDescent="0.65">
      <c r="A195" s="148" t="s">
        <v>1062</v>
      </c>
      <c r="B195" s="148" t="s">
        <v>1063</v>
      </c>
      <c r="C195" s="144">
        <f>IFERROR(VLOOKUP(A195,'งบทดลอง รพ.'!$A$2:$C$600,3,0),0)</f>
        <v>0</v>
      </c>
      <c r="D195" s="23"/>
      <c r="E195" s="90" t="s">
        <v>1324</v>
      </c>
      <c r="F195" s="90" t="s">
        <v>16</v>
      </c>
      <c r="G195" s="86" t="s">
        <v>1393</v>
      </c>
      <c r="H195" s="86"/>
    </row>
    <row r="196" spans="1:8" ht="27.75" x14ac:dyDescent="0.65">
      <c r="A196" s="148" t="s">
        <v>1064</v>
      </c>
      <c r="B196" s="148" t="s">
        <v>1065</v>
      </c>
      <c r="C196" s="144">
        <f>IFERROR(VLOOKUP(A196,'งบทดลอง รพ.'!$A$2:$C$600,3,0),0)</f>
        <v>0</v>
      </c>
      <c r="D196" s="23"/>
      <c r="E196" s="90" t="s">
        <v>1324</v>
      </c>
      <c r="F196" s="90" t="s">
        <v>16</v>
      </c>
      <c r="G196" s="86" t="s">
        <v>1393</v>
      </c>
      <c r="H196" s="86"/>
    </row>
    <row r="197" spans="1:8" ht="27.75" x14ac:dyDescent="0.65">
      <c r="A197" s="148" t="s">
        <v>1066</v>
      </c>
      <c r="B197" s="148" t="s">
        <v>1067</v>
      </c>
      <c r="C197" s="144">
        <f>IFERROR(VLOOKUP(A197,'งบทดลอง รพ.'!$A$2:$C$600,3,0),0)</f>
        <v>0</v>
      </c>
      <c r="D197" s="23"/>
      <c r="E197" s="90" t="s">
        <v>1324</v>
      </c>
      <c r="F197" s="90" t="s">
        <v>16</v>
      </c>
      <c r="G197" s="86" t="s">
        <v>1393</v>
      </c>
      <c r="H197" s="86"/>
    </row>
    <row r="198" spans="1:8" ht="27.75" x14ac:dyDescent="0.65">
      <c r="A198" s="151" t="s">
        <v>187</v>
      </c>
      <c r="B198" s="151" t="s">
        <v>188</v>
      </c>
      <c r="C198" s="144">
        <f>IFERROR(VLOOKUP(A198,'งบทดลอง รพ.'!$A$2:$C$600,3,0),0)</f>
        <v>0</v>
      </c>
      <c r="D198" s="23"/>
      <c r="E198" s="90" t="s">
        <v>1324</v>
      </c>
      <c r="F198" s="90" t="s">
        <v>16</v>
      </c>
      <c r="G198" s="86" t="s">
        <v>1395</v>
      </c>
      <c r="H198" s="86"/>
    </row>
    <row r="199" spans="1:8" ht="27.75" x14ac:dyDescent="0.65">
      <c r="A199" s="151" t="s">
        <v>189</v>
      </c>
      <c r="B199" s="151" t="s">
        <v>190</v>
      </c>
      <c r="C199" s="144">
        <f>IFERROR(VLOOKUP(A199,'งบทดลอง รพ.'!$A$2:$C$600,3,0),0)</f>
        <v>0</v>
      </c>
      <c r="D199" s="23"/>
      <c r="E199" s="90" t="s">
        <v>1324</v>
      </c>
      <c r="F199" s="90" t="s">
        <v>16</v>
      </c>
      <c r="G199" s="86" t="s">
        <v>1395</v>
      </c>
      <c r="H199" s="86"/>
    </row>
    <row r="200" spans="1:8" ht="27.75" x14ac:dyDescent="0.65">
      <c r="A200" s="151" t="s">
        <v>139</v>
      </c>
      <c r="B200" s="151" t="s">
        <v>140</v>
      </c>
      <c r="C200" s="144">
        <f>IFERROR(VLOOKUP(A200,'งบทดลอง รพ.'!$A$2:$C$600,3,0),0)</f>
        <v>0</v>
      </c>
      <c r="D200" s="23"/>
      <c r="E200" s="90" t="s">
        <v>1317</v>
      </c>
      <c r="F200" s="90" t="s">
        <v>12</v>
      </c>
      <c r="G200" s="86" t="s">
        <v>1395</v>
      </c>
      <c r="H200" s="86"/>
    </row>
    <row r="201" spans="1:8" ht="27.75" x14ac:dyDescent="0.65">
      <c r="A201" s="151" t="s">
        <v>141</v>
      </c>
      <c r="B201" s="151" t="s">
        <v>142</v>
      </c>
      <c r="C201" s="144">
        <f>IFERROR(VLOOKUP(A201,'งบทดลอง รพ.'!$A$2:$C$600,3,0),0)</f>
        <v>0</v>
      </c>
      <c r="D201" s="23"/>
      <c r="E201" s="90" t="s">
        <v>1317</v>
      </c>
      <c r="F201" s="90" t="s">
        <v>12</v>
      </c>
      <c r="G201" s="86" t="s">
        <v>1395</v>
      </c>
      <c r="H201" s="86"/>
    </row>
    <row r="202" spans="1:8" ht="27.75" x14ac:dyDescent="0.65">
      <c r="A202" s="148" t="s">
        <v>1068</v>
      </c>
      <c r="B202" s="148" t="s">
        <v>1069</v>
      </c>
      <c r="C202" s="144">
        <f>IFERROR(VLOOKUP(A202,'งบทดลอง รพ.'!$A$2:$C$600,3,0),0)</f>
        <v>0</v>
      </c>
      <c r="D202" s="23"/>
      <c r="E202" s="90" t="s">
        <v>1324</v>
      </c>
      <c r="F202" s="90" t="s">
        <v>16</v>
      </c>
      <c r="G202" s="86" t="s">
        <v>1393</v>
      </c>
      <c r="H202" s="86"/>
    </row>
    <row r="203" spans="1:8" ht="27.75" x14ac:dyDescent="0.65">
      <c r="A203" s="151" t="s">
        <v>191</v>
      </c>
      <c r="B203" s="151" t="s">
        <v>192</v>
      </c>
      <c r="C203" s="144">
        <f>IFERROR(VLOOKUP(A203,'งบทดลอง รพ.'!$A$2:$C$600,3,0),0)</f>
        <v>0</v>
      </c>
      <c r="D203" s="23"/>
      <c r="E203" s="90" t="s">
        <v>1324</v>
      </c>
      <c r="F203" s="90" t="s">
        <v>16</v>
      </c>
      <c r="G203" s="86" t="s">
        <v>1395</v>
      </c>
      <c r="H203" s="86"/>
    </row>
    <row r="204" spans="1:8" ht="27.75" x14ac:dyDescent="0.65">
      <c r="A204" s="148" t="s">
        <v>1070</v>
      </c>
      <c r="B204" s="148" t="s">
        <v>1071</v>
      </c>
      <c r="C204" s="144">
        <f>IFERROR(VLOOKUP(A204,'งบทดลอง รพ.'!$A$2:$C$600,3,0),0)</f>
        <v>0</v>
      </c>
      <c r="D204" s="23"/>
      <c r="E204" s="90" t="s">
        <v>1324</v>
      </c>
      <c r="F204" s="90" t="s">
        <v>16</v>
      </c>
      <c r="G204" s="86" t="s">
        <v>1393</v>
      </c>
      <c r="H204" s="86"/>
    </row>
    <row r="205" spans="1:8" ht="27.75" x14ac:dyDescent="0.65">
      <c r="A205" s="151" t="s">
        <v>193</v>
      </c>
      <c r="B205" s="151" t="s">
        <v>194</v>
      </c>
      <c r="C205" s="144">
        <f>IFERROR(VLOOKUP(A205,'งบทดลอง รพ.'!$A$2:$C$600,3,0),0)</f>
        <v>0</v>
      </c>
      <c r="D205" s="23"/>
      <c r="E205" s="90" t="s">
        <v>1324</v>
      </c>
      <c r="F205" s="90" t="s">
        <v>16</v>
      </c>
      <c r="G205" s="86" t="s">
        <v>1395</v>
      </c>
      <c r="H205" s="86"/>
    </row>
    <row r="206" spans="1:8" ht="27.75" x14ac:dyDescent="0.65">
      <c r="A206" s="151" t="s">
        <v>195</v>
      </c>
      <c r="B206" s="151" t="s">
        <v>196</v>
      </c>
      <c r="C206" s="144">
        <f>IFERROR(VLOOKUP(A206,'งบทดลอง รพ.'!$A$2:$C$600,3,0),0)</f>
        <v>0</v>
      </c>
      <c r="D206" s="23"/>
      <c r="E206" s="90" t="s">
        <v>1324</v>
      </c>
      <c r="F206" s="90" t="s">
        <v>16</v>
      </c>
      <c r="G206" s="86" t="s">
        <v>1395</v>
      </c>
      <c r="H206" s="86"/>
    </row>
    <row r="207" spans="1:8" ht="27.75" x14ac:dyDescent="0.65">
      <c r="A207" s="151" t="s">
        <v>197</v>
      </c>
      <c r="B207" s="151" t="s">
        <v>198</v>
      </c>
      <c r="C207" s="144">
        <f>IFERROR(VLOOKUP(A207,'งบทดลอง รพ.'!$A$2:$C$600,3,0),0)</f>
        <v>5600</v>
      </c>
      <c r="D207" s="23"/>
      <c r="E207" s="90" t="s">
        <v>1324</v>
      </c>
      <c r="F207" s="90" t="s">
        <v>16</v>
      </c>
      <c r="G207" s="86" t="s">
        <v>1395</v>
      </c>
      <c r="H207" s="86"/>
    </row>
    <row r="208" spans="1:8" ht="27.75" x14ac:dyDescent="0.65">
      <c r="A208" s="148" t="s">
        <v>1072</v>
      </c>
      <c r="B208" s="148" t="s">
        <v>1073</v>
      </c>
      <c r="C208" s="144">
        <f>IFERROR(VLOOKUP(A208,'งบทดลอง รพ.'!$A$2:$C$600,3,0),0)</f>
        <v>0</v>
      </c>
      <c r="D208" s="23"/>
      <c r="E208" s="90" t="s">
        <v>1324</v>
      </c>
      <c r="F208" s="90" t="s">
        <v>16</v>
      </c>
      <c r="G208" s="86" t="s">
        <v>1393</v>
      </c>
      <c r="H208" s="86"/>
    </row>
    <row r="209" spans="1:8" ht="27.75" x14ac:dyDescent="0.65">
      <c r="A209" s="148" t="s">
        <v>1074</v>
      </c>
      <c r="B209" s="148" t="s">
        <v>1075</v>
      </c>
      <c r="C209" s="144">
        <f>IFERROR(VLOOKUP(A209,'งบทดลอง รพ.'!$A$2:$C$600,3,0),0)</f>
        <v>0</v>
      </c>
      <c r="D209" s="23"/>
      <c r="E209" s="90" t="s">
        <v>1324</v>
      </c>
      <c r="F209" s="90" t="s">
        <v>16</v>
      </c>
      <c r="G209" s="86" t="s">
        <v>1393</v>
      </c>
      <c r="H209" s="86"/>
    </row>
    <row r="210" spans="1:8" ht="27.75" x14ac:dyDescent="0.65">
      <c r="A210" s="151" t="s">
        <v>199</v>
      </c>
      <c r="B210" s="151" t="s">
        <v>200</v>
      </c>
      <c r="C210" s="144">
        <f>IFERROR(VLOOKUP(A210,'งบทดลอง รพ.'!$A$2:$C$600,3,0),0)</f>
        <v>0</v>
      </c>
      <c r="D210" s="23"/>
      <c r="E210" s="90" t="s">
        <v>1324</v>
      </c>
      <c r="F210" s="90" t="s">
        <v>16</v>
      </c>
      <c r="G210" s="86" t="s">
        <v>1395</v>
      </c>
      <c r="H210" s="86"/>
    </row>
    <row r="211" spans="1:8" ht="27.75" x14ac:dyDescent="0.65">
      <c r="A211" s="151" t="s">
        <v>201</v>
      </c>
      <c r="B211" s="151" t="s">
        <v>1466</v>
      </c>
      <c r="C211" s="144">
        <f>IFERROR(VLOOKUP(A211,'งบทดลอง รพ.'!$A$2:$C$600,3,0),0)</f>
        <v>0</v>
      </c>
      <c r="D211" s="23"/>
      <c r="E211" s="90" t="s">
        <v>1324</v>
      </c>
      <c r="F211" s="90" t="s">
        <v>16</v>
      </c>
      <c r="G211" s="86" t="s">
        <v>1395</v>
      </c>
      <c r="H211" s="86"/>
    </row>
    <row r="212" spans="1:8" ht="27.75" x14ac:dyDescent="0.65">
      <c r="A212" s="151" t="s">
        <v>202</v>
      </c>
      <c r="B212" s="151" t="s">
        <v>1467</v>
      </c>
      <c r="C212" s="144">
        <f>IFERROR(VLOOKUP(A212,'งบทดลอง รพ.'!$A$2:$C$600,3,0),0)</f>
        <v>0</v>
      </c>
      <c r="D212" s="23"/>
      <c r="E212" s="90" t="s">
        <v>1324</v>
      </c>
      <c r="F212" s="90" t="s">
        <v>16</v>
      </c>
      <c r="G212" s="86" t="s">
        <v>1395</v>
      </c>
      <c r="H212" s="86"/>
    </row>
    <row r="213" spans="1:8" ht="27.75" x14ac:dyDescent="0.65">
      <c r="A213" s="151" t="s">
        <v>203</v>
      </c>
      <c r="B213" s="151" t="s">
        <v>204</v>
      </c>
      <c r="C213" s="144">
        <f>IFERROR(VLOOKUP(A213,'งบทดลอง รพ.'!$A$2:$C$600,3,0),0)</f>
        <v>0</v>
      </c>
      <c r="D213" s="23"/>
      <c r="E213" s="90" t="s">
        <v>1324</v>
      </c>
      <c r="F213" s="90" t="s">
        <v>16</v>
      </c>
      <c r="G213" s="86" t="s">
        <v>1395</v>
      </c>
      <c r="H213" s="86"/>
    </row>
    <row r="214" spans="1:8" ht="27.75" x14ac:dyDescent="0.65">
      <c r="A214" s="151" t="s">
        <v>205</v>
      </c>
      <c r="B214" s="151" t="s">
        <v>206</v>
      </c>
      <c r="C214" s="144">
        <f>IFERROR(VLOOKUP(A214,'งบทดลอง รพ.'!$A$2:$C$600,3,0),0)</f>
        <v>0</v>
      </c>
      <c r="D214" s="23"/>
      <c r="E214" s="90" t="s">
        <v>1324</v>
      </c>
      <c r="F214" s="90" t="s">
        <v>16</v>
      </c>
      <c r="G214" s="86" t="s">
        <v>1395</v>
      </c>
      <c r="H214" s="86"/>
    </row>
    <row r="215" spans="1:8" ht="27.75" x14ac:dyDescent="0.65">
      <c r="A215" s="152" t="s">
        <v>218</v>
      </c>
      <c r="B215" s="152" t="s">
        <v>219</v>
      </c>
      <c r="C215" s="144">
        <v>8203200</v>
      </c>
      <c r="D215" s="305">
        <v>8203200</v>
      </c>
      <c r="E215" s="90" t="s">
        <v>1326</v>
      </c>
      <c r="F215" s="90" t="s">
        <v>18</v>
      </c>
      <c r="G215" s="86" t="s">
        <v>1395</v>
      </c>
      <c r="H215" s="86"/>
    </row>
    <row r="216" spans="1:8" ht="27.75" x14ac:dyDescent="0.65">
      <c r="A216" s="151" t="s">
        <v>207</v>
      </c>
      <c r="B216" s="151" t="s">
        <v>1468</v>
      </c>
      <c r="C216" s="144">
        <f>IFERROR(VLOOKUP(A216,'งบทดลอง รพ.'!$A$2:$C$600,3,0),0)</f>
        <v>745500</v>
      </c>
      <c r="D216" s="23"/>
      <c r="E216" s="90" t="s">
        <v>1324</v>
      </c>
      <c r="F216" s="90" t="s">
        <v>16</v>
      </c>
      <c r="G216" s="86" t="s">
        <v>1395</v>
      </c>
      <c r="H216" s="86"/>
    </row>
    <row r="217" spans="1:8" ht="27.75" x14ac:dyDescent="0.65">
      <c r="A217" s="151" t="s">
        <v>208</v>
      </c>
      <c r="B217" s="151" t="s">
        <v>209</v>
      </c>
      <c r="C217" s="144">
        <f>IFERROR(VLOOKUP(A217,'งบทดลอง รพ.'!$A$2:$C$600,3,0),0)</f>
        <v>0</v>
      </c>
      <c r="D217" s="23"/>
      <c r="E217" s="90" t="s">
        <v>1324</v>
      </c>
      <c r="F217" s="90" t="s">
        <v>16</v>
      </c>
      <c r="G217" s="86" t="s">
        <v>1395</v>
      </c>
      <c r="H217" s="86"/>
    </row>
    <row r="218" spans="1:8" ht="27.75" x14ac:dyDescent="0.65">
      <c r="A218" s="151" t="s">
        <v>210</v>
      </c>
      <c r="B218" s="151" t="s">
        <v>1469</v>
      </c>
      <c r="C218" s="144">
        <f>IFERROR(VLOOKUP(A218,'งบทดลอง รพ.'!$A$2:$C$600,3,0),0)</f>
        <v>0</v>
      </c>
      <c r="D218" s="23"/>
      <c r="E218" s="90" t="s">
        <v>1324</v>
      </c>
      <c r="F218" s="90" t="s">
        <v>16</v>
      </c>
      <c r="G218" s="86" t="s">
        <v>1395</v>
      </c>
      <c r="H218" s="86"/>
    </row>
    <row r="219" spans="1:8" ht="27.75" x14ac:dyDescent="0.65">
      <c r="A219" s="151" t="s">
        <v>211</v>
      </c>
      <c r="B219" s="151" t="s">
        <v>212</v>
      </c>
      <c r="C219" s="144">
        <f>IFERROR(VLOOKUP(A219,'งบทดลอง รพ.'!$A$2:$C$600,3,0),0)</f>
        <v>28813.25</v>
      </c>
      <c r="D219" s="23"/>
      <c r="E219" s="90" t="s">
        <v>1324</v>
      </c>
      <c r="F219" s="90" t="s">
        <v>16</v>
      </c>
      <c r="G219" s="86" t="s">
        <v>1395</v>
      </c>
      <c r="H219" s="86"/>
    </row>
    <row r="220" spans="1:8" ht="27.75" x14ac:dyDescent="0.65">
      <c r="A220" s="148" t="s">
        <v>1076</v>
      </c>
      <c r="B220" s="148" t="s">
        <v>1077</v>
      </c>
      <c r="C220" s="144">
        <f>IFERROR(VLOOKUP(A220,'งบทดลอง รพ.'!$A$2:$C$600,3,0),0)</f>
        <v>0</v>
      </c>
      <c r="D220" s="23"/>
      <c r="E220" s="90" t="s">
        <v>1283</v>
      </c>
      <c r="F220" s="90" t="s">
        <v>0</v>
      </c>
      <c r="G220" s="86" t="s">
        <v>1393</v>
      </c>
      <c r="H220" s="86"/>
    </row>
    <row r="221" spans="1:8" ht="27.75" x14ac:dyDescent="0.65">
      <c r="A221" s="151" t="s">
        <v>213</v>
      </c>
      <c r="B221" s="151" t="s">
        <v>214</v>
      </c>
      <c r="C221" s="144">
        <f>IFERROR(VLOOKUP(A221,'งบทดลอง รพ.'!$A$2:$C$600,3,0),0)</f>
        <v>750896.5</v>
      </c>
      <c r="D221" s="305">
        <v>550896</v>
      </c>
      <c r="E221" s="90" t="s">
        <v>1324</v>
      </c>
      <c r="F221" s="90" t="s">
        <v>16</v>
      </c>
      <c r="G221" s="86" t="s">
        <v>1395</v>
      </c>
      <c r="H221" s="86"/>
    </row>
    <row r="222" spans="1:8" ht="27.75" x14ac:dyDescent="0.65">
      <c r="A222" s="148" t="s">
        <v>1078</v>
      </c>
      <c r="B222" s="148" t="s">
        <v>107</v>
      </c>
      <c r="C222" s="144">
        <f>IFERROR(VLOOKUP(A222,'งบทดลอง รพ.'!$A$2:$C$600,3,0),0)</f>
        <v>0</v>
      </c>
      <c r="D222" s="23"/>
      <c r="E222" s="90" t="s">
        <v>1308</v>
      </c>
      <c r="F222" s="90" t="s">
        <v>8</v>
      </c>
      <c r="G222" s="86" t="s">
        <v>1393</v>
      </c>
      <c r="H222" s="86"/>
    </row>
    <row r="223" spans="1:8" ht="27.75" x14ac:dyDescent="0.65">
      <c r="A223" s="148" t="s">
        <v>1079</v>
      </c>
      <c r="B223" s="148" t="s">
        <v>108</v>
      </c>
      <c r="C223" s="144">
        <f>IFERROR(VLOOKUP(A223,'งบทดลอง รพ.'!$A$2:$C$600,3,0),0)</f>
        <v>0</v>
      </c>
      <c r="D223" s="23"/>
      <c r="E223" s="90" t="s">
        <v>1308</v>
      </c>
      <c r="F223" s="90" t="s">
        <v>8</v>
      </c>
      <c r="G223" s="86" t="s">
        <v>1393</v>
      </c>
      <c r="H223" s="86"/>
    </row>
    <row r="224" spans="1:8" ht="27.75" x14ac:dyDescent="0.65">
      <c r="A224" s="148" t="s">
        <v>1080</v>
      </c>
      <c r="B224" s="148" t="s">
        <v>116</v>
      </c>
      <c r="C224" s="144">
        <f>IFERROR(VLOOKUP(A224,'งบทดลอง รพ.'!$A$2:$C$600,3,0),0)</f>
        <v>0</v>
      </c>
      <c r="D224" s="23"/>
      <c r="E224" s="90" t="s">
        <v>1315</v>
      </c>
      <c r="F224" s="90" t="s">
        <v>10</v>
      </c>
      <c r="G224" s="86" t="s">
        <v>1393</v>
      </c>
      <c r="H224" s="86"/>
    </row>
    <row r="225" spans="1:8" ht="27.75" x14ac:dyDescent="0.65">
      <c r="A225" s="151" t="s">
        <v>229</v>
      </c>
      <c r="B225" s="151" t="s">
        <v>230</v>
      </c>
      <c r="C225" s="144">
        <f>IFERROR(VLOOKUP(A225,'งบทดลอง รพ.'!$A$2:$C$600,3,0),0)</f>
        <v>9512040</v>
      </c>
      <c r="D225" s="23"/>
      <c r="E225" s="90" t="s">
        <v>1338</v>
      </c>
      <c r="F225" s="90" t="s">
        <v>25</v>
      </c>
      <c r="G225" s="86" t="s">
        <v>1395</v>
      </c>
      <c r="H225" s="86"/>
    </row>
    <row r="226" spans="1:8" ht="27.75" x14ac:dyDescent="0.65">
      <c r="A226" s="151" t="s">
        <v>231</v>
      </c>
      <c r="B226" s="151" t="s">
        <v>232</v>
      </c>
      <c r="C226" s="144">
        <v>216000</v>
      </c>
      <c r="D226" s="23"/>
      <c r="E226" s="90" t="s">
        <v>1338</v>
      </c>
      <c r="F226" s="90" t="s">
        <v>25</v>
      </c>
      <c r="G226" s="86" t="s">
        <v>1395</v>
      </c>
      <c r="H226" s="86"/>
    </row>
    <row r="227" spans="1:8" ht="27.75" x14ac:dyDescent="0.65">
      <c r="A227" s="148" t="s">
        <v>1081</v>
      </c>
      <c r="B227" s="148" t="s">
        <v>1082</v>
      </c>
      <c r="C227" s="144">
        <f>IFERROR(VLOOKUP(A227,'งบทดลอง รพ.'!$A$2:$C$600,3,0),0)</f>
        <v>0</v>
      </c>
      <c r="D227" s="23"/>
      <c r="E227" s="90" t="s">
        <v>1338</v>
      </c>
      <c r="F227" s="90" t="s">
        <v>25</v>
      </c>
      <c r="G227" s="86" t="s">
        <v>1393</v>
      </c>
      <c r="H227" s="86"/>
    </row>
    <row r="228" spans="1:8" ht="27.75" x14ac:dyDescent="0.65">
      <c r="A228" s="148" t="s">
        <v>1083</v>
      </c>
      <c r="B228" s="148" t="s">
        <v>1084</v>
      </c>
      <c r="C228" s="144">
        <f>IFERROR(VLOOKUP(A228,'งบทดลอง รพ.'!$A$2:$C$600,3,0),0)</f>
        <v>0</v>
      </c>
      <c r="D228" s="23"/>
      <c r="E228" s="90" t="s">
        <v>1338</v>
      </c>
      <c r="F228" s="90" t="s">
        <v>25</v>
      </c>
      <c r="G228" s="86" t="s">
        <v>1393</v>
      </c>
      <c r="H228" s="86"/>
    </row>
    <row r="229" spans="1:8" ht="27.75" x14ac:dyDescent="0.65">
      <c r="A229" s="151" t="s">
        <v>233</v>
      </c>
      <c r="B229" s="151" t="s">
        <v>234</v>
      </c>
      <c r="C229" s="144">
        <f>IFERROR(VLOOKUP(A229,'งบทดลอง รพ.'!$A$2:$C$600,3,0),0)</f>
        <v>0</v>
      </c>
      <c r="D229" s="23"/>
      <c r="E229" s="90" t="s">
        <v>1338</v>
      </c>
      <c r="F229" s="90" t="s">
        <v>25</v>
      </c>
      <c r="G229" s="86" t="s">
        <v>1395</v>
      </c>
      <c r="H229" s="86"/>
    </row>
    <row r="230" spans="1:8" ht="27.75" x14ac:dyDescent="0.65">
      <c r="A230" s="151" t="s">
        <v>235</v>
      </c>
      <c r="B230" s="151" t="s">
        <v>236</v>
      </c>
      <c r="C230" s="144">
        <v>86940</v>
      </c>
      <c r="D230" s="23"/>
      <c r="E230" s="90" t="s">
        <v>1338</v>
      </c>
      <c r="F230" s="90" t="s">
        <v>25</v>
      </c>
      <c r="G230" s="86" t="s">
        <v>1395</v>
      </c>
      <c r="H230" s="86"/>
    </row>
    <row r="231" spans="1:8" ht="27.75" x14ac:dyDescent="0.65">
      <c r="A231" s="151" t="s">
        <v>237</v>
      </c>
      <c r="B231" s="151" t="s">
        <v>238</v>
      </c>
      <c r="C231" s="144">
        <f>IFERROR(VLOOKUP(A231,'งบทดลอง รพ.'!$A$2:$C$600,3,0),0)</f>
        <v>0</v>
      </c>
      <c r="D231" s="23"/>
      <c r="E231" s="90" t="s">
        <v>1338</v>
      </c>
      <c r="F231" s="90" t="s">
        <v>25</v>
      </c>
      <c r="G231" s="86" t="s">
        <v>1395</v>
      </c>
      <c r="H231" s="86"/>
    </row>
    <row r="232" spans="1:8" ht="27.75" x14ac:dyDescent="0.65">
      <c r="A232" s="148" t="s">
        <v>1085</v>
      </c>
      <c r="B232" s="148" t="s">
        <v>1086</v>
      </c>
      <c r="C232" s="144">
        <f>IFERROR(VLOOKUP(A232,'งบทดลอง รพ.'!$A$2:$C$600,3,0),0)</f>
        <v>0</v>
      </c>
      <c r="D232" s="23"/>
      <c r="E232" s="90" t="s">
        <v>1338</v>
      </c>
      <c r="F232" s="90" t="s">
        <v>25</v>
      </c>
      <c r="G232" s="86" t="s">
        <v>1393</v>
      </c>
      <c r="H232" s="86"/>
    </row>
    <row r="233" spans="1:8" ht="27.75" x14ac:dyDescent="0.65">
      <c r="A233" s="148" t="s">
        <v>1087</v>
      </c>
      <c r="B233" s="148" t="s">
        <v>1088</v>
      </c>
      <c r="C233" s="144">
        <f>IFERROR(VLOOKUP(A233,'งบทดลอง รพ.'!$A$2:$C$600,3,0),0)</f>
        <v>0</v>
      </c>
      <c r="D233" s="23"/>
      <c r="E233" s="90" t="s">
        <v>1338</v>
      </c>
      <c r="F233" s="90" t="s">
        <v>25</v>
      </c>
      <c r="G233" s="86" t="s">
        <v>1393</v>
      </c>
      <c r="H233" s="86"/>
    </row>
    <row r="234" spans="1:8" ht="27.75" x14ac:dyDescent="0.65">
      <c r="A234" s="148" t="s">
        <v>1089</v>
      </c>
      <c r="B234" s="148" t="s">
        <v>1090</v>
      </c>
      <c r="C234" s="144">
        <f>IFERROR(VLOOKUP(A234,'งบทดลอง รพ.'!$A$2:$C$600,3,0),0)</f>
        <v>0</v>
      </c>
      <c r="D234" s="23"/>
      <c r="E234" s="90" t="s">
        <v>1338</v>
      </c>
      <c r="F234" s="90" t="s">
        <v>25</v>
      </c>
      <c r="G234" s="86" t="s">
        <v>1393</v>
      </c>
      <c r="H234" s="86"/>
    </row>
    <row r="235" spans="1:8" ht="27.75" x14ac:dyDescent="0.65">
      <c r="A235" s="151" t="s">
        <v>239</v>
      </c>
      <c r="B235" s="151" t="s">
        <v>240</v>
      </c>
      <c r="C235" s="144">
        <f>IFERROR(VLOOKUP(A235,'งบทดลอง รพ.'!$A$2:$C$600,3,0),0)</f>
        <v>0</v>
      </c>
      <c r="D235" s="23"/>
      <c r="E235" s="90" t="s">
        <v>1340</v>
      </c>
      <c r="F235" s="90" t="s">
        <v>29</v>
      </c>
      <c r="G235" s="86" t="s">
        <v>1395</v>
      </c>
      <c r="H235" s="86"/>
    </row>
    <row r="236" spans="1:8" ht="27.75" x14ac:dyDescent="0.65">
      <c r="A236" s="151" t="s">
        <v>241</v>
      </c>
      <c r="B236" s="151" t="s">
        <v>242</v>
      </c>
      <c r="C236" s="144">
        <f>IFERROR(VLOOKUP(A236,'งบทดลอง รพ.'!$A$2:$C$600,3,0),0)</f>
        <v>0</v>
      </c>
      <c r="D236" s="23"/>
      <c r="E236" s="90" t="s">
        <v>1338</v>
      </c>
      <c r="F236" s="90" t="s">
        <v>25</v>
      </c>
      <c r="G236" s="86" t="s">
        <v>1395</v>
      </c>
      <c r="H236" s="86"/>
    </row>
    <row r="237" spans="1:8" ht="27.75" x14ac:dyDescent="0.65">
      <c r="A237" s="151" t="s">
        <v>243</v>
      </c>
      <c r="B237" s="151" t="s">
        <v>244</v>
      </c>
      <c r="C237" s="144">
        <f>IFERROR(VLOOKUP(A237,'งบทดลอง รพ.'!$A$2:$C$600,3,0),0)</f>
        <v>0</v>
      </c>
      <c r="D237" s="23"/>
      <c r="E237" s="90" t="s">
        <v>1338</v>
      </c>
      <c r="F237" s="90" t="s">
        <v>25</v>
      </c>
      <c r="G237" s="86" t="s">
        <v>1395</v>
      </c>
      <c r="H237" s="86"/>
    </row>
    <row r="238" spans="1:8" ht="27.75" x14ac:dyDescent="0.65">
      <c r="A238" s="151" t="s">
        <v>245</v>
      </c>
      <c r="B238" s="151" t="s">
        <v>246</v>
      </c>
      <c r="C238" s="144">
        <f>IFERROR(VLOOKUP(A238,'งบทดลอง รพ.'!$A$2:$C$600,3,0),0)</f>
        <v>0</v>
      </c>
      <c r="D238" s="23"/>
      <c r="E238" s="90" t="s">
        <v>1338</v>
      </c>
      <c r="F238" s="90" t="s">
        <v>25</v>
      </c>
      <c r="G238" s="86" t="s">
        <v>1395</v>
      </c>
      <c r="H238" s="86"/>
    </row>
    <row r="239" spans="1:8" ht="27.75" x14ac:dyDescent="0.65">
      <c r="A239" s="151" t="s">
        <v>247</v>
      </c>
      <c r="B239" s="151" t="s">
        <v>248</v>
      </c>
      <c r="C239" s="144">
        <f>IFERROR(VLOOKUP(A239,'งบทดลอง รพ.'!$A$2:$C$600,3,0),0)</f>
        <v>0</v>
      </c>
      <c r="D239" s="23"/>
      <c r="E239" s="90" t="s">
        <v>1338</v>
      </c>
      <c r="F239" s="90" t="s">
        <v>25</v>
      </c>
      <c r="G239" s="86" t="s">
        <v>1395</v>
      </c>
      <c r="H239" s="86"/>
    </row>
    <row r="240" spans="1:8" ht="27.75" x14ac:dyDescent="0.65">
      <c r="A240" s="151" t="s">
        <v>249</v>
      </c>
      <c r="B240" s="151" t="s">
        <v>250</v>
      </c>
      <c r="C240" s="144">
        <f>IFERROR(VLOOKUP(A240,'งบทดลอง รพ.'!$A$2:$C$600,3,0),0)</f>
        <v>0</v>
      </c>
      <c r="D240" s="23"/>
      <c r="E240" s="90" t="s">
        <v>1338</v>
      </c>
      <c r="F240" s="90" t="s">
        <v>25</v>
      </c>
      <c r="G240" s="86" t="s">
        <v>1395</v>
      </c>
      <c r="H240" s="86"/>
    </row>
    <row r="241" spans="1:8" ht="27.75" x14ac:dyDescent="0.65">
      <c r="A241" s="151" t="s">
        <v>251</v>
      </c>
      <c r="B241" s="151" t="s">
        <v>252</v>
      </c>
      <c r="C241" s="144">
        <f>IFERROR(VLOOKUP(A241,'งบทดลอง รพ.'!$A$2:$C$600,3,0),0)</f>
        <v>0</v>
      </c>
      <c r="D241" s="23"/>
      <c r="E241" s="90" t="s">
        <v>1338</v>
      </c>
      <c r="F241" s="90" t="s">
        <v>25</v>
      </c>
      <c r="G241" s="86" t="s">
        <v>1395</v>
      </c>
      <c r="H241" s="86"/>
    </row>
    <row r="242" spans="1:8" ht="27.75" x14ac:dyDescent="0.65">
      <c r="A242" s="151" t="s">
        <v>261</v>
      </c>
      <c r="B242" s="151" t="s">
        <v>262</v>
      </c>
      <c r="C242" s="144">
        <f>IFERROR(VLOOKUP(A242,'งบทดลอง รพ.'!$A$2:$C$600,3,0),0)</f>
        <v>2891640</v>
      </c>
      <c r="D242" s="23"/>
      <c r="E242" s="90" t="s">
        <v>1342</v>
      </c>
      <c r="F242" s="90" t="s">
        <v>27</v>
      </c>
      <c r="G242" s="86" t="s">
        <v>1395</v>
      </c>
      <c r="H242" s="86"/>
    </row>
    <row r="243" spans="1:8" ht="27.75" x14ac:dyDescent="0.65">
      <c r="A243" s="151" t="s">
        <v>263</v>
      </c>
      <c r="B243" s="151" t="s">
        <v>264</v>
      </c>
      <c r="C243" s="144">
        <f>IFERROR(VLOOKUP(A243,'งบทดลอง รพ.'!$A$2:$C$600,3,0),0)</f>
        <v>3335700</v>
      </c>
      <c r="D243" s="23"/>
      <c r="E243" s="90" t="s">
        <v>1342</v>
      </c>
      <c r="F243" s="90" t="s">
        <v>27</v>
      </c>
      <c r="G243" s="86" t="s">
        <v>1395</v>
      </c>
      <c r="H243" s="86"/>
    </row>
    <row r="244" spans="1:8" ht="27.75" x14ac:dyDescent="0.65">
      <c r="A244" s="151" t="s">
        <v>265</v>
      </c>
      <c r="B244" s="151" t="s">
        <v>1470</v>
      </c>
      <c r="C244" s="144">
        <f>IFERROR(VLOOKUP(A244,'งบทดลอง รพ.'!$A$2:$C$600,3,0),0)</f>
        <v>0</v>
      </c>
      <c r="D244" s="23"/>
      <c r="E244" s="90" t="s">
        <v>1344</v>
      </c>
      <c r="F244" s="90" t="s">
        <v>27</v>
      </c>
      <c r="G244" s="86" t="s">
        <v>1395</v>
      </c>
      <c r="H244" s="86"/>
    </row>
    <row r="245" spans="1:8" ht="27.75" x14ac:dyDescent="0.65">
      <c r="A245" s="151" t="s">
        <v>266</v>
      </c>
      <c r="B245" s="151" t="s">
        <v>267</v>
      </c>
      <c r="C245" s="144">
        <f>IFERROR(VLOOKUP(A245,'งบทดลอง รพ.'!$A$2:$C$600,3,0),0)</f>
        <v>211440</v>
      </c>
      <c r="D245" s="23"/>
      <c r="E245" s="90" t="s">
        <v>1344</v>
      </c>
      <c r="F245" s="90" t="s">
        <v>27</v>
      </c>
      <c r="G245" s="86" t="s">
        <v>1395</v>
      </c>
      <c r="H245" s="86"/>
    </row>
    <row r="246" spans="1:8" ht="27.75" x14ac:dyDescent="0.65">
      <c r="A246" s="151" t="s">
        <v>268</v>
      </c>
      <c r="B246" s="151" t="s">
        <v>269</v>
      </c>
      <c r="C246" s="144">
        <f>IFERROR(VLOOKUP(A246,'งบทดลอง รพ.'!$A$2:$C$600,3,0),0)</f>
        <v>0</v>
      </c>
      <c r="D246" s="23"/>
      <c r="E246" s="90" t="s">
        <v>1346</v>
      </c>
      <c r="F246" s="90" t="s">
        <v>27</v>
      </c>
      <c r="G246" s="86" t="s">
        <v>1395</v>
      </c>
      <c r="H246" s="86"/>
    </row>
    <row r="247" spans="1:8" ht="27.75" x14ac:dyDescent="0.65">
      <c r="A247" s="151" t="s">
        <v>270</v>
      </c>
      <c r="B247" s="151" t="s">
        <v>636</v>
      </c>
      <c r="C247" s="144">
        <f>IFERROR(VLOOKUP(A247,'งบทดลอง รพ.'!$A$2:$C$600,3,0),0)</f>
        <v>0</v>
      </c>
      <c r="D247" s="23"/>
      <c r="E247" s="90" t="s">
        <v>1346</v>
      </c>
      <c r="F247" s="90" t="s">
        <v>27</v>
      </c>
      <c r="G247" s="86" t="s">
        <v>1395</v>
      </c>
      <c r="H247" s="86"/>
    </row>
    <row r="248" spans="1:8" ht="27.75" x14ac:dyDescent="0.65">
      <c r="A248" s="151" t="s">
        <v>253</v>
      </c>
      <c r="B248" s="151" t="s">
        <v>1471</v>
      </c>
      <c r="C248" s="144">
        <f>IFERROR(VLOOKUP(A248,'งบทดลอง รพ.'!$A$2:$C$600,3,0),0)</f>
        <v>0</v>
      </c>
      <c r="D248" s="23"/>
      <c r="E248" s="90" t="s">
        <v>1338</v>
      </c>
      <c r="F248" s="90" t="s">
        <v>25</v>
      </c>
      <c r="G248" s="86" t="s">
        <v>1395</v>
      </c>
      <c r="H248" s="86"/>
    </row>
    <row r="249" spans="1:8" ht="27.75" x14ac:dyDescent="0.65">
      <c r="A249" s="151" t="s">
        <v>254</v>
      </c>
      <c r="B249" s="151" t="s">
        <v>1472</v>
      </c>
      <c r="C249" s="144">
        <f>IFERROR(VLOOKUP(A249,'งบทดลอง รพ.'!$A$2:$C$600,3,0),0)</f>
        <v>216000</v>
      </c>
      <c r="D249" s="23"/>
      <c r="E249" s="90" t="s">
        <v>1338</v>
      </c>
      <c r="F249" s="90" t="s">
        <v>25</v>
      </c>
      <c r="G249" s="86" t="s">
        <v>1395</v>
      </c>
      <c r="H249" s="86"/>
    </row>
    <row r="250" spans="1:8" ht="27.75" x14ac:dyDescent="0.65">
      <c r="A250" s="148" t="s">
        <v>1091</v>
      </c>
      <c r="B250" s="148" t="s">
        <v>1092</v>
      </c>
      <c r="C250" s="144">
        <f>IFERROR(VLOOKUP(A250,'งบทดลอง รพ.'!$A$2:$C$600,3,0),0)</f>
        <v>0</v>
      </c>
      <c r="D250" s="23"/>
      <c r="E250" s="90" t="s">
        <v>1338</v>
      </c>
      <c r="F250" s="90" t="s">
        <v>25</v>
      </c>
      <c r="G250" s="86" t="s">
        <v>1393</v>
      </c>
      <c r="H250" s="86"/>
    </row>
    <row r="251" spans="1:8" ht="27.75" x14ac:dyDescent="0.65">
      <c r="A251" s="148" t="s">
        <v>1093</v>
      </c>
      <c r="B251" s="148" t="s">
        <v>1094</v>
      </c>
      <c r="C251" s="144">
        <f>IFERROR(VLOOKUP(A251,'งบทดลอง รพ.'!$A$2:$C$600,3,0),0)</f>
        <v>0</v>
      </c>
      <c r="D251" s="23"/>
      <c r="E251" s="90" t="s">
        <v>1338</v>
      </c>
      <c r="F251" s="90" t="s">
        <v>25</v>
      </c>
      <c r="G251" s="86" t="s">
        <v>1393</v>
      </c>
      <c r="H251" s="86"/>
    </row>
    <row r="252" spans="1:8" ht="27.75" x14ac:dyDescent="0.65">
      <c r="A252" s="151" t="s">
        <v>255</v>
      </c>
      <c r="B252" s="151" t="s">
        <v>1473</v>
      </c>
      <c r="C252" s="144">
        <f>IFERROR(VLOOKUP(A252,'งบทดลอง รพ.'!$A$2:$C$600,3,0),0)</f>
        <v>0</v>
      </c>
      <c r="D252" s="23"/>
      <c r="E252" s="90" t="s">
        <v>1338</v>
      </c>
      <c r="F252" s="90" t="s">
        <v>25</v>
      </c>
      <c r="G252" s="86" t="s">
        <v>1395</v>
      </c>
      <c r="H252" s="86"/>
    </row>
    <row r="253" spans="1:8" ht="27.75" x14ac:dyDescent="0.65">
      <c r="A253" s="151" t="s">
        <v>256</v>
      </c>
      <c r="B253" s="151" t="s">
        <v>1474</v>
      </c>
      <c r="C253" s="144">
        <f>IFERROR(VLOOKUP(A253,'งบทดลอง รพ.'!$A$2:$C$600,3,0),0)</f>
        <v>0</v>
      </c>
      <c r="D253" s="23"/>
      <c r="E253" s="90" t="s">
        <v>1338</v>
      </c>
      <c r="F253" s="90" t="s">
        <v>25</v>
      </c>
      <c r="G253" s="86" t="s">
        <v>1395</v>
      </c>
      <c r="H253" s="86"/>
    </row>
    <row r="254" spans="1:8" ht="27.75" x14ac:dyDescent="0.65">
      <c r="A254" s="151" t="s">
        <v>257</v>
      </c>
      <c r="B254" s="151" t="s">
        <v>1475</v>
      </c>
      <c r="C254" s="144">
        <f>IFERROR(VLOOKUP(A254,'งบทดลอง รพ.'!$A$2:$C$600,3,0),0)</f>
        <v>0</v>
      </c>
      <c r="D254" s="23"/>
      <c r="E254" s="90" t="s">
        <v>1338</v>
      </c>
      <c r="F254" s="90" t="s">
        <v>25</v>
      </c>
      <c r="G254" s="86" t="s">
        <v>1395</v>
      </c>
      <c r="H254" s="86"/>
    </row>
    <row r="255" spans="1:8" ht="27.75" x14ac:dyDescent="0.65">
      <c r="A255" s="151" t="s">
        <v>258</v>
      </c>
      <c r="B255" s="151" t="s">
        <v>1476</v>
      </c>
      <c r="C255" s="144">
        <f>IFERROR(VLOOKUP(A255,'งบทดลอง รพ.'!$A$2:$C$600,3,0),0)</f>
        <v>0</v>
      </c>
      <c r="D255" s="23"/>
      <c r="E255" s="90" t="s">
        <v>1338</v>
      </c>
      <c r="F255" s="90" t="s">
        <v>25</v>
      </c>
      <c r="G255" s="86" t="s">
        <v>1395</v>
      </c>
      <c r="H255" s="86"/>
    </row>
    <row r="256" spans="1:8" ht="27.75" x14ac:dyDescent="0.65">
      <c r="A256" s="151" t="s">
        <v>259</v>
      </c>
      <c r="B256" s="151" t="s">
        <v>1477</v>
      </c>
      <c r="C256" s="144">
        <f>IFERROR(VLOOKUP(A256,'งบทดลอง รพ.'!$A$2:$C$600,3,0),0)</f>
        <v>0</v>
      </c>
      <c r="D256" s="23"/>
      <c r="E256" s="90" t="s">
        <v>1338</v>
      </c>
      <c r="F256" s="90" t="s">
        <v>25</v>
      </c>
      <c r="G256" s="86" t="s">
        <v>1395</v>
      </c>
      <c r="H256" s="86"/>
    </row>
    <row r="257" spans="1:8" ht="27.75" x14ac:dyDescent="0.65">
      <c r="A257" s="151" t="s">
        <v>260</v>
      </c>
      <c r="B257" s="151" t="s">
        <v>1478</v>
      </c>
      <c r="C257" s="144">
        <f>IFERROR(VLOOKUP(A257,'งบทดลอง รพ.'!$A$2:$C$600,3,0),0)</f>
        <v>0</v>
      </c>
      <c r="D257" s="23"/>
      <c r="E257" s="90" t="s">
        <v>1338</v>
      </c>
      <c r="F257" s="90" t="s">
        <v>25</v>
      </c>
      <c r="G257" s="86" t="s">
        <v>1395</v>
      </c>
      <c r="H257" s="86"/>
    </row>
    <row r="258" spans="1:8" ht="27.75" x14ac:dyDescent="0.65">
      <c r="A258" s="148" t="s">
        <v>1095</v>
      </c>
      <c r="B258" s="148" t="s">
        <v>1096</v>
      </c>
      <c r="C258" s="144">
        <f>IFERROR(VLOOKUP(A258,'งบทดลอง รพ.'!$A$2:$C$600,3,0),0)</f>
        <v>0</v>
      </c>
      <c r="D258" s="23"/>
      <c r="E258" s="90" t="s">
        <v>1348</v>
      </c>
      <c r="F258" s="90" t="s">
        <v>31</v>
      </c>
      <c r="G258" s="86" t="s">
        <v>1393</v>
      </c>
      <c r="H258" s="86"/>
    </row>
    <row r="259" spans="1:8" ht="27.75" x14ac:dyDescent="0.65">
      <c r="A259" s="148" t="s">
        <v>1097</v>
      </c>
      <c r="B259" s="148" t="s">
        <v>1098</v>
      </c>
      <c r="C259" s="144">
        <f>IFERROR(VLOOKUP(A259,'งบทดลอง รพ.'!$A$2:$C$600,3,0),0)</f>
        <v>0</v>
      </c>
      <c r="D259" s="23"/>
      <c r="E259" s="90" t="s">
        <v>1348</v>
      </c>
      <c r="F259" s="90" t="s">
        <v>31</v>
      </c>
      <c r="G259" s="86" t="s">
        <v>1393</v>
      </c>
      <c r="H259" s="86"/>
    </row>
    <row r="260" spans="1:8" ht="27.75" x14ac:dyDescent="0.65">
      <c r="A260" s="151" t="s">
        <v>899</v>
      </c>
      <c r="B260" s="151" t="s">
        <v>900</v>
      </c>
      <c r="C260" s="144">
        <f>IFERROR(VLOOKUP(A260,'งบทดลอง รพ.'!$A$2:$C$600,3,0),0)</f>
        <v>67200</v>
      </c>
      <c r="D260" s="23"/>
      <c r="E260" s="90" t="s">
        <v>1338</v>
      </c>
      <c r="F260" s="90" t="s">
        <v>25</v>
      </c>
      <c r="G260" s="86" t="s">
        <v>1395</v>
      </c>
      <c r="H260" s="86"/>
    </row>
    <row r="261" spans="1:8" ht="27.75" x14ac:dyDescent="0.65">
      <c r="A261" s="151" t="s">
        <v>901</v>
      </c>
      <c r="B261" s="151" t="s">
        <v>902</v>
      </c>
      <c r="C261" s="144">
        <f>IFERROR(VLOOKUP(A261,'งบทดลอง รพ.'!$A$2:$C$600,3,0),0)</f>
        <v>0</v>
      </c>
      <c r="D261" s="23"/>
      <c r="E261" s="90" t="s">
        <v>1338</v>
      </c>
      <c r="F261" s="90" t="s">
        <v>25</v>
      </c>
      <c r="G261" s="86" t="s">
        <v>1395</v>
      </c>
      <c r="H261" s="86"/>
    </row>
    <row r="262" spans="1:8" ht="27.75" x14ac:dyDescent="0.65">
      <c r="A262" s="151" t="s">
        <v>903</v>
      </c>
      <c r="B262" s="151" t="s">
        <v>904</v>
      </c>
      <c r="C262" s="144">
        <f>IFERROR(VLOOKUP(A262,'งบทดลอง รพ.'!$A$2:$C$600,3,0),0)</f>
        <v>0</v>
      </c>
      <c r="D262" s="23"/>
      <c r="E262" s="90" t="s">
        <v>1340</v>
      </c>
      <c r="F262" s="90" t="s">
        <v>29</v>
      </c>
      <c r="G262" s="86" t="s">
        <v>1395</v>
      </c>
      <c r="H262" s="86"/>
    </row>
    <row r="263" spans="1:8" ht="27.75" x14ac:dyDescent="0.65">
      <c r="A263" s="151" t="s">
        <v>285</v>
      </c>
      <c r="B263" s="151" t="s">
        <v>286</v>
      </c>
      <c r="C263" s="144">
        <f>IFERROR(VLOOKUP(A263,'งบทดลอง รพ.'!$A$2:$C$600,3,0),0)</f>
        <v>0</v>
      </c>
      <c r="D263" s="23"/>
      <c r="E263" s="90" t="s">
        <v>1348</v>
      </c>
      <c r="F263" s="90" t="s">
        <v>31</v>
      </c>
      <c r="G263" s="86" t="s">
        <v>1395</v>
      </c>
      <c r="H263" s="86"/>
    </row>
    <row r="264" spans="1:8" ht="27.75" x14ac:dyDescent="0.65">
      <c r="A264" s="151" t="s">
        <v>287</v>
      </c>
      <c r="B264" s="151" t="s">
        <v>288</v>
      </c>
      <c r="C264" s="144">
        <f>IFERROR(VLOOKUP(A264,'งบทดลอง รพ.'!$A$2:$C$600,3,0),0)</f>
        <v>0</v>
      </c>
      <c r="D264" s="23"/>
      <c r="E264" s="90" t="s">
        <v>1348</v>
      </c>
      <c r="F264" s="90" t="s">
        <v>31</v>
      </c>
      <c r="G264" s="86" t="s">
        <v>1395</v>
      </c>
      <c r="H264" s="86"/>
    </row>
    <row r="265" spans="1:8" ht="27.75" x14ac:dyDescent="0.65">
      <c r="A265" s="151" t="s">
        <v>289</v>
      </c>
      <c r="B265" s="151" t="s">
        <v>290</v>
      </c>
      <c r="C265" s="144">
        <f>IFERROR(VLOOKUP(A265,'งบทดลอง รพ.'!$A$2:$C$600,3,0),0)</f>
        <v>111305.18</v>
      </c>
      <c r="D265" s="23"/>
      <c r="E265" s="90" t="s">
        <v>1348</v>
      </c>
      <c r="F265" s="90" t="s">
        <v>31</v>
      </c>
      <c r="G265" s="86" t="s">
        <v>1395</v>
      </c>
      <c r="H265" s="86"/>
    </row>
    <row r="266" spans="1:8" ht="27.75" x14ac:dyDescent="0.65">
      <c r="A266" s="151" t="s">
        <v>291</v>
      </c>
      <c r="B266" s="151" t="s">
        <v>292</v>
      </c>
      <c r="C266" s="144">
        <f>IFERROR(VLOOKUP(A266,'งบทดลอง รพ.'!$A$2:$C$600,3,0),0)</f>
        <v>166957.76999999999</v>
      </c>
      <c r="D266" s="23"/>
      <c r="E266" s="90" t="s">
        <v>1348</v>
      </c>
      <c r="F266" s="90" t="s">
        <v>31</v>
      </c>
      <c r="G266" s="86" t="s">
        <v>1395</v>
      </c>
      <c r="H266" s="86"/>
    </row>
    <row r="267" spans="1:8" ht="27.75" x14ac:dyDescent="0.65">
      <c r="A267" s="151" t="s">
        <v>293</v>
      </c>
      <c r="B267" s="151" t="s">
        <v>294</v>
      </c>
      <c r="C267" s="144">
        <f>IFERROR(VLOOKUP(A267,'งบทดลอง รพ.'!$A$2:$C$600,3,0),0)</f>
        <v>0</v>
      </c>
      <c r="D267" s="23"/>
      <c r="E267" s="90" t="s">
        <v>1348</v>
      </c>
      <c r="F267" s="90" t="s">
        <v>31</v>
      </c>
      <c r="G267" s="86" t="s">
        <v>1395</v>
      </c>
      <c r="H267" s="86"/>
    </row>
    <row r="268" spans="1:8" ht="27.75" x14ac:dyDescent="0.65">
      <c r="A268" s="151" t="s">
        <v>295</v>
      </c>
      <c r="B268" s="151" t="s">
        <v>1479</v>
      </c>
      <c r="C268" s="144">
        <f>IFERROR(VLOOKUP(A268,'งบทดลอง รพ.'!$A$2:$C$600,3,0),0)</f>
        <v>321939</v>
      </c>
      <c r="D268" s="23"/>
      <c r="E268" s="90" t="s">
        <v>1348</v>
      </c>
      <c r="F268" s="90" t="s">
        <v>31</v>
      </c>
      <c r="G268" s="86" t="s">
        <v>1395</v>
      </c>
      <c r="H268" s="86"/>
    </row>
    <row r="269" spans="1:8" ht="27.75" x14ac:dyDescent="0.65">
      <c r="A269" s="151" t="s">
        <v>296</v>
      </c>
      <c r="B269" s="151" t="s">
        <v>297</v>
      </c>
      <c r="C269" s="144">
        <f>IFERROR(VLOOKUP(A269,'งบทดลอง รพ.'!$A$2:$C$600,3,0),0)</f>
        <v>0</v>
      </c>
      <c r="D269" s="23"/>
      <c r="E269" s="90" t="s">
        <v>1348</v>
      </c>
      <c r="F269" s="90" t="s">
        <v>31</v>
      </c>
      <c r="G269" s="86" t="s">
        <v>1395</v>
      </c>
      <c r="H269" s="86"/>
    </row>
    <row r="270" spans="1:8" ht="27.75" x14ac:dyDescent="0.65">
      <c r="A270" s="151" t="s">
        <v>298</v>
      </c>
      <c r="B270" s="151" t="s">
        <v>299</v>
      </c>
      <c r="C270" s="144">
        <f>IFERROR(VLOOKUP(A270,'งบทดลอง รพ.'!$A$2:$C$600,3,0),0)</f>
        <v>1677</v>
      </c>
      <c r="D270" s="23"/>
      <c r="E270" s="90" t="s">
        <v>1348</v>
      </c>
      <c r="F270" s="90" t="s">
        <v>31</v>
      </c>
      <c r="G270" s="86" t="s">
        <v>1395</v>
      </c>
      <c r="H270" s="86"/>
    </row>
    <row r="271" spans="1:8" ht="27.75" x14ac:dyDescent="0.65">
      <c r="A271" s="148" t="s">
        <v>1099</v>
      </c>
      <c r="B271" s="148" t="s">
        <v>271</v>
      </c>
      <c r="C271" s="144">
        <f>IFERROR(VLOOKUP(A271,'งบทดลอง รพ.'!$A$2:$C$600,3,0),0)</f>
        <v>0</v>
      </c>
      <c r="D271" s="23"/>
      <c r="E271" s="90" t="s">
        <v>1350</v>
      </c>
      <c r="F271" s="90" t="s">
        <v>29</v>
      </c>
      <c r="G271" s="86" t="s">
        <v>1393</v>
      </c>
      <c r="H271" s="86"/>
    </row>
    <row r="272" spans="1:8" ht="27.75" x14ac:dyDescent="0.65">
      <c r="A272" s="148" t="s">
        <v>1100</v>
      </c>
      <c r="B272" s="148" t="s">
        <v>272</v>
      </c>
      <c r="C272" s="144">
        <f>IFERROR(VLOOKUP(A272,'งบทดลอง รพ.'!$A$2:$C$600,3,0),0)</f>
        <v>0</v>
      </c>
      <c r="D272" s="23"/>
      <c r="E272" s="90" t="s">
        <v>1350</v>
      </c>
      <c r="F272" s="90" t="s">
        <v>29</v>
      </c>
      <c r="G272" s="86" t="s">
        <v>1393</v>
      </c>
      <c r="H272" s="86"/>
    </row>
    <row r="273" spans="1:8" ht="27.75" x14ac:dyDescent="0.65">
      <c r="A273" s="148" t="s">
        <v>1101</v>
      </c>
      <c r="B273" s="148" t="s">
        <v>273</v>
      </c>
      <c r="C273" s="144">
        <f>IFERROR(VLOOKUP(A273,'งบทดลอง รพ.'!$A$2:$C$600,3,0),0)</f>
        <v>0</v>
      </c>
      <c r="D273" s="23"/>
      <c r="E273" s="90" t="s">
        <v>1350</v>
      </c>
      <c r="F273" s="90" t="s">
        <v>29</v>
      </c>
      <c r="G273" s="86" t="s">
        <v>1393</v>
      </c>
      <c r="H273" s="86"/>
    </row>
    <row r="274" spans="1:8" ht="27.75" x14ac:dyDescent="0.65">
      <c r="A274" s="148" t="s">
        <v>1102</v>
      </c>
      <c r="B274" s="148" t="s">
        <v>1103</v>
      </c>
      <c r="C274" s="144">
        <f>IFERROR(VLOOKUP(A274,'งบทดลอง รพ.'!$A$2:$C$600,3,0),0)</f>
        <v>0</v>
      </c>
      <c r="D274" s="23"/>
      <c r="E274" s="90" t="s">
        <v>1350</v>
      </c>
      <c r="F274" s="90" t="s">
        <v>29</v>
      </c>
      <c r="G274" s="86" t="s">
        <v>1393</v>
      </c>
      <c r="H274" s="86"/>
    </row>
    <row r="275" spans="1:8" ht="27.75" x14ac:dyDescent="0.65">
      <c r="A275" s="148" t="s">
        <v>1104</v>
      </c>
      <c r="B275" s="148" t="s">
        <v>1105</v>
      </c>
      <c r="C275" s="144">
        <f>IFERROR(VLOOKUP(A275,'งบทดลอง รพ.'!$A$2:$C$600,3,0),0)</f>
        <v>0</v>
      </c>
      <c r="D275" s="23"/>
      <c r="E275" s="90" t="s">
        <v>1350</v>
      </c>
      <c r="F275" s="90" t="s">
        <v>29</v>
      </c>
      <c r="G275" s="86" t="s">
        <v>1393</v>
      </c>
      <c r="H275" s="86"/>
    </row>
    <row r="276" spans="1:8" ht="27.75" x14ac:dyDescent="0.65">
      <c r="A276" s="148" t="s">
        <v>1106</v>
      </c>
      <c r="B276" s="148" t="s">
        <v>1480</v>
      </c>
      <c r="C276" s="144">
        <f>IFERROR(VLOOKUP(A276,'งบทดลอง รพ.'!$A$2:$C$600,3,0),0)</f>
        <v>0</v>
      </c>
      <c r="D276" s="23"/>
      <c r="E276" s="90" t="s">
        <v>1350</v>
      </c>
      <c r="F276" s="90" t="s">
        <v>29</v>
      </c>
      <c r="G276" s="86" t="s">
        <v>1393</v>
      </c>
      <c r="H276" s="86"/>
    </row>
    <row r="277" spans="1:8" ht="27.75" x14ac:dyDescent="0.65">
      <c r="A277" s="151" t="s">
        <v>274</v>
      </c>
      <c r="B277" s="151" t="s">
        <v>275</v>
      </c>
      <c r="C277" s="144">
        <f>IFERROR(VLOOKUP(A277,'งบทดลอง รพ.'!$A$2:$C$600,3,0),0)</f>
        <v>990000</v>
      </c>
      <c r="D277" s="23"/>
      <c r="E277" s="90" t="s">
        <v>1352</v>
      </c>
      <c r="F277" s="90" t="s">
        <v>29</v>
      </c>
      <c r="G277" s="86" t="s">
        <v>1395</v>
      </c>
      <c r="H277" s="86"/>
    </row>
    <row r="278" spans="1:8" ht="27.75" x14ac:dyDescent="0.65">
      <c r="A278" s="148" t="s">
        <v>1107</v>
      </c>
      <c r="B278" s="148" t="s">
        <v>276</v>
      </c>
      <c r="C278" s="144">
        <f>IFERROR(VLOOKUP(A278,'งบทดลอง รพ.'!$A$2:$C$600,3,0),0)</f>
        <v>0</v>
      </c>
      <c r="D278" s="23"/>
      <c r="E278" s="90" t="s">
        <v>1350</v>
      </c>
      <c r="F278" s="90" t="s">
        <v>29</v>
      </c>
      <c r="G278" s="86" t="s">
        <v>1393</v>
      </c>
      <c r="H278" s="86"/>
    </row>
    <row r="279" spans="1:8" ht="27.75" x14ac:dyDescent="0.65">
      <c r="A279" s="148" t="s">
        <v>1108</v>
      </c>
      <c r="B279" s="148" t="s">
        <v>1109</v>
      </c>
      <c r="C279" s="144">
        <f>IFERROR(VLOOKUP(A279,'งบทดลอง รพ.'!$A$2:$C$600,3,0),0)</f>
        <v>0</v>
      </c>
      <c r="D279" s="23"/>
      <c r="E279" s="90" t="s">
        <v>1340</v>
      </c>
      <c r="F279" s="90" t="s">
        <v>29</v>
      </c>
      <c r="G279" s="86" t="s">
        <v>1393</v>
      </c>
      <c r="H279" s="86"/>
    </row>
    <row r="280" spans="1:8" ht="27.75" x14ac:dyDescent="0.65">
      <c r="A280" s="148" t="s">
        <v>1110</v>
      </c>
      <c r="B280" s="148" t="s">
        <v>1481</v>
      </c>
      <c r="C280" s="144">
        <f>IFERROR(VLOOKUP(A280,'งบทดลอง รพ.'!$A$2:$C$600,3,0),0)</f>
        <v>0</v>
      </c>
      <c r="D280" s="23"/>
      <c r="E280" s="90" t="s">
        <v>1340</v>
      </c>
      <c r="F280" s="90" t="s">
        <v>29</v>
      </c>
      <c r="G280" s="86" t="s">
        <v>1393</v>
      </c>
      <c r="H280" s="86"/>
    </row>
    <row r="281" spans="1:8" ht="27.75" x14ac:dyDescent="0.65">
      <c r="A281" s="148" t="s">
        <v>1111</v>
      </c>
      <c r="B281" s="148" t="s">
        <v>1112</v>
      </c>
      <c r="C281" s="144">
        <f>IFERROR(VLOOKUP(A281,'งบทดลอง รพ.'!$A$2:$C$600,3,0),0)</f>
        <v>0</v>
      </c>
      <c r="D281" s="23"/>
      <c r="E281" s="90" t="s">
        <v>1340</v>
      </c>
      <c r="F281" s="90" t="s">
        <v>29</v>
      </c>
      <c r="G281" s="86" t="s">
        <v>1393</v>
      </c>
      <c r="H281" s="86"/>
    </row>
    <row r="282" spans="1:8" ht="27.75" x14ac:dyDescent="0.65">
      <c r="A282" s="148" t="s">
        <v>1113</v>
      </c>
      <c r="B282" s="148" t="s">
        <v>1482</v>
      </c>
      <c r="C282" s="144">
        <f>IFERROR(VLOOKUP(A282,'งบทดลอง รพ.'!$A$2:$C$600,3,0),0)</f>
        <v>0</v>
      </c>
      <c r="D282" s="23"/>
      <c r="E282" s="90" t="s">
        <v>1350</v>
      </c>
      <c r="F282" s="90" t="s">
        <v>29</v>
      </c>
      <c r="G282" s="86" t="s">
        <v>1393</v>
      </c>
      <c r="H282" s="86"/>
    </row>
    <row r="283" spans="1:8" ht="27.75" x14ac:dyDescent="0.65">
      <c r="A283" s="148" t="s">
        <v>1114</v>
      </c>
      <c r="B283" s="148" t="s">
        <v>1483</v>
      </c>
      <c r="C283" s="144">
        <f>IFERROR(VLOOKUP(A283,'งบทดลอง รพ.'!$A$2:$C$600,3,0),0)</f>
        <v>0</v>
      </c>
      <c r="D283" s="23"/>
      <c r="E283" s="90" t="s">
        <v>1350</v>
      </c>
      <c r="F283" s="90" t="s">
        <v>29</v>
      </c>
      <c r="G283" s="86" t="s">
        <v>1393</v>
      </c>
      <c r="H283" s="86"/>
    </row>
    <row r="284" spans="1:8" ht="27.75" x14ac:dyDescent="0.65">
      <c r="A284" s="151" t="s">
        <v>277</v>
      </c>
      <c r="B284" s="151" t="s">
        <v>278</v>
      </c>
      <c r="C284" s="144">
        <f>IFERROR(VLOOKUP(A284,'งบทดลอง รพ.'!$A$2:$C$600,3,0),0)</f>
        <v>101000</v>
      </c>
      <c r="D284" s="23"/>
      <c r="E284" s="90" t="s">
        <v>1352</v>
      </c>
      <c r="F284" s="90" t="s">
        <v>29</v>
      </c>
      <c r="G284" s="86" t="s">
        <v>1395</v>
      </c>
      <c r="H284" s="86"/>
    </row>
    <row r="285" spans="1:8" ht="27.75" x14ac:dyDescent="0.65">
      <c r="A285" s="148" t="s">
        <v>1115</v>
      </c>
      <c r="B285" s="148" t="s">
        <v>1116</v>
      </c>
      <c r="C285" s="144">
        <f>IFERROR(VLOOKUP(A285,'งบทดลอง รพ.'!$A$2:$C$600,3,0),0)</f>
        <v>0</v>
      </c>
      <c r="D285" s="23"/>
      <c r="E285" s="90" t="s">
        <v>1350</v>
      </c>
      <c r="F285" s="90" t="s">
        <v>29</v>
      </c>
      <c r="G285" s="86" t="s">
        <v>1393</v>
      </c>
      <c r="H285" s="86"/>
    </row>
    <row r="286" spans="1:8" ht="27.75" x14ac:dyDescent="0.65">
      <c r="A286" s="151" t="s">
        <v>279</v>
      </c>
      <c r="B286" s="151" t="s">
        <v>1484</v>
      </c>
      <c r="C286" s="144">
        <f>IFERROR(VLOOKUP(A286,'งบทดลอง รพ.'!$A$2:$C$600,3,0),0)</f>
        <v>0</v>
      </c>
      <c r="D286" s="23"/>
      <c r="E286" s="90" t="s">
        <v>1354</v>
      </c>
      <c r="F286" s="90" t="s">
        <v>29</v>
      </c>
      <c r="G286" s="86" t="s">
        <v>1395</v>
      </c>
      <c r="H286" s="86"/>
    </row>
    <row r="287" spans="1:8" ht="27.75" x14ac:dyDescent="0.65">
      <c r="A287" s="151" t="s">
        <v>280</v>
      </c>
      <c r="B287" s="151" t="s">
        <v>1485</v>
      </c>
      <c r="C287" s="144">
        <f>IFERROR(VLOOKUP(A287,'งบทดลอง รพ.'!$A$2:$C$600,3,0),0)</f>
        <v>0</v>
      </c>
      <c r="D287" s="23"/>
      <c r="E287" s="90" t="s">
        <v>1354</v>
      </c>
      <c r="F287" s="90" t="s">
        <v>29</v>
      </c>
      <c r="G287" s="86" t="s">
        <v>1395</v>
      </c>
      <c r="H287" s="86"/>
    </row>
    <row r="288" spans="1:8" ht="27.75" x14ac:dyDescent="0.65">
      <c r="A288" s="151" t="s">
        <v>281</v>
      </c>
      <c r="B288" s="151" t="s">
        <v>282</v>
      </c>
      <c r="C288" s="144">
        <f>IFERROR(VLOOKUP(A288,'งบทดลอง รพ.'!$A$2:$C$600,3,0),0)</f>
        <v>0</v>
      </c>
      <c r="D288" s="23"/>
      <c r="E288" s="90" t="s">
        <v>1354</v>
      </c>
      <c r="F288" s="90" t="s">
        <v>29</v>
      </c>
      <c r="G288" s="86" t="s">
        <v>1395</v>
      </c>
      <c r="H288" s="86"/>
    </row>
    <row r="289" spans="1:8" ht="27.75" x14ac:dyDescent="0.65">
      <c r="A289" s="151" t="s">
        <v>283</v>
      </c>
      <c r="B289" s="151" t="s">
        <v>284</v>
      </c>
      <c r="C289" s="144">
        <f>IFERROR(VLOOKUP(A289,'งบทดลอง รพ.'!$A$2:$C$600,3,0),0)</f>
        <v>0</v>
      </c>
      <c r="D289" s="23"/>
      <c r="E289" s="90" t="s">
        <v>1354</v>
      </c>
      <c r="F289" s="90" t="s">
        <v>29</v>
      </c>
      <c r="G289" s="86" t="s">
        <v>1395</v>
      </c>
      <c r="H289" s="86"/>
    </row>
    <row r="290" spans="1:8" ht="27.75" x14ac:dyDescent="0.65">
      <c r="A290" s="151" t="s">
        <v>905</v>
      </c>
      <c r="B290" s="151" t="s">
        <v>906</v>
      </c>
      <c r="C290" s="144">
        <f>IFERROR(VLOOKUP(A290,'งบทดลอง รพ.'!$A$2:$C$600,3,0),0)</f>
        <v>1500000</v>
      </c>
      <c r="D290" s="23"/>
      <c r="E290" s="90" t="s">
        <v>1350</v>
      </c>
      <c r="F290" s="90" t="s">
        <v>29</v>
      </c>
      <c r="G290" s="86" t="s">
        <v>1395</v>
      </c>
      <c r="H290" s="86"/>
    </row>
    <row r="291" spans="1:8" ht="27.75" x14ac:dyDescent="0.65">
      <c r="A291" s="151" t="s">
        <v>907</v>
      </c>
      <c r="B291" s="151" t="s">
        <v>908</v>
      </c>
      <c r="C291" s="144">
        <f>IFERROR(VLOOKUP(A291,'งบทดลอง รพ.'!$A$2:$C$600,3,0),0)</f>
        <v>0</v>
      </c>
      <c r="D291" s="23"/>
      <c r="E291" s="90" t="s">
        <v>1350</v>
      </c>
      <c r="F291" s="90" t="s">
        <v>29</v>
      </c>
      <c r="G291" s="86" t="s">
        <v>1395</v>
      </c>
      <c r="H291" s="86"/>
    </row>
    <row r="292" spans="1:8" ht="27.75" x14ac:dyDescent="0.65">
      <c r="A292" s="151" t="s">
        <v>909</v>
      </c>
      <c r="B292" s="151" t="s">
        <v>910</v>
      </c>
      <c r="C292" s="144">
        <f>IFERROR(VLOOKUP(A292,'งบทดลอง รพ.'!$A$2:$C$600,3,0),0)</f>
        <v>0</v>
      </c>
      <c r="D292" s="23"/>
      <c r="E292" s="90" t="s">
        <v>1354</v>
      </c>
      <c r="F292" s="90" t="s">
        <v>29</v>
      </c>
      <c r="G292" s="86" t="s">
        <v>1395</v>
      </c>
      <c r="H292" s="86"/>
    </row>
    <row r="293" spans="1:8" ht="27.75" x14ac:dyDescent="0.65">
      <c r="A293" s="148" t="s">
        <v>1117</v>
      </c>
      <c r="B293" s="148" t="s">
        <v>1118</v>
      </c>
      <c r="C293" s="144">
        <f>IFERROR(VLOOKUP(A293,'งบทดลอง รพ.'!$A$2:$C$600,3,0),0)</f>
        <v>0</v>
      </c>
      <c r="D293" s="23"/>
      <c r="E293" s="90" t="s">
        <v>1348</v>
      </c>
      <c r="F293" s="90" t="s">
        <v>31</v>
      </c>
      <c r="G293" s="86" t="s">
        <v>1393</v>
      </c>
      <c r="H293" s="86"/>
    </row>
    <row r="294" spans="1:8" ht="27.75" x14ac:dyDescent="0.65">
      <c r="A294" s="151" t="s">
        <v>911</v>
      </c>
      <c r="B294" s="151" t="s">
        <v>912</v>
      </c>
      <c r="C294" s="144">
        <f>IFERROR(VLOOKUP(A294,'งบทดลอง รพ.'!$A$2:$C$600,3,0),0)</f>
        <v>0</v>
      </c>
      <c r="D294" s="23"/>
      <c r="E294" s="90" t="s">
        <v>1354</v>
      </c>
      <c r="F294" s="90" t="s">
        <v>29</v>
      </c>
      <c r="G294" s="86" t="s">
        <v>1395</v>
      </c>
      <c r="H294" s="86"/>
    </row>
    <row r="295" spans="1:8" ht="27.75" x14ac:dyDescent="0.65">
      <c r="A295" s="151" t="s">
        <v>913</v>
      </c>
      <c r="B295" s="151" t="s">
        <v>914</v>
      </c>
      <c r="C295" s="144">
        <f>IFERROR(VLOOKUP(A295,'งบทดลอง รพ.'!$A$2:$C$600,3,0),0)</f>
        <v>0</v>
      </c>
      <c r="D295" s="23"/>
      <c r="E295" s="90" t="s">
        <v>1354</v>
      </c>
      <c r="F295" s="90" t="s">
        <v>29</v>
      </c>
      <c r="G295" s="86" t="s">
        <v>1395</v>
      </c>
      <c r="H295" s="86"/>
    </row>
    <row r="296" spans="1:8" ht="27.75" x14ac:dyDescent="0.65">
      <c r="A296" s="151" t="s">
        <v>300</v>
      </c>
      <c r="B296" s="151" t="s">
        <v>301</v>
      </c>
      <c r="C296" s="144">
        <f>IFERROR(VLOOKUP(A296,'งบทดลอง รพ.'!$A$2:$C$600,3,0),0)</f>
        <v>0</v>
      </c>
      <c r="D296" s="23"/>
      <c r="E296" s="90" t="s">
        <v>1348</v>
      </c>
      <c r="F296" s="90" t="s">
        <v>31</v>
      </c>
      <c r="G296" s="86" t="s">
        <v>1395</v>
      </c>
      <c r="H296" s="86"/>
    </row>
    <row r="297" spans="1:8" ht="27.75" x14ac:dyDescent="0.65">
      <c r="A297" s="148" t="s">
        <v>1119</v>
      </c>
      <c r="B297" s="148" t="s">
        <v>1120</v>
      </c>
      <c r="C297" s="144">
        <f>IFERROR(VLOOKUP(A297,'งบทดลอง รพ.'!$A$2:$C$600,3,0),0)</f>
        <v>0</v>
      </c>
      <c r="D297" s="23"/>
      <c r="E297" s="90" t="s">
        <v>1348</v>
      </c>
      <c r="F297" s="90" t="s">
        <v>31</v>
      </c>
      <c r="G297" s="86" t="s">
        <v>1393</v>
      </c>
      <c r="H297" s="86"/>
    </row>
    <row r="298" spans="1:8" ht="27.75" x14ac:dyDescent="0.65">
      <c r="A298" s="151" t="s">
        <v>302</v>
      </c>
      <c r="B298" s="151" t="s">
        <v>303</v>
      </c>
      <c r="C298" s="144">
        <f>IFERROR(VLOOKUP(A298,'งบทดลอง รพ.'!$A$2:$C$600,3,0),0)</f>
        <v>28813.25</v>
      </c>
      <c r="D298" s="23"/>
      <c r="E298" s="90" t="s">
        <v>1348</v>
      </c>
      <c r="F298" s="90" t="s">
        <v>31</v>
      </c>
      <c r="G298" s="86" t="s">
        <v>1395</v>
      </c>
      <c r="H298" s="86"/>
    </row>
    <row r="299" spans="1:8" ht="27.75" x14ac:dyDescent="0.65">
      <c r="A299" s="151" t="s">
        <v>915</v>
      </c>
      <c r="B299" s="151" t="s">
        <v>916</v>
      </c>
      <c r="C299" s="144">
        <f>IFERROR(VLOOKUP(A299,'งบทดลอง รพ.'!$A$2:$C$600,3,0),0)</f>
        <v>0</v>
      </c>
      <c r="D299" s="23"/>
      <c r="E299" s="90" t="s">
        <v>1348</v>
      </c>
      <c r="F299" s="90" t="s">
        <v>31</v>
      </c>
      <c r="G299" s="86" t="s">
        <v>1395</v>
      </c>
      <c r="H299" s="86"/>
    </row>
    <row r="300" spans="1:8" ht="27.75" x14ac:dyDescent="0.65">
      <c r="A300" s="151" t="s">
        <v>304</v>
      </c>
      <c r="B300" s="151" t="s">
        <v>305</v>
      </c>
      <c r="C300" s="144">
        <f>IFERROR(VLOOKUP(A300,'งบทดลอง รพ.'!$A$2:$C$600,3,0),0)</f>
        <v>0</v>
      </c>
      <c r="D300" s="23"/>
      <c r="E300" s="90" t="s">
        <v>1348</v>
      </c>
      <c r="F300" s="90" t="s">
        <v>31</v>
      </c>
      <c r="G300" s="86" t="s">
        <v>1395</v>
      </c>
      <c r="H300" s="86"/>
    </row>
    <row r="301" spans="1:8" ht="27.75" x14ac:dyDescent="0.65">
      <c r="A301" s="151" t="s">
        <v>306</v>
      </c>
      <c r="B301" s="151" t="s">
        <v>307</v>
      </c>
      <c r="C301" s="144">
        <f>IFERROR(VLOOKUP(A301,'งบทดลอง รพ.'!$A$2:$C$600,3,0),0)</f>
        <v>0</v>
      </c>
      <c r="D301" s="23"/>
      <c r="E301" s="90" t="s">
        <v>1348</v>
      </c>
      <c r="F301" s="90" t="s">
        <v>31</v>
      </c>
      <c r="G301" s="86" t="s">
        <v>1395</v>
      </c>
      <c r="H301" s="86"/>
    </row>
    <row r="302" spans="1:8" ht="27.75" x14ac:dyDescent="0.65">
      <c r="A302" s="151" t="s">
        <v>308</v>
      </c>
      <c r="B302" s="151" t="s">
        <v>1486</v>
      </c>
      <c r="C302" s="144">
        <f>IFERROR(VLOOKUP(A302,'งบทดลอง รพ.'!$A$2:$C$600,3,0),0)</f>
        <v>0</v>
      </c>
      <c r="D302" s="23"/>
      <c r="E302" s="90" t="s">
        <v>1348</v>
      </c>
      <c r="F302" s="90" t="s">
        <v>31</v>
      </c>
      <c r="G302" s="86" t="s">
        <v>1395</v>
      </c>
      <c r="H302" s="86"/>
    </row>
    <row r="303" spans="1:8" ht="27.75" x14ac:dyDescent="0.65">
      <c r="A303" s="148" t="s">
        <v>1121</v>
      </c>
      <c r="B303" s="148" t="s">
        <v>1122</v>
      </c>
      <c r="C303" s="144">
        <f>IFERROR(VLOOKUP(A303,'งบทดลอง รพ.'!$A$2:$C$600,3,0),0)</f>
        <v>0</v>
      </c>
      <c r="D303" s="23"/>
      <c r="E303" s="90" t="s">
        <v>1348</v>
      </c>
      <c r="F303" s="90" t="s">
        <v>31</v>
      </c>
      <c r="G303" s="86" t="s">
        <v>1393</v>
      </c>
      <c r="H303" s="86"/>
    </row>
    <row r="304" spans="1:8" ht="27.75" x14ac:dyDescent="0.65">
      <c r="A304" s="148" t="s">
        <v>1123</v>
      </c>
      <c r="B304" s="148" t="s">
        <v>1124</v>
      </c>
      <c r="C304" s="144">
        <f>IFERROR(VLOOKUP(A304,'งบทดลอง รพ.'!$A$2:$C$600,3,0),0)</f>
        <v>0</v>
      </c>
      <c r="D304" s="23"/>
      <c r="E304" s="90" t="s">
        <v>1348</v>
      </c>
      <c r="F304" s="90" t="s">
        <v>31</v>
      </c>
      <c r="G304" s="86" t="s">
        <v>1393</v>
      </c>
      <c r="H304" s="86"/>
    </row>
    <row r="305" spans="1:8" ht="27.75" x14ac:dyDescent="0.65">
      <c r="A305" s="148" t="s">
        <v>1125</v>
      </c>
      <c r="B305" s="148" t="s">
        <v>1126</v>
      </c>
      <c r="C305" s="144">
        <f>IFERROR(VLOOKUP(A305,'งบทดลอง รพ.'!$A$2:$C$600,3,0),0)</f>
        <v>0</v>
      </c>
      <c r="D305" s="23"/>
      <c r="E305" s="90" t="s">
        <v>1348</v>
      </c>
      <c r="F305" s="90" t="s">
        <v>31</v>
      </c>
      <c r="G305" s="86" t="s">
        <v>1393</v>
      </c>
      <c r="H305" s="86"/>
    </row>
    <row r="306" spans="1:8" ht="27.75" x14ac:dyDescent="0.65">
      <c r="A306" s="148" t="s">
        <v>1127</v>
      </c>
      <c r="B306" s="148" t="s">
        <v>1128</v>
      </c>
      <c r="C306" s="144">
        <f>IFERROR(VLOOKUP(A306,'งบทดลอง รพ.'!$A$2:$C$600,3,0),0)</f>
        <v>0</v>
      </c>
      <c r="D306" s="23"/>
      <c r="E306" s="90" t="s">
        <v>1348</v>
      </c>
      <c r="F306" s="90" t="s">
        <v>31</v>
      </c>
      <c r="G306" s="86" t="s">
        <v>1393</v>
      </c>
      <c r="H306" s="86"/>
    </row>
    <row r="307" spans="1:8" ht="27.75" x14ac:dyDescent="0.65">
      <c r="A307" s="148" t="s">
        <v>1129</v>
      </c>
      <c r="B307" s="148" t="s">
        <v>1130</v>
      </c>
      <c r="C307" s="144">
        <f>IFERROR(VLOOKUP(A307,'งบทดลอง รพ.'!$A$2:$C$600,3,0),0)</f>
        <v>0</v>
      </c>
      <c r="D307" s="23"/>
      <c r="E307" s="90" t="s">
        <v>1348</v>
      </c>
      <c r="F307" s="90" t="s">
        <v>31</v>
      </c>
      <c r="G307" s="86" t="s">
        <v>1393</v>
      </c>
      <c r="H307" s="86"/>
    </row>
    <row r="308" spans="1:8" ht="27.75" x14ac:dyDescent="0.65">
      <c r="A308" s="151" t="s">
        <v>309</v>
      </c>
      <c r="B308" s="151" t="s">
        <v>310</v>
      </c>
      <c r="C308" s="144">
        <f>IFERROR(VLOOKUP(A308,'งบทดลอง รพ.'!$A$2:$C$600,3,0),0)</f>
        <v>0</v>
      </c>
      <c r="D308" s="23"/>
      <c r="E308" s="90" t="s">
        <v>1348</v>
      </c>
      <c r="F308" s="90" t="s">
        <v>31</v>
      </c>
      <c r="G308" s="86" t="s">
        <v>1395</v>
      </c>
      <c r="H308" s="86"/>
    </row>
    <row r="309" spans="1:8" ht="27.75" x14ac:dyDescent="0.65">
      <c r="A309" s="148" t="s">
        <v>1131</v>
      </c>
      <c r="B309" s="148" t="s">
        <v>1132</v>
      </c>
      <c r="C309" s="144">
        <f>IFERROR(VLOOKUP(A309,'งบทดลอง รพ.'!$A$2:$C$600,3,0),0)</f>
        <v>0</v>
      </c>
      <c r="D309" s="23"/>
      <c r="E309" s="90" t="s">
        <v>1348</v>
      </c>
      <c r="F309" s="90" t="s">
        <v>31</v>
      </c>
      <c r="G309" s="86" t="s">
        <v>1393</v>
      </c>
      <c r="H309" s="86"/>
    </row>
    <row r="310" spans="1:8" ht="27.75" x14ac:dyDescent="0.65">
      <c r="A310" s="151" t="s">
        <v>311</v>
      </c>
      <c r="B310" s="151" t="s">
        <v>312</v>
      </c>
      <c r="C310" s="144">
        <f>IFERROR(VLOOKUP(A310,'งบทดลอง รพ.'!$A$2:$C$600,3,0),0)</f>
        <v>0</v>
      </c>
      <c r="D310" s="23"/>
      <c r="E310" s="90" t="s">
        <v>1348</v>
      </c>
      <c r="F310" s="90" t="s">
        <v>31</v>
      </c>
      <c r="G310" s="86" t="s">
        <v>1395</v>
      </c>
      <c r="H310" s="86"/>
    </row>
    <row r="311" spans="1:8" ht="27.75" x14ac:dyDescent="0.65">
      <c r="A311" s="151" t="s">
        <v>313</v>
      </c>
      <c r="B311" s="151" t="s">
        <v>314</v>
      </c>
      <c r="C311" s="144">
        <f>IFERROR(VLOOKUP(A311,'งบทดลอง รพ.'!$A$2:$C$600,3,0),0)</f>
        <v>0</v>
      </c>
      <c r="D311" s="23"/>
      <c r="E311" s="90" t="s">
        <v>1348</v>
      </c>
      <c r="F311" s="90" t="s">
        <v>31</v>
      </c>
      <c r="G311" s="86" t="s">
        <v>1395</v>
      </c>
      <c r="H311" s="86"/>
    </row>
    <row r="312" spans="1:8" ht="27.75" x14ac:dyDescent="0.65">
      <c r="A312" s="148" t="s">
        <v>1133</v>
      </c>
      <c r="B312" s="148" t="s">
        <v>1134</v>
      </c>
      <c r="C312" s="144">
        <f>IFERROR(VLOOKUP(A312,'งบทดลอง รพ.'!$A$2:$C$600,3,0),0)</f>
        <v>0</v>
      </c>
      <c r="D312" s="23"/>
      <c r="E312" s="90" t="s">
        <v>1348</v>
      </c>
      <c r="F312" s="90" t="s">
        <v>31</v>
      </c>
      <c r="G312" s="86" t="s">
        <v>1393</v>
      </c>
      <c r="H312" s="86"/>
    </row>
    <row r="313" spans="1:8" ht="27.75" x14ac:dyDescent="0.65">
      <c r="A313" s="151" t="s">
        <v>315</v>
      </c>
      <c r="B313" s="151" t="s">
        <v>301</v>
      </c>
      <c r="C313" s="144">
        <f>IFERROR(VLOOKUP(A313,'งบทดลอง รพ.'!$A$2:$C$600,3,0),0)</f>
        <v>0</v>
      </c>
      <c r="D313" s="23"/>
      <c r="E313" s="90" t="s">
        <v>1348</v>
      </c>
      <c r="F313" s="90" t="s">
        <v>31</v>
      </c>
      <c r="G313" s="86" t="s">
        <v>1395</v>
      </c>
      <c r="H313" s="86"/>
    </row>
    <row r="314" spans="1:8" ht="27.75" x14ac:dyDescent="0.65">
      <c r="A314" s="148" t="s">
        <v>1135</v>
      </c>
      <c r="B314" s="148" t="s">
        <v>1120</v>
      </c>
      <c r="C314" s="144">
        <f>IFERROR(VLOOKUP(A314,'งบทดลอง รพ.'!$A$2:$C$600,3,0),0)</f>
        <v>0</v>
      </c>
      <c r="D314" s="23"/>
      <c r="E314" s="90" t="s">
        <v>1348</v>
      </c>
      <c r="F314" s="90" t="s">
        <v>31</v>
      </c>
      <c r="G314" s="86" t="s">
        <v>1393</v>
      </c>
      <c r="H314" s="86"/>
    </row>
    <row r="315" spans="1:8" ht="27.75" x14ac:dyDescent="0.65">
      <c r="A315" s="151" t="s">
        <v>316</v>
      </c>
      <c r="B315" s="151" t="s">
        <v>317</v>
      </c>
      <c r="C315" s="144">
        <f>IFERROR(VLOOKUP(A315,'งบทดลอง รพ.'!$A$2:$C$600,3,0),0)</f>
        <v>0</v>
      </c>
      <c r="D315" s="23"/>
      <c r="E315" s="90" t="s">
        <v>1348</v>
      </c>
      <c r="F315" s="90" t="s">
        <v>31</v>
      </c>
      <c r="G315" s="86" t="s">
        <v>1395</v>
      </c>
      <c r="H315" s="86"/>
    </row>
    <row r="316" spans="1:8" ht="27.75" x14ac:dyDescent="0.65">
      <c r="A316" s="151" t="s">
        <v>917</v>
      </c>
      <c r="B316" s="151" t="s">
        <v>918</v>
      </c>
      <c r="C316" s="144">
        <f>IFERROR(VLOOKUP(A316,'งบทดลอง รพ.'!$A$2:$C$600,3,0),0)</f>
        <v>0</v>
      </c>
      <c r="D316" s="23"/>
      <c r="E316" s="90" t="s">
        <v>1348</v>
      </c>
      <c r="F316" s="90" t="s">
        <v>31</v>
      </c>
      <c r="G316" s="86" t="s">
        <v>1395</v>
      </c>
      <c r="H316" s="86"/>
    </row>
    <row r="317" spans="1:8" ht="27.75" x14ac:dyDescent="0.65">
      <c r="A317" s="151" t="s">
        <v>318</v>
      </c>
      <c r="B317" s="151" t="s">
        <v>319</v>
      </c>
      <c r="C317" s="144">
        <f>IFERROR(VLOOKUP(A317,'งบทดลอง รพ.'!$A$2:$C$600,3,0),0)</f>
        <v>0</v>
      </c>
      <c r="D317" s="23"/>
      <c r="E317" s="90" t="s">
        <v>1348</v>
      </c>
      <c r="F317" s="90" t="s">
        <v>31</v>
      </c>
      <c r="G317" s="86" t="s">
        <v>1395</v>
      </c>
      <c r="H317" s="86"/>
    </row>
    <row r="318" spans="1:8" ht="27.75" x14ac:dyDescent="0.65">
      <c r="A318" s="151" t="s">
        <v>320</v>
      </c>
      <c r="B318" s="151" t="s">
        <v>321</v>
      </c>
      <c r="C318" s="144">
        <f>IFERROR(VLOOKUP(A318,'งบทดลอง รพ.'!$A$2:$C$600,3,0),0)</f>
        <v>0</v>
      </c>
      <c r="D318" s="23"/>
      <c r="E318" s="90" t="s">
        <v>1348</v>
      </c>
      <c r="F318" s="90" t="s">
        <v>31</v>
      </c>
      <c r="G318" s="86" t="s">
        <v>1395</v>
      </c>
      <c r="H318" s="86"/>
    </row>
    <row r="319" spans="1:8" ht="27.75" x14ac:dyDescent="0.65">
      <c r="A319" s="151" t="s">
        <v>322</v>
      </c>
      <c r="B319" s="151" t="s">
        <v>323</v>
      </c>
      <c r="C319" s="144">
        <f>IFERROR(VLOOKUP(A319,'งบทดลอง รพ.'!$A$2:$C$600,3,0),0)</f>
        <v>0</v>
      </c>
      <c r="D319" s="23"/>
      <c r="E319" s="90" t="s">
        <v>1348</v>
      </c>
      <c r="F319" s="90" t="s">
        <v>31</v>
      </c>
      <c r="G319" s="86" t="s">
        <v>1395</v>
      </c>
      <c r="H319" s="86"/>
    </row>
    <row r="320" spans="1:8" ht="27.75" x14ac:dyDescent="0.65">
      <c r="A320" s="151" t="s">
        <v>324</v>
      </c>
      <c r="B320" s="151" t="s">
        <v>325</v>
      </c>
      <c r="C320" s="144">
        <f>IFERROR(VLOOKUP(A320,'งบทดลอง รพ.'!$A$2:$C$600,3,0),0)</f>
        <v>100000</v>
      </c>
      <c r="D320" s="23"/>
      <c r="E320" s="90" t="s">
        <v>1348</v>
      </c>
      <c r="F320" s="90" t="s">
        <v>31</v>
      </c>
      <c r="G320" s="86" t="s">
        <v>1395</v>
      </c>
      <c r="H320" s="86"/>
    </row>
    <row r="321" spans="1:8" ht="27.75" x14ac:dyDescent="0.65">
      <c r="A321" s="148" t="s">
        <v>1136</v>
      </c>
      <c r="B321" s="148" t="s">
        <v>1137</v>
      </c>
      <c r="C321" s="144">
        <f>IFERROR(VLOOKUP(A321,'งบทดลอง รพ.'!$A$2:$C$600,3,0),0)</f>
        <v>0</v>
      </c>
      <c r="D321" s="23"/>
      <c r="E321" s="90" t="s">
        <v>1348</v>
      </c>
      <c r="F321" s="90" t="s">
        <v>31</v>
      </c>
      <c r="G321" s="86" t="s">
        <v>1393</v>
      </c>
      <c r="H321" s="86"/>
    </row>
    <row r="322" spans="1:8" ht="27.75" x14ac:dyDescent="0.65">
      <c r="A322" s="148" t="s">
        <v>1138</v>
      </c>
      <c r="B322" s="148" t="s">
        <v>1139</v>
      </c>
      <c r="C322" s="144">
        <f>IFERROR(VLOOKUP(A322,'งบทดลอง รพ.'!$A$2:$C$600,3,0),0)</f>
        <v>0</v>
      </c>
      <c r="D322" s="23"/>
      <c r="E322" s="90" t="s">
        <v>1348</v>
      </c>
      <c r="F322" s="90" t="s">
        <v>31</v>
      </c>
      <c r="G322" s="86" t="s">
        <v>1393</v>
      </c>
      <c r="H322" s="86"/>
    </row>
    <row r="323" spans="1:8" ht="27.75" x14ac:dyDescent="0.65">
      <c r="A323" s="151" t="s">
        <v>326</v>
      </c>
      <c r="B323" s="151" t="s">
        <v>327</v>
      </c>
      <c r="C323" s="144">
        <f>IFERROR(VLOOKUP(A323,'งบทดลอง รพ.'!$A$2:$C$600,3,0),0)</f>
        <v>0</v>
      </c>
      <c r="D323" s="23"/>
      <c r="E323" s="90" t="s">
        <v>1348</v>
      </c>
      <c r="F323" s="90" t="s">
        <v>31</v>
      </c>
      <c r="G323" s="86" t="s">
        <v>1395</v>
      </c>
      <c r="H323" s="86"/>
    </row>
    <row r="324" spans="1:8" ht="27.75" x14ac:dyDescent="0.65">
      <c r="A324" s="151" t="s">
        <v>328</v>
      </c>
      <c r="B324" s="151" t="s">
        <v>329</v>
      </c>
      <c r="C324" s="144">
        <f>IFERROR(VLOOKUP(A324,'งบทดลอง รพ.'!$A$2:$C$600,3,0),0)</f>
        <v>50000</v>
      </c>
      <c r="D324" s="23"/>
      <c r="E324" s="90" t="s">
        <v>1356</v>
      </c>
      <c r="F324" s="90" t="s">
        <v>33</v>
      </c>
      <c r="G324" s="86" t="s">
        <v>1395</v>
      </c>
      <c r="H324" s="86"/>
    </row>
    <row r="325" spans="1:8" ht="27.75" x14ac:dyDescent="0.65">
      <c r="A325" s="151" t="s">
        <v>330</v>
      </c>
      <c r="B325" s="151" t="s">
        <v>331</v>
      </c>
      <c r="C325" s="144">
        <f>IFERROR(VLOOKUP(A325,'งบทดลอง รพ.'!$A$2:$C$600,3,0),0)</f>
        <v>80000</v>
      </c>
      <c r="D325" s="23"/>
      <c r="E325" s="90" t="s">
        <v>1356</v>
      </c>
      <c r="F325" s="90" t="s">
        <v>33</v>
      </c>
      <c r="G325" s="86" t="s">
        <v>1395</v>
      </c>
      <c r="H325" s="86"/>
    </row>
    <row r="326" spans="1:8" ht="27.75" x14ac:dyDescent="0.65">
      <c r="A326" s="151" t="s">
        <v>332</v>
      </c>
      <c r="B326" s="151" t="s">
        <v>333</v>
      </c>
      <c r="C326" s="144">
        <f>IFERROR(VLOOKUP(A326,'งบทดลอง รพ.'!$A$2:$C$600,3,0),0)</f>
        <v>45000</v>
      </c>
      <c r="D326" s="23"/>
      <c r="E326" s="90" t="s">
        <v>1356</v>
      </c>
      <c r="F326" s="90" t="s">
        <v>33</v>
      </c>
      <c r="G326" s="86" t="s">
        <v>1395</v>
      </c>
      <c r="H326" s="86"/>
    </row>
    <row r="327" spans="1:8" ht="27.75" x14ac:dyDescent="0.65">
      <c r="A327" s="148" t="s">
        <v>1140</v>
      </c>
      <c r="B327" s="148" t="s">
        <v>1141</v>
      </c>
      <c r="C327" s="144">
        <f>IFERROR(VLOOKUP(A327,'งบทดลอง รพ.'!$A$2:$C$600,3,0),0)</f>
        <v>0</v>
      </c>
      <c r="D327" s="23"/>
      <c r="E327" s="90" t="s">
        <v>1356</v>
      </c>
      <c r="F327" s="90" t="s">
        <v>33</v>
      </c>
      <c r="G327" s="86" t="s">
        <v>1393</v>
      </c>
      <c r="H327" s="86"/>
    </row>
    <row r="328" spans="1:8" ht="27.75" x14ac:dyDescent="0.65">
      <c r="A328" s="148" t="s">
        <v>1142</v>
      </c>
      <c r="B328" s="148" t="s">
        <v>1143</v>
      </c>
      <c r="C328" s="144">
        <f>IFERROR(VLOOKUP(A328,'งบทดลอง รพ.'!$A$2:$C$600,3,0),0)</f>
        <v>0</v>
      </c>
      <c r="D328" s="23"/>
      <c r="E328" s="90" t="s">
        <v>1356</v>
      </c>
      <c r="F328" s="90" t="s">
        <v>33</v>
      </c>
      <c r="G328" s="86" t="s">
        <v>1393</v>
      </c>
      <c r="H328" s="86"/>
    </row>
    <row r="329" spans="1:8" ht="27.75" x14ac:dyDescent="0.65">
      <c r="A329" s="148" t="s">
        <v>1144</v>
      </c>
      <c r="B329" s="148" t="s">
        <v>1145</v>
      </c>
      <c r="C329" s="144">
        <f>IFERROR(VLOOKUP(A329,'งบทดลอง รพ.'!$A$2:$C$600,3,0),0)</f>
        <v>0</v>
      </c>
      <c r="D329" s="23"/>
      <c r="E329" s="90" t="s">
        <v>1356</v>
      </c>
      <c r="F329" s="90" t="s">
        <v>33</v>
      </c>
      <c r="G329" s="86" t="s">
        <v>1393</v>
      </c>
      <c r="H329" s="86"/>
    </row>
    <row r="330" spans="1:8" ht="27.75" x14ac:dyDescent="0.65">
      <c r="A330" s="151" t="s">
        <v>919</v>
      </c>
      <c r="B330" s="151" t="s">
        <v>399</v>
      </c>
      <c r="C330" s="144">
        <f>IFERROR(VLOOKUP(A330,'งบทดลอง รพ.'!$A$2:$C$600,3,0),0)</f>
        <v>265564</v>
      </c>
      <c r="D330" s="23"/>
      <c r="E330" s="90" t="s">
        <v>1368</v>
      </c>
      <c r="F330" s="90" t="s">
        <v>37</v>
      </c>
      <c r="G330" s="86" t="s">
        <v>1395</v>
      </c>
      <c r="H330" s="86"/>
    </row>
    <row r="331" spans="1:8" ht="27.75" x14ac:dyDescent="0.65">
      <c r="A331" s="151" t="s">
        <v>920</v>
      </c>
      <c r="B331" s="151" t="s">
        <v>400</v>
      </c>
      <c r="C331" s="144">
        <f>IFERROR(VLOOKUP(A331,'งบทดลอง รพ.'!$A$2:$C$600,3,0),0)</f>
        <v>52000</v>
      </c>
      <c r="D331" s="23"/>
      <c r="E331" s="90" t="s">
        <v>1368</v>
      </c>
      <c r="F331" s="90" t="s">
        <v>37</v>
      </c>
      <c r="G331" s="86" t="s">
        <v>1395</v>
      </c>
      <c r="H331" s="86"/>
    </row>
    <row r="332" spans="1:8" ht="27.75" x14ac:dyDescent="0.65">
      <c r="A332" s="151" t="s">
        <v>921</v>
      </c>
      <c r="B332" s="151" t="s">
        <v>401</v>
      </c>
      <c r="C332" s="144">
        <f>IFERROR(VLOOKUP(A332,'งบทดลอง รพ.'!$A$2:$C$600,3,0),0)</f>
        <v>25795</v>
      </c>
      <c r="D332" s="23"/>
      <c r="E332" s="90" t="s">
        <v>1368</v>
      </c>
      <c r="F332" s="90" t="s">
        <v>37</v>
      </c>
      <c r="G332" s="86" t="s">
        <v>1395</v>
      </c>
      <c r="H332" s="86"/>
    </row>
    <row r="333" spans="1:8" ht="27.75" x14ac:dyDescent="0.65">
      <c r="A333" s="151" t="s">
        <v>922</v>
      </c>
      <c r="B333" s="151" t="s">
        <v>402</v>
      </c>
      <c r="C333" s="144">
        <f>IFERROR(VLOOKUP(A333,'งบทดลอง รพ.'!$A$2:$C$600,3,0),0)</f>
        <v>24340</v>
      </c>
      <c r="D333" s="23"/>
      <c r="E333" s="90" t="s">
        <v>1368</v>
      </c>
      <c r="F333" s="90" t="s">
        <v>37</v>
      </c>
      <c r="G333" s="86" t="s">
        <v>1395</v>
      </c>
      <c r="H333" s="86"/>
    </row>
    <row r="334" spans="1:8" ht="27.75" x14ac:dyDescent="0.65">
      <c r="A334" s="151" t="s">
        <v>923</v>
      </c>
      <c r="B334" s="151" t="s">
        <v>403</v>
      </c>
      <c r="C334" s="144">
        <f>IFERROR(VLOOKUP(A334,'งบทดลอง รพ.'!$A$2:$C$600,3,0),0)</f>
        <v>197420</v>
      </c>
      <c r="D334" s="23"/>
      <c r="E334" s="90" t="s">
        <v>1368</v>
      </c>
      <c r="F334" s="90" t="s">
        <v>37</v>
      </c>
      <c r="G334" s="86" t="s">
        <v>1395</v>
      </c>
      <c r="H334" s="86"/>
    </row>
    <row r="335" spans="1:8" ht="27.75" x14ac:dyDescent="0.65">
      <c r="A335" s="151" t="s">
        <v>924</v>
      </c>
      <c r="B335" s="151" t="s">
        <v>404</v>
      </c>
      <c r="C335" s="144">
        <f>IFERROR(VLOOKUP(A335,'งบทดลอง รพ.'!$A$2:$C$600,3,0),0)</f>
        <v>482591</v>
      </c>
      <c r="D335" s="23"/>
      <c r="E335" s="90" t="s">
        <v>1368</v>
      </c>
      <c r="F335" s="90" t="s">
        <v>37</v>
      </c>
      <c r="G335" s="86" t="s">
        <v>1395</v>
      </c>
      <c r="H335" s="86"/>
    </row>
    <row r="336" spans="1:8" ht="27.75" x14ac:dyDescent="0.65">
      <c r="A336" s="151" t="s">
        <v>925</v>
      </c>
      <c r="B336" s="151" t="s">
        <v>409</v>
      </c>
      <c r="C336" s="144">
        <f>IFERROR(VLOOKUP(A336,'งบทดลอง รพ.'!$A$2:$C$600,3,0),0)</f>
        <v>20278</v>
      </c>
      <c r="D336" s="23"/>
      <c r="E336" s="90" t="s">
        <v>1368</v>
      </c>
      <c r="F336" s="90" t="s">
        <v>37</v>
      </c>
      <c r="G336" s="86" t="s">
        <v>1395</v>
      </c>
      <c r="H336" s="86"/>
    </row>
    <row r="337" spans="1:8" ht="27.75" x14ac:dyDescent="0.65">
      <c r="A337" s="151" t="s">
        <v>926</v>
      </c>
      <c r="B337" s="151" t="s">
        <v>410</v>
      </c>
      <c r="C337" s="144">
        <f>IFERROR(VLOOKUP(A337,'งบทดลอง รพ.'!$A$2:$C$600,3,0),0)</f>
        <v>12210</v>
      </c>
      <c r="D337" s="23"/>
      <c r="E337" s="90" t="s">
        <v>1368</v>
      </c>
      <c r="F337" s="90" t="s">
        <v>37</v>
      </c>
      <c r="G337" s="86" t="s">
        <v>1395</v>
      </c>
      <c r="H337" s="86"/>
    </row>
    <row r="338" spans="1:8" ht="27.75" x14ac:dyDescent="0.65">
      <c r="A338" s="151" t="s">
        <v>927</v>
      </c>
      <c r="B338" s="151" t="s">
        <v>411</v>
      </c>
      <c r="C338" s="144">
        <f>IFERROR(VLOOKUP(A338,'งบทดลอง รพ.'!$A$2:$C$600,3,0),0)</f>
        <v>0</v>
      </c>
      <c r="D338" s="23"/>
      <c r="E338" s="90" t="s">
        <v>1368</v>
      </c>
      <c r="F338" s="90" t="s">
        <v>37</v>
      </c>
      <c r="G338" s="86" t="s">
        <v>1395</v>
      </c>
      <c r="H338" s="86"/>
    </row>
    <row r="339" spans="1:8" ht="27.75" x14ac:dyDescent="0.65">
      <c r="A339" s="151" t="s">
        <v>334</v>
      </c>
      <c r="B339" s="151" t="s">
        <v>335</v>
      </c>
      <c r="C339" s="144">
        <f>IFERROR(VLOOKUP(A339,'งบทดลอง รพ.'!$A$2:$C$600,3,0),0)</f>
        <v>0</v>
      </c>
      <c r="D339" s="23"/>
      <c r="E339" s="90" t="s">
        <v>1358</v>
      </c>
      <c r="F339" s="90" t="s">
        <v>33</v>
      </c>
      <c r="G339" s="86" t="s">
        <v>1395</v>
      </c>
      <c r="H339" s="86"/>
    </row>
    <row r="340" spans="1:8" ht="27.75" x14ac:dyDescent="0.65">
      <c r="A340" s="151" t="s">
        <v>336</v>
      </c>
      <c r="B340" s="151" t="s">
        <v>337</v>
      </c>
      <c r="C340" s="144">
        <f>IFERROR(VLOOKUP(A340,'งบทดลอง รพ.'!$A$2:$C$600,3,0),0)</f>
        <v>20000</v>
      </c>
      <c r="D340" s="23"/>
      <c r="E340" s="90" t="s">
        <v>1358</v>
      </c>
      <c r="F340" s="90" t="s">
        <v>33</v>
      </c>
      <c r="G340" s="86" t="s">
        <v>1395</v>
      </c>
      <c r="H340" s="86"/>
    </row>
    <row r="341" spans="1:8" ht="27.75" x14ac:dyDescent="0.65">
      <c r="A341" s="151" t="s">
        <v>338</v>
      </c>
      <c r="B341" s="151" t="s">
        <v>339</v>
      </c>
      <c r="C341" s="144">
        <f>IFERROR(VLOOKUP(A341,'งบทดลอง รพ.'!$A$2:$C$600,3,0),0)</f>
        <v>247881.7</v>
      </c>
      <c r="D341" s="23"/>
      <c r="E341" s="90" t="s">
        <v>1358</v>
      </c>
      <c r="F341" s="90" t="s">
        <v>33</v>
      </c>
      <c r="G341" s="86" t="s">
        <v>1395</v>
      </c>
      <c r="H341" s="86"/>
    </row>
    <row r="342" spans="1:8" ht="27.75" x14ac:dyDescent="0.65">
      <c r="A342" s="151" t="s">
        <v>340</v>
      </c>
      <c r="B342" s="151" t="s">
        <v>341</v>
      </c>
      <c r="C342" s="144">
        <f>IFERROR(VLOOKUP(A342,'งบทดลอง รพ.'!$A$2:$C$600,3,0),0)</f>
        <v>0</v>
      </c>
      <c r="D342" s="23"/>
      <c r="E342" s="90" t="s">
        <v>1358</v>
      </c>
      <c r="F342" s="90" t="s">
        <v>33</v>
      </c>
      <c r="G342" s="86" t="s">
        <v>1395</v>
      </c>
      <c r="H342" s="86"/>
    </row>
    <row r="343" spans="1:8" ht="27.75" x14ac:dyDescent="0.65">
      <c r="A343" s="151" t="s">
        <v>342</v>
      </c>
      <c r="B343" s="151" t="s">
        <v>343</v>
      </c>
      <c r="C343" s="144">
        <f>IFERROR(VLOOKUP(A343,'งบทดลอง รพ.'!$A$2:$C$600,3,0),0)</f>
        <v>0</v>
      </c>
      <c r="D343" s="23"/>
      <c r="E343" s="90" t="s">
        <v>1358</v>
      </c>
      <c r="F343" s="90" t="s">
        <v>33</v>
      </c>
      <c r="G343" s="86" t="s">
        <v>1395</v>
      </c>
      <c r="H343" s="86"/>
    </row>
    <row r="344" spans="1:8" ht="27.75" x14ac:dyDescent="0.65">
      <c r="A344" s="151" t="s">
        <v>344</v>
      </c>
      <c r="B344" s="151" t="s">
        <v>345</v>
      </c>
      <c r="C344" s="144">
        <f>IFERROR(VLOOKUP(A344,'งบทดลอง รพ.'!$A$2:$C$600,3,0),0)</f>
        <v>0</v>
      </c>
      <c r="D344" s="23"/>
      <c r="E344" s="90" t="s">
        <v>1358</v>
      </c>
      <c r="F344" s="90" t="s">
        <v>33</v>
      </c>
      <c r="G344" s="86" t="s">
        <v>1395</v>
      </c>
      <c r="H344" s="86"/>
    </row>
    <row r="345" spans="1:8" ht="27.75" x14ac:dyDescent="0.65">
      <c r="A345" s="151" t="s">
        <v>346</v>
      </c>
      <c r="B345" s="151" t="s">
        <v>347</v>
      </c>
      <c r="C345" s="144">
        <v>6500</v>
      </c>
      <c r="D345" s="23"/>
      <c r="E345" s="90" t="s">
        <v>1358</v>
      </c>
      <c r="F345" s="90" t="s">
        <v>33</v>
      </c>
      <c r="G345" s="86" t="s">
        <v>1395</v>
      </c>
      <c r="H345" s="86"/>
    </row>
    <row r="346" spans="1:8" ht="27.75" x14ac:dyDescent="0.65">
      <c r="A346" s="151" t="s">
        <v>348</v>
      </c>
      <c r="B346" s="151" t="s">
        <v>349</v>
      </c>
      <c r="C346" s="144">
        <v>3500</v>
      </c>
      <c r="D346" s="23"/>
      <c r="E346" s="90" t="s">
        <v>1358</v>
      </c>
      <c r="F346" s="90" t="s">
        <v>33</v>
      </c>
      <c r="G346" s="86" t="s">
        <v>1395</v>
      </c>
      <c r="H346" s="86"/>
    </row>
    <row r="347" spans="1:8" ht="27.75" x14ac:dyDescent="0.65">
      <c r="A347" s="151" t="s">
        <v>350</v>
      </c>
      <c r="B347" s="151" t="s">
        <v>351</v>
      </c>
      <c r="C347" s="144">
        <f>IFERROR(VLOOKUP(A347,'งบทดลอง รพ.'!$A$2:$C$600,3,0),0)</f>
        <v>0</v>
      </c>
      <c r="D347" s="23"/>
      <c r="E347" s="90" t="s">
        <v>1360</v>
      </c>
      <c r="F347" s="90" t="s">
        <v>33</v>
      </c>
      <c r="G347" s="86" t="s">
        <v>1395</v>
      </c>
      <c r="H347" s="86"/>
    </row>
    <row r="348" spans="1:8" ht="27.75" x14ac:dyDescent="0.65">
      <c r="A348" s="151" t="s">
        <v>352</v>
      </c>
      <c r="B348" s="151" t="s">
        <v>353</v>
      </c>
      <c r="C348" s="144">
        <f>IFERROR(VLOOKUP(A348,'งบทดลอง รพ.'!$A$2:$C$600,3,0),0)</f>
        <v>0</v>
      </c>
      <c r="D348" s="23"/>
      <c r="E348" s="90" t="s">
        <v>1360</v>
      </c>
      <c r="F348" s="90" t="s">
        <v>33</v>
      </c>
      <c r="G348" s="86" t="s">
        <v>1395</v>
      </c>
      <c r="H348" s="86"/>
    </row>
    <row r="349" spans="1:8" ht="27.75" x14ac:dyDescent="0.65">
      <c r="A349" s="151" t="s">
        <v>354</v>
      </c>
      <c r="B349" s="151" t="s">
        <v>1487</v>
      </c>
      <c r="C349" s="144">
        <f>IFERROR(VLOOKUP(A349,'งบทดลอง รพ.'!$A$2:$C$600,3,0),0)</f>
        <v>20000</v>
      </c>
      <c r="D349" s="23"/>
      <c r="E349" s="90" t="s">
        <v>1360</v>
      </c>
      <c r="F349" s="90" t="s">
        <v>33</v>
      </c>
      <c r="G349" s="86" t="s">
        <v>1395</v>
      </c>
      <c r="H349" s="86"/>
    </row>
    <row r="350" spans="1:8" ht="27.75" x14ac:dyDescent="0.65">
      <c r="A350" s="151" t="s">
        <v>355</v>
      </c>
      <c r="B350" s="151" t="s">
        <v>356</v>
      </c>
      <c r="C350" s="144">
        <f>IFERROR(VLOOKUP(A350,'งบทดลอง รพ.'!$A$2:$C$600,3,0),0)</f>
        <v>21900</v>
      </c>
      <c r="D350" s="23"/>
      <c r="E350" s="90" t="s">
        <v>1360</v>
      </c>
      <c r="F350" s="90" t="s">
        <v>33</v>
      </c>
      <c r="G350" s="86" t="s">
        <v>1395</v>
      </c>
      <c r="H350" s="86"/>
    </row>
    <row r="351" spans="1:8" ht="27.75" x14ac:dyDescent="0.65">
      <c r="A351" s="151" t="s">
        <v>357</v>
      </c>
      <c r="B351" s="151" t="s">
        <v>358</v>
      </c>
      <c r="C351" s="144">
        <f>IFERROR(VLOOKUP(A351,'งบทดลอง รพ.'!$A$2:$C$600,3,0),0)</f>
        <v>0</v>
      </c>
      <c r="D351" s="23"/>
      <c r="E351" s="90" t="s">
        <v>1360</v>
      </c>
      <c r="F351" s="90" t="s">
        <v>33</v>
      </c>
      <c r="G351" s="86" t="s">
        <v>1395</v>
      </c>
      <c r="H351" s="86"/>
    </row>
    <row r="352" spans="1:8" ht="27.75" x14ac:dyDescent="0.65">
      <c r="A352" s="151" t="s">
        <v>928</v>
      </c>
      <c r="B352" s="151" t="s">
        <v>929</v>
      </c>
      <c r="C352" s="144">
        <f>IFERROR(VLOOKUP(A352,'งบทดลอง รพ.'!$A$2:$C$600,3,0),0)</f>
        <v>500000</v>
      </c>
      <c r="D352" s="23"/>
      <c r="E352" s="90" t="s">
        <v>1368</v>
      </c>
      <c r="F352" s="90" t="s">
        <v>37</v>
      </c>
      <c r="G352" s="86" t="s">
        <v>1395</v>
      </c>
      <c r="H352" s="86"/>
    </row>
    <row r="353" spans="1:8" ht="27.75" x14ac:dyDescent="0.65">
      <c r="A353" s="151" t="s">
        <v>359</v>
      </c>
      <c r="B353" s="151" t="s">
        <v>360</v>
      </c>
      <c r="C353" s="144">
        <f>IFERROR(VLOOKUP(A353,'งบทดลอง รพ.'!$A$2:$C$600,3,0),0)</f>
        <v>0</v>
      </c>
      <c r="D353" s="23"/>
      <c r="E353" s="90" t="s">
        <v>1362</v>
      </c>
      <c r="F353" s="90" t="s">
        <v>33</v>
      </c>
      <c r="G353" s="86" t="s">
        <v>1395</v>
      </c>
      <c r="H353" s="86"/>
    </row>
    <row r="354" spans="1:8" ht="27.75" x14ac:dyDescent="0.65">
      <c r="A354" s="151" t="s">
        <v>361</v>
      </c>
      <c r="B354" s="151" t="s">
        <v>362</v>
      </c>
      <c r="C354" s="144">
        <v>137424</v>
      </c>
      <c r="D354" s="23"/>
      <c r="E354" s="90" t="s">
        <v>1362</v>
      </c>
      <c r="F354" s="90" t="s">
        <v>33</v>
      </c>
      <c r="G354" s="86" t="s">
        <v>1395</v>
      </c>
      <c r="H354" s="86"/>
    </row>
    <row r="355" spans="1:8" ht="27.75" x14ac:dyDescent="0.65">
      <c r="A355" s="151" t="s">
        <v>363</v>
      </c>
      <c r="B355" s="151" t="s">
        <v>364</v>
      </c>
      <c r="C355" s="144">
        <f>IFERROR(VLOOKUP(A355,'งบทดลอง รพ.'!$A$2:$C$600,3,0),0)</f>
        <v>0</v>
      </c>
      <c r="D355" s="23"/>
      <c r="E355" s="90" t="s">
        <v>1362</v>
      </c>
      <c r="F355" s="90" t="s">
        <v>33</v>
      </c>
      <c r="G355" s="86" t="s">
        <v>1395</v>
      </c>
      <c r="H355" s="86"/>
    </row>
    <row r="356" spans="1:8" ht="27.75" x14ac:dyDescent="0.65">
      <c r="A356" s="151" t="s">
        <v>365</v>
      </c>
      <c r="B356" s="151" t="s">
        <v>366</v>
      </c>
      <c r="C356" s="144">
        <f>IFERROR(VLOOKUP(A356,'งบทดลอง รพ.'!$A$2:$C$600,3,0),0)</f>
        <v>0</v>
      </c>
      <c r="D356" s="23"/>
      <c r="E356" s="90" t="s">
        <v>1362</v>
      </c>
      <c r="F356" s="90" t="s">
        <v>33</v>
      </c>
      <c r="G356" s="86" t="s">
        <v>1395</v>
      </c>
      <c r="H356" s="86"/>
    </row>
    <row r="357" spans="1:8" ht="27.75" x14ac:dyDescent="0.65">
      <c r="A357" s="151" t="s">
        <v>367</v>
      </c>
      <c r="B357" s="151" t="s">
        <v>368</v>
      </c>
      <c r="C357" s="144">
        <f>IFERROR(VLOOKUP(A357,'งบทดลอง รพ.'!$A$2:$C$600,3,0),0)</f>
        <v>0</v>
      </c>
      <c r="D357" s="23"/>
      <c r="E357" s="90" t="s">
        <v>1362</v>
      </c>
      <c r="F357" s="90" t="s">
        <v>33</v>
      </c>
      <c r="G357" s="86" t="s">
        <v>1395</v>
      </c>
      <c r="H357" s="86"/>
    </row>
    <row r="358" spans="1:8" ht="27.75" x14ac:dyDescent="0.65">
      <c r="A358" s="151" t="s">
        <v>369</v>
      </c>
      <c r="B358" s="151" t="s">
        <v>370</v>
      </c>
      <c r="C358" s="144">
        <f>IFERROR(VLOOKUP(A358,'งบทดลอง รพ.'!$A$2:$C$600,3,0),0)</f>
        <v>0</v>
      </c>
      <c r="D358" s="23"/>
      <c r="E358" s="90" t="s">
        <v>1362</v>
      </c>
      <c r="F358" s="90" t="s">
        <v>33</v>
      </c>
      <c r="G358" s="86" t="s">
        <v>1395</v>
      </c>
      <c r="H358" s="86"/>
    </row>
    <row r="359" spans="1:8" ht="27.75" x14ac:dyDescent="0.65">
      <c r="A359" s="151" t="s">
        <v>371</v>
      </c>
      <c r="B359" s="151" t="s">
        <v>1488</v>
      </c>
      <c r="C359" s="144">
        <f>IFERROR(VLOOKUP(A359,'งบทดลอง รพ.'!$A$2:$C$600,3,0),0)</f>
        <v>0</v>
      </c>
      <c r="D359" s="23"/>
      <c r="E359" s="90" t="s">
        <v>1364</v>
      </c>
      <c r="F359" s="90" t="s">
        <v>33</v>
      </c>
      <c r="G359" s="86" t="s">
        <v>1395</v>
      </c>
      <c r="H359" s="86"/>
    </row>
    <row r="360" spans="1:8" ht="27.75" x14ac:dyDescent="0.65">
      <c r="A360" s="151" t="s">
        <v>373</v>
      </c>
      <c r="B360" s="151" t="s">
        <v>1489</v>
      </c>
      <c r="C360" s="144">
        <f>IFERROR(VLOOKUP(A360,'งบทดลอง รพ.'!$A$2:$C$600,3,0),0)</f>
        <v>857455.59</v>
      </c>
      <c r="D360" s="23"/>
      <c r="E360" s="90" t="s">
        <v>1362</v>
      </c>
      <c r="F360" s="90" t="s">
        <v>33</v>
      </c>
      <c r="G360" s="86" t="s">
        <v>1395</v>
      </c>
      <c r="H360" s="86"/>
    </row>
    <row r="361" spans="1:8" ht="27.75" x14ac:dyDescent="0.65">
      <c r="A361" s="151" t="s">
        <v>374</v>
      </c>
      <c r="B361" s="151" t="s">
        <v>375</v>
      </c>
      <c r="C361" s="144">
        <f>IFERROR(VLOOKUP(A361,'งบทดลอง รพ.'!$A$2:$C$600,3,0),0)</f>
        <v>950000</v>
      </c>
      <c r="D361" s="23"/>
      <c r="E361" s="90" t="s">
        <v>1364</v>
      </c>
      <c r="F361" s="90" t="s">
        <v>33</v>
      </c>
      <c r="G361" s="86" t="s">
        <v>1395</v>
      </c>
      <c r="H361" s="86"/>
    </row>
    <row r="362" spans="1:8" ht="27.75" x14ac:dyDescent="0.65">
      <c r="A362" s="151" t="s">
        <v>376</v>
      </c>
      <c r="B362" s="151" t="s">
        <v>377</v>
      </c>
      <c r="C362" s="144">
        <f>IFERROR(VLOOKUP(A362,'งบทดลอง รพ.'!$A$2:$C$600,3,0),0)</f>
        <v>371346.82</v>
      </c>
      <c r="D362" s="23"/>
      <c r="E362" s="90" t="s">
        <v>1364</v>
      </c>
      <c r="F362" s="90" t="s">
        <v>33</v>
      </c>
      <c r="G362" s="86" t="s">
        <v>1395</v>
      </c>
      <c r="H362" s="86"/>
    </row>
    <row r="363" spans="1:8" ht="27.75" x14ac:dyDescent="0.65">
      <c r="A363" s="151" t="s">
        <v>378</v>
      </c>
      <c r="B363" s="151" t="s">
        <v>379</v>
      </c>
      <c r="C363" s="144">
        <f>IFERROR(VLOOKUP(A363,'งบทดลอง รพ.'!$A$2:$C$600,3,0),0)</f>
        <v>0</v>
      </c>
      <c r="D363" s="23"/>
      <c r="E363" s="90" t="s">
        <v>1356</v>
      </c>
      <c r="F363" s="90" t="s">
        <v>33</v>
      </c>
      <c r="G363" s="86" t="s">
        <v>1395</v>
      </c>
      <c r="H363" s="86"/>
    </row>
    <row r="364" spans="1:8" ht="27.75" x14ac:dyDescent="0.65">
      <c r="A364" s="151" t="s">
        <v>380</v>
      </c>
      <c r="B364" s="151" t="s">
        <v>381</v>
      </c>
      <c r="C364" s="144">
        <f>IFERROR(VLOOKUP(A364,'งบทดลอง รพ.'!$A$2:$C$600,3,0),0)</f>
        <v>20</v>
      </c>
      <c r="D364" s="23"/>
      <c r="E364" s="90" t="s">
        <v>1356</v>
      </c>
      <c r="F364" s="90" t="s">
        <v>33</v>
      </c>
      <c r="G364" s="86" t="s">
        <v>1395</v>
      </c>
      <c r="H364" s="86"/>
    </row>
    <row r="365" spans="1:8" ht="27.75" x14ac:dyDescent="0.65">
      <c r="A365" s="151" t="s">
        <v>390</v>
      </c>
      <c r="B365" s="151" t="s">
        <v>391</v>
      </c>
      <c r="C365" s="144">
        <f>IFERROR(VLOOKUP(A365,'งบทดลอง รพ.'!$A$2:$C$600,3,0),0)</f>
        <v>900000</v>
      </c>
      <c r="D365" s="23"/>
      <c r="E365" s="90" t="s">
        <v>1366</v>
      </c>
      <c r="F365" s="90" t="s">
        <v>35</v>
      </c>
      <c r="G365" s="86" t="s">
        <v>1395</v>
      </c>
      <c r="H365" s="86"/>
    </row>
    <row r="366" spans="1:8" ht="27.75" x14ac:dyDescent="0.65">
      <c r="A366" s="151" t="s">
        <v>392</v>
      </c>
      <c r="B366" s="151" t="s">
        <v>1490</v>
      </c>
      <c r="C366" s="144">
        <f>IFERROR(VLOOKUP(A366,'งบทดลอง รพ.'!$A$2:$C$600,3,0),0)</f>
        <v>0</v>
      </c>
      <c r="D366" s="23"/>
      <c r="E366" s="90" t="s">
        <v>1366</v>
      </c>
      <c r="F366" s="90" t="s">
        <v>35</v>
      </c>
      <c r="G366" s="86" t="s">
        <v>1395</v>
      </c>
      <c r="H366" s="86"/>
    </row>
    <row r="367" spans="1:8" ht="27.75" x14ac:dyDescent="0.65">
      <c r="A367" s="151" t="s">
        <v>393</v>
      </c>
      <c r="B367" s="151" t="s">
        <v>394</v>
      </c>
      <c r="C367" s="144">
        <f>IFERROR(VLOOKUP(A367,'งบทดลอง รพ.'!$A$2:$C$600,3,0),0)</f>
        <v>27000</v>
      </c>
      <c r="D367" s="23"/>
      <c r="E367" s="90" t="s">
        <v>1366</v>
      </c>
      <c r="F367" s="90" t="s">
        <v>35</v>
      </c>
      <c r="G367" s="86" t="s">
        <v>1395</v>
      </c>
      <c r="H367" s="86"/>
    </row>
    <row r="368" spans="1:8" ht="27.75" x14ac:dyDescent="0.65">
      <c r="A368" s="151" t="s">
        <v>395</v>
      </c>
      <c r="B368" s="151" t="s">
        <v>396</v>
      </c>
      <c r="C368" s="144">
        <f>IFERROR(VLOOKUP(A368,'งบทดลอง รพ.'!$A$2:$C$600,3,0),0)</f>
        <v>27600</v>
      </c>
      <c r="D368" s="23"/>
      <c r="E368" s="90" t="s">
        <v>1366</v>
      </c>
      <c r="F368" s="90" t="s">
        <v>35</v>
      </c>
      <c r="G368" s="86" t="s">
        <v>1395</v>
      </c>
      <c r="H368" s="86"/>
    </row>
    <row r="369" spans="1:8" ht="27.75" x14ac:dyDescent="0.65">
      <c r="A369" s="151" t="s">
        <v>397</v>
      </c>
      <c r="B369" s="151" t="s">
        <v>398</v>
      </c>
      <c r="C369" s="144">
        <f>IFERROR(VLOOKUP(A369,'งบทดลอง รพ.'!$A$2:$C$600,3,0),0)</f>
        <v>15000</v>
      </c>
      <c r="D369" s="23"/>
      <c r="E369" s="90" t="s">
        <v>1366</v>
      </c>
      <c r="F369" s="90" t="s">
        <v>35</v>
      </c>
      <c r="G369" s="86" t="s">
        <v>1395</v>
      </c>
      <c r="H369" s="86"/>
    </row>
    <row r="370" spans="1:8" ht="27.75" x14ac:dyDescent="0.65">
      <c r="A370" s="151" t="s">
        <v>382</v>
      </c>
      <c r="B370" s="151" t="s">
        <v>383</v>
      </c>
      <c r="C370" s="144">
        <f>IFERROR(VLOOKUP(A370,'งบทดลอง รพ.'!$A$2:$C$600,3,0),0)</f>
        <v>0</v>
      </c>
      <c r="D370" s="23"/>
      <c r="E370" s="90" t="s">
        <v>1356</v>
      </c>
      <c r="F370" s="90" t="s">
        <v>33</v>
      </c>
      <c r="G370" s="86" t="s">
        <v>1395</v>
      </c>
      <c r="H370" s="86"/>
    </row>
    <row r="371" spans="1:8" ht="27.75" x14ac:dyDescent="0.65">
      <c r="A371" s="151" t="s">
        <v>384</v>
      </c>
      <c r="B371" s="151" t="s">
        <v>385</v>
      </c>
      <c r="C371" s="144">
        <f>IFERROR(VLOOKUP(A371,'งบทดลอง รพ.'!$A$2:$C$600,3,0),0)</f>
        <v>68068.05</v>
      </c>
      <c r="D371" s="23"/>
      <c r="E371" s="90" t="s">
        <v>1356</v>
      </c>
      <c r="F371" s="90" t="s">
        <v>33</v>
      </c>
      <c r="G371" s="86" t="s">
        <v>1395</v>
      </c>
      <c r="H371" s="86"/>
    </row>
    <row r="372" spans="1:8" ht="27.75" x14ac:dyDescent="0.65">
      <c r="A372" s="151" t="s">
        <v>220</v>
      </c>
      <c r="B372" s="151" t="s">
        <v>221</v>
      </c>
      <c r="C372" s="144">
        <f>IFERROR(VLOOKUP(A372,'งบทดลอง รพ.'!$A$2:$C$600,3,0),0)</f>
        <v>3810860.72</v>
      </c>
      <c r="D372" s="23"/>
      <c r="E372" s="90" t="s">
        <v>1328</v>
      </c>
      <c r="F372" s="90" t="s">
        <v>19</v>
      </c>
      <c r="G372" s="86" t="s">
        <v>1395</v>
      </c>
      <c r="H372" s="86"/>
    </row>
    <row r="373" spans="1:8" ht="27.75" x14ac:dyDescent="0.65">
      <c r="A373" s="151" t="s">
        <v>222</v>
      </c>
      <c r="B373" s="151" t="s">
        <v>1491</v>
      </c>
      <c r="C373" s="144">
        <f>IFERROR(VLOOKUP(A373,'งบทดลอง รพ.'!$A$2:$C$600,3,0),0)</f>
        <v>0</v>
      </c>
      <c r="D373" s="23"/>
      <c r="E373" s="90" t="s">
        <v>1330</v>
      </c>
      <c r="F373" s="90" t="s">
        <v>21</v>
      </c>
      <c r="G373" s="86" t="s">
        <v>1395</v>
      </c>
      <c r="H373" s="86"/>
    </row>
    <row r="374" spans="1:8" ht="27.75" x14ac:dyDescent="0.65">
      <c r="A374" s="151" t="s">
        <v>224</v>
      </c>
      <c r="B374" s="151" t="s">
        <v>1492</v>
      </c>
      <c r="C374" s="144">
        <f>IFERROR(VLOOKUP(A374,'งบทดลอง รพ.'!$A$2:$C$600,3,0),0)</f>
        <v>1645383.74</v>
      </c>
      <c r="D374" s="23"/>
      <c r="E374" s="90" t="s">
        <v>1332</v>
      </c>
      <c r="F374" s="90" t="s">
        <v>21</v>
      </c>
      <c r="G374" s="86" t="s">
        <v>1395</v>
      </c>
      <c r="H374" s="86"/>
    </row>
    <row r="375" spans="1:8" ht="27.75" x14ac:dyDescent="0.65">
      <c r="A375" s="151" t="s">
        <v>227</v>
      </c>
      <c r="B375" s="151" t="s">
        <v>228</v>
      </c>
      <c r="C375" s="144">
        <f>IFERROR(VLOOKUP(A375,'งบทดลอง รพ.'!$A$2:$C$600,3,0),0)</f>
        <v>1991450</v>
      </c>
      <c r="D375" s="23"/>
      <c r="E375" s="90" t="s">
        <v>1336</v>
      </c>
      <c r="F375" s="90" t="s">
        <v>23</v>
      </c>
      <c r="G375" s="86" t="s">
        <v>1395</v>
      </c>
      <c r="H375" s="86"/>
    </row>
    <row r="376" spans="1:8" ht="27.75" x14ac:dyDescent="0.65">
      <c r="A376" s="148" t="s">
        <v>1146</v>
      </c>
      <c r="B376" s="148" t="s">
        <v>399</v>
      </c>
      <c r="C376" s="144">
        <f>IFERROR(VLOOKUP(A376,'งบทดลอง รพ.'!$A$2:$C$600,3,0),0)</f>
        <v>0</v>
      </c>
      <c r="D376" s="23"/>
      <c r="E376" s="90" t="s">
        <v>1368</v>
      </c>
      <c r="F376" s="90" t="s">
        <v>37</v>
      </c>
      <c r="G376" s="86" t="s">
        <v>1393</v>
      </c>
      <c r="H376" s="86"/>
    </row>
    <row r="377" spans="1:8" ht="27.75" x14ac:dyDescent="0.65">
      <c r="A377" s="148" t="s">
        <v>1147</v>
      </c>
      <c r="B377" s="148" t="s">
        <v>400</v>
      </c>
      <c r="C377" s="144">
        <f>IFERROR(VLOOKUP(A377,'งบทดลอง รพ.'!$A$2:$C$600,3,0),0)</f>
        <v>0</v>
      </c>
      <c r="D377" s="23"/>
      <c r="E377" s="90" t="s">
        <v>1368</v>
      </c>
      <c r="F377" s="90" t="s">
        <v>37</v>
      </c>
      <c r="G377" s="86" t="s">
        <v>1393</v>
      </c>
      <c r="H377" s="86"/>
    </row>
    <row r="378" spans="1:8" ht="27.75" x14ac:dyDescent="0.65">
      <c r="A378" s="148" t="s">
        <v>1148</v>
      </c>
      <c r="B378" s="148" t="s">
        <v>1149</v>
      </c>
      <c r="C378" s="144">
        <f>IFERROR(VLOOKUP(A378,'งบทดลอง รพ.'!$A$2:$C$600,3,0),0)</f>
        <v>0</v>
      </c>
      <c r="D378" s="23"/>
      <c r="E378" s="90" t="s">
        <v>1368</v>
      </c>
      <c r="F378" s="90" t="s">
        <v>37</v>
      </c>
      <c r="G378" s="86" t="s">
        <v>1393</v>
      </c>
      <c r="H378" s="86"/>
    </row>
    <row r="379" spans="1:8" ht="27.75" x14ac:dyDescent="0.65">
      <c r="A379" s="148" t="s">
        <v>1150</v>
      </c>
      <c r="B379" s="148" t="s">
        <v>401</v>
      </c>
      <c r="C379" s="144">
        <f>IFERROR(VLOOKUP(A379,'งบทดลอง รพ.'!$A$2:$C$600,3,0),0)</f>
        <v>0</v>
      </c>
      <c r="D379" s="23"/>
      <c r="E379" s="90" t="s">
        <v>1368</v>
      </c>
      <c r="F379" s="90" t="s">
        <v>37</v>
      </c>
      <c r="G379" s="86" t="s">
        <v>1393</v>
      </c>
      <c r="H379" s="86"/>
    </row>
    <row r="380" spans="1:8" ht="27.75" x14ac:dyDescent="0.65">
      <c r="A380" s="148" t="s">
        <v>1151</v>
      </c>
      <c r="B380" s="148" t="s">
        <v>402</v>
      </c>
      <c r="C380" s="144">
        <f>IFERROR(VLOOKUP(A380,'งบทดลอง รพ.'!$A$2:$C$600,3,0),0)</f>
        <v>0</v>
      </c>
      <c r="D380" s="23"/>
      <c r="E380" s="90" t="s">
        <v>1368</v>
      </c>
      <c r="F380" s="90" t="s">
        <v>37</v>
      </c>
      <c r="G380" s="86" t="s">
        <v>1393</v>
      </c>
      <c r="H380" s="86"/>
    </row>
    <row r="381" spans="1:8" ht="27.75" x14ac:dyDescent="0.65">
      <c r="A381" s="148" t="s">
        <v>1152</v>
      </c>
      <c r="B381" s="148" t="s">
        <v>1493</v>
      </c>
      <c r="C381" s="144">
        <f>IFERROR(VLOOKUP(A381,'งบทดลอง รพ.'!$A$2:$C$600,3,0),0)</f>
        <v>0</v>
      </c>
      <c r="D381" s="23"/>
      <c r="E381" s="90" t="s">
        <v>1368</v>
      </c>
      <c r="F381" s="90" t="s">
        <v>37</v>
      </c>
      <c r="G381" s="86" t="s">
        <v>1393</v>
      </c>
      <c r="H381" s="86"/>
    </row>
    <row r="382" spans="1:8" ht="27.75" x14ac:dyDescent="0.65">
      <c r="A382" s="148" t="s">
        <v>1153</v>
      </c>
      <c r="B382" s="148" t="s">
        <v>404</v>
      </c>
      <c r="C382" s="144">
        <f>IFERROR(VLOOKUP(A382,'งบทดลอง รพ.'!$A$2:$C$600,3,0),0)</f>
        <v>0</v>
      </c>
      <c r="D382" s="23"/>
      <c r="E382" s="90" t="s">
        <v>1368</v>
      </c>
      <c r="F382" s="90" t="s">
        <v>37</v>
      </c>
      <c r="G382" s="86" t="s">
        <v>1393</v>
      </c>
      <c r="H382" s="86"/>
    </row>
    <row r="383" spans="1:8" ht="27.75" x14ac:dyDescent="0.65">
      <c r="A383" s="151" t="s">
        <v>405</v>
      </c>
      <c r="B383" s="151" t="s">
        <v>406</v>
      </c>
      <c r="C383" s="144">
        <f>IFERROR(VLOOKUP(A383,'งบทดลอง รพ.'!$A$2:$C$600,3,0),0)</f>
        <v>62000</v>
      </c>
      <c r="D383" s="23"/>
      <c r="E383" s="90" t="s">
        <v>1368</v>
      </c>
      <c r="F383" s="90" t="s">
        <v>37</v>
      </c>
      <c r="G383" s="86" t="s">
        <v>1395</v>
      </c>
      <c r="H383" s="86"/>
    </row>
    <row r="384" spans="1:8" ht="27.75" x14ac:dyDescent="0.65">
      <c r="A384" s="151" t="s">
        <v>407</v>
      </c>
      <c r="B384" s="151" t="s">
        <v>408</v>
      </c>
      <c r="C384" s="144">
        <f>IFERROR(VLOOKUP(A384,'งบทดลอง รพ.'!$A$2:$C$600,3,0),0)</f>
        <v>173050</v>
      </c>
      <c r="D384" s="23"/>
      <c r="E384" s="90" t="s">
        <v>1368</v>
      </c>
      <c r="F384" s="90" t="s">
        <v>37</v>
      </c>
      <c r="G384" s="86" t="s">
        <v>1395</v>
      </c>
      <c r="H384" s="86"/>
    </row>
    <row r="385" spans="1:8" ht="27.75" x14ac:dyDescent="0.65">
      <c r="A385" s="148" t="s">
        <v>1154</v>
      </c>
      <c r="B385" s="148" t="s">
        <v>409</v>
      </c>
      <c r="C385" s="144">
        <f>IFERROR(VLOOKUP(A385,'งบทดลอง รพ.'!$A$2:$C$600,3,0),0)</f>
        <v>0</v>
      </c>
      <c r="D385" s="23"/>
      <c r="E385" s="90" t="s">
        <v>1368</v>
      </c>
      <c r="F385" s="90" t="s">
        <v>37</v>
      </c>
      <c r="G385" s="86" t="s">
        <v>1393</v>
      </c>
      <c r="H385" s="86"/>
    </row>
    <row r="386" spans="1:8" ht="27.75" x14ac:dyDescent="0.65">
      <c r="A386" s="148" t="s">
        <v>1155</v>
      </c>
      <c r="B386" s="148" t="s">
        <v>410</v>
      </c>
      <c r="C386" s="144">
        <f>IFERROR(VLOOKUP(A386,'งบทดลอง รพ.'!$A$2:$C$600,3,0),0)</f>
        <v>0</v>
      </c>
      <c r="D386" s="23"/>
      <c r="E386" s="90" t="s">
        <v>1368</v>
      </c>
      <c r="F386" s="90" t="s">
        <v>37</v>
      </c>
      <c r="G386" s="86" t="s">
        <v>1393</v>
      </c>
      <c r="H386" s="86"/>
    </row>
    <row r="387" spans="1:8" ht="27.75" x14ac:dyDescent="0.65">
      <c r="A387" s="148" t="s">
        <v>1156</v>
      </c>
      <c r="B387" s="148" t="s">
        <v>411</v>
      </c>
      <c r="C387" s="144">
        <f>IFERROR(VLOOKUP(A387,'งบทดลอง รพ.'!$A$2:$C$600,3,0),0)</f>
        <v>0</v>
      </c>
      <c r="D387" s="23"/>
      <c r="E387" s="90" t="s">
        <v>1368</v>
      </c>
      <c r="F387" s="90" t="s">
        <v>37</v>
      </c>
      <c r="G387" s="86" t="s">
        <v>1393</v>
      </c>
      <c r="H387" s="86"/>
    </row>
    <row r="388" spans="1:8" ht="27.75" x14ac:dyDescent="0.65">
      <c r="A388" s="152" t="s">
        <v>225</v>
      </c>
      <c r="B388" s="152" t="s">
        <v>226</v>
      </c>
      <c r="C388" s="144">
        <f>IFERROR(VLOOKUP(A388,'งบทดลอง รพ.'!$A$2:$C$600,3,0),0)</f>
        <v>526398.01</v>
      </c>
      <c r="D388" s="23"/>
      <c r="E388" s="90" t="s">
        <v>1334</v>
      </c>
      <c r="F388" s="90" t="s">
        <v>732</v>
      </c>
      <c r="G388" s="86" t="s">
        <v>1395</v>
      </c>
      <c r="H388" s="86"/>
    </row>
    <row r="389" spans="1:8" ht="27.75" x14ac:dyDescent="0.65">
      <c r="A389" s="151" t="s">
        <v>930</v>
      </c>
      <c r="B389" s="151" t="s">
        <v>931</v>
      </c>
      <c r="C389" s="144">
        <f>IFERROR(VLOOKUP(A389,'งบทดลอง รพ.'!$A$2:$C$600,3,0),0)</f>
        <v>140280</v>
      </c>
      <c r="D389" s="23"/>
      <c r="E389" s="90" t="s">
        <v>1330</v>
      </c>
      <c r="F389" s="90" t="s">
        <v>21</v>
      </c>
      <c r="G389" s="86" t="s">
        <v>1395</v>
      </c>
      <c r="H389" s="86"/>
    </row>
    <row r="390" spans="1:8" ht="27.75" x14ac:dyDescent="0.65">
      <c r="A390" s="151" t="s">
        <v>412</v>
      </c>
      <c r="B390" s="151" t="s">
        <v>1494</v>
      </c>
      <c r="C390" s="144">
        <f>IFERROR(VLOOKUP(A390,'งบทดลอง รพ.'!$A$2:$C$600,3,0),0)</f>
        <v>0</v>
      </c>
      <c r="D390" s="23"/>
      <c r="E390" s="90" t="s">
        <v>1368</v>
      </c>
      <c r="F390" s="90" t="s">
        <v>37</v>
      </c>
      <c r="G390" s="86" t="s">
        <v>1395</v>
      </c>
      <c r="H390" s="86"/>
    </row>
    <row r="391" spans="1:8" ht="27.75" x14ac:dyDescent="0.65">
      <c r="A391" s="151" t="s">
        <v>386</v>
      </c>
      <c r="B391" s="151" t="s">
        <v>387</v>
      </c>
      <c r="C391" s="144">
        <f>IFERROR(VLOOKUP(A391,'งบทดลอง รพ.'!$A$2:$C$600,3,0),0)</f>
        <v>0</v>
      </c>
      <c r="D391" s="23"/>
      <c r="E391" s="90" t="s">
        <v>1356</v>
      </c>
      <c r="F391" s="90" t="s">
        <v>33</v>
      </c>
      <c r="G391" s="86" t="s">
        <v>1395</v>
      </c>
      <c r="H391" s="86"/>
    </row>
    <row r="392" spans="1:8" ht="27.75" x14ac:dyDescent="0.65">
      <c r="A392" s="151" t="s">
        <v>388</v>
      </c>
      <c r="B392" s="151" t="s">
        <v>389</v>
      </c>
      <c r="C392" s="144">
        <f>IFERROR(VLOOKUP(A392,'งบทดลอง รพ.'!$A$2:$C$600,3,0),0)</f>
        <v>0</v>
      </c>
      <c r="D392" s="23"/>
      <c r="E392" s="90" t="s">
        <v>1356</v>
      </c>
      <c r="F392" s="90" t="s">
        <v>33</v>
      </c>
      <c r="G392" s="86" t="s">
        <v>1395</v>
      </c>
      <c r="H392" s="86"/>
    </row>
    <row r="393" spans="1:8" ht="27.75" x14ac:dyDescent="0.65">
      <c r="A393" s="148" t="s">
        <v>1157</v>
      </c>
      <c r="B393" s="148" t="s">
        <v>1158</v>
      </c>
      <c r="C393" s="144">
        <f>IFERROR(VLOOKUP(A393,'งบทดลอง รพ.'!$A$2:$C$600,3,0),0)</f>
        <v>0</v>
      </c>
      <c r="D393" s="23"/>
      <c r="E393" s="90" t="s">
        <v>1356</v>
      </c>
      <c r="F393" s="90" t="s">
        <v>33</v>
      </c>
      <c r="G393" s="86" t="s">
        <v>1393</v>
      </c>
      <c r="H393" s="86"/>
    </row>
    <row r="394" spans="1:8" ht="27.75" x14ac:dyDescent="0.65">
      <c r="A394" s="151" t="s">
        <v>503</v>
      </c>
      <c r="B394" s="151" t="s">
        <v>1495</v>
      </c>
      <c r="C394" s="144">
        <f>IFERROR(VLOOKUP(A394,'งบทดลอง รพ.'!$A$2:$C$600,3,0),0)</f>
        <v>0</v>
      </c>
      <c r="D394" s="23"/>
      <c r="E394" s="90" t="s">
        <v>1356</v>
      </c>
      <c r="F394" s="90" t="s">
        <v>33</v>
      </c>
      <c r="G394" s="86" t="s">
        <v>1395</v>
      </c>
      <c r="H394" s="86"/>
    </row>
    <row r="395" spans="1:8" ht="27.75" x14ac:dyDescent="0.65">
      <c r="A395" s="151" t="s">
        <v>932</v>
      </c>
      <c r="B395" s="151" t="s">
        <v>933</v>
      </c>
      <c r="C395" s="144">
        <f>IFERROR(VLOOKUP(A395,'งบทดลอง รพ.'!$A$2:$C$600,3,0),0)</f>
        <v>0</v>
      </c>
      <c r="D395" s="23"/>
      <c r="E395" s="90" t="s">
        <v>1356</v>
      </c>
      <c r="F395" s="90" t="s">
        <v>33</v>
      </c>
      <c r="G395" s="86" t="s">
        <v>1395</v>
      </c>
      <c r="H395" s="86"/>
    </row>
    <row r="396" spans="1:8" ht="27.75" x14ac:dyDescent="0.65">
      <c r="A396" s="151" t="s">
        <v>504</v>
      </c>
      <c r="B396" s="151" t="s">
        <v>505</v>
      </c>
      <c r="C396" s="144">
        <f>IFERROR(VLOOKUP(A396,'งบทดลอง รพ.'!$A$2:$C$600,3,0),0)</f>
        <v>0</v>
      </c>
      <c r="D396" s="23"/>
      <c r="E396" s="90" t="s">
        <v>1356</v>
      </c>
      <c r="F396" s="90" t="s">
        <v>33</v>
      </c>
      <c r="G396" s="86" t="s">
        <v>1395</v>
      </c>
      <c r="H396" s="86"/>
    </row>
    <row r="397" spans="1:8" ht="27.75" x14ac:dyDescent="0.65">
      <c r="A397" s="152" t="s">
        <v>934</v>
      </c>
      <c r="B397" s="152" t="s">
        <v>935</v>
      </c>
      <c r="C397" s="144">
        <f>IFERROR(VLOOKUP(A397,'งบทดลอง รพ.'!$A$2:$C$600,3,0),0)</f>
        <v>0</v>
      </c>
      <c r="D397" s="23"/>
      <c r="E397" s="90" t="s">
        <v>1382</v>
      </c>
      <c r="F397" s="90" t="s">
        <v>41</v>
      </c>
      <c r="G397" s="86" t="s">
        <v>1395</v>
      </c>
      <c r="H397" s="86"/>
    </row>
    <row r="398" spans="1:8" ht="27.75" x14ac:dyDescent="0.65">
      <c r="A398" s="151" t="s">
        <v>506</v>
      </c>
      <c r="B398" s="151" t="s">
        <v>507</v>
      </c>
      <c r="C398" s="144">
        <f>IFERROR(VLOOKUP(A398,'งบทดลอง รพ.'!$A$2:$C$600,3,0),0)</f>
        <v>0</v>
      </c>
      <c r="D398" s="23"/>
      <c r="E398" s="90" t="s">
        <v>1356</v>
      </c>
      <c r="F398" s="90" t="s">
        <v>33</v>
      </c>
      <c r="G398" s="86" t="s">
        <v>1395</v>
      </c>
      <c r="H398" s="86"/>
    </row>
    <row r="399" spans="1:8" ht="27.75" x14ac:dyDescent="0.65">
      <c r="A399" s="151" t="s">
        <v>508</v>
      </c>
      <c r="B399" s="151" t="s">
        <v>509</v>
      </c>
      <c r="C399" s="144">
        <f>IFERROR(VLOOKUP(A399,'งบทดลอง รพ.'!$A$2:$C$600,3,0),0)</f>
        <v>0</v>
      </c>
      <c r="D399" s="23"/>
      <c r="E399" s="90" t="s">
        <v>1356</v>
      </c>
      <c r="F399" s="90" t="s">
        <v>33</v>
      </c>
      <c r="G399" s="86" t="s">
        <v>1395</v>
      </c>
      <c r="H399" s="86"/>
    </row>
    <row r="400" spans="1:8" ht="27.75" x14ac:dyDescent="0.65">
      <c r="A400" s="151" t="s">
        <v>510</v>
      </c>
      <c r="B400" s="151" t="s">
        <v>511</v>
      </c>
      <c r="C400" s="144">
        <f>IFERROR(VLOOKUP(A400,'งบทดลอง รพ.'!$A$2:$C$600,3,0),0)</f>
        <v>0</v>
      </c>
      <c r="D400" s="23"/>
      <c r="E400" s="90" t="s">
        <v>1356</v>
      </c>
      <c r="F400" s="90" t="s">
        <v>33</v>
      </c>
      <c r="G400" s="86" t="s">
        <v>1395</v>
      </c>
      <c r="H400" s="86"/>
    </row>
    <row r="401" spans="1:8" ht="27.75" x14ac:dyDescent="0.65">
      <c r="A401" s="152" t="s">
        <v>512</v>
      </c>
      <c r="B401" s="152" t="s">
        <v>1496</v>
      </c>
      <c r="C401" s="144">
        <f>IFERROR(VLOOKUP(A401,'งบทดลอง รพ.'!$A$2:$C$600,3,0),0)</f>
        <v>1548335</v>
      </c>
      <c r="D401" s="23"/>
      <c r="E401" s="90" t="s">
        <v>1376</v>
      </c>
      <c r="F401" s="90" t="s">
        <v>41</v>
      </c>
      <c r="G401" s="86" t="s">
        <v>1395</v>
      </c>
      <c r="H401" s="86"/>
    </row>
    <row r="402" spans="1:8" ht="27.75" x14ac:dyDescent="0.65">
      <c r="A402" s="152" t="s">
        <v>513</v>
      </c>
      <c r="B402" s="152" t="s">
        <v>514</v>
      </c>
      <c r="C402" s="144">
        <f>IFERROR(VLOOKUP(A402,'งบทดลอง รพ.'!$A$2:$C$600,3,0),0)</f>
        <v>0</v>
      </c>
      <c r="D402" s="23"/>
      <c r="E402" s="90" t="s">
        <v>1378</v>
      </c>
      <c r="F402" s="90" t="s">
        <v>41</v>
      </c>
      <c r="G402" s="86" t="s">
        <v>1395</v>
      </c>
      <c r="H402" s="86"/>
    </row>
    <row r="403" spans="1:8" ht="27.75" x14ac:dyDescent="0.65">
      <c r="A403" s="151" t="s">
        <v>936</v>
      </c>
      <c r="B403" s="151" t="s">
        <v>937</v>
      </c>
      <c r="C403" s="144">
        <f>IFERROR(VLOOKUP(A403,'งบทดลอง รพ.'!$A$2:$C$600,3,0),0)</f>
        <v>0</v>
      </c>
      <c r="D403" s="23"/>
      <c r="E403" s="90" t="s">
        <v>1356</v>
      </c>
      <c r="F403" s="90" t="s">
        <v>33</v>
      </c>
      <c r="G403" s="86" t="s">
        <v>1395</v>
      </c>
      <c r="H403" s="86"/>
    </row>
    <row r="404" spans="1:8" ht="27.75" x14ac:dyDescent="0.65">
      <c r="A404" s="152" t="s">
        <v>515</v>
      </c>
      <c r="B404" s="152" t="s">
        <v>1497</v>
      </c>
      <c r="C404" s="144">
        <f>IFERROR(VLOOKUP(A404,'งบทดลอง รพ.'!$A$2:$C$600,3,0),0)</f>
        <v>5548545.0999999996</v>
      </c>
      <c r="D404" s="23"/>
      <c r="E404" s="90" t="s">
        <v>1380</v>
      </c>
      <c r="F404" s="90" t="s">
        <v>41</v>
      </c>
      <c r="G404" s="86" t="s">
        <v>1395</v>
      </c>
      <c r="H404" s="86"/>
    </row>
    <row r="405" spans="1:8" ht="27.75" x14ac:dyDescent="0.65">
      <c r="A405" s="152" t="s">
        <v>516</v>
      </c>
      <c r="B405" s="152" t="s">
        <v>1498</v>
      </c>
      <c r="C405" s="144">
        <f>IFERROR(VLOOKUP(A405,'งบทดลอง รพ.'!$A$2:$C$600,3,0),0)</f>
        <v>3999</v>
      </c>
      <c r="D405" s="23"/>
      <c r="E405" s="90" t="s">
        <v>1380</v>
      </c>
      <c r="F405" s="90" t="s">
        <v>41</v>
      </c>
      <c r="G405" s="86" t="s">
        <v>1395</v>
      </c>
      <c r="H405" s="86"/>
    </row>
    <row r="406" spans="1:8" ht="27.75" x14ac:dyDescent="0.65">
      <c r="A406" s="149" t="s">
        <v>1159</v>
      </c>
      <c r="B406" s="149" t="s">
        <v>1160</v>
      </c>
      <c r="C406" s="144">
        <f>IFERROR(VLOOKUP(A406,'งบทดลอง รพ.'!$A$2:$C$600,3,0),0)</f>
        <v>0</v>
      </c>
      <c r="D406" s="23"/>
      <c r="E406" s="90" t="s">
        <v>1380</v>
      </c>
      <c r="F406" s="90" t="s">
        <v>41</v>
      </c>
      <c r="G406" s="86" t="s">
        <v>1393</v>
      </c>
      <c r="H406" s="86"/>
    </row>
    <row r="407" spans="1:8" ht="27.75" x14ac:dyDescent="0.65">
      <c r="A407" s="152" t="s">
        <v>938</v>
      </c>
      <c r="B407" s="152" t="s">
        <v>939</v>
      </c>
      <c r="C407" s="144">
        <f>IFERROR(VLOOKUP(A407,'งบทดลอง รพ.'!$A$2:$C$600,3,0),0)</f>
        <v>0</v>
      </c>
      <c r="D407" s="23"/>
      <c r="E407" s="90" t="s">
        <v>1380</v>
      </c>
      <c r="F407" s="90" t="s">
        <v>41</v>
      </c>
      <c r="G407" s="86" t="s">
        <v>1395</v>
      </c>
      <c r="H407" s="86"/>
    </row>
    <row r="408" spans="1:8" ht="27.75" x14ac:dyDescent="0.65">
      <c r="A408" s="152" t="s">
        <v>517</v>
      </c>
      <c r="B408" s="152" t="s">
        <v>518</v>
      </c>
      <c r="C408" s="144">
        <f>IFERROR(VLOOKUP(A408,'งบทดลอง รพ.'!$A$2:$C$600,3,0),0)</f>
        <v>0</v>
      </c>
      <c r="D408" s="23"/>
      <c r="E408" s="90" t="s">
        <v>1376</v>
      </c>
      <c r="F408" s="90" t="s">
        <v>41</v>
      </c>
      <c r="G408" s="86" t="s">
        <v>1395</v>
      </c>
      <c r="H408" s="86"/>
    </row>
    <row r="409" spans="1:8" ht="27.75" x14ac:dyDescent="0.65">
      <c r="A409" s="152" t="s">
        <v>519</v>
      </c>
      <c r="B409" s="152" t="s">
        <v>520</v>
      </c>
      <c r="C409" s="144">
        <f>IFERROR(VLOOKUP(A409,'งบทดลอง รพ.'!$A$2:$C$600,3,0),0)</f>
        <v>0</v>
      </c>
      <c r="D409" s="23"/>
      <c r="E409" s="90" t="s">
        <v>1380</v>
      </c>
      <c r="F409" s="90" t="s">
        <v>41</v>
      </c>
      <c r="G409" s="86" t="s">
        <v>1395</v>
      </c>
      <c r="H409" s="86"/>
    </row>
    <row r="410" spans="1:8" ht="27.75" x14ac:dyDescent="0.65">
      <c r="A410" s="151" t="s">
        <v>940</v>
      </c>
      <c r="B410" s="151" t="s">
        <v>941</v>
      </c>
      <c r="C410" s="144">
        <f>IFERROR(VLOOKUP(A410,'งบทดลอง รพ.'!$A$2:$C$600,3,0),0)</f>
        <v>4562880</v>
      </c>
      <c r="D410" s="23"/>
      <c r="E410" s="90" t="s">
        <v>1340</v>
      </c>
      <c r="F410" s="90" t="s">
        <v>29</v>
      </c>
      <c r="G410" s="86" t="s">
        <v>1395</v>
      </c>
      <c r="H410" s="86"/>
    </row>
    <row r="411" spans="1:8" ht="27.75" x14ac:dyDescent="0.65">
      <c r="A411" s="151" t="s">
        <v>942</v>
      </c>
      <c r="B411" s="151" t="s">
        <v>943</v>
      </c>
      <c r="C411" s="144">
        <f>IFERROR(VLOOKUP(A411,'งบทดลอง รพ.'!$A$2:$C$600,3,0),0)</f>
        <v>1879200</v>
      </c>
      <c r="D411" s="23"/>
      <c r="E411" s="90" t="s">
        <v>1340</v>
      </c>
      <c r="F411" s="90" t="s">
        <v>29</v>
      </c>
      <c r="G411" s="86" t="s">
        <v>1395</v>
      </c>
      <c r="H411" s="86"/>
    </row>
    <row r="412" spans="1:8" ht="27.75" x14ac:dyDescent="0.65">
      <c r="A412" s="151" t="s">
        <v>944</v>
      </c>
      <c r="B412" s="151" t="s">
        <v>945</v>
      </c>
      <c r="C412" s="144">
        <f>IFERROR(VLOOKUP(A412,'งบทดลอง รพ.'!$A$2:$C$600,3,0),0)</f>
        <v>0</v>
      </c>
      <c r="D412" s="23"/>
      <c r="E412" s="90" t="s">
        <v>1340</v>
      </c>
      <c r="F412" s="90" t="s">
        <v>29</v>
      </c>
      <c r="G412" s="86" t="s">
        <v>1395</v>
      </c>
      <c r="H412" s="86"/>
    </row>
    <row r="413" spans="1:8" ht="27.75" x14ac:dyDescent="0.65">
      <c r="A413" s="151" t="s">
        <v>946</v>
      </c>
      <c r="B413" s="151" t="s">
        <v>947</v>
      </c>
      <c r="C413" s="144">
        <f>IFERROR(VLOOKUP(A413,'งบทดลอง รพ.'!$A$2:$C$600,3,0),0)</f>
        <v>11000</v>
      </c>
      <c r="D413" s="23"/>
      <c r="E413" s="90" t="s">
        <v>1340</v>
      </c>
      <c r="F413" s="90" t="s">
        <v>29</v>
      </c>
      <c r="G413" s="86" t="s">
        <v>1395</v>
      </c>
      <c r="H413" s="86"/>
    </row>
    <row r="414" spans="1:8" ht="27.75" x14ac:dyDescent="0.65">
      <c r="A414" s="151" t="s">
        <v>948</v>
      </c>
      <c r="B414" s="151" t="s">
        <v>949</v>
      </c>
      <c r="C414" s="144">
        <f>IFERROR(VLOOKUP(A414,'งบทดลอง รพ.'!$A$2:$C$600,3,0),0)</f>
        <v>0</v>
      </c>
      <c r="D414" s="23"/>
      <c r="E414" s="90" t="s">
        <v>1340</v>
      </c>
      <c r="F414" s="90" t="s">
        <v>29</v>
      </c>
      <c r="G414" s="86" t="s">
        <v>1395</v>
      </c>
      <c r="H414" s="86"/>
    </row>
    <row r="415" spans="1:8" ht="27.75" x14ac:dyDescent="0.65">
      <c r="A415" s="151" t="s">
        <v>950</v>
      </c>
      <c r="B415" s="151" t="s">
        <v>271</v>
      </c>
      <c r="C415" s="144">
        <f>IFERROR(VLOOKUP(A415,'งบทดลอง รพ.'!$A$2:$C$600,3,0),0)</f>
        <v>240000</v>
      </c>
      <c r="D415" s="23"/>
      <c r="E415" s="90" t="s">
        <v>1340</v>
      </c>
      <c r="F415" s="90" t="s">
        <v>29</v>
      </c>
      <c r="G415" s="86" t="s">
        <v>1395</v>
      </c>
      <c r="H415" s="86"/>
    </row>
    <row r="416" spans="1:8" ht="27.75" x14ac:dyDescent="0.65">
      <c r="A416" s="151" t="s">
        <v>951</v>
      </c>
      <c r="B416" s="151" t="s">
        <v>272</v>
      </c>
      <c r="C416" s="144">
        <f>IFERROR(VLOOKUP(A416,'งบทดลอง รพ.'!$A$2:$C$600,3,0),0)</f>
        <v>360000</v>
      </c>
      <c r="D416" s="23"/>
      <c r="E416" s="90" t="s">
        <v>1340</v>
      </c>
      <c r="F416" s="90" t="s">
        <v>29</v>
      </c>
      <c r="G416" s="86" t="s">
        <v>1395</v>
      </c>
      <c r="H416" s="86"/>
    </row>
    <row r="417" spans="1:8" ht="27.75" x14ac:dyDescent="0.65">
      <c r="A417" s="151" t="s">
        <v>952</v>
      </c>
      <c r="B417" s="151" t="s">
        <v>273</v>
      </c>
      <c r="C417" s="144">
        <f>IFERROR(VLOOKUP(A417,'งบทดลอง รพ.'!$A$2:$C$600,3,0),0)</f>
        <v>120000</v>
      </c>
      <c r="D417" s="23"/>
      <c r="E417" s="90" t="s">
        <v>1340</v>
      </c>
      <c r="F417" s="90" t="s">
        <v>29</v>
      </c>
      <c r="G417" s="86" t="s">
        <v>1395</v>
      </c>
      <c r="H417" s="86"/>
    </row>
    <row r="418" spans="1:8" ht="27.75" x14ac:dyDescent="0.65">
      <c r="A418" s="151" t="s">
        <v>953</v>
      </c>
      <c r="B418" s="151" t="s">
        <v>954</v>
      </c>
      <c r="C418" s="144">
        <f>IFERROR(VLOOKUP(A418,'งบทดลอง รพ.'!$A$2:$C$600,3,0),0)</f>
        <v>0</v>
      </c>
      <c r="D418" s="23"/>
      <c r="E418" s="90" t="s">
        <v>1340</v>
      </c>
      <c r="F418" s="90" t="s">
        <v>29</v>
      </c>
      <c r="G418" s="86" t="s">
        <v>1395</v>
      </c>
      <c r="H418" s="86"/>
    </row>
    <row r="419" spans="1:8" ht="27.75" x14ac:dyDescent="0.65">
      <c r="A419" s="151" t="s">
        <v>955</v>
      </c>
      <c r="B419" s="151" t="s">
        <v>276</v>
      </c>
      <c r="C419" s="144">
        <f>IFERROR(VLOOKUP(A419,'งบทดลอง รพ.'!$A$2:$C$600,3,0),0)</f>
        <v>0</v>
      </c>
      <c r="D419" s="23"/>
      <c r="E419" s="90" t="s">
        <v>1340</v>
      </c>
      <c r="F419" s="90" t="s">
        <v>29</v>
      </c>
      <c r="G419" s="86" t="s">
        <v>1395</v>
      </c>
      <c r="H419" s="86"/>
    </row>
    <row r="420" spans="1:8" ht="27.75" x14ac:dyDescent="0.65">
      <c r="A420" s="151" t="s">
        <v>413</v>
      </c>
      <c r="B420" s="151" t="s">
        <v>414</v>
      </c>
      <c r="C420" s="144">
        <f>IFERROR(VLOOKUP(A420,'งบทดลอง รพ.'!$A$2:$C$600,3,0),0)</f>
        <v>35247.21</v>
      </c>
      <c r="D420" s="23"/>
      <c r="E420" s="90" t="s">
        <v>1370</v>
      </c>
      <c r="F420" s="90" t="s">
        <v>39</v>
      </c>
      <c r="G420" s="86" t="s">
        <v>1395</v>
      </c>
      <c r="H420" s="86"/>
    </row>
    <row r="421" spans="1:8" ht="27.75" x14ac:dyDescent="0.65">
      <c r="A421" s="151" t="s">
        <v>415</v>
      </c>
      <c r="B421" s="151" t="s">
        <v>416</v>
      </c>
      <c r="C421" s="144">
        <f>IFERROR(VLOOKUP(A421,'งบทดลอง รพ.'!$A$2:$C$600,3,0),0)</f>
        <v>0</v>
      </c>
      <c r="D421" s="23"/>
      <c r="E421" s="90" t="s">
        <v>1370</v>
      </c>
      <c r="F421" s="90" t="s">
        <v>39</v>
      </c>
      <c r="G421" s="86" t="s">
        <v>1395</v>
      </c>
      <c r="H421" s="86"/>
    </row>
    <row r="422" spans="1:8" ht="27.75" x14ac:dyDescent="0.65">
      <c r="A422" s="151" t="s">
        <v>417</v>
      </c>
      <c r="B422" s="151" t="s">
        <v>418</v>
      </c>
      <c r="C422" s="144">
        <f>IFERROR(VLOOKUP(A422,'งบทดลอง รพ.'!$A$2:$C$600,3,0),0)</f>
        <v>501615.16</v>
      </c>
      <c r="D422" s="23"/>
      <c r="E422" s="90" t="s">
        <v>1370</v>
      </c>
      <c r="F422" s="90" t="s">
        <v>39</v>
      </c>
      <c r="G422" s="86" t="s">
        <v>1395</v>
      </c>
      <c r="H422" s="86"/>
    </row>
    <row r="423" spans="1:8" ht="27.75" x14ac:dyDescent="0.65">
      <c r="A423" s="151" t="s">
        <v>419</v>
      </c>
      <c r="B423" s="151" t="s">
        <v>420</v>
      </c>
      <c r="C423" s="144">
        <f>IFERROR(VLOOKUP(A423,'งบทดลอง รพ.'!$A$2:$C$600,3,0),0)</f>
        <v>499478.39</v>
      </c>
      <c r="D423" s="23"/>
      <c r="E423" s="90" t="s">
        <v>1370</v>
      </c>
      <c r="F423" s="90" t="s">
        <v>39</v>
      </c>
      <c r="G423" s="86" t="s">
        <v>1395</v>
      </c>
      <c r="H423" s="86"/>
    </row>
    <row r="424" spans="1:8" ht="27.75" x14ac:dyDescent="0.65">
      <c r="A424" s="151" t="s">
        <v>421</v>
      </c>
      <c r="B424" s="151" t="s">
        <v>422</v>
      </c>
      <c r="C424" s="144">
        <f>IFERROR(VLOOKUP(A424,'งบทดลอง รพ.'!$A$2:$C$600,3,0),0)</f>
        <v>0</v>
      </c>
      <c r="D424" s="23"/>
      <c r="E424" s="90" t="s">
        <v>1370</v>
      </c>
      <c r="F424" s="90" t="s">
        <v>39</v>
      </c>
      <c r="G424" s="86" t="s">
        <v>1395</v>
      </c>
      <c r="H424" s="86"/>
    </row>
    <row r="425" spans="1:8" ht="27.75" x14ac:dyDescent="0.65">
      <c r="A425" s="151" t="s">
        <v>423</v>
      </c>
      <c r="B425" s="151" t="s">
        <v>424</v>
      </c>
      <c r="C425" s="144">
        <f>IFERROR(VLOOKUP(A425,'งบทดลอง รพ.'!$A$2:$C$600,3,0),0)</f>
        <v>0</v>
      </c>
      <c r="D425" s="23"/>
      <c r="E425" s="90" t="s">
        <v>1370</v>
      </c>
      <c r="F425" s="90" t="s">
        <v>39</v>
      </c>
      <c r="G425" s="86" t="s">
        <v>1395</v>
      </c>
      <c r="H425" s="86"/>
    </row>
    <row r="426" spans="1:8" ht="27.75" x14ac:dyDescent="0.65">
      <c r="A426" s="151" t="s">
        <v>425</v>
      </c>
      <c r="B426" s="151" t="s">
        <v>426</v>
      </c>
      <c r="C426" s="144">
        <f>IFERROR(VLOOKUP(A426,'งบทดลอง รพ.'!$A$2:$C$600,3,0),0)</f>
        <v>0</v>
      </c>
      <c r="D426" s="23"/>
      <c r="E426" s="90" t="s">
        <v>1370</v>
      </c>
      <c r="F426" s="90" t="s">
        <v>39</v>
      </c>
      <c r="G426" s="86" t="s">
        <v>1395</v>
      </c>
      <c r="H426" s="86"/>
    </row>
    <row r="427" spans="1:8" ht="27.75" x14ac:dyDescent="0.65">
      <c r="A427" s="151" t="s">
        <v>427</v>
      </c>
      <c r="B427" s="151" t="s">
        <v>428</v>
      </c>
      <c r="C427" s="144">
        <f>IFERROR(VLOOKUP(A427,'งบทดลอง รพ.'!$A$2:$C$600,3,0),0)</f>
        <v>0</v>
      </c>
      <c r="D427" s="23"/>
      <c r="E427" s="90" t="s">
        <v>1370</v>
      </c>
      <c r="F427" s="90" t="s">
        <v>39</v>
      </c>
      <c r="G427" s="86" t="s">
        <v>1395</v>
      </c>
      <c r="H427" s="86"/>
    </row>
    <row r="428" spans="1:8" ht="27.75" x14ac:dyDescent="0.65">
      <c r="A428" s="151" t="s">
        <v>429</v>
      </c>
      <c r="B428" s="151" t="s">
        <v>430</v>
      </c>
      <c r="C428" s="144">
        <f>IFERROR(VLOOKUP(A428,'งบทดลอง รพ.'!$A$2:$C$600,3,0),0)</f>
        <v>0</v>
      </c>
      <c r="D428" s="23"/>
      <c r="E428" s="90" t="s">
        <v>1370</v>
      </c>
      <c r="F428" s="90" t="s">
        <v>39</v>
      </c>
      <c r="G428" s="86" t="s">
        <v>1395</v>
      </c>
      <c r="H428" s="86"/>
    </row>
    <row r="429" spans="1:8" ht="27.75" x14ac:dyDescent="0.65">
      <c r="A429" s="151" t="s">
        <v>431</v>
      </c>
      <c r="B429" s="151" t="s">
        <v>432</v>
      </c>
      <c r="C429" s="144">
        <f>IFERROR(VLOOKUP(A429,'งบทดลอง รพ.'!$A$2:$C$600,3,0),0)</f>
        <v>2061.06</v>
      </c>
      <c r="D429" s="23"/>
      <c r="E429" s="90" t="s">
        <v>1372</v>
      </c>
      <c r="F429" s="90" t="s">
        <v>39</v>
      </c>
      <c r="G429" s="86" t="s">
        <v>1395</v>
      </c>
      <c r="H429" s="86"/>
    </row>
    <row r="430" spans="1:8" ht="27.75" x14ac:dyDescent="0.65">
      <c r="A430" s="151" t="s">
        <v>433</v>
      </c>
      <c r="B430" s="151" t="s">
        <v>434</v>
      </c>
      <c r="C430" s="144">
        <f>IFERROR(VLOOKUP(A430,'งบทดลอง รพ.'!$A$2:$C$600,3,0),0)</f>
        <v>157400</v>
      </c>
      <c r="D430" s="23"/>
      <c r="E430" s="90" t="s">
        <v>1372</v>
      </c>
      <c r="F430" s="90" t="s">
        <v>39</v>
      </c>
      <c r="G430" s="86" t="s">
        <v>1395</v>
      </c>
      <c r="H430" s="86"/>
    </row>
    <row r="431" spans="1:8" ht="27.75" x14ac:dyDescent="0.65">
      <c r="A431" s="151" t="s">
        <v>435</v>
      </c>
      <c r="B431" s="151" t="s">
        <v>436</v>
      </c>
      <c r="C431" s="144">
        <f>IFERROR(VLOOKUP(A431,'งบทดลอง รพ.'!$A$2:$C$600,3,0),0)</f>
        <v>206553.26</v>
      </c>
      <c r="D431" s="23"/>
      <c r="E431" s="90" t="s">
        <v>1372</v>
      </c>
      <c r="F431" s="90" t="s">
        <v>39</v>
      </c>
      <c r="G431" s="86" t="s">
        <v>1395</v>
      </c>
      <c r="H431" s="86"/>
    </row>
    <row r="432" spans="1:8" ht="27.75" x14ac:dyDescent="0.65">
      <c r="A432" s="151" t="s">
        <v>437</v>
      </c>
      <c r="B432" s="151" t="s">
        <v>438</v>
      </c>
      <c r="C432" s="144">
        <f>IFERROR(VLOOKUP(A432,'งบทดลอง รพ.'!$A$2:$C$600,3,0),0)</f>
        <v>0</v>
      </c>
      <c r="D432" s="23"/>
      <c r="E432" s="90" t="s">
        <v>1372</v>
      </c>
      <c r="F432" s="90" t="s">
        <v>39</v>
      </c>
      <c r="G432" s="86" t="s">
        <v>1395</v>
      </c>
      <c r="H432" s="86"/>
    </row>
    <row r="433" spans="1:8" ht="27.75" x14ac:dyDescent="0.65">
      <c r="A433" s="151" t="s">
        <v>439</v>
      </c>
      <c r="B433" s="151" t="s">
        <v>440</v>
      </c>
      <c r="C433" s="144">
        <f>IFERROR(VLOOKUP(A433,'งบทดลอง รพ.'!$A$2:$C$600,3,0),0)</f>
        <v>0</v>
      </c>
      <c r="D433" s="23"/>
      <c r="E433" s="90" t="s">
        <v>1372</v>
      </c>
      <c r="F433" s="90" t="s">
        <v>39</v>
      </c>
      <c r="G433" s="86" t="s">
        <v>1395</v>
      </c>
      <c r="H433" s="86"/>
    </row>
    <row r="434" spans="1:8" ht="27.75" x14ac:dyDescent="0.65">
      <c r="A434" s="151" t="s">
        <v>441</v>
      </c>
      <c r="B434" s="151" t="s">
        <v>442</v>
      </c>
      <c r="C434" s="144">
        <f>IFERROR(VLOOKUP(A434,'งบทดลอง รพ.'!$A$2:$C$600,3,0),0)</f>
        <v>0</v>
      </c>
      <c r="D434" s="23"/>
      <c r="E434" s="90" t="s">
        <v>1372</v>
      </c>
      <c r="F434" s="90" t="s">
        <v>39</v>
      </c>
      <c r="G434" s="86" t="s">
        <v>1395</v>
      </c>
      <c r="H434" s="86"/>
    </row>
    <row r="435" spans="1:8" ht="27.75" x14ac:dyDescent="0.65">
      <c r="A435" s="151" t="s">
        <v>443</v>
      </c>
      <c r="B435" s="151" t="s">
        <v>444</v>
      </c>
      <c r="C435" s="144">
        <f>IFERROR(VLOOKUP(A435,'งบทดลอง รพ.'!$A$2:$C$600,3,0),0)</f>
        <v>484489.26</v>
      </c>
      <c r="D435" s="23"/>
      <c r="E435" s="90" t="s">
        <v>1372</v>
      </c>
      <c r="F435" s="90" t="s">
        <v>39</v>
      </c>
      <c r="G435" s="86" t="s">
        <v>1395</v>
      </c>
      <c r="H435" s="86"/>
    </row>
    <row r="436" spans="1:8" ht="27.75" x14ac:dyDescent="0.65">
      <c r="A436" s="151" t="s">
        <v>445</v>
      </c>
      <c r="B436" s="151" t="s">
        <v>446</v>
      </c>
      <c r="C436" s="144">
        <f>IFERROR(VLOOKUP(A436,'งบทดลอง รพ.'!$A$2:$C$600,3,0),0)</f>
        <v>0</v>
      </c>
      <c r="D436" s="23"/>
      <c r="E436" s="90" t="s">
        <v>1372</v>
      </c>
      <c r="F436" s="90" t="s">
        <v>39</v>
      </c>
      <c r="G436" s="86" t="s">
        <v>1395</v>
      </c>
      <c r="H436" s="86"/>
    </row>
    <row r="437" spans="1:8" ht="27.75" x14ac:dyDescent="0.65">
      <c r="A437" s="151" t="s">
        <v>956</v>
      </c>
      <c r="B437" s="151" t="s">
        <v>957</v>
      </c>
      <c r="C437" s="144">
        <f>IFERROR(VLOOKUP(A437,'งบทดลอง รพ.'!$A$2:$C$600,3,0),0)</f>
        <v>0</v>
      </c>
      <c r="D437" s="23"/>
      <c r="E437" s="90" t="s">
        <v>1372</v>
      </c>
      <c r="F437" s="90" t="s">
        <v>39</v>
      </c>
      <c r="G437" s="86" t="s">
        <v>1395</v>
      </c>
      <c r="H437" s="86"/>
    </row>
    <row r="438" spans="1:8" ht="27.75" x14ac:dyDescent="0.65">
      <c r="A438" s="151" t="s">
        <v>447</v>
      </c>
      <c r="B438" s="151" t="s">
        <v>448</v>
      </c>
      <c r="C438" s="144">
        <f>IFERROR(VLOOKUP(A438,'งบทดลอง รพ.'!$A$2:$C$600,3,0),0)</f>
        <v>0</v>
      </c>
      <c r="D438" s="23"/>
      <c r="E438" s="90" t="s">
        <v>1372</v>
      </c>
      <c r="F438" s="90" t="s">
        <v>39</v>
      </c>
      <c r="G438" s="86" t="s">
        <v>1395</v>
      </c>
      <c r="H438" s="86"/>
    </row>
    <row r="439" spans="1:8" ht="27.75" x14ac:dyDescent="0.65">
      <c r="A439" s="151" t="s">
        <v>958</v>
      </c>
      <c r="B439" s="151" t="s">
        <v>959</v>
      </c>
      <c r="C439" s="144">
        <f>IFERROR(VLOOKUP(A439,'งบทดลอง รพ.'!$A$2:$C$600,3,0),0)</f>
        <v>0</v>
      </c>
      <c r="D439" s="23"/>
      <c r="E439" s="90" t="s">
        <v>1372</v>
      </c>
      <c r="F439" s="90" t="s">
        <v>39</v>
      </c>
      <c r="G439" s="86" t="s">
        <v>1395</v>
      </c>
      <c r="H439" s="86"/>
    </row>
    <row r="440" spans="1:8" ht="27.75" x14ac:dyDescent="0.65">
      <c r="A440" s="151" t="s">
        <v>960</v>
      </c>
      <c r="B440" s="151" t="s">
        <v>961</v>
      </c>
      <c r="C440" s="144">
        <f>IFERROR(VLOOKUP(A440,'งบทดลอง รพ.'!$A$2:$C$600,3,0),0)</f>
        <v>0</v>
      </c>
      <c r="D440" s="23"/>
      <c r="E440" s="90" t="s">
        <v>1372</v>
      </c>
      <c r="F440" s="90" t="s">
        <v>39</v>
      </c>
      <c r="G440" s="86" t="s">
        <v>1395</v>
      </c>
      <c r="H440" s="86"/>
    </row>
    <row r="441" spans="1:8" ht="27.75" x14ac:dyDescent="0.65">
      <c r="A441" s="152" t="s">
        <v>962</v>
      </c>
      <c r="B441" s="152" t="s">
        <v>963</v>
      </c>
      <c r="C441" s="144">
        <f>IFERROR(VLOOKUP(A441,'งบทดลอง รพ.'!$A$2:$C$600,3,0),0)</f>
        <v>0</v>
      </c>
      <c r="E441" s="90" t="s">
        <v>1372</v>
      </c>
      <c r="F441" s="90" t="s">
        <v>39</v>
      </c>
      <c r="G441" s="86" t="s">
        <v>1395</v>
      </c>
      <c r="H441" s="86"/>
    </row>
    <row r="442" spans="1:8" ht="27.75" x14ac:dyDescent="0.65">
      <c r="A442" s="151" t="s">
        <v>449</v>
      </c>
      <c r="B442" s="151" t="s">
        <v>450</v>
      </c>
      <c r="C442" s="144">
        <f>IFERROR(VLOOKUP(A442,'งบทดลอง รพ.'!$A$2:$C$600,3,0),0)</f>
        <v>0</v>
      </c>
      <c r="E442" s="90" t="s">
        <v>1372</v>
      </c>
      <c r="F442" s="90" t="s">
        <v>39</v>
      </c>
      <c r="G442" s="86" t="s">
        <v>1395</v>
      </c>
      <c r="H442" s="86"/>
    </row>
    <row r="443" spans="1:8" ht="27.75" x14ac:dyDescent="0.65">
      <c r="A443" s="151" t="s">
        <v>451</v>
      </c>
      <c r="B443" s="151" t="s">
        <v>452</v>
      </c>
      <c r="C443" s="144">
        <f>IFERROR(VLOOKUP(A443,'งบทดลอง รพ.'!$A$2:$C$600,3,0),0)</f>
        <v>0</v>
      </c>
      <c r="E443" s="90" t="s">
        <v>1374</v>
      </c>
      <c r="F443" s="90" t="s">
        <v>39</v>
      </c>
      <c r="G443" s="86" t="s">
        <v>1395</v>
      </c>
      <c r="H443" s="86"/>
    </row>
    <row r="444" spans="1:8" ht="27.75" x14ac:dyDescent="0.65">
      <c r="A444" s="148" t="s">
        <v>1161</v>
      </c>
      <c r="B444" s="148" t="s">
        <v>1162</v>
      </c>
      <c r="C444" s="144">
        <f>IFERROR(VLOOKUP(A444,'งบทดลอง รพ.'!$A$2:$C$600,3,0),0)</f>
        <v>0</v>
      </c>
      <c r="E444" s="90" t="s">
        <v>1374</v>
      </c>
      <c r="F444" s="90" t="s">
        <v>39</v>
      </c>
      <c r="G444" s="86" t="s">
        <v>1393</v>
      </c>
      <c r="H444" s="86"/>
    </row>
    <row r="445" spans="1:8" ht="27.75" x14ac:dyDescent="0.65">
      <c r="A445" s="151" t="s">
        <v>453</v>
      </c>
      <c r="B445" s="151" t="s">
        <v>454</v>
      </c>
      <c r="C445" s="144">
        <f>IFERROR(VLOOKUP(A445,'งบทดลอง รพ.'!$A$2:$C$600,3,0),0)</f>
        <v>0</v>
      </c>
      <c r="E445" s="90" t="s">
        <v>1374</v>
      </c>
      <c r="F445" s="90" t="s">
        <v>39</v>
      </c>
      <c r="G445" s="86" t="s">
        <v>1395</v>
      </c>
      <c r="H445" s="86"/>
    </row>
    <row r="446" spans="1:8" ht="27.75" x14ac:dyDescent="0.65">
      <c r="A446" s="151" t="s">
        <v>455</v>
      </c>
      <c r="B446" s="151" t="s">
        <v>456</v>
      </c>
      <c r="C446" s="144">
        <f>IFERROR(VLOOKUP(A446,'งบทดลอง รพ.'!$A$2:$C$600,3,0),0)</f>
        <v>0</v>
      </c>
      <c r="E446" s="90" t="s">
        <v>1370</v>
      </c>
      <c r="F446" s="90" t="s">
        <v>39</v>
      </c>
      <c r="G446" s="86" t="s">
        <v>1395</v>
      </c>
      <c r="H446" s="86"/>
    </row>
    <row r="447" spans="1:8" ht="27.75" x14ac:dyDescent="0.65">
      <c r="A447" s="151" t="s">
        <v>457</v>
      </c>
      <c r="B447" s="151" t="s">
        <v>458</v>
      </c>
      <c r="C447" s="144">
        <f>IFERROR(VLOOKUP(A447,'งบทดลอง รพ.'!$A$2:$C$600,3,0),0)</f>
        <v>0</v>
      </c>
      <c r="E447" s="90" t="s">
        <v>1370</v>
      </c>
      <c r="F447" s="90" t="s">
        <v>39</v>
      </c>
      <c r="G447" s="86" t="s">
        <v>1395</v>
      </c>
      <c r="H447" s="86"/>
    </row>
    <row r="448" spans="1:8" ht="27.75" x14ac:dyDescent="0.65">
      <c r="A448" s="151" t="s">
        <v>459</v>
      </c>
      <c r="B448" s="151" t="s">
        <v>460</v>
      </c>
      <c r="C448" s="144">
        <f>IFERROR(VLOOKUP(A448,'งบทดลอง รพ.'!$A$2:$C$600,3,0),0)</f>
        <v>0</v>
      </c>
      <c r="E448" s="90" t="s">
        <v>1370</v>
      </c>
      <c r="F448" s="90" t="s">
        <v>39</v>
      </c>
      <c r="G448" s="86" t="s">
        <v>1395</v>
      </c>
      <c r="H448" s="86"/>
    </row>
    <row r="449" spans="1:8" ht="27.75" x14ac:dyDescent="0.65">
      <c r="A449" s="151" t="s">
        <v>461</v>
      </c>
      <c r="B449" s="151" t="s">
        <v>462</v>
      </c>
      <c r="C449" s="144">
        <v>2009.92</v>
      </c>
      <c r="E449" s="90" t="s">
        <v>1370</v>
      </c>
      <c r="F449" s="90" t="s">
        <v>39</v>
      </c>
      <c r="G449" s="86" t="s">
        <v>1395</v>
      </c>
      <c r="H449" s="86"/>
    </row>
    <row r="450" spans="1:8" ht="27.75" x14ac:dyDescent="0.65">
      <c r="A450" s="151" t="s">
        <v>463</v>
      </c>
      <c r="B450" s="151" t="s">
        <v>464</v>
      </c>
      <c r="C450" s="144">
        <f>IFERROR(VLOOKUP(A450,'งบทดลอง รพ.'!$A$2:$C$600,3,0),0)</f>
        <v>89112.75</v>
      </c>
      <c r="E450" s="90" t="s">
        <v>1370</v>
      </c>
      <c r="F450" s="90" t="s">
        <v>39</v>
      </c>
      <c r="G450" s="86" t="s">
        <v>1395</v>
      </c>
      <c r="H450" s="86"/>
    </row>
    <row r="451" spans="1:8" ht="27.75" x14ac:dyDescent="0.65">
      <c r="A451" s="151" t="s">
        <v>465</v>
      </c>
      <c r="B451" s="151" t="s">
        <v>466</v>
      </c>
      <c r="C451" s="144">
        <f>IFERROR(VLOOKUP(A451,'งบทดลอง รพ.'!$A$2:$C$600,3,0),0)</f>
        <v>0</v>
      </c>
      <c r="E451" s="90" t="s">
        <v>1370</v>
      </c>
      <c r="F451" s="90" t="s">
        <v>39</v>
      </c>
      <c r="G451" s="86" t="s">
        <v>1395</v>
      </c>
      <c r="H451" s="86"/>
    </row>
    <row r="452" spans="1:8" ht="27.75" x14ac:dyDescent="0.65">
      <c r="A452" s="151" t="s">
        <v>467</v>
      </c>
      <c r="B452" s="151" t="s">
        <v>468</v>
      </c>
      <c r="C452" s="144">
        <f>IFERROR(VLOOKUP(A452,'งบทดลอง รพ.'!$A$2:$C$600,3,0),0)</f>
        <v>0</v>
      </c>
      <c r="E452" s="90" t="s">
        <v>1370</v>
      </c>
      <c r="F452" s="90" t="s">
        <v>39</v>
      </c>
      <c r="G452" s="86" t="s">
        <v>1395</v>
      </c>
      <c r="H452" s="86"/>
    </row>
    <row r="453" spans="1:8" ht="27.75" x14ac:dyDescent="0.65">
      <c r="A453" s="151" t="s">
        <v>469</v>
      </c>
      <c r="B453" s="151" t="s">
        <v>470</v>
      </c>
      <c r="C453" s="144">
        <f>IFERROR(VLOOKUP(A453,'งบทดลอง รพ.'!$A$2:$C$600,3,0),0)</f>
        <v>0</v>
      </c>
      <c r="E453" s="90" t="s">
        <v>1370</v>
      </c>
      <c r="F453" s="90" t="s">
        <v>39</v>
      </c>
      <c r="G453" s="86" t="s">
        <v>1395</v>
      </c>
      <c r="H453" s="86"/>
    </row>
    <row r="454" spans="1:8" ht="27.75" x14ac:dyDescent="0.65">
      <c r="A454" s="151" t="s">
        <v>471</v>
      </c>
      <c r="B454" s="151" t="s">
        <v>472</v>
      </c>
      <c r="C454" s="144">
        <f>IFERROR(VLOOKUP(A454,'งบทดลอง รพ.'!$A$2:$C$600,3,0),0)</f>
        <v>0</v>
      </c>
      <c r="E454" s="90" t="s">
        <v>1370</v>
      </c>
      <c r="F454" s="90" t="s">
        <v>39</v>
      </c>
      <c r="G454" s="86" t="s">
        <v>1395</v>
      </c>
      <c r="H454" s="86"/>
    </row>
    <row r="455" spans="1:8" ht="27.75" x14ac:dyDescent="0.65">
      <c r="A455" s="151" t="s">
        <v>473</v>
      </c>
      <c r="B455" s="151" t="s">
        <v>474</v>
      </c>
      <c r="C455" s="144">
        <f>IFERROR(VLOOKUP(A455,'งบทดลอง รพ.'!$A$2:$C$600,3,0),0)</f>
        <v>0</v>
      </c>
      <c r="E455" s="90" t="s">
        <v>1370</v>
      </c>
      <c r="F455" s="90" t="s">
        <v>39</v>
      </c>
      <c r="G455" s="86" t="s">
        <v>1395</v>
      </c>
      <c r="H455" s="86"/>
    </row>
    <row r="456" spans="1:8" ht="27.75" x14ac:dyDescent="0.65">
      <c r="A456" s="151" t="s">
        <v>475</v>
      </c>
      <c r="B456" s="151" t="s">
        <v>476</v>
      </c>
      <c r="C456" s="144">
        <f>IFERROR(VLOOKUP(A456,'งบทดลอง รพ.'!$A$2:$C$600,3,0),0)</f>
        <v>189811.85</v>
      </c>
      <c r="E456" s="90" t="s">
        <v>1372</v>
      </c>
      <c r="F456" s="90" t="s">
        <v>39</v>
      </c>
      <c r="G456" s="86" t="s">
        <v>1395</v>
      </c>
      <c r="H456" s="86"/>
    </row>
    <row r="457" spans="1:8" ht="27.75" x14ac:dyDescent="0.65">
      <c r="A457" s="151" t="s">
        <v>477</v>
      </c>
      <c r="B457" s="151" t="s">
        <v>478</v>
      </c>
      <c r="C457" s="144">
        <f>IFERROR(VLOOKUP(A457,'งบทดลอง รพ.'!$A$2:$C$600,3,0),0)</f>
        <v>1915.45</v>
      </c>
      <c r="E457" s="90" t="s">
        <v>1372</v>
      </c>
      <c r="F457" s="90" t="s">
        <v>39</v>
      </c>
      <c r="G457" s="86" t="s">
        <v>1395</v>
      </c>
      <c r="H457" s="86"/>
    </row>
    <row r="458" spans="1:8" ht="27.75" x14ac:dyDescent="0.65">
      <c r="A458" s="151" t="s">
        <v>479</v>
      </c>
      <c r="B458" s="151" t="s">
        <v>480</v>
      </c>
      <c r="C458" s="144">
        <f>IFERROR(VLOOKUP(A458,'งบทดลอง รพ.'!$A$2:$C$600,3,0),0)</f>
        <v>40202.25</v>
      </c>
      <c r="E458" s="90" t="s">
        <v>1372</v>
      </c>
      <c r="F458" s="90" t="s">
        <v>39</v>
      </c>
      <c r="G458" s="86" t="s">
        <v>1395</v>
      </c>
      <c r="H458" s="86"/>
    </row>
    <row r="459" spans="1:8" ht="27.75" x14ac:dyDescent="0.65">
      <c r="A459" s="151" t="s">
        <v>481</v>
      </c>
      <c r="B459" s="151" t="s">
        <v>482</v>
      </c>
      <c r="C459" s="144">
        <f>IFERROR(VLOOKUP(A459,'งบทดลอง รพ.'!$A$2:$C$600,3,0),0)</f>
        <v>28334.12</v>
      </c>
      <c r="E459" s="90" t="s">
        <v>1372</v>
      </c>
      <c r="F459" s="90" t="s">
        <v>39</v>
      </c>
      <c r="G459" s="86" t="s">
        <v>1395</v>
      </c>
      <c r="H459" s="86"/>
    </row>
    <row r="460" spans="1:8" ht="27.75" x14ac:dyDescent="0.65">
      <c r="A460" s="151" t="s">
        <v>483</v>
      </c>
      <c r="B460" s="151" t="s">
        <v>484</v>
      </c>
      <c r="C460" s="144">
        <f>IFERROR(VLOOKUP(A460,'งบทดลอง รพ.'!$A$2:$C$600,3,0),0)</f>
        <v>0</v>
      </c>
      <c r="E460" s="90" t="s">
        <v>1372</v>
      </c>
      <c r="F460" s="90" t="s">
        <v>39</v>
      </c>
      <c r="G460" s="86" t="s">
        <v>1395</v>
      </c>
      <c r="H460" s="86"/>
    </row>
    <row r="461" spans="1:8" ht="27.75" x14ac:dyDescent="0.65">
      <c r="A461" s="151" t="s">
        <v>485</v>
      </c>
      <c r="B461" s="151" t="s">
        <v>486</v>
      </c>
      <c r="C461" s="144">
        <f>IFERROR(VLOOKUP(A461,'งบทดลอง รพ.'!$A$2:$C$600,3,0),0)</f>
        <v>3888.54</v>
      </c>
      <c r="E461" s="90" t="s">
        <v>1372</v>
      </c>
      <c r="F461" s="90" t="s">
        <v>39</v>
      </c>
      <c r="G461" s="86" t="s">
        <v>1395</v>
      </c>
      <c r="H461" s="86"/>
    </row>
    <row r="462" spans="1:8" ht="27.75" x14ac:dyDescent="0.65">
      <c r="A462" s="151" t="s">
        <v>487</v>
      </c>
      <c r="B462" s="151" t="s">
        <v>488</v>
      </c>
      <c r="C462" s="144">
        <f>IFERROR(VLOOKUP(A462,'งบทดลอง รพ.'!$A$2:$C$600,3,0),0)</f>
        <v>613997.56999999995</v>
      </c>
      <c r="E462" s="90" t="s">
        <v>1372</v>
      </c>
      <c r="F462" s="90" t="s">
        <v>39</v>
      </c>
      <c r="G462" s="86" t="s">
        <v>1395</v>
      </c>
      <c r="H462" s="86"/>
    </row>
    <row r="463" spans="1:8" ht="27.75" x14ac:dyDescent="0.65">
      <c r="A463" s="151" t="s">
        <v>489</v>
      </c>
      <c r="B463" s="151" t="s">
        <v>490</v>
      </c>
      <c r="C463" s="144">
        <f>IFERROR(VLOOKUP(A463,'งบทดลอง รพ.'!$A$2:$C$600,3,0),0)</f>
        <v>291204.38</v>
      </c>
      <c r="E463" s="90" t="s">
        <v>1372</v>
      </c>
      <c r="F463" s="90" t="s">
        <v>39</v>
      </c>
      <c r="G463" s="86" t="s">
        <v>1395</v>
      </c>
      <c r="H463" s="86"/>
    </row>
    <row r="464" spans="1:8" ht="27.75" x14ac:dyDescent="0.65">
      <c r="A464" s="151" t="s">
        <v>491</v>
      </c>
      <c r="B464" s="151" t="s">
        <v>492</v>
      </c>
      <c r="C464" s="144">
        <f>IFERROR(VLOOKUP(A464,'งบทดลอง รพ.'!$A$2:$C$600,3,0),0)</f>
        <v>147556.51</v>
      </c>
      <c r="E464" s="90" t="s">
        <v>1372</v>
      </c>
      <c r="F464" s="90" t="s">
        <v>39</v>
      </c>
      <c r="G464" s="86" t="s">
        <v>1395</v>
      </c>
      <c r="H464" s="86"/>
    </row>
    <row r="465" spans="1:8" ht="27.75" x14ac:dyDescent="0.65">
      <c r="A465" s="151" t="s">
        <v>493</v>
      </c>
      <c r="B465" s="151" t="s">
        <v>494</v>
      </c>
      <c r="C465" s="144">
        <v>1137.4000000000001</v>
      </c>
      <c r="E465" s="90" t="s">
        <v>1372</v>
      </c>
      <c r="F465" s="90" t="s">
        <v>39</v>
      </c>
      <c r="G465" s="86" t="s">
        <v>1395</v>
      </c>
      <c r="H465" s="86"/>
    </row>
    <row r="466" spans="1:8" ht="27.75" x14ac:dyDescent="0.65">
      <c r="A466" s="151" t="s">
        <v>495</v>
      </c>
      <c r="B466" s="151" t="s">
        <v>496</v>
      </c>
      <c r="C466" s="144">
        <f>IFERROR(VLOOKUP(A466,'งบทดลอง รพ.'!$A$2:$C$600,3,0),0)</f>
        <v>0</v>
      </c>
      <c r="E466" s="90" t="s">
        <v>1374</v>
      </c>
      <c r="F466" s="90" t="s">
        <v>39</v>
      </c>
      <c r="G466" s="86" t="s">
        <v>1395</v>
      </c>
      <c r="H466" s="86"/>
    </row>
    <row r="467" spans="1:8" ht="27.75" x14ac:dyDescent="0.65">
      <c r="A467" s="148" t="s">
        <v>1163</v>
      </c>
      <c r="B467" s="148" t="s">
        <v>1164</v>
      </c>
      <c r="C467" s="144">
        <f>IFERROR(VLOOKUP(A467,'งบทดลอง รพ.'!$A$2:$C$600,3,0),0)</f>
        <v>0</v>
      </c>
      <c r="E467" s="90" t="s">
        <v>1374</v>
      </c>
      <c r="F467" s="90" t="s">
        <v>39</v>
      </c>
      <c r="G467" s="86" t="s">
        <v>1393</v>
      </c>
      <c r="H467" s="86"/>
    </row>
    <row r="468" spans="1:8" ht="27.75" x14ac:dyDescent="0.65">
      <c r="A468" s="151" t="s">
        <v>497</v>
      </c>
      <c r="B468" s="151" t="s">
        <v>498</v>
      </c>
      <c r="C468" s="144">
        <f>IFERROR(VLOOKUP(A468,'งบทดลอง รพ.'!$A$2:$C$600,3,0),0)</f>
        <v>0</v>
      </c>
      <c r="E468" s="90" t="s">
        <v>1374</v>
      </c>
      <c r="F468" s="90" t="s">
        <v>39</v>
      </c>
      <c r="G468" s="86" t="s">
        <v>1395</v>
      </c>
      <c r="H468" s="86"/>
    </row>
    <row r="469" spans="1:8" ht="27.75" x14ac:dyDescent="0.65">
      <c r="A469" s="151" t="s">
        <v>499</v>
      </c>
      <c r="B469" s="151" t="s">
        <v>500</v>
      </c>
      <c r="C469" s="144">
        <f>IFERROR(VLOOKUP(A469,'งบทดลอง รพ.'!$A$2:$C$600,3,0),0)</f>
        <v>0</v>
      </c>
      <c r="E469" s="90" t="s">
        <v>1370</v>
      </c>
      <c r="F469" s="90" t="s">
        <v>39</v>
      </c>
      <c r="G469" s="86" t="s">
        <v>1395</v>
      </c>
      <c r="H469" s="86"/>
    </row>
    <row r="470" spans="1:8" ht="27.75" x14ac:dyDescent="0.65">
      <c r="A470" s="151" t="s">
        <v>501</v>
      </c>
      <c r="B470" s="151" t="s">
        <v>502</v>
      </c>
      <c r="C470" s="144">
        <f>IFERROR(VLOOKUP(A470,'งบทดลอง รพ.'!$A$2:$C$600,3,0),0)</f>
        <v>0</v>
      </c>
      <c r="E470" s="90" t="s">
        <v>1370</v>
      </c>
      <c r="F470" s="90" t="s">
        <v>39</v>
      </c>
      <c r="G470" s="86" t="s">
        <v>1395</v>
      </c>
      <c r="H470" s="86"/>
    </row>
    <row r="471" spans="1:8" ht="27.75" x14ac:dyDescent="0.65">
      <c r="A471" s="149" t="s">
        <v>1165</v>
      </c>
      <c r="B471" s="149" t="s">
        <v>1166</v>
      </c>
      <c r="C471" s="144">
        <f>IFERROR(VLOOKUP(A471,'งบทดลอง รพ.'!$A$2:$C$600,3,0),0)</f>
        <v>0</v>
      </c>
      <c r="E471" s="90" t="s">
        <v>1382</v>
      </c>
      <c r="F471" s="90" t="s">
        <v>41</v>
      </c>
      <c r="G471" s="86" t="s">
        <v>1393</v>
      </c>
      <c r="H471" s="86"/>
    </row>
    <row r="472" spans="1:8" ht="27.75" x14ac:dyDescent="0.65">
      <c r="A472" s="149" t="s">
        <v>1167</v>
      </c>
      <c r="B472" s="149" t="s">
        <v>1168</v>
      </c>
      <c r="C472" s="144">
        <f>IFERROR(VLOOKUP(A472,'งบทดลอง รพ.'!$A$2:$C$600,3,0),0)</f>
        <v>0</v>
      </c>
      <c r="E472" s="90" t="s">
        <v>1382</v>
      </c>
      <c r="F472" s="90" t="s">
        <v>41</v>
      </c>
      <c r="G472" s="86" t="s">
        <v>1393</v>
      </c>
      <c r="H472" s="86"/>
    </row>
    <row r="473" spans="1:8" ht="27.75" x14ac:dyDescent="0.65">
      <c r="A473" s="149" t="s">
        <v>1169</v>
      </c>
      <c r="B473" s="149" t="s">
        <v>1170</v>
      </c>
      <c r="C473" s="144">
        <f>IFERROR(VLOOKUP(A473,'งบทดลอง รพ.'!$A$2:$C$600,3,0),0)</f>
        <v>0</v>
      </c>
      <c r="E473" s="90" t="s">
        <v>1382</v>
      </c>
      <c r="F473" s="90" t="s">
        <v>41</v>
      </c>
      <c r="G473" s="86" t="s">
        <v>1393</v>
      </c>
      <c r="H473" s="86"/>
    </row>
    <row r="474" spans="1:8" ht="27.75" x14ac:dyDescent="0.65">
      <c r="A474" s="149" t="s">
        <v>1171</v>
      </c>
      <c r="B474" s="149" t="s">
        <v>1172</v>
      </c>
      <c r="C474" s="144">
        <f>IFERROR(VLOOKUP(A474,'งบทดลอง รพ.'!$A$2:$C$600,3,0),0)</f>
        <v>0</v>
      </c>
      <c r="E474" s="90" t="s">
        <v>1382</v>
      </c>
      <c r="F474" s="90" t="s">
        <v>41</v>
      </c>
      <c r="G474" s="86" t="s">
        <v>1393</v>
      </c>
      <c r="H474" s="86"/>
    </row>
    <row r="475" spans="1:8" ht="27.75" x14ac:dyDescent="0.65">
      <c r="A475" s="149" t="s">
        <v>1173</v>
      </c>
      <c r="B475" s="149" t="s">
        <v>1174</v>
      </c>
      <c r="C475" s="144">
        <f>IFERROR(VLOOKUP(A475,'งบทดลอง รพ.'!$A$2:$C$600,3,0),0)</f>
        <v>0</v>
      </c>
      <c r="E475" s="90" t="s">
        <v>1382</v>
      </c>
      <c r="F475" s="90" t="s">
        <v>41</v>
      </c>
      <c r="G475" s="86" t="s">
        <v>1393</v>
      </c>
      <c r="H475" s="86"/>
    </row>
    <row r="476" spans="1:8" ht="27.75" x14ac:dyDescent="0.65">
      <c r="A476" s="152" t="s">
        <v>521</v>
      </c>
      <c r="B476" s="152" t="s">
        <v>522</v>
      </c>
      <c r="C476" s="144">
        <f>IFERROR(VLOOKUP(A476,'งบทดลอง รพ.'!$A$2:$C$600,3,0),0)</f>
        <v>0</v>
      </c>
      <c r="E476" s="90" t="s">
        <v>1382</v>
      </c>
      <c r="F476" s="90" t="s">
        <v>41</v>
      </c>
      <c r="G476" s="86" t="s">
        <v>1395</v>
      </c>
      <c r="H476" s="86"/>
    </row>
    <row r="477" spans="1:8" ht="27.75" x14ac:dyDescent="0.65">
      <c r="A477" s="152" t="s">
        <v>523</v>
      </c>
      <c r="B477" s="152" t="s">
        <v>524</v>
      </c>
      <c r="C477" s="144">
        <f>IFERROR(VLOOKUP(A477,'งบทดลอง รพ.'!$A$2:$C$600,3,0),0)</f>
        <v>0</v>
      </c>
      <c r="E477" s="90" t="s">
        <v>1382</v>
      </c>
      <c r="F477" s="90" t="s">
        <v>41</v>
      </c>
      <c r="G477" s="86" t="s">
        <v>1395</v>
      </c>
      <c r="H477" s="86"/>
    </row>
    <row r="478" spans="1:8" ht="27.75" x14ac:dyDescent="0.65">
      <c r="A478" s="152" t="s">
        <v>964</v>
      </c>
      <c r="B478" s="152" t="s">
        <v>965</v>
      </c>
      <c r="C478" s="144">
        <f>IFERROR(VLOOKUP(A478,'งบทดลอง รพ.'!$A$2:$C$600,3,0),0)</f>
        <v>0</v>
      </c>
      <c r="E478" s="90" t="s">
        <v>1382</v>
      </c>
      <c r="F478" s="90" t="s">
        <v>41</v>
      </c>
      <c r="G478" s="86" t="s">
        <v>1395</v>
      </c>
      <c r="H478" s="86"/>
    </row>
    <row r="479" spans="1:8" ht="27.75" x14ac:dyDescent="0.65">
      <c r="A479" s="152" t="s">
        <v>525</v>
      </c>
      <c r="B479" s="152" t="s">
        <v>1499</v>
      </c>
      <c r="C479" s="144">
        <f>IFERROR(VLOOKUP(A479,'งบทดลอง รพ.'!$A$2:$C$600,3,0),0)</f>
        <v>0</v>
      </c>
      <c r="E479" s="90" t="s">
        <v>1384</v>
      </c>
      <c r="F479" s="90" t="s">
        <v>734</v>
      </c>
      <c r="G479" s="86" t="s">
        <v>1395</v>
      </c>
      <c r="H479" s="86"/>
    </row>
    <row r="480" spans="1:8" ht="27.75" x14ac:dyDescent="0.65">
      <c r="A480" s="149" t="s">
        <v>1175</v>
      </c>
      <c r="B480" s="149" t="s">
        <v>1176</v>
      </c>
      <c r="C480" s="144">
        <f>IFERROR(VLOOKUP(A480,'งบทดลอง รพ.'!$A$2:$C$600,3,0),0)</f>
        <v>0</v>
      </c>
      <c r="E480" s="90" t="s">
        <v>1384</v>
      </c>
      <c r="F480" s="90" t="s">
        <v>734</v>
      </c>
      <c r="G480" s="86" t="s">
        <v>1393</v>
      </c>
      <c r="H480" s="86"/>
    </row>
    <row r="481" spans="1:8" ht="27.75" x14ac:dyDescent="0.65">
      <c r="A481" s="152" t="s">
        <v>526</v>
      </c>
      <c r="B481" s="152" t="s">
        <v>527</v>
      </c>
      <c r="C481" s="144">
        <f>IFERROR(VLOOKUP(A481,'งบทดลอง รพ.'!$A$2:$C$600,3,0),0)</f>
        <v>0</v>
      </c>
      <c r="E481" s="90" t="s">
        <v>1384</v>
      </c>
      <c r="F481" s="90" t="s">
        <v>734</v>
      </c>
      <c r="G481" s="86" t="s">
        <v>1395</v>
      </c>
      <c r="H481" s="86"/>
    </row>
    <row r="482" spans="1:8" ht="27.75" x14ac:dyDescent="0.65">
      <c r="A482" s="152" t="s">
        <v>528</v>
      </c>
      <c r="B482" s="152" t="s">
        <v>529</v>
      </c>
      <c r="C482" s="144">
        <f>IFERROR(VLOOKUP(A482,'งบทดลอง รพ.'!$A$2:$C$600,3,0),0)</f>
        <v>0</v>
      </c>
      <c r="E482" s="90" t="s">
        <v>1384</v>
      </c>
      <c r="F482" s="90" t="s">
        <v>734</v>
      </c>
      <c r="G482" s="86" t="s">
        <v>1395</v>
      </c>
      <c r="H482" s="86"/>
    </row>
    <row r="483" spans="1:8" ht="27.75" x14ac:dyDescent="0.65">
      <c r="A483" s="149" t="s">
        <v>1177</v>
      </c>
      <c r="B483" s="149" t="s">
        <v>1178</v>
      </c>
      <c r="C483" s="144">
        <f>IFERROR(VLOOKUP(A483,'งบทดลอง รพ.'!$A$2:$C$600,3,0),0)</f>
        <v>0</v>
      </c>
      <c r="E483" s="90" t="s">
        <v>1384</v>
      </c>
      <c r="F483" s="90" t="s">
        <v>734</v>
      </c>
      <c r="G483" s="86" t="s">
        <v>1393</v>
      </c>
      <c r="H483" s="86"/>
    </row>
    <row r="484" spans="1:8" ht="27.75" x14ac:dyDescent="0.65">
      <c r="A484" s="149" t="s">
        <v>1179</v>
      </c>
      <c r="B484" s="149" t="s">
        <v>1180</v>
      </c>
      <c r="C484" s="144">
        <f>IFERROR(VLOOKUP(A484,'งบทดลอง รพ.'!$A$2:$C$600,3,0),0)</f>
        <v>0</v>
      </c>
      <c r="E484" s="90" t="s">
        <v>1384</v>
      </c>
      <c r="F484" s="90" t="s">
        <v>734</v>
      </c>
      <c r="G484" s="86" t="s">
        <v>1393</v>
      </c>
      <c r="H484" s="86"/>
    </row>
    <row r="485" spans="1:8" ht="27.75" x14ac:dyDescent="0.65">
      <c r="A485" s="149" t="s">
        <v>1181</v>
      </c>
      <c r="B485" s="149" t="s">
        <v>1182</v>
      </c>
      <c r="C485" s="144">
        <f>IFERROR(VLOOKUP(A485,'งบทดลอง รพ.'!$A$2:$C$600,3,0),0)</f>
        <v>0</v>
      </c>
      <c r="E485" s="90" t="s">
        <v>1384</v>
      </c>
      <c r="F485" s="90" t="s">
        <v>734</v>
      </c>
      <c r="G485" s="86" t="s">
        <v>1393</v>
      </c>
      <c r="H485" s="86"/>
    </row>
    <row r="486" spans="1:8" ht="27.75" x14ac:dyDescent="0.65">
      <c r="A486" s="149" t="s">
        <v>1183</v>
      </c>
      <c r="B486" s="149" t="s">
        <v>1184</v>
      </c>
      <c r="C486" s="144">
        <f>IFERROR(VLOOKUP(A486,'งบทดลอง รพ.'!$A$2:$C$600,3,0),0)</f>
        <v>0</v>
      </c>
      <c r="E486" s="90" t="s">
        <v>1384</v>
      </c>
      <c r="F486" s="90" t="s">
        <v>734</v>
      </c>
      <c r="G486" s="86" t="s">
        <v>1393</v>
      </c>
      <c r="H486" s="86"/>
    </row>
    <row r="487" spans="1:8" ht="27.75" x14ac:dyDescent="0.65">
      <c r="A487" s="149" t="s">
        <v>1185</v>
      </c>
      <c r="B487" s="149" t="s">
        <v>1186</v>
      </c>
      <c r="C487" s="144">
        <f>IFERROR(VLOOKUP(A487,'งบทดลอง รพ.'!$A$2:$C$600,3,0),0)</f>
        <v>0</v>
      </c>
      <c r="E487" s="90" t="s">
        <v>1384</v>
      </c>
      <c r="F487" s="90" t="s">
        <v>734</v>
      </c>
      <c r="G487" s="86" t="s">
        <v>1393</v>
      </c>
      <c r="H487" s="86"/>
    </row>
    <row r="488" spans="1:8" ht="27.75" x14ac:dyDescent="0.65">
      <c r="A488" s="149" t="s">
        <v>1187</v>
      </c>
      <c r="B488" s="149" t="s">
        <v>1188</v>
      </c>
      <c r="C488" s="144">
        <f>IFERROR(VLOOKUP(A488,'งบทดลอง รพ.'!$A$2:$C$600,3,0),0)</f>
        <v>0</v>
      </c>
      <c r="E488" s="90" t="s">
        <v>1384</v>
      </c>
      <c r="F488" s="90" t="s">
        <v>734</v>
      </c>
      <c r="G488" s="86" t="s">
        <v>1393</v>
      </c>
      <c r="H488" s="86"/>
    </row>
    <row r="489" spans="1:8" ht="27.75" x14ac:dyDescent="0.65">
      <c r="A489" s="149" t="s">
        <v>1189</v>
      </c>
      <c r="B489" s="149" t="s">
        <v>1190</v>
      </c>
      <c r="C489" s="144">
        <f>IFERROR(VLOOKUP(A489,'งบทดลอง รพ.'!$A$2:$C$600,3,0),0)</f>
        <v>0</v>
      </c>
      <c r="E489" s="90" t="s">
        <v>1384</v>
      </c>
      <c r="F489" s="90" t="s">
        <v>734</v>
      </c>
      <c r="G489" s="86" t="s">
        <v>1393</v>
      </c>
      <c r="H489" s="86"/>
    </row>
    <row r="490" spans="1:8" ht="27.75" x14ac:dyDescent="0.65">
      <c r="A490" s="152" t="s">
        <v>530</v>
      </c>
      <c r="B490" s="152" t="s">
        <v>1500</v>
      </c>
      <c r="C490" s="144">
        <f>IFERROR(VLOOKUP(A490,'งบทดลอง รพ.'!$A$2:$C$600,3,0),0)</f>
        <v>0</v>
      </c>
      <c r="E490" s="90" t="s">
        <v>1384</v>
      </c>
      <c r="F490" s="90" t="s">
        <v>734</v>
      </c>
      <c r="G490" s="86" t="s">
        <v>1395</v>
      </c>
      <c r="H490" s="86"/>
    </row>
    <row r="491" spans="1:8" ht="27.75" x14ac:dyDescent="0.65">
      <c r="A491" s="152" t="s">
        <v>531</v>
      </c>
      <c r="B491" s="152" t="s">
        <v>1501</v>
      </c>
      <c r="C491" s="144">
        <f>IFERROR(VLOOKUP(A491,'งบทดลอง รพ.'!$A$2:$C$600,3,0),0)</f>
        <v>0</v>
      </c>
      <c r="E491" s="90" t="s">
        <v>1384</v>
      </c>
      <c r="F491" s="90" t="s">
        <v>734</v>
      </c>
      <c r="G491" s="86" t="s">
        <v>1395</v>
      </c>
      <c r="H491" s="86"/>
    </row>
    <row r="492" spans="1:8" ht="27.75" x14ac:dyDescent="0.65">
      <c r="A492" s="152" t="s">
        <v>966</v>
      </c>
      <c r="B492" s="152" t="s">
        <v>967</v>
      </c>
      <c r="C492" s="144">
        <f>IFERROR(VLOOKUP(A492,'งบทดลอง รพ.'!$A$2:$C$600,3,0),0)</f>
        <v>0</v>
      </c>
      <c r="E492" s="90" t="s">
        <v>1384</v>
      </c>
      <c r="F492" s="90" t="s">
        <v>734</v>
      </c>
      <c r="G492" s="86" t="s">
        <v>1395</v>
      </c>
      <c r="H492" s="86"/>
    </row>
    <row r="493" spans="1:8" ht="27.75" x14ac:dyDescent="0.65">
      <c r="A493" s="152" t="s">
        <v>532</v>
      </c>
      <c r="B493" s="152" t="s">
        <v>1502</v>
      </c>
      <c r="C493" s="144">
        <f>IFERROR(VLOOKUP(A493,'งบทดลอง รพ.'!$A$2:$C$600,3,0),0)</f>
        <v>0</v>
      </c>
      <c r="E493" s="90" t="s">
        <v>1384</v>
      </c>
      <c r="F493" s="90" t="s">
        <v>734</v>
      </c>
      <c r="G493" s="86" t="s">
        <v>1395</v>
      </c>
      <c r="H493" s="86"/>
    </row>
    <row r="494" spans="1:8" ht="27.75" x14ac:dyDescent="0.65">
      <c r="A494" s="152" t="s">
        <v>533</v>
      </c>
      <c r="B494" s="152" t="s">
        <v>1503</v>
      </c>
      <c r="C494" s="144">
        <f>IFERROR(VLOOKUP(A494,'งบทดลอง รพ.'!$A$2:$C$600,3,0),0)</f>
        <v>0</v>
      </c>
      <c r="E494" s="90" t="s">
        <v>1384</v>
      </c>
      <c r="F494" s="90" t="s">
        <v>734</v>
      </c>
      <c r="G494" s="86" t="s">
        <v>1395</v>
      </c>
      <c r="H494" s="86"/>
    </row>
    <row r="495" spans="1:8" ht="27.75" x14ac:dyDescent="0.65">
      <c r="A495" s="149" t="s">
        <v>1191</v>
      </c>
      <c r="B495" s="149" t="s">
        <v>1192</v>
      </c>
      <c r="C495" s="144">
        <f>IFERROR(VLOOKUP(A495,'งบทดลอง รพ.'!$A$2:$C$600,3,0),0)</f>
        <v>0</v>
      </c>
      <c r="E495" s="90" t="s">
        <v>1384</v>
      </c>
      <c r="F495" s="90" t="s">
        <v>734</v>
      </c>
      <c r="G495" s="86" t="s">
        <v>1393</v>
      </c>
      <c r="H495" s="86"/>
    </row>
    <row r="496" spans="1:8" ht="27.75" x14ac:dyDescent="0.65">
      <c r="A496" s="152" t="s">
        <v>534</v>
      </c>
      <c r="B496" s="152" t="s">
        <v>1504</v>
      </c>
      <c r="C496" s="144">
        <f>IFERROR(VLOOKUP(A496,'งบทดลอง รพ.'!$A$2:$C$600,3,0),0)</f>
        <v>0</v>
      </c>
      <c r="E496" s="90" t="s">
        <v>1384</v>
      </c>
      <c r="F496" s="90" t="s">
        <v>734</v>
      </c>
      <c r="G496" s="86" t="s">
        <v>1395</v>
      </c>
      <c r="H496" s="86"/>
    </row>
    <row r="497" spans="1:8" ht="27.75" x14ac:dyDescent="0.65">
      <c r="A497" s="149" t="s">
        <v>1193</v>
      </c>
      <c r="B497" s="149" t="s">
        <v>1194</v>
      </c>
      <c r="C497" s="144">
        <f>IFERROR(VLOOKUP(A497,'งบทดลอง รพ.'!$A$2:$C$600,3,0),0)</f>
        <v>0</v>
      </c>
      <c r="E497" s="90" t="s">
        <v>1384</v>
      </c>
      <c r="F497" s="90" t="s">
        <v>734</v>
      </c>
      <c r="G497" s="86" t="s">
        <v>1393</v>
      </c>
      <c r="H497" s="86"/>
    </row>
    <row r="498" spans="1:8" ht="27.75" x14ac:dyDescent="0.65">
      <c r="A498" s="152" t="s">
        <v>535</v>
      </c>
      <c r="B498" s="152" t="s">
        <v>1505</v>
      </c>
      <c r="C498" s="144">
        <f>IFERROR(VLOOKUP(A498,'งบทดลอง รพ.'!$A$2:$C$600,3,0),0)</f>
        <v>0</v>
      </c>
      <c r="E498" s="90" t="s">
        <v>1384</v>
      </c>
      <c r="F498" s="90" t="s">
        <v>734</v>
      </c>
      <c r="G498" s="86" t="s">
        <v>1395</v>
      </c>
      <c r="H498" s="86"/>
    </row>
    <row r="499" spans="1:8" ht="27.75" x14ac:dyDescent="0.65">
      <c r="A499" s="152" t="s">
        <v>536</v>
      </c>
      <c r="B499" s="152" t="s">
        <v>1506</v>
      </c>
      <c r="C499" s="144">
        <f>IFERROR(VLOOKUP(A499,'งบทดลอง รพ.'!$A$2:$C$600,3,0),0)</f>
        <v>0</v>
      </c>
      <c r="E499" s="90" t="s">
        <v>1384</v>
      </c>
      <c r="F499" s="90" t="s">
        <v>734</v>
      </c>
      <c r="G499" s="86" t="s">
        <v>1395</v>
      </c>
      <c r="H499" s="86"/>
    </row>
    <row r="500" spans="1:8" ht="27.75" x14ac:dyDescent="0.65">
      <c r="A500" s="152" t="s">
        <v>537</v>
      </c>
      <c r="B500" s="152" t="s">
        <v>1507</v>
      </c>
      <c r="C500" s="144">
        <f>IFERROR(VLOOKUP(A500,'งบทดลอง รพ.'!$A$2:$C$600,3,0),0)</f>
        <v>0</v>
      </c>
      <c r="E500" s="90" t="s">
        <v>1384</v>
      </c>
      <c r="F500" s="90" t="s">
        <v>734</v>
      </c>
      <c r="G500" s="86" t="s">
        <v>1395</v>
      </c>
      <c r="H500" s="86"/>
    </row>
    <row r="501" spans="1:8" ht="27.75" x14ac:dyDescent="0.65">
      <c r="A501" s="152" t="s">
        <v>538</v>
      </c>
      <c r="B501" s="152" t="s">
        <v>1508</v>
      </c>
      <c r="C501" s="144">
        <f>IFERROR(VLOOKUP(A501,'งบทดลอง รพ.'!$A$2:$C$600,3,0),0)</f>
        <v>0</v>
      </c>
      <c r="E501" s="90" t="s">
        <v>1384</v>
      </c>
      <c r="F501" s="90" t="s">
        <v>734</v>
      </c>
      <c r="G501" s="86" t="s">
        <v>1395</v>
      </c>
      <c r="H501" s="86"/>
    </row>
    <row r="502" spans="1:8" ht="27.75" x14ac:dyDescent="0.65">
      <c r="A502" s="149" t="s">
        <v>1195</v>
      </c>
      <c r="B502" s="149" t="s">
        <v>1196</v>
      </c>
      <c r="C502" s="144">
        <f>IFERROR(VLOOKUP(A502,'งบทดลอง รพ.'!$A$2:$C$600,3,0),0)</f>
        <v>0</v>
      </c>
      <c r="E502" s="90" t="s">
        <v>1384</v>
      </c>
      <c r="F502" s="90" t="s">
        <v>734</v>
      </c>
      <c r="G502" s="86" t="s">
        <v>1393</v>
      </c>
      <c r="H502" s="86"/>
    </row>
    <row r="503" spans="1:8" ht="27.75" x14ac:dyDescent="0.65">
      <c r="A503" s="149" t="s">
        <v>1197</v>
      </c>
      <c r="B503" s="149" t="s">
        <v>1198</v>
      </c>
      <c r="C503" s="144">
        <f>IFERROR(VLOOKUP(A503,'งบทดลอง รพ.'!$A$2:$C$600,3,0),0)</f>
        <v>0</v>
      </c>
      <c r="E503" s="90" t="s">
        <v>1384</v>
      </c>
      <c r="F503" s="90" t="s">
        <v>734</v>
      </c>
      <c r="G503" s="86" t="s">
        <v>1393</v>
      </c>
      <c r="H503" s="86"/>
    </row>
    <row r="504" spans="1:8" ht="27.75" x14ac:dyDescent="0.65">
      <c r="A504" s="149" t="s">
        <v>1199</v>
      </c>
      <c r="B504" s="149" t="s">
        <v>1200</v>
      </c>
      <c r="C504" s="144">
        <f>IFERROR(VLOOKUP(A504,'งบทดลอง รพ.'!$A$2:$C$600,3,0),0)</f>
        <v>0</v>
      </c>
      <c r="E504" s="90" t="s">
        <v>1384</v>
      </c>
      <c r="F504" s="90" t="s">
        <v>734</v>
      </c>
      <c r="G504" s="86" t="s">
        <v>1393</v>
      </c>
      <c r="H504" s="86"/>
    </row>
    <row r="505" spans="1:8" ht="27.75" x14ac:dyDescent="0.65">
      <c r="A505" s="149" t="s">
        <v>1201</v>
      </c>
      <c r="B505" s="149" t="s">
        <v>1202</v>
      </c>
      <c r="C505" s="144">
        <f>IFERROR(VLOOKUP(A505,'งบทดลอง รพ.'!$A$2:$C$600,3,0),0)</f>
        <v>0</v>
      </c>
      <c r="E505" s="90" t="s">
        <v>1384</v>
      </c>
      <c r="F505" s="90" t="s">
        <v>734</v>
      </c>
      <c r="G505" s="86" t="s">
        <v>1393</v>
      </c>
      <c r="H505" s="86"/>
    </row>
    <row r="506" spans="1:8" ht="27.75" x14ac:dyDescent="0.65">
      <c r="A506" s="149" t="s">
        <v>1203</v>
      </c>
      <c r="B506" s="149" t="s">
        <v>1204</v>
      </c>
      <c r="C506" s="144">
        <f>IFERROR(VLOOKUP(A506,'งบทดลอง รพ.'!$A$2:$C$600,3,0),0)</f>
        <v>0</v>
      </c>
      <c r="E506" s="90" t="s">
        <v>1384</v>
      </c>
      <c r="F506" s="90" t="s">
        <v>734</v>
      </c>
      <c r="G506" s="86" t="s">
        <v>1393</v>
      </c>
      <c r="H506" s="86"/>
    </row>
    <row r="507" spans="1:8" ht="27.75" x14ac:dyDescent="0.65">
      <c r="A507" s="149" t="s">
        <v>1205</v>
      </c>
      <c r="B507" s="149" t="s">
        <v>1206</v>
      </c>
      <c r="C507" s="144">
        <f>IFERROR(VLOOKUP(A507,'งบทดลอง รพ.'!$A$2:$C$600,3,0),0)</f>
        <v>0</v>
      </c>
      <c r="E507" s="90" t="s">
        <v>1384</v>
      </c>
      <c r="F507" s="90" t="s">
        <v>734</v>
      </c>
      <c r="G507" s="86" t="s">
        <v>1393</v>
      </c>
      <c r="H507" s="86"/>
    </row>
    <row r="508" spans="1:8" ht="27.75" x14ac:dyDescent="0.65">
      <c r="A508" s="152" t="s">
        <v>539</v>
      </c>
      <c r="B508" s="152" t="s">
        <v>1509</v>
      </c>
      <c r="C508" s="144">
        <f>IFERROR(VLOOKUP(A508,'งบทดลอง รพ.'!$A$2:$C$600,3,0),0)</f>
        <v>0</v>
      </c>
      <c r="E508" s="90" t="s">
        <v>1384</v>
      </c>
      <c r="F508" s="90" t="s">
        <v>734</v>
      </c>
      <c r="G508" s="86" t="s">
        <v>1395</v>
      </c>
      <c r="H508" s="86"/>
    </row>
    <row r="509" spans="1:8" ht="27.75" x14ac:dyDescent="0.65">
      <c r="A509" s="149" t="s">
        <v>1207</v>
      </c>
      <c r="B509" s="149" t="s">
        <v>1208</v>
      </c>
      <c r="C509" s="144">
        <f>IFERROR(VLOOKUP(A509,'งบทดลอง รพ.'!$A$2:$C$600,3,0),0)</f>
        <v>0</v>
      </c>
      <c r="E509" s="90" t="s">
        <v>1384</v>
      </c>
      <c r="F509" s="90" t="s">
        <v>734</v>
      </c>
      <c r="G509" s="86" t="s">
        <v>1393</v>
      </c>
      <c r="H509" s="86"/>
    </row>
    <row r="510" spans="1:8" ht="27.75" x14ac:dyDescent="0.65">
      <c r="A510" s="149" t="s">
        <v>1209</v>
      </c>
      <c r="B510" s="149" t="s">
        <v>1210</v>
      </c>
      <c r="C510" s="144">
        <f>IFERROR(VLOOKUP(A510,'งบทดลอง รพ.'!$A$2:$C$600,3,0),0)</f>
        <v>0</v>
      </c>
      <c r="E510" s="90" t="s">
        <v>1384</v>
      </c>
      <c r="F510" s="90" t="s">
        <v>734</v>
      </c>
      <c r="G510" s="86" t="s">
        <v>1393</v>
      </c>
      <c r="H510" s="86"/>
    </row>
    <row r="511" spans="1:8" ht="27.75" x14ac:dyDescent="0.65">
      <c r="A511" s="152" t="s">
        <v>540</v>
      </c>
      <c r="B511" s="152" t="s">
        <v>1510</v>
      </c>
      <c r="C511" s="144">
        <f>IFERROR(VLOOKUP(A511,'งบทดลอง รพ.'!$A$2:$C$600,3,0),0)</f>
        <v>0</v>
      </c>
      <c r="E511" s="90" t="s">
        <v>1384</v>
      </c>
      <c r="F511" s="90" t="s">
        <v>734</v>
      </c>
      <c r="G511" s="86" t="s">
        <v>1395</v>
      </c>
      <c r="H511" s="86"/>
    </row>
    <row r="512" spans="1:8" ht="27.75" x14ac:dyDescent="0.65">
      <c r="A512" s="152" t="s">
        <v>541</v>
      </c>
      <c r="B512" s="152" t="s">
        <v>1511</v>
      </c>
      <c r="C512" s="144">
        <f>IFERROR(VLOOKUP(A512,'งบทดลอง รพ.'!$A$2:$C$600,3,0),0)</f>
        <v>0</v>
      </c>
      <c r="E512" s="90" t="s">
        <v>1384</v>
      </c>
      <c r="F512" s="90" t="s">
        <v>734</v>
      </c>
      <c r="G512" s="86" t="s">
        <v>1395</v>
      </c>
      <c r="H512" s="86"/>
    </row>
    <row r="513" spans="1:8" ht="27.75" x14ac:dyDescent="0.65">
      <c r="A513" s="152" t="s">
        <v>542</v>
      </c>
      <c r="B513" s="152" t="s">
        <v>543</v>
      </c>
      <c r="C513" s="144">
        <f>IFERROR(VLOOKUP(A513,'งบทดลอง รพ.'!$A$2:$C$600,3,0),0)</f>
        <v>0</v>
      </c>
      <c r="E513" s="90" t="s">
        <v>1384</v>
      </c>
      <c r="F513" s="90" t="s">
        <v>734</v>
      </c>
      <c r="G513" s="86" t="s">
        <v>1395</v>
      </c>
      <c r="H513" s="86"/>
    </row>
    <row r="514" spans="1:8" ht="27.75" x14ac:dyDescent="0.65">
      <c r="A514" s="149" t="s">
        <v>1211</v>
      </c>
      <c r="B514" s="149" t="s">
        <v>1212</v>
      </c>
      <c r="C514" s="144">
        <f>IFERROR(VLOOKUP(A514,'งบทดลอง รพ.'!$A$2:$C$600,3,0),0)</f>
        <v>0</v>
      </c>
      <c r="E514" s="90" t="s">
        <v>1384</v>
      </c>
      <c r="F514" s="90" t="s">
        <v>734</v>
      </c>
      <c r="G514" s="86" t="s">
        <v>1393</v>
      </c>
      <c r="H514" s="86"/>
    </row>
    <row r="515" spans="1:8" ht="27.75" x14ac:dyDescent="0.65">
      <c r="A515" s="152" t="s">
        <v>544</v>
      </c>
      <c r="B515" s="152" t="s">
        <v>545</v>
      </c>
      <c r="C515" s="144">
        <f>IFERROR(VLOOKUP(A515,'งบทดลอง รพ.'!$A$2:$C$600,3,0),0)</f>
        <v>0</v>
      </c>
      <c r="E515" s="90" t="s">
        <v>1384</v>
      </c>
      <c r="F515" s="90" t="s">
        <v>734</v>
      </c>
      <c r="G515" s="86" t="s">
        <v>1395</v>
      </c>
      <c r="H515" s="86"/>
    </row>
    <row r="516" spans="1:8" ht="27.75" x14ac:dyDescent="0.65">
      <c r="A516" s="149" t="s">
        <v>1213</v>
      </c>
      <c r="B516" s="149" t="s">
        <v>1214</v>
      </c>
      <c r="C516" s="144">
        <f>IFERROR(VLOOKUP(A516,'งบทดลอง รพ.'!$A$2:$C$600,3,0),0)</f>
        <v>0</v>
      </c>
      <c r="E516" s="90" t="s">
        <v>1384</v>
      </c>
      <c r="F516" s="90" t="s">
        <v>734</v>
      </c>
      <c r="G516" s="86" t="s">
        <v>1393</v>
      </c>
      <c r="H516" s="86"/>
    </row>
    <row r="517" spans="1:8" ht="27.75" x14ac:dyDescent="0.65">
      <c r="A517" s="149" t="s">
        <v>1215</v>
      </c>
      <c r="B517" s="149" t="s">
        <v>1216</v>
      </c>
      <c r="C517" s="144">
        <f>IFERROR(VLOOKUP(A517,'งบทดลอง รพ.'!$A$2:$C$600,3,0),0)</f>
        <v>0</v>
      </c>
      <c r="E517" s="90" t="s">
        <v>1384</v>
      </c>
      <c r="F517" s="90" t="s">
        <v>734</v>
      </c>
      <c r="G517" s="86" t="s">
        <v>1393</v>
      </c>
      <c r="H517" s="86"/>
    </row>
    <row r="518" spans="1:8" ht="27.75" x14ac:dyDescent="0.65">
      <c r="A518" s="149" t="s">
        <v>1217</v>
      </c>
      <c r="B518" s="149" t="s">
        <v>1218</v>
      </c>
      <c r="C518" s="144">
        <f>IFERROR(VLOOKUP(A518,'งบทดลอง รพ.'!$A$2:$C$600,3,0),0)</f>
        <v>0</v>
      </c>
      <c r="E518" s="90" t="s">
        <v>1384</v>
      </c>
      <c r="F518" s="90" t="s">
        <v>734</v>
      </c>
      <c r="G518" s="86" t="s">
        <v>1393</v>
      </c>
      <c r="H518" s="86"/>
    </row>
    <row r="519" spans="1:8" ht="27.75" x14ac:dyDescent="0.65">
      <c r="A519" s="149" t="s">
        <v>1219</v>
      </c>
      <c r="B519" s="149" t="s">
        <v>1220</v>
      </c>
      <c r="C519" s="144">
        <f>IFERROR(VLOOKUP(A519,'งบทดลอง รพ.'!$A$2:$C$600,3,0),0)</f>
        <v>0</v>
      </c>
      <c r="E519" s="90" t="s">
        <v>1384</v>
      </c>
      <c r="F519" s="90" t="s">
        <v>734</v>
      </c>
      <c r="G519" s="86" t="s">
        <v>1393</v>
      </c>
      <c r="H519" s="86"/>
    </row>
    <row r="520" spans="1:8" ht="27.75" x14ac:dyDescent="0.65">
      <c r="A520" s="149" t="s">
        <v>1221</v>
      </c>
      <c r="B520" s="149" t="s">
        <v>1222</v>
      </c>
      <c r="C520" s="144">
        <f>IFERROR(VLOOKUP(A520,'งบทดลอง รพ.'!$A$2:$C$600,3,0),0)</f>
        <v>0</v>
      </c>
      <c r="E520" s="90" t="s">
        <v>1384</v>
      </c>
      <c r="F520" s="90" t="s">
        <v>734</v>
      </c>
      <c r="G520" s="86" t="s">
        <v>1393</v>
      </c>
      <c r="H520" s="86"/>
    </row>
    <row r="521" spans="1:8" ht="27.75" x14ac:dyDescent="0.65">
      <c r="A521" s="149" t="s">
        <v>1223</v>
      </c>
      <c r="B521" s="149" t="s">
        <v>1224</v>
      </c>
      <c r="C521" s="144">
        <f>IFERROR(VLOOKUP(A521,'งบทดลอง รพ.'!$A$2:$C$600,3,0),0)</f>
        <v>0</v>
      </c>
      <c r="E521" s="90" t="s">
        <v>1384</v>
      </c>
      <c r="F521" s="90" t="s">
        <v>734</v>
      </c>
      <c r="G521" s="86" t="s">
        <v>1393</v>
      </c>
      <c r="H521" s="86"/>
    </row>
    <row r="522" spans="1:8" ht="27.75" x14ac:dyDescent="0.65">
      <c r="A522" s="149" t="s">
        <v>1225</v>
      </c>
      <c r="B522" s="149" t="s">
        <v>1226</v>
      </c>
      <c r="C522" s="144">
        <f>IFERROR(VLOOKUP(A522,'งบทดลอง รพ.'!$A$2:$C$600,3,0),0)</f>
        <v>0</v>
      </c>
      <c r="E522" s="90" t="s">
        <v>1384</v>
      </c>
      <c r="F522" s="90" t="s">
        <v>734</v>
      </c>
      <c r="G522" s="86" t="s">
        <v>1393</v>
      </c>
      <c r="H522" s="86"/>
    </row>
    <row r="523" spans="1:8" ht="27.75" x14ac:dyDescent="0.65">
      <c r="A523" s="149" t="s">
        <v>1227</v>
      </c>
      <c r="B523" s="149" t="s">
        <v>1228</v>
      </c>
      <c r="C523" s="144">
        <f>IFERROR(VLOOKUP(A523,'งบทดลอง รพ.'!$A$2:$C$600,3,0),0)</f>
        <v>0</v>
      </c>
      <c r="E523" s="90" t="s">
        <v>1384</v>
      </c>
      <c r="F523" s="90" t="s">
        <v>734</v>
      </c>
      <c r="G523" s="86" t="s">
        <v>1393</v>
      </c>
      <c r="H523" s="86"/>
    </row>
    <row r="524" spans="1:8" ht="27.75" x14ac:dyDescent="0.65">
      <c r="A524" s="152" t="s">
        <v>546</v>
      </c>
      <c r="B524" s="152" t="s">
        <v>1512</v>
      </c>
      <c r="C524" s="144">
        <f>IFERROR(VLOOKUP(A524,'งบทดลอง รพ.'!$A$2:$C$600,3,0),0)</f>
        <v>62962.8</v>
      </c>
      <c r="E524" s="90" t="s">
        <v>1384</v>
      </c>
      <c r="F524" s="90" t="s">
        <v>734</v>
      </c>
      <c r="G524" s="86" t="s">
        <v>1395</v>
      </c>
      <c r="H524" s="86"/>
    </row>
    <row r="525" spans="1:8" ht="27.75" x14ac:dyDescent="0.65">
      <c r="A525" s="152" t="s">
        <v>547</v>
      </c>
      <c r="B525" s="152" t="s">
        <v>1513</v>
      </c>
      <c r="C525" s="144">
        <v>257556.4</v>
      </c>
      <c r="E525" s="90" t="s">
        <v>1384</v>
      </c>
      <c r="F525" s="90" t="s">
        <v>734</v>
      </c>
      <c r="G525" s="86" t="s">
        <v>1395</v>
      </c>
      <c r="H525" s="86"/>
    </row>
    <row r="526" spans="1:8" ht="27.75" x14ac:dyDescent="0.65">
      <c r="A526" s="152" t="s">
        <v>968</v>
      </c>
      <c r="B526" s="152" t="s">
        <v>969</v>
      </c>
      <c r="C526" s="144">
        <f>IFERROR(VLOOKUP(A526,'งบทดลอง รพ.'!$A$2:$C$600,3,0),0)</f>
        <v>0</v>
      </c>
      <c r="E526" s="90" t="s">
        <v>1384</v>
      </c>
      <c r="F526" s="90" t="s">
        <v>734</v>
      </c>
      <c r="G526" s="86" t="s">
        <v>1395</v>
      </c>
      <c r="H526" s="86"/>
    </row>
    <row r="527" spans="1:8" ht="27.75" x14ac:dyDescent="0.65">
      <c r="A527" s="149" t="s">
        <v>1229</v>
      </c>
      <c r="B527" s="149" t="s">
        <v>1230</v>
      </c>
      <c r="C527" s="144">
        <f>IFERROR(VLOOKUP(A527,'งบทดลอง รพ.'!$A$2:$C$600,3,0),0)</f>
        <v>0</v>
      </c>
      <c r="E527" s="90" t="s">
        <v>1384</v>
      </c>
      <c r="F527" s="90" t="s">
        <v>734</v>
      </c>
      <c r="G527" s="86" t="s">
        <v>1393</v>
      </c>
      <c r="H527" s="86"/>
    </row>
    <row r="528" spans="1:8" ht="27.75" x14ac:dyDescent="0.65">
      <c r="A528" s="149" t="s">
        <v>1231</v>
      </c>
      <c r="B528" s="149" t="s">
        <v>1232</v>
      </c>
      <c r="C528" s="144">
        <f>IFERROR(VLOOKUP(A528,'งบทดลอง รพ.'!$A$2:$C$600,3,0),0)</f>
        <v>0</v>
      </c>
      <c r="E528" s="90" t="s">
        <v>1384</v>
      </c>
      <c r="F528" s="90" t="s">
        <v>734</v>
      </c>
      <c r="G528" s="86" t="s">
        <v>1393</v>
      </c>
      <c r="H528" s="86"/>
    </row>
    <row r="529" spans="1:8" ht="27.75" x14ac:dyDescent="0.65">
      <c r="A529" s="149" t="s">
        <v>1233</v>
      </c>
      <c r="B529" s="149" t="s">
        <v>1234</v>
      </c>
      <c r="C529" s="144">
        <f>IFERROR(VLOOKUP(A529,'งบทดลอง รพ.'!$A$2:$C$600,3,0),0)</f>
        <v>0</v>
      </c>
      <c r="E529" s="90" t="s">
        <v>1384</v>
      </c>
      <c r="F529" s="90" t="s">
        <v>734</v>
      </c>
      <c r="G529" s="86" t="s">
        <v>1393</v>
      </c>
      <c r="H529" s="86"/>
    </row>
    <row r="530" spans="1:8" ht="27.75" x14ac:dyDescent="0.65">
      <c r="A530" s="152" t="s">
        <v>548</v>
      </c>
      <c r="B530" s="152" t="s">
        <v>1514</v>
      </c>
      <c r="C530" s="144">
        <f>IFERROR(VLOOKUP(A530,'งบทดลอง รพ.'!$A$2:$C$600,3,0),0)</f>
        <v>0</v>
      </c>
      <c r="E530" s="90" t="s">
        <v>1384</v>
      </c>
      <c r="F530" s="90" t="s">
        <v>734</v>
      </c>
      <c r="G530" s="86" t="s">
        <v>1395</v>
      </c>
      <c r="H530" s="86"/>
    </row>
    <row r="531" spans="1:8" ht="27.75" x14ac:dyDescent="0.65">
      <c r="A531" s="152" t="s">
        <v>549</v>
      </c>
      <c r="B531" s="152" t="s">
        <v>1515</v>
      </c>
      <c r="C531" s="144">
        <f>IFERROR(VLOOKUP(A531,'งบทดลอง รพ.'!$A$2:$C$600,3,0),0)</f>
        <v>0</v>
      </c>
      <c r="E531" s="90" t="s">
        <v>1384</v>
      </c>
      <c r="F531" s="90" t="s">
        <v>734</v>
      </c>
      <c r="G531" s="86" t="s">
        <v>1395</v>
      </c>
      <c r="H531" s="86"/>
    </row>
    <row r="532" spans="1:8" ht="27.75" x14ac:dyDescent="0.65">
      <c r="A532" s="152" t="s">
        <v>550</v>
      </c>
      <c r="B532" s="152" t="s">
        <v>1516</v>
      </c>
      <c r="C532" s="144">
        <f>IFERROR(VLOOKUP(A532,'งบทดลอง รพ.'!$A$2:$C$600,3,0),0)</f>
        <v>0</v>
      </c>
      <c r="E532" s="90" t="s">
        <v>1384</v>
      </c>
      <c r="F532" s="90" t="s">
        <v>734</v>
      </c>
      <c r="G532" s="86" t="s">
        <v>1395</v>
      </c>
      <c r="H532" s="86"/>
    </row>
    <row r="533" spans="1:8" ht="27.75" x14ac:dyDescent="0.65">
      <c r="A533" s="152" t="s">
        <v>551</v>
      </c>
      <c r="B533" s="152" t="s">
        <v>1517</v>
      </c>
      <c r="C533" s="144">
        <f>IFERROR(VLOOKUP(A533,'งบทดลอง รพ.'!$A$2:$C$600,3,0),0)</f>
        <v>0</v>
      </c>
      <c r="E533" s="90" t="s">
        <v>1384</v>
      </c>
      <c r="F533" s="90" t="s">
        <v>734</v>
      </c>
      <c r="G533" s="86" t="s">
        <v>1395</v>
      </c>
      <c r="H533" s="86"/>
    </row>
    <row r="534" spans="1:8" ht="27.75" x14ac:dyDescent="0.65">
      <c r="A534" s="152" t="s">
        <v>552</v>
      </c>
      <c r="B534" s="152" t="s">
        <v>1518</v>
      </c>
      <c r="C534" s="144">
        <f>IFERROR(VLOOKUP(A534,'งบทดลอง รพ.'!$A$2:$C$600,3,0),0)</f>
        <v>0</v>
      </c>
      <c r="E534" s="90" t="s">
        <v>1384</v>
      </c>
      <c r="F534" s="90" t="s">
        <v>734</v>
      </c>
      <c r="G534" s="86" t="s">
        <v>1395</v>
      </c>
      <c r="H534" s="86"/>
    </row>
    <row r="535" spans="1:8" ht="27.75" x14ac:dyDescent="0.65">
      <c r="A535" s="152" t="s">
        <v>553</v>
      </c>
      <c r="B535" s="152" t="s">
        <v>1519</v>
      </c>
      <c r="C535" s="144">
        <f>IFERROR(VLOOKUP(A535,'งบทดลอง รพ.'!$A$2:$C$600,3,0),0)</f>
        <v>0</v>
      </c>
      <c r="E535" s="90" t="s">
        <v>1384</v>
      </c>
      <c r="F535" s="90" t="s">
        <v>734</v>
      </c>
      <c r="G535" s="86" t="s">
        <v>1395</v>
      </c>
      <c r="H535" s="86"/>
    </row>
    <row r="536" spans="1:8" ht="27.75" x14ac:dyDescent="0.65">
      <c r="A536" s="149" t="s">
        <v>1235</v>
      </c>
      <c r="B536" s="149" t="s">
        <v>1236</v>
      </c>
      <c r="C536" s="144">
        <f>IFERROR(VLOOKUP(A536,'งบทดลอง รพ.'!$A$2:$C$600,3,0),0)</f>
        <v>0</v>
      </c>
      <c r="E536" s="90" t="s">
        <v>1384</v>
      </c>
      <c r="F536" s="90" t="s">
        <v>734</v>
      </c>
      <c r="G536" s="86" t="s">
        <v>1393</v>
      </c>
      <c r="H536" s="86"/>
    </row>
    <row r="537" spans="1:8" ht="27.75" x14ac:dyDescent="0.65">
      <c r="A537" s="149" t="s">
        <v>1237</v>
      </c>
      <c r="B537" s="149" t="s">
        <v>1238</v>
      </c>
      <c r="C537" s="144">
        <f>IFERROR(VLOOKUP(A537,'งบทดลอง รพ.'!$A$2:$C$600,3,0),0)</f>
        <v>0</v>
      </c>
      <c r="E537" s="90" t="s">
        <v>1384</v>
      </c>
      <c r="F537" s="90" t="s">
        <v>734</v>
      </c>
      <c r="G537" s="86" t="s">
        <v>1393</v>
      </c>
      <c r="H537" s="86"/>
    </row>
    <row r="538" spans="1:8" ht="27.75" x14ac:dyDescent="0.65">
      <c r="A538" s="149" t="s">
        <v>1239</v>
      </c>
      <c r="B538" s="149" t="s">
        <v>1240</v>
      </c>
      <c r="C538" s="144">
        <f>IFERROR(VLOOKUP(A538,'งบทดลอง รพ.'!$A$2:$C$600,3,0),0)</f>
        <v>0</v>
      </c>
      <c r="E538" s="90" t="s">
        <v>1384</v>
      </c>
      <c r="F538" s="90" t="s">
        <v>734</v>
      </c>
      <c r="G538" s="86" t="s">
        <v>1393</v>
      </c>
      <c r="H538" s="86"/>
    </row>
    <row r="539" spans="1:8" ht="27.75" x14ac:dyDescent="0.65">
      <c r="A539" s="149" t="s">
        <v>1241</v>
      </c>
      <c r="B539" s="149" t="s">
        <v>1242</v>
      </c>
      <c r="C539" s="144">
        <f>IFERROR(VLOOKUP(A539,'งบทดลอง รพ.'!$A$2:$C$600,3,0),0)</f>
        <v>0</v>
      </c>
      <c r="E539" s="90" t="s">
        <v>1384</v>
      </c>
      <c r="F539" s="90" t="s">
        <v>734</v>
      </c>
      <c r="G539" s="86" t="s">
        <v>1393</v>
      </c>
      <c r="H539" s="86"/>
    </row>
    <row r="540" spans="1:8" ht="27.75" x14ac:dyDescent="0.65">
      <c r="A540" s="149" t="s">
        <v>1243</v>
      </c>
      <c r="B540" s="149" t="s">
        <v>1244</v>
      </c>
      <c r="C540" s="144">
        <f>IFERROR(VLOOKUP(A540,'งบทดลอง รพ.'!$A$2:$C$600,3,0),0)</f>
        <v>0</v>
      </c>
      <c r="E540" s="90" t="s">
        <v>1384</v>
      </c>
      <c r="F540" s="90" t="s">
        <v>734</v>
      </c>
      <c r="G540" s="86" t="s">
        <v>1393</v>
      </c>
      <c r="H540" s="86"/>
    </row>
    <row r="541" spans="1:8" ht="27.75" x14ac:dyDescent="0.65">
      <c r="A541" s="149" t="s">
        <v>1245</v>
      </c>
      <c r="B541" s="149" t="s">
        <v>1246</v>
      </c>
      <c r="C541" s="144">
        <f>IFERROR(VLOOKUP(A541,'งบทดลอง รพ.'!$A$2:$C$600,3,0),0)</f>
        <v>0</v>
      </c>
      <c r="E541" s="90" t="s">
        <v>1384</v>
      </c>
      <c r="F541" s="90" t="s">
        <v>734</v>
      </c>
      <c r="G541" s="86" t="s">
        <v>1393</v>
      </c>
      <c r="H541" s="86"/>
    </row>
    <row r="542" spans="1:8" ht="27.75" x14ac:dyDescent="0.65">
      <c r="A542" s="149" t="s">
        <v>1247</v>
      </c>
      <c r="B542" s="149" t="s">
        <v>1248</v>
      </c>
      <c r="C542" s="144">
        <f>IFERROR(VLOOKUP(A542,'งบทดลอง รพ.'!$A$2:$C$600,3,0),0)</f>
        <v>0</v>
      </c>
      <c r="E542" s="90" t="s">
        <v>1384</v>
      </c>
      <c r="F542" s="90" t="s">
        <v>734</v>
      </c>
      <c r="G542" s="86" t="s">
        <v>1393</v>
      </c>
      <c r="H542" s="86"/>
    </row>
    <row r="543" spans="1:8" ht="27.75" x14ac:dyDescent="0.65">
      <c r="A543" s="149" t="s">
        <v>1249</v>
      </c>
      <c r="B543" s="149" t="s">
        <v>1250</v>
      </c>
      <c r="C543" s="144">
        <f>IFERROR(VLOOKUP(A543,'งบทดลอง รพ.'!$A$2:$C$600,3,0),0)</f>
        <v>0</v>
      </c>
      <c r="E543" s="90" t="s">
        <v>1384</v>
      </c>
      <c r="F543" s="90" t="s">
        <v>734</v>
      </c>
      <c r="G543" s="86" t="s">
        <v>1393</v>
      </c>
      <c r="H543" s="86"/>
    </row>
    <row r="544" spans="1:8" ht="27.75" x14ac:dyDescent="0.65">
      <c r="A544" s="149" t="s">
        <v>1251</v>
      </c>
      <c r="B544" s="149" t="s">
        <v>1252</v>
      </c>
      <c r="C544" s="144">
        <f>IFERROR(VLOOKUP(A544,'งบทดลอง รพ.'!$A$2:$C$600,3,0),0)</f>
        <v>0</v>
      </c>
      <c r="E544" s="90" t="s">
        <v>1384</v>
      </c>
      <c r="F544" s="90" t="s">
        <v>734</v>
      </c>
      <c r="G544" s="86" t="s">
        <v>1393</v>
      </c>
      <c r="H544" s="86"/>
    </row>
    <row r="545" spans="1:8" ht="27.75" x14ac:dyDescent="0.65">
      <c r="A545" s="149" t="s">
        <v>1253</v>
      </c>
      <c r="B545" s="149" t="s">
        <v>1254</v>
      </c>
      <c r="C545" s="144">
        <f>IFERROR(VLOOKUP(A545,'งบทดลอง รพ.'!$A$2:$C$600,3,0),0)</f>
        <v>0</v>
      </c>
      <c r="E545" s="90" t="s">
        <v>1384</v>
      </c>
      <c r="F545" s="90" t="s">
        <v>734</v>
      </c>
      <c r="G545" s="86" t="s">
        <v>1393</v>
      </c>
      <c r="H545" s="86"/>
    </row>
    <row r="546" spans="1:8" ht="27.75" x14ac:dyDescent="0.65">
      <c r="A546" s="149" t="s">
        <v>1255</v>
      </c>
      <c r="B546" s="149" t="s">
        <v>1256</v>
      </c>
      <c r="C546" s="144">
        <f>IFERROR(VLOOKUP(A546,'งบทดลอง รพ.'!$A$2:$C$600,3,0),0)</f>
        <v>0</v>
      </c>
      <c r="E546" s="90" t="s">
        <v>1384</v>
      </c>
      <c r="F546" s="90" t="s">
        <v>734</v>
      </c>
      <c r="G546" s="86" t="s">
        <v>1393</v>
      </c>
      <c r="H546" s="86"/>
    </row>
    <row r="547" spans="1:8" ht="27.75" x14ac:dyDescent="0.65">
      <c r="A547" s="152" t="s">
        <v>554</v>
      </c>
      <c r="B547" s="152" t="s">
        <v>555</v>
      </c>
      <c r="C547" s="144">
        <f>IFERROR(VLOOKUP(A547,'งบทดลอง รพ.'!$A$2:$C$600,3,0),0)</f>
        <v>0</v>
      </c>
      <c r="E547" s="90" t="s">
        <v>1382</v>
      </c>
      <c r="F547" s="90" t="s">
        <v>41</v>
      </c>
      <c r="G547" s="86" t="s">
        <v>1395</v>
      </c>
      <c r="H547" s="86"/>
    </row>
    <row r="548" spans="1:8" ht="27.75" x14ac:dyDescent="0.65">
      <c r="A548" s="152" t="s">
        <v>556</v>
      </c>
      <c r="B548" s="152" t="s">
        <v>557</v>
      </c>
      <c r="C548" s="144">
        <f>IFERROR(VLOOKUP(A548,'งบทดลอง รพ.'!$A$2:$C$600,3,0),0)</f>
        <v>0</v>
      </c>
      <c r="E548" s="90" t="s">
        <v>1382</v>
      </c>
      <c r="F548" s="90" t="s">
        <v>41</v>
      </c>
      <c r="G548" s="86" t="s">
        <v>1395</v>
      </c>
      <c r="H548" s="86"/>
    </row>
    <row r="549" spans="1:8" ht="27.75" x14ac:dyDescent="0.65">
      <c r="A549" s="152" t="s">
        <v>558</v>
      </c>
      <c r="B549" s="152" t="s">
        <v>559</v>
      </c>
      <c r="C549" s="144">
        <f>IFERROR(VLOOKUP(A549,'งบทดลอง รพ.'!$A$2:$C$600,3,0),0)</f>
        <v>0</v>
      </c>
      <c r="E549" s="90" t="s">
        <v>1382</v>
      </c>
      <c r="F549" s="90" t="s">
        <v>41</v>
      </c>
      <c r="G549" s="86" t="s">
        <v>1395</v>
      </c>
      <c r="H549" s="86"/>
    </row>
    <row r="550" spans="1:8" ht="27.75" x14ac:dyDescent="0.65">
      <c r="A550" s="152" t="s">
        <v>560</v>
      </c>
      <c r="B550" s="152" t="s">
        <v>561</v>
      </c>
      <c r="C550" s="144">
        <f>IFERROR(VLOOKUP(A550,'งบทดลอง รพ.'!$A$2:$C$600,3,0),0)</f>
        <v>0</v>
      </c>
      <c r="E550" s="90" t="s">
        <v>1382</v>
      </c>
      <c r="F550" s="90" t="s">
        <v>41</v>
      </c>
      <c r="G550" s="86" t="s">
        <v>1395</v>
      </c>
      <c r="H550" s="86"/>
    </row>
    <row r="551" spans="1:8" ht="27.75" x14ac:dyDescent="0.65">
      <c r="A551" s="152" t="s">
        <v>562</v>
      </c>
      <c r="B551" s="152" t="s">
        <v>563</v>
      </c>
      <c r="C551" s="144">
        <f>IFERROR(VLOOKUP(A551,'งบทดลอง รพ.'!$A$2:$C$600,3,0),0)</f>
        <v>0</v>
      </c>
      <c r="E551" s="90" t="s">
        <v>1382</v>
      </c>
      <c r="F551" s="90" t="s">
        <v>41</v>
      </c>
      <c r="G551" s="86" t="s">
        <v>1395</v>
      </c>
      <c r="H551" s="86"/>
    </row>
    <row r="552" spans="1:8" ht="27.75" x14ac:dyDescent="0.65">
      <c r="A552" s="152" t="s">
        <v>564</v>
      </c>
      <c r="B552" s="152" t="s">
        <v>565</v>
      </c>
      <c r="C552" s="144">
        <f>IFERROR(VLOOKUP(A552,'งบทดลอง รพ.'!$A$2:$C$600,3,0),0)</f>
        <v>0</v>
      </c>
      <c r="E552" s="90" t="s">
        <v>1382</v>
      </c>
      <c r="F552" s="90" t="s">
        <v>41</v>
      </c>
      <c r="G552" s="86" t="s">
        <v>1395</v>
      </c>
      <c r="H552" s="86"/>
    </row>
    <row r="553" spans="1:8" ht="27.75" x14ac:dyDescent="0.65">
      <c r="A553" s="152" t="s">
        <v>566</v>
      </c>
      <c r="B553" s="152" t="s">
        <v>567</v>
      </c>
      <c r="C553" s="144">
        <f>IFERROR(VLOOKUP(A553,'งบทดลอง รพ.'!$A$2:$C$600,3,0),0)</f>
        <v>0</v>
      </c>
      <c r="E553" s="90" t="s">
        <v>1382</v>
      </c>
      <c r="F553" s="90" t="s">
        <v>41</v>
      </c>
      <c r="G553" s="86" t="s">
        <v>1395</v>
      </c>
      <c r="H553" s="86"/>
    </row>
    <row r="554" spans="1:8" ht="27.75" x14ac:dyDescent="0.65">
      <c r="A554" s="152" t="s">
        <v>568</v>
      </c>
      <c r="B554" s="152" t="s">
        <v>569</v>
      </c>
      <c r="C554" s="144">
        <f>IFERROR(VLOOKUP(A554,'งบทดลอง รพ.'!$A$2:$C$600,3,0),0)</f>
        <v>0</v>
      </c>
      <c r="E554" s="90" t="s">
        <v>1382</v>
      </c>
      <c r="F554" s="90" t="s">
        <v>41</v>
      </c>
      <c r="G554" s="86" t="s">
        <v>1395</v>
      </c>
      <c r="H554" s="86"/>
    </row>
    <row r="555" spans="1:8" ht="27.75" x14ac:dyDescent="0.65">
      <c r="A555" s="152" t="s">
        <v>570</v>
      </c>
      <c r="B555" s="152" t="s">
        <v>571</v>
      </c>
      <c r="C555" s="144">
        <f>IFERROR(VLOOKUP(A555,'งบทดลอง รพ.'!$A$2:$C$600,3,0),0)</f>
        <v>0</v>
      </c>
      <c r="E555" s="90" t="s">
        <v>1382</v>
      </c>
      <c r="F555" s="90" t="s">
        <v>41</v>
      </c>
      <c r="G555" s="86" t="s">
        <v>1395</v>
      </c>
      <c r="H555" s="86"/>
    </row>
    <row r="556" spans="1:8" ht="27.75" x14ac:dyDescent="0.65">
      <c r="A556" s="152" t="s">
        <v>572</v>
      </c>
      <c r="B556" s="152" t="s">
        <v>573</v>
      </c>
      <c r="C556" s="144">
        <f>IFERROR(VLOOKUP(A556,'งบทดลอง รพ.'!$A$2:$C$600,3,0),0)</f>
        <v>0</v>
      </c>
      <c r="E556" s="90" t="s">
        <v>1382</v>
      </c>
      <c r="F556" s="90" t="s">
        <v>41</v>
      </c>
      <c r="G556" s="86" t="s">
        <v>1395</v>
      </c>
      <c r="H556" s="86"/>
    </row>
    <row r="557" spans="1:8" ht="27.75" x14ac:dyDescent="0.65">
      <c r="A557" s="152" t="s">
        <v>574</v>
      </c>
      <c r="B557" s="152" t="s">
        <v>575</v>
      </c>
      <c r="C557" s="144">
        <f>IFERROR(VLOOKUP(A557,'งบทดลอง รพ.'!$A$2:$C$600,3,0),0)</f>
        <v>0</v>
      </c>
      <c r="E557" s="90" t="s">
        <v>1382</v>
      </c>
      <c r="F557" s="90" t="s">
        <v>41</v>
      </c>
      <c r="G557" s="86" t="s">
        <v>1395</v>
      </c>
      <c r="H557" s="86"/>
    </row>
    <row r="558" spans="1:8" ht="27.75" x14ac:dyDescent="0.65">
      <c r="A558" s="152" t="s">
        <v>576</v>
      </c>
      <c r="B558" s="152" t="s">
        <v>577</v>
      </c>
      <c r="C558" s="144">
        <f>IFERROR(VLOOKUP(A558,'งบทดลอง รพ.'!$A$2:$C$600,3,0),0)</f>
        <v>0</v>
      </c>
      <c r="E558" s="90" t="s">
        <v>1382</v>
      </c>
      <c r="F558" s="90" t="s">
        <v>41</v>
      </c>
      <c r="G558" s="86" t="s">
        <v>1395</v>
      </c>
      <c r="H558" s="86"/>
    </row>
    <row r="559" spans="1:8" ht="27.75" x14ac:dyDescent="0.65">
      <c r="A559" s="152" t="s">
        <v>578</v>
      </c>
      <c r="B559" s="152" t="s">
        <v>579</v>
      </c>
      <c r="C559" s="144">
        <f>IFERROR(VLOOKUP(A559,'งบทดลอง รพ.'!$A$2:$C$600,3,0),0)</f>
        <v>0</v>
      </c>
      <c r="E559" s="90" t="s">
        <v>1382</v>
      </c>
      <c r="F559" s="90" t="s">
        <v>41</v>
      </c>
      <c r="G559" s="86" t="s">
        <v>1395</v>
      </c>
      <c r="H559" s="86"/>
    </row>
    <row r="560" spans="1:8" ht="27.75" x14ac:dyDescent="0.65">
      <c r="A560" s="152" t="s">
        <v>580</v>
      </c>
      <c r="B560" s="152" t="s">
        <v>581</v>
      </c>
      <c r="C560" s="144">
        <f>IFERROR(VLOOKUP(A560,'งบทดลอง รพ.'!$A$2:$C$600,3,0),0)</f>
        <v>0</v>
      </c>
      <c r="E560" s="90" t="s">
        <v>1382</v>
      </c>
      <c r="F560" s="90" t="s">
        <v>41</v>
      </c>
      <c r="G560" s="86" t="s">
        <v>1395</v>
      </c>
      <c r="H560" s="86"/>
    </row>
    <row r="561" spans="1:8" ht="27.75" x14ac:dyDescent="0.65">
      <c r="A561" s="152" t="s">
        <v>582</v>
      </c>
      <c r="B561" s="152" t="s">
        <v>583</v>
      </c>
      <c r="C561" s="144">
        <f>IFERROR(VLOOKUP(A561,'งบทดลอง รพ.'!$A$2:$C$600,3,0),0)</f>
        <v>0</v>
      </c>
      <c r="E561" s="90" t="s">
        <v>1382</v>
      </c>
      <c r="F561" s="90" t="s">
        <v>41</v>
      </c>
      <c r="G561" s="86" t="s">
        <v>1395</v>
      </c>
      <c r="H561" s="86"/>
    </row>
    <row r="562" spans="1:8" ht="27.75" x14ac:dyDescent="0.65">
      <c r="A562" s="149" t="s">
        <v>1257</v>
      </c>
      <c r="B562" s="149" t="s">
        <v>1258</v>
      </c>
      <c r="C562" s="144">
        <f>IFERROR(VLOOKUP(A562,'งบทดลอง รพ.'!$A$2:$C$600,3,0),0)</f>
        <v>0</v>
      </c>
      <c r="E562" s="90" t="s">
        <v>1382</v>
      </c>
      <c r="F562" s="90" t="s">
        <v>41</v>
      </c>
      <c r="G562" s="86" t="s">
        <v>1393</v>
      </c>
      <c r="H562" s="86"/>
    </row>
    <row r="563" spans="1:8" ht="27.75" x14ac:dyDescent="0.65">
      <c r="A563" s="149" t="s">
        <v>1259</v>
      </c>
      <c r="B563" s="149" t="s">
        <v>1260</v>
      </c>
      <c r="C563" s="144">
        <f>IFERROR(VLOOKUP(A563,'งบทดลอง รพ.'!$A$2:$C$600,3,0),0)</f>
        <v>0</v>
      </c>
      <c r="E563" s="90" t="s">
        <v>1382</v>
      </c>
      <c r="F563" s="90" t="s">
        <v>41</v>
      </c>
      <c r="G563" s="86" t="s">
        <v>1393</v>
      </c>
      <c r="H563" s="86"/>
    </row>
    <row r="564" spans="1:8" ht="27.75" x14ac:dyDescent="0.65">
      <c r="A564" s="149" t="s">
        <v>1261</v>
      </c>
      <c r="B564" s="149" t="s">
        <v>1262</v>
      </c>
      <c r="C564" s="144">
        <f>IFERROR(VLOOKUP(A564,'งบทดลอง รพ.'!$A$2:$C$600,3,0),0)</f>
        <v>0</v>
      </c>
      <c r="E564" s="90" t="s">
        <v>1382</v>
      </c>
      <c r="F564" s="90" t="s">
        <v>41</v>
      </c>
      <c r="G564" s="86" t="s">
        <v>1393</v>
      </c>
      <c r="H564" s="86"/>
    </row>
    <row r="565" spans="1:8" ht="27.75" x14ac:dyDescent="0.65">
      <c r="A565" s="152" t="s">
        <v>584</v>
      </c>
      <c r="B565" s="152" t="s">
        <v>585</v>
      </c>
      <c r="C565" s="144">
        <f>IFERROR(VLOOKUP(A565,'งบทดลอง รพ.'!$A$2:$C$600,3,0),0)</f>
        <v>0</v>
      </c>
      <c r="E565" s="90" t="s">
        <v>1382</v>
      </c>
      <c r="F565" s="90" t="s">
        <v>41</v>
      </c>
      <c r="G565" s="86" t="s">
        <v>1395</v>
      </c>
      <c r="H565" s="86"/>
    </row>
    <row r="566" spans="1:8" ht="27.75" x14ac:dyDescent="0.65">
      <c r="A566" s="152" t="s">
        <v>586</v>
      </c>
      <c r="B566" s="152" t="s">
        <v>587</v>
      </c>
      <c r="C566" s="144">
        <f>IFERROR(VLOOKUP(A566,'งบทดลอง รพ.'!$A$2:$C$600,3,0),0)</f>
        <v>0</v>
      </c>
      <c r="E566" s="90" t="s">
        <v>1382</v>
      </c>
      <c r="F566" s="90" t="s">
        <v>41</v>
      </c>
      <c r="G566" s="86" t="s">
        <v>1395</v>
      </c>
      <c r="H566" s="86"/>
    </row>
    <row r="567" spans="1:8" ht="27.75" x14ac:dyDescent="0.65">
      <c r="A567" s="149" t="s">
        <v>1263</v>
      </c>
      <c r="B567" s="149" t="s">
        <v>1264</v>
      </c>
      <c r="C567" s="144">
        <f>IFERROR(VLOOKUP(A567,'งบทดลอง รพ.'!$A$2:$C$600,3,0),0)</f>
        <v>0</v>
      </c>
      <c r="E567" s="90" t="s">
        <v>1382</v>
      </c>
      <c r="F567" s="90" t="s">
        <v>41</v>
      </c>
      <c r="G567" s="86" t="s">
        <v>1393</v>
      </c>
      <c r="H567" s="86"/>
    </row>
    <row r="568" spans="1:8" ht="27.75" x14ac:dyDescent="0.65">
      <c r="A568" s="152" t="s">
        <v>588</v>
      </c>
      <c r="B568" s="152" t="s">
        <v>589</v>
      </c>
      <c r="C568" s="144">
        <f>IFERROR(VLOOKUP(A568,'งบทดลอง รพ.'!$A$2:$C$600,3,0),0)</f>
        <v>0</v>
      </c>
      <c r="E568" s="90" t="s">
        <v>1382</v>
      </c>
      <c r="F568" s="90" t="s">
        <v>41</v>
      </c>
      <c r="G568" s="86" t="s">
        <v>1395</v>
      </c>
      <c r="H568" s="86"/>
    </row>
    <row r="569" spans="1:8" ht="27.75" x14ac:dyDescent="0.65">
      <c r="A569" s="152" t="s">
        <v>590</v>
      </c>
      <c r="B569" s="152" t="s">
        <v>591</v>
      </c>
      <c r="C569" s="144">
        <f>IFERROR(VLOOKUP(A569,'งบทดลอง รพ.'!$A$2:$C$600,3,0),0)</f>
        <v>0</v>
      </c>
      <c r="E569" s="90" t="s">
        <v>1382</v>
      </c>
      <c r="F569" s="90" t="s">
        <v>41</v>
      </c>
      <c r="G569" s="86" t="s">
        <v>1395</v>
      </c>
      <c r="H569" s="86"/>
    </row>
    <row r="570" spans="1:8" ht="27.75" x14ac:dyDescent="0.65">
      <c r="A570" s="152" t="s">
        <v>592</v>
      </c>
      <c r="B570" s="152" t="s">
        <v>593</v>
      </c>
      <c r="C570" s="144">
        <f>IFERROR(VLOOKUP(A570,'งบทดลอง รพ.'!$A$2:$C$600,3,0),0)</f>
        <v>0</v>
      </c>
      <c r="E570" s="90" t="s">
        <v>1382</v>
      </c>
      <c r="F570" s="90" t="s">
        <v>41</v>
      </c>
      <c r="G570" s="86" t="s">
        <v>1395</v>
      </c>
      <c r="H570" s="86"/>
    </row>
    <row r="571" spans="1:8" ht="27.75" x14ac:dyDescent="0.65">
      <c r="A571" s="152" t="s">
        <v>970</v>
      </c>
      <c r="B571" s="152" t="s">
        <v>971</v>
      </c>
      <c r="C571" s="144">
        <f>IFERROR(VLOOKUP(A571,'งบทดลอง รพ.'!$A$2:$C$600,3,0),0)</f>
        <v>0</v>
      </c>
      <c r="E571" s="90" t="s">
        <v>1382</v>
      </c>
      <c r="F571" s="90" t="s">
        <v>41</v>
      </c>
      <c r="G571" s="86" t="s">
        <v>1395</v>
      </c>
      <c r="H571" s="86"/>
    </row>
    <row r="572" spans="1:8" ht="27.75" x14ac:dyDescent="0.65">
      <c r="A572" s="152" t="s">
        <v>972</v>
      </c>
      <c r="B572" s="152" t="s">
        <v>973</v>
      </c>
      <c r="C572" s="144">
        <f>IFERROR(VLOOKUP(A572,'งบทดลอง รพ.'!$A$2:$C$600,3,0),0)</f>
        <v>0</v>
      </c>
      <c r="E572" s="90" t="s">
        <v>1382</v>
      </c>
      <c r="F572" s="90" t="s">
        <v>41</v>
      </c>
      <c r="G572" s="86" t="s">
        <v>1395</v>
      </c>
      <c r="H572" s="86"/>
    </row>
    <row r="573" spans="1:8" ht="27.75" x14ac:dyDescent="0.65">
      <c r="A573" s="152" t="s">
        <v>974</v>
      </c>
      <c r="B573" s="152" t="s">
        <v>975</v>
      </c>
      <c r="C573" s="144">
        <f>IFERROR(VLOOKUP(A573,'งบทดลอง รพ.'!$A$2:$C$600,3,0),0)</f>
        <v>0</v>
      </c>
      <c r="E573" s="90" t="s">
        <v>1382</v>
      </c>
      <c r="F573" s="90" t="s">
        <v>41</v>
      </c>
      <c r="G573" s="86" t="s">
        <v>1395</v>
      </c>
      <c r="H573" s="86"/>
    </row>
    <row r="574" spans="1:8" ht="27.75" x14ac:dyDescent="0.65">
      <c r="A574" s="152" t="s">
        <v>594</v>
      </c>
      <c r="B574" s="152" t="s">
        <v>1520</v>
      </c>
      <c r="C574" s="144">
        <f>IFERROR(VLOOKUP(A574,'งบทดลอง รพ.'!$A$2:$C$600,3,0),0)</f>
        <v>0</v>
      </c>
      <c r="E574" s="90" t="s">
        <v>1382</v>
      </c>
      <c r="F574" s="90" t="s">
        <v>41</v>
      </c>
      <c r="G574" s="86" t="s">
        <v>1395</v>
      </c>
      <c r="H574" s="86"/>
    </row>
    <row r="575" spans="1:8" ht="27.75" x14ac:dyDescent="0.65">
      <c r="A575" s="152" t="s">
        <v>976</v>
      </c>
      <c r="B575" s="152" t="s">
        <v>977</v>
      </c>
      <c r="C575" s="144">
        <f>IFERROR(VLOOKUP(A575,'งบทดลอง รพ.'!$A$2:$C$600,3,0),0)</f>
        <v>0</v>
      </c>
      <c r="E575" s="90" t="s">
        <v>1382</v>
      </c>
      <c r="F575" s="90" t="s">
        <v>41</v>
      </c>
      <c r="G575" s="86" t="s">
        <v>1395</v>
      </c>
      <c r="H575" s="86"/>
    </row>
    <row r="576" spans="1:8" ht="27.75" x14ac:dyDescent="0.65">
      <c r="A576" s="152" t="s">
        <v>978</v>
      </c>
      <c r="B576" s="152" t="s">
        <v>979</v>
      </c>
      <c r="C576" s="144">
        <f>IFERROR(VLOOKUP(A576,'งบทดลอง รพ.'!$A$2:$C$600,3,0),0)</f>
        <v>0</v>
      </c>
      <c r="E576" s="90" t="s">
        <v>1382</v>
      </c>
      <c r="F576" s="90" t="s">
        <v>41</v>
      </c>
      <c r="G576" s="86" t="s">
        <v>1395</v>
      </c>
      <c r="H576" s="86"/>
    </row>
    <row r="577" spans="1:8" ht="27.75" x14ac:dyDescent="0.65">
      <c r="A577" s="152" t="s">
        <v>595</v>
      </c>
      <c r="B577" s="152" t="s">
        <v>1521</v>
      </c>
      <c r="C577" s="144">
        <f>IFERROR(VLOOKUP(A577,'งบทดลอง รพ.'!$A$2:$C$600,3,0),0)</f>
        <v>0</v>
      </c>
      <c r="E577" s="90" t="s">
        <v>1382</v>
      </c>
      <c r="F577" s="90" t="s">
        <v>41</v>
      </c>
      <c r="G577" s="86" t="s">
        <v>1395</v>
      </c>
      <c r="H577" s="86"/>
    </row>
    <row r="578" spans="1:8" ht="27.75" x14ac:dyDescent="0.65">
      <c r="A578" s="149" t="s">
        <v>1265</v>
      </c>
      <c r="B578" s="149" t="s">
        <v>1266</v>
      </c>
      <c r="C578" s="144">
        <f>IFERROR(VLOOKUP(A578,'งบทดลอง รพ.'!$A$2:$C$600,3,0),0)</f>
        <v>0</v>
      </c>
      <c r="E578" s="90" t="s">
        <v>1382</v>
      </c>
      <c r="F578" s="90" t="s">
        <v>41</v>
      </c>
      <c r="G578" s="86" t="s">
        <v>1393</v>
      </c>
      <c r="H578" s="86"/>
    </row>
    <row r="579" spans="1:8" ht="27.75" x14ac:dyDescent="0.65">
      <c r="A579" s="149" t="s">
        <v>1267</v>
      </c>
      <c r="B579" s="149" t="s">
        <v>1268</v>
      </c>
      <c r="C579" s="144">
        <f>IFERROR(VLOOKUP(A579,'งบทดลอง รพ.'!$A$2:$C$600,3,0),0)</f>
        <v>0</v>
      </c>
      <c r="E579" s="90" t="s">
        <v>1382</v>
      </c>
      <c r="F579" s="90" t="s">
        <v>41</v>
      </c>
      <c r="G579" s="86" t="s">
        <v>1393</v>
      </c>
      <c r="H579" s="86"/>
    </row>
    <row r="580" spans="1:8" ht="27.75" x14ac:dyDescent="0.65">
      <c r="A580" s="149" t="s">
        <v>1269</v>
      </c>
      <c r="B580" s="149" t="s">
        <v>1270</v>
      </c>
      <c r="C580" s="144">
        <f>IFERROR(VLOOKUP(A580,'งบทดลอง รพ.'!$A$2:$C$600,3,0),0)</f>
        <v>0</v>
      </c>
      <c r="E580" s="90" t="s">
        <v>1382</v>
      </c>
      <c r="F580" s="90" t="s">
        <v>41</v>
      </c>
      <c r="G580" s="86" t="s">
        <v>1393</v>
      </c>
      <c r="H580" s="86"/>
    </row>
    <row r="581" spans="1:8" ht="27.75" x14ac:dyDescent="0.65">
      <c r="A581" s="149" t="s">
        <v>1271</v>
      </c>
      <c r="B581" s="149" t="s">
        <v>1272</v>
      </c>
      <c r="C581" s="144">
        <f>IFERROR(VLOOKUP(A581,'งบทดลอง รพ.'!$A$2:$C$600,3,0),0)</f>
        <v>0</v>
      </c>
      <c r="E581" s="90" t="s">
        <v>1382</v>
      </c>
      <c r="F581" s="90" t="s">
        <v>41</v>
      </c>
      <c r="G581" s="86" t="s">
        <v>1393</v>
      </c>
      <c r="H581" s="86"/>
    </row>
    <row r="582" spans="1:8" ht="27.75" x14ac:dyDescent="0.65">
      <c r="A582" s="149" t="s">
        <v>1273</v>
      </c>
      <c r="B582" s="149" t="s">
        <v>1274</v>
      </c>
      <c r="C582" s="144">
        <f>IFERROR(VLOOKUP(A582,'งบทดลอง รพ.'!$A$2:$C$600,3,0),0)</f>
        <v>0</v>
      </c>
      <c r="E582" s="90" t="s">
        <v>1382</v>
      </c>
      <c r="F582" s="90" t="s">
        <v>41</v>
      </c>
      <c r="G582" s="86" t="s">
        <v>1393</v>
      </c>
      <c r="H582" s="86"/>
    </row>
    <row r="583" spans="1:8" ht="27.75" x14ac:dyDescent="0.65">
      <c r="A583" s="149" t="s">
        <v>1275</v>
      </c>
      <c r="B583" s="149" t="s">
        <v>596</v>
      </c>
      <c r="C583" s="144">
        <f>IFERROR(VLOOKUP(A583,'งบทดลอง รพ.'!$A$2:$C$600,3,0),0)</f>
        <v>0</v>
      </c>
      <c r="E583" s="90" t="s">
        <v>1382</v>
      </c>
      <c r="F583" s="90" t="s">
        <v>41</v>
      </c>
      <c r="G583" s="86" t="s">
        <v>1393</v>
      </c>
      <c r="H583" s="86"/>
    </row>
    <row r="584" spans="1:8" ht="27.75" x14ac:dyDescent="0.65">
      <c r="A584" s="152" t="s">
        <v>980</v>
      </c>
      <c r="B584" s="152" t="s">
        <v>596</v>
      </c>
      <c r="C584" s="144">
        <f>IFERROR(VLOOKUP(A584,'งบทดลอง รพ.'!$A$2:$C$600,3,0),0)</f>
        <v>0</v>
      </c>
      <c r="E584" s="90" t="s">
        <v>1382</v>
      </c>
      <c r="F584" s="90" t="s">
        <v>41</v>
      </c>
      <c r="G584" s="86" t="s">
        <v>1395</v>
      </c>
      <c r="H584" s="86"/>
    </row>
    <row r="585" spans="1:8" ht="27.75" x14ac:dyDescent="0.65">
      <c r="A585" s="152" t="s">
        <v>597</v>
      </c>
      <c r="B585" s="152" t="s">
        <v>598</v>
      </c>
      <c r="C585" s="144">
        <f>IFERROR(VLOOKUP(A585,'งบทดลอง รพ.'!$A$2:$C$600,3,0),0)</f>
        <v>0</v>
      </c>
      <c r="E585" s="90" t="s">
        <v>1382</v>
      </c>
      <c r="F585" s="90" t="s">
        <v>41</v>
      </c>
      <c r="G585" s="86" t="s">
        <v>1395</v>
      </c>
      <c r="H585" s="86"/>
    </row>
    <row r="586" spans="1:8" ht="27.75" x14ac:dyDescent="0.65">
      <c r="A586" s="152" t="s">
        <v>599</v>
      </c>
      <c r="B586" s="152" t="s">
        <v>600</v>
      </c>
      <c r="C586" s="144">
        <f>IFERROR(VLOOKUP(A586,'งบทดลอง รพ.'!$A$2:$C$600,3,0),0)</f>
        <v>240000</v>
      </c>
      <c r="E586" s="90" t="s">
        <v>1382</v>
      </c>
      <c r="F586" s="90" t="s">
        <v>41</v>
      </c>
      <c r="G586" s="86" t="s">
        <v>1395</v>
      </c>
      <c r="H586" s="86"/>
    </row>
    <row r="587" spans="1:8" ht="27.75" x14ac:dyDescent="0.65">
      <c r="A587" s="149" t="s">
        <v>1276</v>
      </c>
      <c r="B587" s="149" t="s">
        <v>1277</v>
      </c>
      <c r="C587" s="144">
        <f>IFERROR(VLOOKUP(A587,'งบทดลอง รพ.'!$A$2:$C$600,3,0),0)</f>
        <v>0</v>
      </c>
      <c r="E587" s="90" t="s">
        <v>1382</v>
      </c>
      <c r="F587" s="90" t="s">
        <v>41</v>
      </c>
      <c r="G587" s="86" t="s">
        <v>1393</v>
      </c>
      <c r="H587" s="86"/>
    </row>
    <row r="588" spans="1:8" ht="27.75" x14ac:dyDescent="0.65">
      <c r="A588" s="152" t="s">
        <v>601</v>
      </c>
      <c r="B588" s="152" t="s">
        <v>602</v>
      </c>
      <c r="C588" s="144">
        <f>IFERROR(VLOOKUP(A588,'งบทดลอง รพ.'!$A$2:$C$600,3,0),0)</f>
        <v>0</v>
      </c>
      <c r="E588" s="90" t="s">
        <v>1382</v>
      </c>
      <c r="F588" s="90" t="s">
        <v>41</v>
      </c>
      <c r="G588" s="86" t="s">
        <v>1395</v>
      </c>
      <c r="H588" s="86"/>
    </row>
    <row r="589" spans="1:8" ht="27.75" x14ac:dyDescent="0.65">
      <c r="A589" s="152" t="s">
        <v>603</v>
      </c>
      <c r="B589" s="152" t="s">
        <v>604</v>
      </c>
      <c r="C589" s="144">
        <f>IFERROR(VLOOKUP(A589,'งบทดลอง รพ.'!$A$2:$C$600,3,0),0)</f>
        <v>0</v>
      </c>
      <c r="E589" s="90" t="s">
        <v>1382</v>
      </c>
      <c r="F589" s="90" t="s">
        <v>41</v>
      </c>
      <c r="G589" s="86" t="s">
        <v>1395</v>
      </c>
      <c r="H589" s="86"/>
    </row>
    <row r="590" spans="1:8" ht="27.75" x14ac:dyDescent="0.65">
      <c r="A590" s="152" t="s">
        <v>605</v>
      </c>
      <c r="B590" s="152" t="s">
        <v>1522</v>
      </c>
      <c r="C590" s="144">
        <f>IFERROR(VLOOKUP(A590,'งบทดลอง รพ.'!$A$2:$C$600,3,0),0)</f>
        <v>0</v>
      </c>
      <c r="E590" s="90" t="s">
        <v>1382</v>
      </c>
      <c r="F590" s="90" t="s">
        <v>41</v>
      </c>
      <c r="G590" s="86" t="s">
        <v>1395</v>
      </c>
      <c r="H590" s="86"/>
    </row>
    <row r="591" spans="1:8" ht="27.75" x14ac:dyDescent="0.65">
      <c r="A591" s="152" t="s">
        <v>606</v>
      </c>
      <c r="B591" s="152" t="s">
        <v>1523</v>
      </c>
      <c r="C591" s="144">
        <f>IFERROR(VLOOKUP(A591,'งบทดลอง รพ.'!$A$2:$C$600,3,0),0)</f>
        <v>0</v>
      </c>
      <c r="E591" s="90" t="s">
        <v>1382</v>
      </c>
      <c r="F591" s="90" t="s">
        <v>41</v>
      </c>
      <c r="G591" s="86" t="s">
        <v>1395</v>
      </c>
      <c r="H591" s="86"/>
    </row>
    <row r="592" spans="1:8" ht="27.75" x14ac:dyDescent="0.65">
      <c r="A592" s="152" t="s">
        <v>607</v>
      </c>
      <c r="B592" s="152" t="s">
        <v>608</v>
      </c>
      <c r="C592" s="144">
        <f>IFERROR(VLOOKUP(A592,'งบทดลอง รพ.'!$A$2:$C$600,3,0),0)</f>
        <v>0</v>
      </c>
      <c r="E592" s="90" t="s">
        <v>1382</v>
      </c>
      <c r="F592" s="90" t="s">
        <v>41</v>
      </c>
      <c r="G592" s="86" t="s">
        <v>1395</v>
      </c>
      <c r="H592" s="86"/>
    </row>
    <row r="593" spans="1:8" ht="27.75" x14ac:dyDescent="0.65">
      <c r="A593" s="152" t="s">
        <v>609</v>
      </c>
      <c r="B593" s="152" t="s">
        <v>610</v>
      </c>
      <c r="C593" s="144">
        <f>IFERROR(VLOOKUP(A593,'งบทดลอง รพ.'!$A$2:$C$600,3,0),0)</f>
        <v>0</v>
      </c>
      <c r="E593" s="90" t="s">
        <v>1382</v>
      </c>
      <c r="F593" s="90" t="s">
        <v>41</v>
      </c>
      <c r="G593" s="86" t="s">
        <v>1395</v>
      </c>
      <c r="H593" s="86"/>
    </row>
    <row r="594" spans="1:8" ht="27.75" x14ac:dyDescent="0.65">
      <c r="A594" s="152" t="s">
        <v>611</v>
      </c>
      <c r="B594" s="152" t="s">
        <v>612</v>
      </c>
      <c r="C594" s="144">
        <f>IFERROR(VLOOKUP(A594,'งบทดลอง รพ.'!$A$2:$C$600,3,0),0)</f>
        <v>0</v>
      </c>
      <c r="E594" s="90" t="s">
        <v>1382</v>
      </c>
      <c r="F594" s="90" t="s">
        <v>41</v>
      </c>
      <c r="G594" s="86" t="s">
        <v>1395</v>
      </c>
      <c r="H594" s="86"/>
    </row>
    <row r="595" spans="1:8" ht="27.75" x14ac:dyDescent="0.65">
      <c r="A595" s="152" t="s">
        <v>613</v>
      </c>
      <c r="B595" s="152" t="s">
        <v>614</v>
      </c>
      <c r="C595" s="144">
        <f>IFERROR(VLOOKUP(A595,'งบทดลอง รพ.'!$A$2:$C$600,3,0),0)</f>
        <v>0</v>
      </c>
      <c r="E595" s="90" t="s">
        <v>1382</v>
      </c>
      <c r="F595" s="90" t="s">
        <v>41</v>
      </c>
      <c r="G595" s="86" t="s">
        <v>1395</v>
      </c>
      <c r="H595" s="86"/>
    </row>
    <row r="596" spans="1:8" ht="27.75" x14ac:dyDescent="0.65">
      <c r="A596" s="152" t="s">
        <v>615</v>
      </c>
      <c r="B596" s="152" t="s">
        <v>616</v>
      </c>
      <c r="C596" s="144">
        <f>IFERROR(VLOOKUP(A596,'งบทดลอง รพ.'!$A$2:$C$600,3,0),0)</f>
        <v>0</v>
      </c>
      <c r="E596" s="90" t="s">
        <v>1382</v>
      </c>
      <c r="F596" s="90" t="s">
        <v>41</v>
      </c>
      <c r="G596" s="86" t="s">
        <v>1395</v>
      </c>
      <c r="H596" s="86"/>
    </row>
    <row r="597" spans="1:8" ht="27.75" x14ac:dyDescent="0.65">
      <c r="A597" s="152" t="s">
        <v>617</v>
      </c>
      <c r="B597" s="152" t="s">
        <v>618</v>
      </c>
      <c r="C597" s="144">
        <f>IFERROR(VLOOKUP(A597,'งบทดลอง รพ.'!$A$2:$C$600,3,0),0)</f>
        <v>0</v>
      </c>
      <c r="E597" s="90" t="s">
        <v>1382</v>
      </c>
      <c r="F597" s="90" t="s">
        <v>41</v>
      </c>
      <c r="G597" s="86" t="s">
        <v>1395</v>
      </c>
      <c r="H597" s="86"/>
    </row>
    <row r="598" spans="1:8" ht="27.75" x14ac:dyDescent="0.65">
      <c r="A598" s="152" t="s">
        <v>619</v>
      </c>
      <c r="B598" s="152" t="s">
        <v>620</v>
      </c>
      <c r="C598" s="144">
        <f>IFERROR(VLOOKUP(A598,'งบทดลอง รพ.'!$A$2:$C$600,3,0),0)</f>
        <v>0</v>
      </c>
      <c r="E598" s="90" t="s">
        <v>1382</v>
      </c>
      <c r="F598" s="90" t="s">
        <v>41</v>
      </c>
      <c r="G598" s="86" t="s">
        <v>1395</v>
      </c>
      <c r="H598" s="86"/>
    </row>
    <row r="599" spans="1:8" ht="27.75" x14ac:dyDescent="0.65">
      <c r="A599" s="152" t="s">
        <v>621</v>
      </c>
      <c r="B599" s="152" t="s">
        <v>622</v>
      </c>
      <c r="C599" s="144">
        <f>IFERROR(VLOOKUP(A599,'งบทดลอง รพ.'!$A$2:$C$600,3,0),0)</f>
        <v>0</v>
      </c>
      <c r="E599" s="90" t="s">
        <v>1382</v>
      </c>
      <c r="F599" s="90" t="s">
        <v>41</v>
      </c>
      <c r="G599" s="86" t="s">
        <v>1395</v>
      </c>
      <c r="H599" s="86"/>
    </row>
    <row r="601" spans="1:8" ht="24" x14ac:dyDescent="0.55000000000000004">
      <c r="C601" s="392"/>
      <c r="D601" s="371"/>
    </row>
  </sheetData>
  <autoFilter ref="A2:G599" xr:uid="{00000000-0009-0000-0000-000006000000}"/>
  <pageMargins left="0.70866141732283472" right="0.31496062992125984" top="0.55118110236220474" bottom="0.55118110236220474" header="0.31496062992125984" footer="0.31496062992125984"/>
  <pageSetup paperSize="9" orientation="landscape" verticalDpi="300" r:id="rId1"/>
  <headerFooter>
    <oddFooter>&amp;L
Worksheet 1
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K901"/>
  <sheetViews>
    <sheetView topLeftCell="A158" zoomScale="120" zoomScaleNormal="120" workbookViewId="0">
      <selection activeCell="J172" sqref="J172"/>
    </sheetView>
  </sheetViews>
  <sheetFormatPr defaultRowHeight="17.25" x14ac:dyDescent="0.4"/>
  <cols>
    <col min="1" max="1" width="16" style="475" customWidth="1"/>
    <col min="2" max="2" width="51.25" style="19" customWidth="1"/>
    <col min="3" max="3" width="14.125" style="19" bestFit="1" customWidth="1"/>
    <col min="4" max="4" width="14.125" style="19" hidden="1" customWidth="1"/>
    <col min="5" max="5" width="11.25" style="19" hidden="1" customWidth="1"/>
    <col min="6" max="6" width="0" style="19" hidden="1" customWidth="1"/>
    <col min="7" max="7" width="10.375" style="19" hidden="1" customWidth="1"/>
    <col min="8" max="8" width="12.125" style="19" hidden="1" customWidth="1"/>
    <col min="9" max="9" width="9" style="19"/>
    <col min="10" max="10" width="10.875" style="19" customWidth="1"/>
    <col min="11" max="16384" width="9" style="19"/>
  </cols>
  <sheetData>
    <row r="1" spans="1:7" ht="24" x14ac:dyDescent="0.55000000000000004">
      <c r="A1" s="154" t="s">
        <v>736</v>
      </c>
      <c r="B1" s="28" t="s">
        <v>737</v>
      </c>
      <c r="C1" s="381" t="s">
        <v>707</v>
      </c>
      <c r="D1" s="404" t="s">
        <v>2041</v>
      </c>
      <c r="E1" s="418" t="s">
        <v>2042</v>
      </c>
      <c r="F1" s="417">
        <v>0.05</v>
      </c>
      <c r="G1" s="420" t="s">
        <v>2035</v>
      </c>
    </row>
    <row r="2" spans="1:7" ht="21.75" hidden="1" x14ac:dyDescent="0.5">
      <c r="A2" s="467" t="s">
        <v>1684</v>
      </c>
      <c r="B2" s="328" t="s">
        <v>1685</v>
      </c>
      <c r="C2" s="382">
        <v>0</v>
      </c>
      <c r="G2" s="421"/>
    </row>
    <row r="3" spans="1:7" ht="21.75" hidden="1" x14ac:dyDescent="0.5">
      <c r="A3" s="467" t="s">
        <v>1686</v>
      </c>
      <c r="B3" s="328" t="s">
        <v>1687</v>
      </c>
      <c r="C3" s="382">
        <v>0</v>
      </c>
      <c r="G3" s="421"/>
    </row>
    <row r="4" spans="1:7" ht="21.75" hidden="1" x14ac:dyDescent="0.5">
      <c r="A4" s="467" t="s">
        <v>1688</v>
      </c>
      <c r="B4" s="328" t="s">
        <v>1689</v>
      </c>
      <c r="C4" s="382">
        <v>0</v>
      </c>
      <c r="G4" s="421"/>
    </row>
    <row r="5" spans="1:7" ht="21.75" hidden="1" x14ac:dyDescent="0.5">
      <c r="A5" s="467" t="s">
        <v>1690</v>
      </c>
      <c r="B5" s="328" t="s">
        <v>1691</v>
      </c>
      <c r="C5" s="382">
        <v>2119623.16</v>
      </c>
      <c r="G5" s="421"/>
    </row>
    <row r="6" spans="1:7" ht="21.75" hidden="1" x14ac:dyDescent="0.5">
      <c r="A6" s="467" t="s">
        <v>1692</v>
      </c>
      <c r="B6" s="328" t="s">
        <v>1693</v>
      </c>
      <c r="C6" s="382">
        <v>1839181.8</v>
      </c>
      <c r="G6" s="421"/>
    </row>
    <row r="7" spans="1:7" ht="21.75" hidden="1" x14ac:dyDescent="0.5">
      <c r="A7" s="467" t="s">
        <v>1694</v>
      </c>
      <c r="B7" s="328" t="s">
        <v>1695</v>
      </c>
      <c r="C7" s="382">
        <v>204250</v>
      </c>
      <c r="G7" s="421"/>
    </row>
    <row r="8" spans="1:7" ht="43.5" hidden="1" x14ac:dyDescent="0.5">
      <c r="A8" s="467" t="s">
        <v>1696</v>
      </c>
      <c r="B8" s="328" t="s">
        <v>1697</v>
      </c>
      <c r="C8" s="382">
        <v>2928609.89</v>
      </c>
      <c r="G8" s="421"/>
    </row>
    <row r="9" spans="1:7" ht="21.75" hidden="1" x14ac:dyDescent="0.5">
      <c r="A9" s="467" t="s">
        <v>1698</v>
      </c>
      <c r="B9" s="328" t="s">
        <v>1699</v>
      </c>
      <c r="C9" s="382">
        <v>11012240</v>
      </c>
      <c r="G9" s="421"/>
    </row>
    <row r="10" spans="1:7" ht="21.75" hidden="1" x14ac:dyDescent="0.5">
      <c r="A10" s="467" t="s">
        <v>1700</v>
      </c>
      <c r="B10" s="328" t="s">
        <v>1701</v>
      </c>
      <c r="C10" s="383">
        <v>0</v>
      </c>
      <c r="G10" s="421"/>
    </row>
    <row r="11" spans="1:7" ht="21.75" hidden="1" x14ac:dyDescent="0.5">
      <c r="A11" s="467" t="s">
        <v>1702</v>
      </c>
      <c r="B11" s="328" t="s">
        <v>1703</v>
      </c>
      <c r="C11" s="383">
        <v>0</v>
      </c>
      <c r="G11" s="421"/>
    </row>
    <row r="12" spans="1:7" ht="21.75" hidden="1" x14ac:dyDescent="0.5">
      <c r="A12" s="467" t="s">
        <v>1704</v>
      </c>
      <c r="B12" s="328" t="s">
        <v>1705</v>
      </c>
      <c r="C12" s="382">
        <v>33761</v>
      </c>
      <c r="G12" s="421"/>
    </row>
    <row r="13" spans="1:7" ht="21.75" hidden="1" x14ac:dyDescent="0.5">
      <c r="A13" s="467" t="s">
        <v>1706</v>
      </c>
      <c r="B13" s="328" t="s">
        <v>1707</v>
      </c>
      <c r="C13" s="382">
        <v>105616</v>
      </c>
      <c r="G13" s="421"/>
    </row>
    <row r="14" spans="1:7" ht="21.75" hidden="1" x14ac:dyDescent="0.5">
      <c r="A14" s="467" t="s">
        <v>1708</v>
      </c>
      <c r="B14" s="328" t="s">
        <v>1709</v>
      </c>
      <c r="C14" s="382">
        <v>0</v>
      </c>
      <c r="G14" s="421"/>
    </row>
    <row r="15" spans="1:7" ht="21.75" hidden="1" x14ac:dyDescent="0.5">
      <c r="A15" s="467" t="s">
        <v>1710</v>
      </c>
      <c r="B15" s="328" t="s">
        <v>1711</v>
      </c>
      <c r="C15" s="382">
        <v>16337.85</v>
      </c>
      <c r="G15" s="421"/>
    </row>
    <row r="16" spans="1:7" ht="21.75" hidden="1" x14ac:dyDescent="0.5">
      <c r="A16" s="467" t="s">
        <v>1712</v>
      </c>
      <c r="B16" s="328" t="s">
        <v>1713</v>
      </c>
      <c r="C16" s="382">
        <v>1872.5</v>
      </c>
      <c r="G16" s="421"/>
    </row>
    <row r="17" spans="1:7" ht="21.75" hidden="1" x14ac:dyDescent="0.5">
      <c r="A17" s="467" t="s">
        <v>1714</v>
      </c>
      <c r="B17" s="328" t="s">
        <v>1715</v>
      </c>
      <c r="C17" s="382">
        <v>199046.95</v>
      </c>
      <c r="G17" s="421"/>
    </row>
    <row r="18" spans="1:7" ht="21.75" hidden="1" x14ac:dyDescent="0.5">
      <c r="A18" s="467" t="s">
        <v>1716</v>
      </c>
      <c r="B18" s="328" t="s">
        <v>1717</v>
      </c>
      <c r="C18" s="382">
        <v>230989.04</v>
      </c>
      <c r="G18" s="421"/>
    </row>
    <row r="19" spans="1:7" ht="21.75" hidden="1" x14ac:dyDescent="0.5">
      <c r="A19" s="467" t="s">
        <v>1718</v>
      </c>
      <c r="B19" s="328" t="s">
        <v>1719</v>
      </c>
      <c r="C19" s="382">
        <v>4817</v>
      </c>
      <c r="G19" s="421"/>
    </row>
    <row r="20" spans="1:7" ht="21.75" hidden="1" x14ac:dyDescent="0.5">
      <c r="A20" s="467" t="s">
        <v>1720</v>
      </c>
      <c r="B20" s="328" t="s">
        <v>1721</v>
      </c>
      <c r="C20" s="382">
        <v>25137.25</v>
      </c>
      <c r="G20" s="421"/>
    </row>
    <row r="21" spans="1:7" ht="21.75" hidden="1" x14ac:dyDescent="0.5">
      <c r="A21" s="467" t="s">
        <v>1722</v>
      </c>
      <c r="B21" s="328" t="s">
        <v>1723</v>
      </c>
      <c r="C21" s="382">
        <v>195279</v>
      </c>
      <c r="G21" s="421"/>
    </row>
    <row r="22" spans="1:7" ht="21.75" hidden="1" x14ac:dyDescent="0.5">
      <c r="A22" s="467" t="s">
        <v>1724</v>
      </c>
      <c r="B22" s="328" t="s">
        <v>1725</v>
      </c>
      <c r="C22" s="382">
        <v>74144</v>
      </c>
      <c r="G22" s="421"/>
    </row>
    <row r="23" spans="1:7" ht="21.75" hidden="1" x14ac:dyDescent="0.5">
      <c r="A23" s="467" t="s">
        <v>1726</v>
      </c>
      <c r="B23" s="328" t="s">
        <v>1727</v>
      </c>
      <c r="C23" s="382">
        <v>12187</v>
      </c>
      <c r="G23" s="421"/>
    </row>
    <row r="24" spans="1:7" ht="21.75" hidden="1" x14ac:dyDescent="0.5">
      <c r="A24" s="467" t="s">
        <v>1728</v>
      </c>
      <c r="B24" s="328" t="s">
        <v>1729</v>
      </c>
      <c r="C24" s="382">
        <v>1442</v>
      </c>
      <c r="G24" s="421"/>
    </row>
    <row r="25" spans="1:7" ht="21.75" hidden="1" x14ac:dyDescent="0.5">
      <c r="A25" s="467" t="s">
        <v>1730</v>
      </c>
      <c r="B25" s="328" t="s">
        <v>1731</v>
      </c>
      <c r="C25" s="382">
        <v>35585</v>
      </c>
      <c r="G25" s="421"/>
    </row>
    <row r="26" spans="1:7" ht="21.75" hidden="1" x14ac:dyDescent="0.5">
      <c r="A26" s="467" t="s">
        <v>1732</v>
      </c>
      <c r="B26" s="328" t="s">
        <v>1733</v>
      </c>
      <c r="C26" s="382">
        <v>0</v>
      </c>
      <c r="G26" s="421"/>
    </row>
    <row r="27" spans="1:7" ht="21.75" hidden="1" x14ac:dyDescent="0.5">
      <c r="A27" s="467" t="s">
        <v>1734</v>
      </c>
      <c r="B27" s="328" t="s">
        <v>623</v>
      </c>
      <c r="C27" s="382">
        <v>1597958.55</v>
      </c>
      <c r="G27" s="421"/>
    </row>
    <row r="28" spans="1:7" ht="21.75" hidden="1" x14ac:dyDescent="0.5">
      <c r="A28" s="467" t="s">
        <v>1735</v>
      </c>
      <c r="B28" s="328" t="s">
        <v>1674</v>
      </c>
      <c r="C28" s="382">
        <v>577.5</v>
      </c>
      <c r="G28" s="421"/>
    </row>
    <row r="29" spans="1:7" ht="21.75" hidden="1" x14ac:dyDescent="0.5">
      <c r="A29" s="467" t="s">
        <v>1736</v>
      </c>
      <c r="B29" s="328" t="s">
        <v>1737</v>
      </c>
      <c r="C29" s="382">
        <v>402132.01</v>
      </c>
      <c r="G29" s="421"/>
    </row>
    <row r="30" spans="1:7" ht="21.75" hidden="1" x14ac:dyDescent="0.5">
      <c r="A30" s="467" t="s">
        <v>1738</v>
      </c>
      <c r="B30" s="328" t="s">
        <v>1739</v>
      </c>
      <c r="C30" s="382">
        <v>685264.01</v>
      </c>
      <c r="G30" s="421"/>
    </row>
    <row r="31" spans="1:7" ht="21.75" hidden="1" x14ac:dyDescent="0.5">
      <c r="A31" s="467" t="s">
        <v>1740</v>
      </c>
      <c r="B31" s="328" t="s">
        <v>1741</v>
      </c>
      <c r="C31" s="382">
        <v>0</v>
      </c>
      <c r="G31" s="421"/>
    </row>
    <row r="32" spans="1:7" ht="21.75" hidden="1" x14ac:dyDescent="0.5">
      <c r="A32" s="467" t="s">
        <v>1742</v>
      </c>
      <c r="B32" s="328" t="s">
        <v>1675</v>
      </c>
      <c r="C32" s="382">
        <v>324394.68</v>
      </c>
      <c r="G32" s="421"/>
    </row>
    <row r="33" spans="1:7" ht="21.75" hidden="1" x14ac:dyDescent="0.5">
      <c r="A33" s="467" t="s">
        <v>1743</v>
      </c>
      <c r="B33" s="328" t="s">
        <v>624</v>
      </c>
      <c r="C33" s="382">
        <v>94787.97</v>
      </c>
      <c r="G33" s="421"/>
    </row>
    <row r="34" spans="1:7" ht="21.75" hidden="1" x14ac:dyDescent="0.5">
      <c r="A34" s="467" t="s">
        <v>1744</v>
      </c>
      <c r="B34" s="328" t="s">
        <v>625</v>
      </c>
      <c r="C34" s="382">
        <v>0</v>
      </c>
      <c r="G34" s="421"/>
    </row>
    <row r="35" spans="1:7" ht="21.75" hidden="1" x14ac:dyDescent="0.5">
      <c r="A35" s="467" t="s">
        <v>1745</v>
      </c>
      <c r="B35" s="328" t="s">
        <v>626</v>
      </c>
      <c r="C35" s="382">
        <v>35384</v>
      </c>
      <c r="G35" s="421"/>
    </row>
    <row r="36" spans="1:7" ht="21.75" hidden="1" x14ac:dyDescent="0.5">
      <c r="A36" s="467" t="s">
        <v>1746</v>
      </c>
      <c r="B36" s="328" t="s">
        <v>627</v>
      </c>
      <c r="C36" s="382">
        <v>0</v>
      </c>
      <c r="G36" s="421"/>
    </row>
    <row r="37" spans="1:7" ht="21.75" hidden="1" x14ac:dyDescent="0.5">
      <c r="A37" s="467" t="s">
        <v>1747</v>
      </c>
      <c r="B37" s="328" t="s">
        <v>628</v>
      </c>
      <c r="C37" s="382">
        <v>0</v>
      </c>
      <c r="G37" s="421"/>
    </row>
    <row r="38" spans="1:7" ht="21.75" hidden="1" x14ac:dyDescent="0.5">
      <c r="A38" s="467" t="s">
        <v>1748</v>
      </c>
      <c r="B38" s="328" t="s">
        <v>629</v>
      </c>
      <c r="C38" s="382">
        <v>127540</v>
      </c>
      <c r="G38" s="421"/>
    </row>
    <row r="39" spans="1:7" ht="21.75" hidden="1" x14ac:dyDescent="0.5">
      <c r="A39" s="467" t="s">
        <v>1749</v>
      </c>
      <c r="B39" s="328" t="s">
        <v>630</v>
      </c>
      <c r="C39" s="382">
        <v>100529.22</v>
      </c>
      <c r="G39" s="421"/>
    </row>
    <row r="40" spans="1:7" ht="21.75" hidden="1" x14ac:dyDescent="0.5">
      <c r="A40" s="467" t="s">
        <v>1750</v>
      </c>
      <c r="B40" s="328" t="s">
        <v>631</v>
      </c>
      <c r="C40" s="382">
        <v>0</v>
      </c>
      <c r="G40" s="421"/>
    </row>
    <row r="41" spans="1:7" ht="21.75" hidden="1" x14ac:dyDescent="0.5">
      <c r="A41" s="467" t="s">
        <v>1751</v>
      </c>
      <c r="B41" s="328" t="s">
        <v>632</v>
      </c>
      <c r="C41" s="382">
        <v>0</v>
      </c>
      <c r="G41" s="421"/>
    </row>
    <row r="42" spans="1:7" ht="21.75" hidden="1" x14ac:dyDescent="0.5">
      <c r="A42" s="467" t="s">
        <v>1752</v>
      </c>
      <c r="B42" s="328" t="s">
        <v>633</v>
      </c>
      <c r="C42" s="382">
        <v>794</v>
      </c>
      <c r="G42" s="421"/>
    </row>
    <row r="43" spans="1:7" ht="21.75" hidden="1" x14ac:dyDescent="0.5">
      <c r="A43" s="467" t="s">
        <v>1753</v>
      </c>
      <c r="B43" s="328" t="s">
        <v>634</v>
      </c>
      <c r="C43" s="382">
        <v>0</v>
      </c>
      <c r="G43" s="421"/>
    </row>
    <row r="44" spans="1:7" ht="21.75" hidden="1" x14ac:dyDescent="0.5">
      <c r="A44" s="467" t="s">
        <v>1754</v>
      </c>
      <c r="B44" s="328" t="s">
        <v>1755</v>
      </c>
      <c r="C44" s="382">
        <v>0</v>
      </c>
      <c r="G44" s="421"/>
    </row>
    <row r="45" spans="1:7" ht="21.75" hidden="1" x14ac:dyDescent="0.5">
      <c r="A45" s="467" t="s">
        <v>1756</v>
      </c>
      <c r="B45" s="328" t="s">
        <v>1757</v>
      </c>
      <c r="C45" s="382">
        <v>1057997</v>
      </c>
      <c r="G45" s="421"/>
    </row>
    <row r="46" spans="1:7" ht="21.75" hidden="1" x14ac:dyDescent="0.5">
      <c r="A46" s="467" t="s">
        <v>1758</v>
      </c>
      <c r="B46" s="328" t="s">
        <v>1759</v>
      </c>
      <c r="C46" s="382">
        <v>114321.54</v>
      </c>
      <c r="G46" s="421"/>
    </row>
    <row r="47" spans="1:7" ht="21.75" hidden="1" x14ac:dyDescent="0.5">
      <c r="A47" s="467" t="s">
        <v>1760</v>
      </c>
      <c r="B47" s="328" t="s">
        <v>1761</v>
      </c>
      <c r="C47" s="382">
        <v>15056709</v>
      </c>
      <c r="G47" s="421"/>
    </row>
    <row r="48" spans="1:7" ht="21.75" hidden="1" x14ac:dyDescent="0.5">
      <c r="A48" s="467" t="s">
        <v>1762</v>
      </c>
      <c r="B48" s="328" t="s">
        <v>1763</v>
      </c>
      <c r="C48" s="382">
        <v>3703488.93</v>
      </c>
      <c r="G48" s="421"/>
    </row>
    <row r="49" spans="1:7" ht="21.75" hidden="1" x14ac:dyDescent="0.5">
      <c r="A49" s="467" t="s">
        <v>1764</v>
      </c>
      <c r="B49" s="328" t="s">
        <v>1765</v>
      </c>
      <c r="C49" s="382">
        <v>8995546</v>
      </c>
      <c r="G49" s="421"/>
    </row>
    <row r="50" spans="1:7" ht="21.75" hidden="1" x14ac:dyDescent="0.5">
      <c r="A50" s="467" t="s">
        <v>1766</v>
      </c>
      <c r="B50" s="328" t="s">
        <v>1767</v>
      </c>
      <c r="C50" s="382">
        <v>2012534.69</v>
      </c>
      <c r="G50" s="421"/>
    </row>
    <row r="51" spans="1:7" ht="21.75" hidden="1" x14ac:dyDescent="0.5">
      <c r="A51" s="467" t="s">
        <v>1768</v>
      </c>
      <c r="B51" s="328" t="s">
        <v>1769</v>
      </c>
      <c r="C51" s="382">
        <v>1417300</v>
      </c>
      <c r="G51" s="421"/>
    </row>
    <row r="52" spans="1:7" ht="21.75" hidden="1" x14ac:dyDescent="0.5">
      <c r="A52" s="467" t="s">
        <v>1770</v>
      </c>
      <c r="B52" s="328" t="s">
        <v>1771</v>
      </c>
      <c r="C52" s="382">
        <v>35466.07</v>
      </c>
      <c r="G52" s="421"/>
    </row>
    <row r="53" spans="1:7" ht="21.75" hidden="1" x14ac:dyDescent="0.5">
      <c r="A53" s="467" t="s">
        <v>1772</v>
      </c>
      <c r="B53" s="328" t="s">
        <v>1773</v>
      </c>
      <c r="C53" s="382">
        <v>49700</v>
      </c>
      <c r="G53" s="421"/>
    </row>
    <row r="54" spans="1:7" ht="21.75" hidden="1" x14ac:dyDescent="0.5">
      <c r="A54" s="467" t="s">
        <v>1774</v>
      </c>
      <c r="B54" s="328" t="s">
        <v>1775</v>
      </c>
      <c r="C54" s="382">
        <v>13085.95</v>
      </c>
      <c r="G54" s="421"/>
    </row>
    <row r="55" spans="1:7" ht="21.75" hidden="1" x14ac:dyDescent="0.5">
      <c r="A55" s="467" t="s">
        <v>1776</v>
      </c>
      <c r="B55" s="328" t="s">
        <v>1777</v>
      </c>
      <c r="C55" s="382">
        <v>3443900</v>
      </c>
      <c r="G55" s="421"/>
    </row>
    <row r="56" spans="1:7" ht="21.75" hidden="1" x14ac:dyDescent="0.5">
      <c r="A56" s="467" t="s">
        <v>1778</v>
      </c>
      <c r="B56" s="328" t="s">
        <v>1779</v>
      </c>
      <c r="C56" s="382">
        <v>3172912.18</v>
      </c>
      <c r="G56" s="421"/>
    </row>
    <row r="57" spans="1:7" ht="21.75" hidden="1" x14ac:dyDescent="0.5">
      <c r="A57" s="467" t="s">
        <v>1780</v>
      </c>
      <c r="B57" s="328" t="s">
        <v>1781</v>
      </c>
      <c r="C57" s="382">
        <v>1240000</v>
      </c>
      <c r="G57" s="421"/>
    </row>
    <row r="58" spans="1:7" ht="21.75" hidden="1" x14ac:dyDescent="0.5">
      <c r="A58" s="467" t="s">
        <v>1782</v>
      </c>
      <c r="B58" s="328" t="s">
        <v>1783</v>
      </c>
      <c r="C58" s="382">
        <v>775254.17</v>
      </c>
      <c r="G58" s="421"/>
    </row>
    <row r="59" spans="1:7" ht="21.75" hidden="1" x14ac:dyDescent="0.5">
      <c r="A59" s="467" t="s">
        <v>1784</v>
      </c>
      <c r="B59" s="328" t="s">
        <v>1785</v>
      </c>
      <c r="C59" s="382">
        <v>4827690</v>
      </c>
      <c r="G59" s="421"/>
    </row>
    <row r="60" spans="1:7" ht="21.75" hidden="1" x14ac:dyDescent="0.5">
      <c r="A60" s="467" t="s">
        <v>1786</v>
      </c>
      <c r="B60" s="328" t="s">
        <v>1787</v>
      </c>
      <c r="C60" s="382">
        <v>2242089.9900000002</v>
      </c>
      <c r="G60" s="421"/>
    </row>
    <row r="61" spans="1:7" ht="21.75" hidden="1" x14ac:dyDescent="0.5">
      <c r="A61" s="467" t="s">
        <v>1788</v>
      </c>
      <c r="B61" s="328" t="s">
        <v>1789</v>
      </c>
      <c r="C61" s="382">
        <v>19350</v>
      </c>
      <c r="G61" s="421"/>
    </row>
    <row r="62" spans="1:7" ht="21.75" hidden="1" x14ac:dyDescent="0.5">
      <c r="A62" s="467" t="s">
        <v>1790</v>
      </c>
      <c r="B62" s="328" t="s">
        <v>1791</v>
      </c>
      <c r="C62" s="382">
        <v>19349</v>
      </c>
      <c r="G62" s="421"/>
    </row>
    <row r="63" spans="1:7" ht="21.75" hidden="1" x14ac:dyDescent="0.5">
      <c r="A63" s="467" t="s">
        <v>1792</v>
      </c>
      <c r="B63" s="328" t="s">
        <v>1793</v>
      </c>
      <c r="C63" s="382">
        <v>125700</v>
      </c>
      <c r="G63" s="421"/>
    </row>
    <row r="64" spans="1:7" ht="21.75" hidden="1" x14ac:dyDescent="0.5">
      <c r="A64" s="467" t="s">
        <v>1794</v>
      </c>
      <c r="B64" s="328" t="s">
        <v>1795</v>
      </c>
      <c r="C64" s="382">
        <v>25984.74</v>
      </c>
      <c r="G64" s="421"/>
    </row>
    <row r="65" spans="1:7" ht="21.75" hidden="1" x14ac:dyDescent="0.5">
      <c r="A65" s="467" t="s">
        <v>1796</v>
      </c>
      <c r="B65" s="328" t="s">
        <v>1797</v>
      </c>
      <c r="C65" s="382">
        <v>1506982.99</v>
      </c>
      <c r="G65" s="421"/>
    </row>
    <row r="66" spans="1:7" ht="21.75" hidden="1" x14ac:dyDescent="0.5">
      <c r="A66" s="467" t="s">
        <v>1798</v>
      </c>
      <c r="B66" s="328" t="s">
        <v>1799</v>
      </c>
      <c r="C66" s="382">
        <v>11500</v>
      </c>
      <c r="G66" s="421"/>
    </row>
    <row r="67" spans="1:7" ht="21.75" hidden="1" x14ac:dyDescent="0.5">
      <c r="A67" s="467" t="s">
        <v>1800</v>
      </c>
      <c r="B67" s="328" t="s">
        <v>1801</v>
      </c>
      <c r="C67" s="382">
        <v>223910</v>
      </c>
      <c r="G67" s="421"/>
    </row>
    <row r="68" spans="1:7" ht="21.75" hidden="1" x14ac:dyDescent="0.5">
      <c r="A68" s="467" t="s">
        <v>1802</v>
      </c>
      <c r="B68" s="328" t="s">
        <v>1803</v>
      </c>
      <c r="C68" s="382">
        <v>79470.009999999995</v>
      </c>
      <c r="G68" s="421"/>
    </row>
    <row r="69" spans="1:7" ht="21.75" hidden="1" x14ac:dyDescent="0.5">
      <c r="A69" s="467" t="s">
        <v>1804</v>
      </c>
      <c r="B69" s="328" t="s">
        <v>1805</v>
      </c>
      <c r="C69" s="382">
        <v>0</v>
      </c>
      <c r="G69" s="421"/>
    </row>
    <row r="70" spans="1:7" ht="21.75" hidden="1" x14ac:dyDescent="0.5">
      <c r="A70" s="467" t="s">
        <v>1806</v>
      </c>
      <c r="B70" s="328" t="s">
        <v>1807</v>
      </c>
      <c r="C70" s="382">
        <v>23350</v>
      </c>
      <c r="G70" s="421"/>
    </row>
    <row r="71" spans="1:7" ht="21.75" hidden="1" x14ac:dyDescent="0.5">
      <c r="A71" s="467" t="s">
        <v>1808</v>
      </c>
      <c r="B71" s="328" t="s">
        <v>1809</v>
      </c>
      <c r="C71" s="382">
        <v>2157300</v>
      </c>
      <c r="G71" s="421"/>
    </row>
    <row r="72" spans="1:7" ht="21.75" hidden="1" x14ac:dyDescent="0.5">
      <c r="A72" s="467" t="s">
        <v>1810</v>
      </c>
      <c r="B72" s="328" t="s">
        <v>1811</v>
      </c>
      <c r="C72" s="382">
        <v>1134310</v>
      </c>
      <c r="G72" s="421"/>
    </row>
    <row r="73" spans="1:7" ht="21.75" hidden="1" x14ac:dyDescent="0.5">
      <c r="A73" s="467" t="s">
        <v>1812</v>
      </c>
      <c r="B73" s="328" t="s">
        <v>1813</v>
      </c>
      <c r="C73" s="382">
        <v>128300</v>
      </c>
      <c r="G73" s="421"/>
    </row>
    <row r="74" spans="1:7" ht="21.75" hidden="1" x14ac:dyDescent="0.5">
      <c r="A74" s="467" t="s">
        <v>1814</v>
      </c>
      <c r="B74" s="328" t="s">
        <v>1815</v>
      </c>
      <c r="C74" s="382">
        <v>409902.85</v>
      </c>
      <c r="G74" s="421"/>
    </row>
    <row r="75" spans="1:7" ht="21.75" hidden="1" x14ac:dyDescent="0.5">
      <c r="A75" s="467" t="s">
        <v>1816</v>
      </c>
      <c r="B75" s="328" t="s">
        <v>1817</v>
      </c>
      <c r="C75" s="382">
        <v>2154.88</v>
      </c>
      <c r="G75" s="421"/>
    </row>
    <row r="76" spans="1:7" ht="21.75" hidden="1" x14ac:dyDescent="0.5">
      <c r="A76" s="467" t="s">
        <v>1818</v>
      </c>
      <c r="B76" s="328" t="s">
        <v>1819</v>
      </c>
      <c r="C76" s="382">
        <v>60037.05</v>
      </c>
      <c r="G76" s="421"/>
    </row>
    <row r="77" spans="1:7" ht="21.75" hidden="1" x14ac:dyDescent="0.5">
      <c r="A77" s="467" t="s">
        <v>1820</v>
      </c>
      <c r="B77" s="328" t="s">
        <v>1821</v>
      </c>
      <c r="C77" s="382">
        <v>28533.599999999999</v>
      </c>
      <c r="G77" s="421"/>
    </row>
    <row r="78" spans="1:7" ht="21.75" hidden="1" x14ac:dyDescent="0.5">
      <c r="A78" s="467" t="s">
        <v>1822</v>
      </c>
      <c r="B78" s="328" t="s">
        <v>1823</v>
      </c>
      <c r="C78" s="382">
        <v>2366.38</v>
      </c>
      <c r="G78" s="421"/>
    </row>
    <row r="79" spans="1:7" ht="21.75" hidden="1" x14ac:dyDescent="0.5">
      <c r="A79" s="467" t="s">
        <v>1824</v>
      </c>
      <c r="B79" s="328" t="s">
        <v>1825</v>
      </c>
      <c r="C79" s="382">
        <v>508825.01</v>
      </c>
      <c r="G79" s="421"/>
    </row>
    <row r="80" spans="1:7" ht="21.75" hidden="1" x14ac:dyDescent="0.5">
      <c r="A80" s="467" t="s">
        <v>1826</v>
      </c>
      <c r="B80" s="328" t="s">
        <v>1827</v>
      </c>
      <c r="C80" s="382">
        <v>390006.66</v>
      </c>
      <c r="G80" s="421"/>
    </row>
    <row r="81" spans="1:7" ht="21.75" hidden="1" x14ac:dyDescent="0.5">
      <c r="A81" s="467" t="s">
        <v>1828</v>
      </c>
      <c r="B81" s="328" t="s">
        <v>1829</v>
      </c>
      <c r="C81" s="382">
        <v>72032.69</v>
      </c>
      <c r="G81" s="421"/>
    </row>
    <row r="82" spans="1:7" ht="21.75" hidden="1" x14ac:dyDescent="0.5">
      <c r="A82" s="467" t="s">
        <v>1830</v>
      </c>
      <c r="B82" s="328" t="s">
        <v>1831</v>
      </c>
      <c r="C82" s="382">
        <v>2032038.28</v>
      </c>
      <c r="G82" s="421"/>
    </row>
    <row r="83" spans="1:7" ht="21.75" hidden="1" x14ac:dyDescent="0.5">
      <c r="A83" s="467" t="s">
        <v>1832</v>
      </c>
      <c r="B83" s="328" t="s">
        <v>1833</v>
      </c>
      <c r="C83" s="382">
        <v>570367.81000000006</v>
      </c>
      <c r="G83" s="421"/>
    </row>
    <row r="84" spans="1:7" ht="21.75" hidden="1" x14ac:dyDescent="0.5">
      <c r="A84" s="467" t="s">
        <v>1834</v>
      </c>
      <c r="B84" s="328" t="s">
        <v>1835</v>
      </c>
      <c r="C84" s="382">
        <v>1460324</v>
      </c>
      <c r="G84" s="421"/>
    </row>
    <row r="85" spans="1:7" ht="21.75" hidden="1" x14ac:dyDescent="0.5">
      <c r="A85" s="467" t="s">
        <v>1836</v>
      </c>
      <c r="B85" s="328" t="s">
        <v>1837</v>
      </c>
      <c r="C85" s="382">
        <v>2485</v>
      </c>
      <c r="G85" s="421"/>
    </row>
    <row r="86" spans="1:7" ht="21.75" hidden="1" x14ac:dyDescent="0.5">
      <c r="A86" s="467" t="s">
        <v>1838</v>
      </c>
      <c r="B86" s="328" t="s">
        <v>1839</v>
      </c>
      <c r="C86" s="382">
        <v>128496</v>
      </c>
      <c r="G86" s="421"/>
    </row>
    <row r="87" spans="1:7" ht="21.75" hidden="1" x14ac:dyDescent="0.5">
      <c r="A87" s="467" t="s">
        <v>1840</v>
      </c>
      <c r="B87" s="328" t="s">
        <v>1841</v>
      </c>
      <c r="C87" s="382">
        <v>50760</v>
      </c>
      <c r="G87" s="421"/>
    </row>
    <row r="88" spans="1:7" ht="21.75" hidden="1" x14ac:dyDescent="0.5">
      <c r="A88" s="467" t="s">
        <v>1842</v>
      </c>
      <c r="B88" s="328" t="s">
        <v>1843</v>
      </c>
      <c r="C88" s="382">
        <v>279905.82</v>
      </c>
      <c r="G88" s="421"/>
    </row>
    <row r="89" spans="1:7" ht="21.75" hidden="1" x14ac:dyDescent="0.5">
      <c r="A89" s="467" t="s">
        <v>1844</v>
      </c>
      <c r="B89" s="328" t="s">
        <v>1845</v>
      </c>
      <c r="C89" s="382">
        <v>1234</v>
      </c>
      <c r="G89" s="421"/>
    </row>
    <row r="90" spans="1:7" ht="21.75" hidden="1" x14ac:dyDescent="0.5">
      <c r="A90" s="467" t="s">
        <v>1846</v>
      </c>
      <c r="B90" s="328" t="s">
        <v>1847</v>
      </c>
      <c r="C90" s="382">
        <v>1350</v>
      </c>
      <c r="G90" s="421"/>
    </row>
    <row r="91" spans="1:7" ht="21.75" hidden="1" x14ac:dyDescent="0.5">
      <c r="A91" s="467" t="s">
        <v>1848</v>
      </c>
      <c r="B91" s="328" t="s">
        <v>1849</v>
      </c>
      <c r="C91" s="382">
        <v>0</v>
      </c>
      <c r="G91" s="421"/>
    </row>
    <row r="92" spans="1:7" ht="21.75" hidden="1" x14ac:dyDescent="0.5">
      <c r="A92" s="467" t="s">
        <v>1850</v>
      </c>
      <c r="B92" s="328" t="s">
        <v>1851</v>
      </c>
      <c r="C92" s="382">
        <v>106860</v>
      </c>
      <c r="G92" s="421"/>
    </row>
    <row r="93" spans="1:7" ht="21.75" hidden="1" x14ac:dyDescent="0.5">
      <c r="A93" s="467" t="s">
        <v>1852</v>
      </c>
      <c r="B93" s="328" t="s">
        <v>1853</v>
      </c>
      <c r="C93" s="382">
        <v>0</v>
      </c>
      <c r="G93" s="421"/>
    </row>
    <row r="94" spans="1:7" ht="21.75" hidden="1" x14ac:dyDescent="0.5">
      <c r="A94" s="467" t="s">
        <v>1854</v>
      </c>
      <c r="B94" s="328" t="s">
        <v>1855</v>
      </c>
      <c r="C94" s="382">
        <v>0</v>
      </c>
      <c r="G94" s="421"/>
    </row>
    <row r="95" spans="1:7" ht="21.75" hidden="1" x14ac:dyDescent="0.5">
      <c r="A95" s="467" t="s">
        <v>1856</v>
      </c>
      <c r="B95" s="328" t="s">
        <v>1857</v>
      </c>
      <c r="C95" s="382">
        <v>8860</v>
      </c>
      <c r="G95" s="421"/>
    </row>
    <row r="96" spans="1:7" ht="21.75" hidden="1" x14ac:dyDescent="0.5">
      <c r="A96" s="467" t="s">
        <v>1858</v>
      </c>
      <c r="B96" s="328" t="s">
        <v>1859</v>
      </c>
      <c r="C96" s="382">
        <v>8000</v>
      </c>
      <c r="G96" s="421"/>
    </row>
    <row r="97" spans="1:7" ht="21.75" hidden="1" x14ac:dyDescent="0.5">
      <c r="A97" s="467" t="s">
        <v>1860</v>
      </c>
      <c r="B97" s="328" t="s">
        <v>1861</v>
      </c>
      <c r="C97" s="382">
        <v>35858.800000000003</v>
      </c>
      <c r="G97" s="421"/>
    </row>
    <row r="98" spans="1:7" ht="21.75" hidden="1" x14ac:dyDescent="0.5">
      <c r="A98" s="467" t="s">
        <v>1862</v>
      </c>
      <c r="B98" s="328" t="s">
        <v>1863</v>
      </c>
      <c r="C98" s="382">
        <v>6000</v>
      </c>
      <c r="G98" s="421"/>
    </row>
    <row r="99" spans="1:7" ht="21.75" hidden="1" x14ac:dyDescent="0.5">
      <c r="A99" s="467" t="s">
        <v>1864</v>
      </c>
      <c r="B99" s="328" t="s">
        <v>1865</v>
      </c>
      <c r="C99" s="382">
        <v>200</v>
      </c>
      <c r="G99" s="421"/>
    </row>
    <row r="100" spans="1:7" ht="21.75" hidden="1" x14ac:dyDescent="0.5">
      <c r="A100" s="467" t="s">
        <v>1866</v>
      </c>
      <c r="B100" s="328" t="s">
        <v>1867</v>
      </c>
      <c r="C100" s="382">
        <v>7000</v>
      </c>
      <c r="G100" s="421"/>
    </row>
    <row r="101" spans="1:7" ht="21.75" hidden="1" x14ac:dyDescent="0.5">
      <c r="A101" s="467" t="s">
        <v>1868</v>
      </c>
      <c r="B101" s="328" t="s">
        <v>1869</v>
      </c>
      <c r="C101" s="382">
        <v>124390</v>
      </c>
      <c r="G101" s="421"/>
    </row>
    <row r="102" spans="1:7" ht="21.75" hidden="1" x14ac:dyDescent="0.5">
      <c r="A102" s="467" t="s">
        <v>1870</v>
      </c>
      <c r="B102" s="328" t="s">
        <v>1871</v>
      </c>
      <c r="C102" s="382">
        <v>59400</v>
      </c>
      <c r="G102" s="421"/>
    </row>
    <row r="103" spans="1:7" ht="21.75" hidden="1" x14ac:dyDescent="0.5">
      <c r="A103" s="467" t="s">
        <v>1872</v>
      </c>
      <c r="B103" s="328" t="s">
        <v>1873</v>
      </c>
      <c r="C103" s="382">
        <v>12500</v>
      </c>
      <c r="G103" s="421"/>
    </row>
    <row r="104" spans="1:7" ht="21.75" hidden="1" x14ac:dyDescent="0.5">
      <c r="A104" s="467" t="s">
        <v>1874</v>
      </c>
      <c r="B104" s="328" t="s">
        <v>1875</v>
      </c>
      <c r="C104" s="382">
        <v>0</v>
      </c>
      <c r="G104" s="421"/>
    </row>
    <row r="105" spans="1:7" ht="21.75" hidden="1" x14ac:dyDescent="0.5">
      <c r="A105" s="467" t="s">
        <v>1876</v>
      </c>
      <c r="B105" s="328" t="s">
        <v>1877</v>
      </c>
      <c r="C105" s="382">
        <v>0</v>
      </c>
      <c r="G105" s="421"/>
    </row>
    <row r="106" spans="1:7" ht="21.75" hidden="1" x14ac:dyDescent="0.5">
      <c r="A106" s="467" t="s">
        <v>1878</v>
      </c>
      <c r="B106" s="328" t="s">
        <v>1879</v>
      </c>
      <c r="C106" s="382">
        <v>0</v>
      </c>
      <c r="G106" s="421"/>
    </row>
    <row r="107" spans="1:7" ht="21.75" hidden="1" x14ac:dyDescent="0.5">
      <c r="A107" s="467" t="s">
        <v>1880</v>
      </c>
      <c r="B107" s="328" t="s">
        <v>1881</v>
      </c>
      <c r="C107" s="382">
        <v>1579100</v>
      </c>
      <c r="G107" s="421"/>
    </row>
    <row r="108" spans="1:7" ht="21.75" hidden="1" x14ac:dyDescent="0.5">
      <c r="A108" s="467" t="s">
        <v>1882</v>
      </c>
      <c r="B108" s="328" t="s">
        <v>1883</v>
      </c>
      <c r="C108" s="382">
        <v>0</v>
      </c>
      <c r="G108" s="421"/>
    </row>
    <row r="109" spans="1:7" ht="21.75" hidden="1" x14ac:dyDescent="0.5">
      <c r="A109" s="467" t="s">
        <v>1884</v>
      </c>
      <c r="B109" s="328" t="s">
        <v>1885</v>
      </c>
      <c r="C109" s="382">
        <v>0</v>
      </c>
      <c r="G109" s="421"/>
    </row>
    <row r="110" spans="1:7" ht="21.75" hidden="1" x14ac:dyDescent="0.5">
      <c r="A110" s="467" t="s">
        <v>1886</v>
      </c>
      <c r="B110" s="328" t="s">
        <v>1887</v>
      </c>
      <c r="C110" s="382">
        <v>0</v>
      </c>
      <c r="G110" s="421"/>
    </row>
    <row r="111" spans="1:7" ht="21.75" hidden="1" x14ac:dyDescent="0.5">
      <c r="A111" s="467" t="s">
        <v>1888</v>
      </c>
      <c r="B111" s="328" t="s">
        <v>1889</v>
      </c>
      <c r="C111" s="382">
        <v>755700</v>
      </c>
      <c r="G111" s="421"/>
    </row>
    <row r="112" spans="1:7" ht="21.75" hidden="1" x14ac:dyDescent="0.5">
      <c r="A112" s="467" t="s">
        <v>1890</v>
      </c>
      <c r="B112" s="328" t="s">
        <v>1891</v>
      </c>
      <c r="C112" s="382">
        <v>9800</v>
      </c>
      <c r="G112" s="421"/>
    </row>
    <row r="113" spans="1:7" ht="21.75" hidden="1" x14ac:dyDescent="0.5">
      <c r="A113" s="467" t="s">
        <v>1892</v>
      </c>
      <c r="B113" s="328" t="s">
        <v>1893</v>
      </c>
      <c r="C113" s="382">
        <v>0</v>
      </c>
      <c r="G113" s="421"/>
    </row>
    <row r="114" spans="1:7" ht="21.75" hidden="1" x14ac:dyDescent="0.5">
      <c r="A114" s="467" t="s">
        <v>1894</v>
      </c>
      <c r="B114" s="328" t="s">
        <v>1895</v>
      </c>
      <c r="C114" s="382">
        <v>243792.52</v>
      </c>
      <c r="G114" s="421"/>
    </row>
    <row r="115" spans="1:7" ht="21.75" hidden="1" x14ac:dyDescent="0.5">
      <c r="A115" s="467" t="s">
        <v>1896</v>
      </c>
      <c r="B115" s="328" t="s">
        <v>1897</v>
      </c>
      <c r="C115" s="382">
        <v>58370</v>
      </c>
      <c r="G115" s="421"/>
    </row>
    <row r="116" spans="1:7" ht="21.75" hidden="1" x14ac:dyDescent="0.5">
      <c r="A116" s="467" t="s">
        <v>1898</v>
      </c>
      <c r="B116" s="328" t="s">
        <v>1899</v>
      </c>
      <c r="C116" s="382">
        <v>91116.7</v>
      </c>
      <c r="G116" s="421"/>
    </row>
    <row r="117" spans="1:7" ht="21.75" hidden="1" x14ac:dyDescent="0.5">
      <c r="A117" s="467" t="s">
        <v>1900</v>
      </c>
      <c r="B117" s="328" t="s">
        <v>1901</v>
      </c>
      <c r="C117" s="382">
        <v>21847</v>
      </c>
      <c r="G117" s="421"/>
    </row>
    <row r="118" spans="1:7" ht="21.75" hidden="1" x14ac:dyDescent="0.5">
      <c r="A118" s="467" t="s">
        <v>1902</v>
      </c>
      <c r="B118" s="328" t="s">
        <v>1903</v>
      </c>
      <c r="C118" s="382">
        <v>63680</v>
      </c>
      <c r="G118" s="421"/>
    </row>
    <row r="119" spans="1:7" ht="21.75" hidden="1" x14ac:dyDescent="0.5">
      <c r="A119" s="467" t="s">
        <v>1904</v>
      </c>
      <c r="B119" s="328" t="s">
        <v>1905</v>
      </c>
      <c r="C119" s="382">
        <v>403308</v>
      </c>
      <c r="G119" s="421"/>
    </row>
    <row r="120" spans="1:7" ht="21.75" hidden="1" x14ac:dyDescent="0.5">
      <c r="A120" s="467" t="s">
        <v>1906</v>
      </c>
      <c r="B120" s="328" t="s">
        <v>1907</v>
      </c>
      <c r="C120" s="382">
        <v>944</v>
      </c>
      <c r="G120" s="421"/>
    </row>
    <row r="121" spans="1:7" ht="21.75" hidden="1" x14ac:dyDescent="0.5">
      <c r="A121" s="467" t="s">
        <v>1908</v>
      </c>
      <c r="B121" s="328" t="s">
        <v>1909</v>
      </c>
      <c r="C121" s="382">
        <v>47753.91</v>
      </c>
      <c r="G121" s="421"/>
    </row>
    <row r="122" spans="1:7" ht="21.75" hidden="1" x14ac:dyDescent="0.5">
      <c r="A122" s="467" t="s">
        <v>1910</v>
      </c>
      <c r="B122" s="328" t="s">
        <v>1911</v>
      </c>
      <c r="C122" s="382">
        <v>1812.58</v>
      </c>
      <c r="G122" s="421"/>
    </row>
    <row r="123" spans="1:7" ht="21.75" hidden="1" x14ac:dyDescent="0.5">
      <c r="A123" s="467" t="s">
        <v>1912</v>
      </c>
      <c r="B123" s="328" t="s">
        <v>1913</v>
      </c>
      <c r="C123" s="382">
        <v>1251.9000000000001</v>
      </c>
      <c r="G123" s="421"/>
    </row>
    <row r="124" spans="1:7" ht="21.75" hidden="1" x14ac:dyDescent="0.5">
      <c r="A124" s="467" t="s">
        <v>1914</v>
      </c>
      <c r="B124" s="328" t="s">
        <v>1915</v>
      </c>
      <c r="C124" s="382">
        <v>1388</v>
      </c>
      <c r="G124" s="421"/>
    </row>
    <row r="125" spans="1:7" ht="21.75" hidden="1" x14ac:dyDescent="0.5">
      <c r="A125" s="467" t="s">
        <v>1916</v>
      </c>
      <c r="B125" s="328" t="s">
        <v>1917</v>
      </c>
      <c r="C125" s="382">
        <v>0</v>
      </c>
      <c r="G125" s="421"/>
    </row>
    <row r="126" spans="1:7" ht="21.75" hidden="1" x14ac:dyDescent="0.5">
      <c r="A126" s="467" t="s">
        <v>1918</v>
      </c>
      <c r="B126" s="328" t="s">
        <v>1919</v>
      </c>
      <c r="C126" s="382">
        <v>0</v>
      </c>
      <c r="G126" s="421"/>
    </row>
    <row r="127" spans="1:7" ht="21.75" hidden="1" x14ac:dyDescent="0.5">
      <c r="A127" s="467" t="s">
        <v>1920</v>
      </c>
      <c r="B127" s="328" t="s">
        <v>1921</v>
      </c>
      <c r="C127" s="382">
        <v>0</v>
      </c>
      <c r="G127" s="421"/>
    </row>
    <row r="128" spans="1:7" ht="21.75" hidden="1" x14ac:dyDescent="0.5">
      <c r="A128" s="467" t="s">
        <v>1922</v>
      </c>
      <c r="B128" s="328" t="s">
        <v>1923</v>
      </c>
      <c r="C128" s="382">
        <v>0</v>
      </c>
      <c r="G128" s="421"/>
    </row>
    <row r="129" spans="1:7" ht="21.75" hidden="1" x14ac:dyDescent="0.5">
      <c r="A129" s="467" t="s">
        <v>1924</v>
      </c>
      <c r="B129" s="328" t="s">
        <v>1925</v>
      </c>
      <c r="C129" s="382">
        <v>0</v>
      </c>
      <c r="G129" s="421"/>
    </row>
    <row r="130" spans="1:7" ht="21.75" hidden="1" x14ac:dyDescent="0.5">
      <c r="A130" s="467" t="s">
        <v>1926</v>
      </c>
      <c r="B130" s="328" t="s">
        <v>1927</v>
      </c>
      <c r="C130" s="382">
        <v>975300</v>
      </c>
      <c r="G130" s="421"/>
    </row>
    <row r="131" spans="1:7" ht="21.75" hidden="1" x14ac:dyDescent="0.5">
      <c r="A131" s="467" t="s">
        <v>1928</v>
      </c>
      <c r="B131" s="328" t="s">
        <v>1929</v>
      </c>
      <c r="C131" s="382">
        <v>0</v>
      </c>
      <c r="G131" s="421"/>
    </row>
    <row r="132" spans="1:7" ht="21.75" hidden="1" x14ac:dyDescent="0.5">
      <c r="A132" s="467" t="s">
        <v>1930</v>
      </c>
      <c r="B132" s="328" t="s">
        <v>1931</v>
      </c>
      <c r="C132" s="382">
        <v>0</v>
      </c>
      <c r="G132" s="421"/>
    </row>
    <row r="133" spans="1:7" ht="21.75" hidden="1" x14ac:dyDescent="0.5">
      <c r="A133" s="467" t="s">
        <v>1932</v>
      </c>
      <c r="B133" s="328" t="s">
        <v>1933</v>
      </c>
      <c r="C133" s="382">
        <v>425196</v>
      </c>
      <c r="G133" s="421"/>
    </row>
    <row r="134" spans="1:7" ht="21.75" hidden="1" x14ac:dyDescent="0.5">
      <c r="A134" s="467" t="s">
        <v>1934</v>
      </c>
      <c r="B134" s="328" t="s">
        <v>1935</v>
      </c>
      <c r="C134" s="382">
        <v>540</v>
      </c>
      <c r="G134" s="421"/>
    </row>
    <row r="135" spans="1:7" ht="21.75" hidden="1" x14ac:dyDescent="0.5">
      <c r="A135" s="467" t="s">
        <v>1936</v>
      </c>
      <c r="B135" s="328" t="s">
        <v>1937</v>
      </c>
      <c r="C135" s="382">
        <v>5051.45</v>
      </c>
      <c r="G135" s="421"/>
    </row>
    <row r="136" spans="1:7" ht="21.75" hidden="1" x14ac:dyDescent="0.5">
      <c r="A136" s="467" t="s">
        <v>1938</v>
      </c>
      <c r="B136" s="328" t="s">
        <v>1939</v>
      </c>
      <c r="C136" s="382">
        <v>0</v>
      </c>
      <c r="G136" s="421"/>
    </row>
    <row r="137" spans="1:7" ht="21.75" hidden="1" x14ac:dyDescent="0.5">
      <c r="A137" s="467" t="s">
        <v>1940</v>
      </c>
      <c r="B137" s="328" t="s">
        <v>1941</v>
      </c>
      <c r="C137" s="382">
        <v>160777.22</v>
      </c>
      <c r="G137" s="421"/>
    </row>
    <row r="138" spans="1:7" ht="21.75" hidden="1" x14ac:dyDescent="0.5">
      <c r="A138" s="467" t="s">
        <v>1942</v>
      </c>
      <c r="B138" s="328" t="s">
        <v>1943</v>
      </c>
      <c r="C138" s="382">
        <v>0</v>
      </c>
      <c r="G138" s="421"/>
    </row>
    <row r="139" spans="1:7" ht="21.75" hidden="1" x14ac:dyDescent="0.5">
      <c r="A139" s="467" t="s">
        <v>1944</v>
      </c>
      <c r="B139" s="328" t="s">
        <v>1945</v>
      </c>
      <c r="C139" s="382">
        <v>4109020.58</v>
      </c>
      <c r="G139" s="421"/>
    </row>
    <row r="140" spans="1:7" ht="21.75" hidden="1" x14ac:dyDescent="0.5">
      <c r="A140" s="467" t="s">
        <v>1946</v>
      </c>
      <c r="B140" s="328" t="s">
        <v>1947</v>
      </c>
      <c r="C140" s="382">
        <v>4127871</v>
      </c>
      <c r="G140" s="421"/>
    </row>
    <row r="141" spans="1:7" ht="21.75" hidden="1" x14ac:dyDescent="0.5">
      <c r="A141" s="467" t="s">
        <v>1948</v>
      </c>
      <c r="B141" s="328" t="s">
        <v>1949</v>
      </c>
      <c r="C141" s="382">
        <v>460000</v>
      </c>
      <c r="G141" s="421"/>
    </row>
    <row r="142" spans="1:7" ht="21.75" hidden="1" x14ac:dyDescent="0.5">
      <c r="A142" s="467" t="s">
        <v>1950</v>
      </c>
      <c r="B142" s="328" t="s">
        <v>1951</v>
      </c>
      <c r="C142" s="382">
        <v>0</v>
      </c>
      <c r="G142" s="421"/>
    </row>
    <row r="143" spans="1:7" ht="21.75" hidden="1" x14ac:dyDescent="0.5">
      <c r="A143" s="467" t="s">
        <v>1952</v>
      </c>
      <c r="B143" s="328" t="s">
        <v>1953</v>
      </c>
      <c r="C143" s="382">
        <v>43415</v>
      </c>
      <c r="G143" s="421"/>
    </row>
    <row r="144" spans="1:7" ht="21.75" hidden="1" x14ac:dyDescent="0.5">
      <c r="A144" s="467" t="s">
        <v>1954</v>
      </c>
      <c r="B144" s="328" t="s">
        <v>1955</v>
      </c>
      <c r="C144" s="382">
        <v>0</v>
      </c>
      <c r="G144" s="421"/>
    </row>
    <row r="145" spans="1:11" ht="21.75" hidden="1" x14ac:dyDescent="0.5">
      <c r="A145" s="467" t="s">
        <v>1956</v>
      </c>
      <c r="B145" s="328" t="s">
        <v>1957</v>
      </c>
      <c r="C145" s="382">
        <v>0</v>
      </c>
      <c r="G145" s="421"/>
    </row>
    <row r="146" spans="1:11" ht="21.75" hidden="1" x14ac:dyDescent="0.5">
      <c r="A146" s="467" t="s">
        <v>1958</v>
      </c>
      <c r="B146" s="328" t="s">
        <v>1959</v>
      </c>
      <c r="C146" s="382">
        <v>2760081.57</v>
      </c>
      <c r="G146" s="421"/>
    </row>
    <row r="147" spans="1:11" ht="21.75" hidden="1" x14ac:dyDescent="0.5">
      <c r="A147" s="467" t="s">
        <v>1960</v>
      </c>
      <c r="B147" s="328" t="s">
        <v>1961</v>
      </c>
      <c r="C147" s="382">
        <v>14000</v>
      </c>
      <c r="G147" s="421"/>
    </row>
    <row r="148" spans="1:11" ht="18.75" hidden="1" customHeight="1" x14ac:dyDescent="0.5">
      <c r="A148" s="467" t="s">
        <v>1962</v>
      </c>
      <c r="B148" s="328" t="s">
        <v>1963</v>
      </c>
      <c r="C148" s="382">
        <v>30359352.370000001</v>
      </c>
      <c r="G148" s="421"/>
    </row>
    <row r="149" spans="1:11" ht="21.75" x14ac:dyDescent="0.5">
      <c r="A149" s="467" t="s">
        <v>76</v>
      </c>
      <c r="B149" s="378" t="s">
        <v>1398</v>
      </c>
      <c r="C149" s="434">
        <v>28520</v>
      </c>
      <c r="D149" s="403">
        <v>78099</v>
      </c>
      <c r="E149" s="136">
        <f>(D149/10)*12</f>
        <v>93718.799999999988</v>
      </c>
      <c r="F149" s="419">
        <f>E149*5/100</f>
        <v>4685.9399999999996</v>
      </c>
      <c r="G149" s="423">
        <f>SUM(E149:F149)</f>
        <v>98404.739999999991</v>
      </c>
      <c r="J149" s="418" t="s">
        <v>2137</v>
      </c>
      <c r="K149" s="19">
        <v>16963</v>
      </c>
    </row>
    <row r="150" spans="1:11" ht="21.75" x14ac:dyDescent="0.5">
      <c r="A150" s="467" t="s">
        <v>128</v>
      </c>
      <c r="B150" s="378" t="s">
        <v>1400</v>
      </c>
      <c r="C150" s="592">
        <v>2389951.5</v>
      </c>
      <c r="D150" s="403">
        <v>1580052</v>
      </c>
      <c r="E150" s="136">
        <f t="shared" ref="E150:E185" si="0">(D150/10)*12</f>
        <v>1896062.4000000001</v>
      </c>
      <c r="F150" s="419">
        <f t="shared" ref="F150:F184" si="1">E150*5/100</f>
        <v>94803.12</v>
      </c>
      <c r="G150" s="423">
        <f t="shared" ref="G150:G185" si="2">SUM(E150:F150)</f>
        <v>1990865.52</v>
      </c>
      <c r="J150" s="418" t="s">
        <v>2138</v>
      </c>
      <c r="K150" s="19">
        <v>78099</v>
      </c>
    </row>
    <row r="151" spans="1:11" ht="21.75" x14ac:dyDescent="0.5">
      <c r="A151" s="467" t="s">
        <v>85</v>
      </c>
      <c r="B151" s="378" t="s">
        <v>1402</v>
      </c>
      <c r="C151" s="434">
        <v>1197377</v>
      </c>
      <c r="D151" s="403">
        <v>587320</v>
      </c>
      <c r="E151" s="136">
        <f t="shared" si="0"/>
        <v>704784</v>
      </c>
      <c r="F151" s="419">
        <f t="shared" si="1"/>
        <v>35239.199999999997</v>
      </c>
      <c r="G151" s="423">
        <f t="shared" si="2"/>
        <v>740023.2</v>
      </c>
      <c r="K151" s="19">
        <v>855635</v>
      </c>
    </row>
    <row r="152" spans="1:11" ht="21.75" x14ac:dyDescent="0.5">
      <c r="A152" s="467" t="s">
        <v>130</v>
      </c>
      <c r="B152" s="378" t="s">
        <v>1404</v>
      </c>
      <c r="C152" s="592">
        <v>300000</v>
      </c>
      <c r="D152" s="403">
        <v>178795.75</v>
      </c>
      <c r="E152" s="136">
        <f t="shared" si="0"/>
        <v>214554.90000000002</v>
      </c>
      <c r="F152" s="419">
        <f t="shared" si="1"/>
        <v>10727.745000000001</v>
      </c>
      <c r="G152" s="423">
        <f t="shared" si="2"/>
        <v>225282.64500000002</v>
      </c>
    </row>
    <row r="153" spans="1:11" ht="21.75" x14ac:dyDescent="0.5">
      <c r="A153" s="467" t="s">
        <v>78</v>
      </c>
      <c r="B153" s="378" t="s">
        <v>1406</v>
      </c>
      <c r="C153" s="592">
        <v>242683</v>
      </c>
      <c r="D153" s="403">
        <v>113240</v>
      </c>
      <c r="E153" s="136">
        <f t="shared" si="0"/>
        <v>135888</v>
      </c>
      <c r="F153" s="419">
        <f t="shared" si="1"/>
        <v>6794.4</v>
      </c>
      <c r="G153" s="423">
        <f t="shared" si="2"/>
        <v>142682.4</v>
      </c>
    </row>
    <row r="154" spans="1:11" ht="21.75" x14ac:dyDescent="0.5">
      <c r="A154" s="467" t="s">
        <v>45</v>
      </c>
      <c r="B154" s="378" t="s">
        <v>1408</v>
      </c>
      <c r="C154" s="384">
        <v>14775698.25</v>
      </c>
      <c r="D154" s="403">
        <v>14775698.25</v>
      </c>
      <c r="E154" s="136">
        <f t="shared" si="0"/>
        <v>17730837.899999999</v>
      </c>
      <c r="F154" s="419">
        <f t="shared" si="1"/>
        <v>886541.89500000002</v>
      </c>
      <c r="G154" s="422">
        <f t="shared" si="2"/>
        <v>18617379.794999998</v>
      </c>
      <c r="H154" s="136">
        <v>25993198</v>
      </c>
      <c r="I154" s="19" t="s">
        <v>2045</v>
      </c>
      <c r="J154" s="136">
        <v>17469183</v>
      </c>
    </row>
    <row r="155" spans="1:11" ht="21.75" x14ac:dyDescent="0.5">
      <c r="A155" s="467" t="s">
        <v>47</v>
      </c>
      <c r="B155" s="378" t="s">
        <v>1410</v>
      </c>
      <c r="C155" s="384">
        <v>302723</v>
      </c>
      <c r="D155" s="403">
        <v>240256</v>
      </c>
      <c r="E155" s="136">
        <f t="shared" si="0"/>
        <v>288307.19999999995</v>
      </c>
      <c r="F155" s="419">
        <f t="shared" si="1"/>
        <v>14415.359999999997</v>
      </c>
      <c r="G155" s="423">
        <f t="shared" si="2"/>
        <v>302722.55999999994</v>
      </c>
    </row>
    <row r="156" spans="1:11" ht="21.75" x14ac:dyDescent="0.5">
      <c r="A156" s="467" t="s">
        <v>48</v>
      </c>
      <c r="B156" s="378" t="s">
        <v>1411</v>
      </c>
      <c r="C156" s="384">
        <v>0</v>
      </c>
      <c r="D156" s="403">
        <v>0</v>
      </c>
      <c r="E156" s="136">
        <f t="shared" si="0"/>
        <v>0</v>
      </c>
      <c r="F156" s="419">
        <f t="shared" si="1"/>
        <v>0</v>
      </c>
      <c r="G156" s="422">
        <f t="shared" si="2"/>
        <v>0</v>
      </c>
    </row>
    <row r="157" spans="1:11" ht="21.75" x14ac:dyDescent="0.5">
      <c r="A157" s="467" t="s">
        <v>215</v>
      </c>
      <c r="B157" s="378" t="s">
        <v>216</v>
      </c>
      <c r="C157" s="384">
        <v>404800</v>
      </c>
      <c r="D157" s="403">
        <v>3767293</v>
      </c>
      <c r="E157" s="136">
        <f t="shared" si="0"/>
        <v>4520751.5999999996</v>
      </c>
      <c r="F157" s="419">
        <f t="shared" si="1"/>
        <v>226037.58</v>
      </c>
      <c r="G157" s="422">
        <f t="shared" si="2"/>
        <v>4746789.18</v>
      </c>
    </row>
    <row r="158" spans="1:11" ht="21.75" x14ac:dyDescent="0.5">
      <c r="A158" s="467" t="s">
        <v>50</v>
      </c>
      <c r="B158" s="378" t="s">
        <v>1413</v>
      </c>
      <c r="C158" s="384">
        <v>1301272.2</v>
      </c>
      <c r="D158" s="403">
        <v>1301272.2</v>
      </c>
      <c r="E158" s="136">
        <f t="shared" si="0"/>
        <v>1561526.6400000001</v>
      </c>
      <c r="F158" s="419">
        <f t="shared" si="1"/>
        <v>78076.332000000009</v>
      </c>
      <c r="G158" s="424">
        <f t="shared" si="2"/>
        <v>1639602.9720000001</v>
      </c>
    </row>
    <row r="159" spans="1:11" ht="21.75" x14ac:dyDescent="0.5">
      <c r="A159" s="467" t="s">
        <v>52</v>
      </c>
      <c r="B159" s="378" t="s">
        <v>1415</v>
      </c>
      <c r="C159" s="384">
        <v>5971970.6799999997</v>
      </c>
      <c r="D159" s="403">
        <v>5971970.6799999997</v>
      </c>
      <c r="E159" s="136">
        <f t="shared" si="0"/>
        <v>7166364.8159999996</v>
      </c>
      <c r="F159" s="419">
        <f t="shared" si="1"/>
        <v>358318.24079999997</v>
      </c>
      <c r="G159" s="424">
        <f t="shared" si="2"/>
        <v>7524683.0567999994</v>
      </c>
    </row>
    <row r="160" spans="1:11" ht="21.75" x14ac:dyDescent="0.5">
      <c r="A160" s="467" t="s">
        <v>55</v>
      </c>
      <c r="B160" s="378" t="s">
        <v>1416</v>
      </c>
      <c r="C160" s="384">
        <v>0</v>
      </c>
      <c r="D160" s="403">
        <v>0</v>
      </c>
      <c r="E160" s="136">
        <f t="shared" si="0"/>
        <v>0</v>
      </c>
      <c r="F160" s="419">
        <f t="shared" si="1"/>
        <v>0</v>
      </c>
      <c r="G160" s="422">
        <f t="shared" si="2"/>
        <v>0</v>
      </c>
    </row>
    <row r="161" spans="1:10" ht="21.75" x14ac:dyDescent="0.5">
      <c r="A161" s="467" t="s">
        <v>56</v>
      </c>
      <c r="B161" s="378" t="s">
        <v>57</v>
      </c>
      <c r="C161" s="384">
        <v>820000</v>
      </c>
      <c r="D161" s="403">
        <v>403055.74</v>
      </c>
      <c r="E161" s="136">
        <f t="shared" si="0"/>
        <v>483666.88800000004</v>
      </c>
      <c r="F161" s="419">
        <f t="shared" si="1"/>
        <v>24183.344400000005</v>
      </c>
      <c r="G161" s="422">
        <f t="shared" si="2"/>
        <v>507850.23240000004</v>
      </c>
    </row>
    <row r="162" spans="1:10" ht="21.75" x14ac:dyDescent="0.5">
      <c r="A162" s="467" t="s">
        <v>62</v>
      </c>
      <c r="B162" s="378" t="s">
        <v>1421</v>
      </c>
      <c r="C162" s="384">
        <v>249720</v>
      </c>
      <c r="D162" s="403">
        <v>249720</v>
      </c>
      <c r="E162" s="136">
        <f t="shared" si="0"/>
        <v>299664</v>
      </c>
      <c r="F162" s="419">
        <f t="shared" si="1"/>
        <v>14983.2</v>
      </c>
      <c r="G162" s="422">
        <f t="shared" si="2"/>
        <v>314647.2</v>
      </c>
    </row>
    <row r="163" spans="1:10" ht="21.75" x14ac:dyDescent="0.5">
      <c r="A163" s="467" t="s">
        <v>66</v>
      </c>
      <c r="B163" s="378" t="s">
        <v>67</v>
      </c>
      <c r="C163" s="384">
        <v>0</v>
      </c>
      <c r="D163" s="403">
        <v>4694129.8</v>
      </c>
      <c r="E163" s="136">
        <f t="shared" si="0"/>
        <v>5632955.7599999998</v>
      </c>
      <c r="F163" s="419">
        <f t="shared" si="1"/>
        <v>281647.78799999994</v>
      </c>
      <c r="G163" s="423">
        <f t="shared" si="2"/>
        <v>5914603.5479999995</v>
      </c>
    </row>
    <row r="164" spans="1:10" ht="21.75" x14ac:dyDescent="0.5">
      <c r="A164" s="467" t="s">
        <v>68</v>
      </c>
      <c r="B164" s="378" t="s">
        <v>1423</v>
      </c>
      <c r="C164" s="384">
        <v>577552</v>
      </c>
      <c r="D164" s="403">
        <v>458374.1</v>
      </c>
      <c r="E164" s="136">
        <f t="shared" si="0"/>
        <v>550048.91999999993</v>
      </c>
      <c r="F164" s="419">
        <f t="shared" si="1"/>
        <v>27502.445999999996</v>
      </c>
      <c r="G164" s="423">
        <f t="shared" si="2"/>
        <v>577551.36599999992</v>
      </c>
    </row>
    <row r="165" spans="1:10" ht="21.75" x14ac:dyDescent="0.5">
      <c r="A165" s="467" t="s">
        <v>72</v>
      </c>
      <c r="B165" s="378" t="s">
        <v>1427</v>
      </c>
      <c r="C165" s="384">
        <v>1107166</v>
      </c>
      <c r="D165" s="403">
        <v>878703</v>
      </c>
      <c r="E165" s="136">
        <f t="shared" si="0"/>
        <v>1054443.6000000001</v>
      </c>
      <c r="F165" s="419">
        <f t="shared" si="1"/>
        <v>52722.18</v>
      </c>
      <c r="G165" s="423">
        <f t="shared" si="2"/>
        <v>1107165.78</v>
      </c>
    </row>
    <row r="166" spans="1:10" ht="21.75" x14ac:dyDescent="0.5">
      <c r="A166" s="467" t="s">
        <v>93</v>
      </c>
      <c r="B166" s="378" t="s">
        <v>1432</v>
      </c>
      <c r="C166" s="384">
        <v>825072</v>
      </c>
      <c r="D166" s="403">
        <v>654819</v>
      </c>
      <c r="E166" s="136">
        <f t="shared" si="0"/>
        <v>785782.8</v>
      </c>
      <c r="F166" s="419">
        <f t="shared" si="1"/>
        <v>39289.14</v>
      </c>
      <c r="G166" s="423">
        <f t="shared" si="2"/>
        <v>825071.94000000006</v>
      </c>
    </row>
    <row r="167" spans="1:10" ht="21.75" x14ac:dyDescent="0.5">
      <c r="A167" s="467" t="s">
        <v>97</v>
      </c>
      <c r="B167" s="378" t="s">
        <v>98</v>
      </c>
      <c r="C167" s="384">
        <v>91083</v>
      </c>
      <c r="D167" s="403">
        <v>72288</v>
      </c>
      <c r="E167" s="136">
        <f t="shared" si="0"/>
        <v>86745.600000000006</v>
      </c>
      <c r="F167" s="419">
        <f t="shared" si="1"/>
        <v>4337.28</v>
      </c>
      <c r="G167" s="422">
        <f t="shared" si="2"/>
        <v>91082.880000000005</v>
      </c>
    </row>
    <row r="168" spans="1:10" ht="21.75" x14ac:dyDescent="0.5">
      <c r="A168" s="467" t="s">
        <v>101</v>
      </c>
      <c r="B168" s="378" t="s">
        <v>1436</v>
      </c>
      <c r="C168" s="384">
        <v>98185</v>
      </c>
      <c r="D168" s="403">
        <v>72715.95</v>
      </c>
      <c r="E168" s="136">
        <f t="shared" si="0"/>
        <v>87259.139999999985</v>
      </c>
      <c r="F168" s="419">
        <f t="shared" si="1"/>
        <v>4362.9569999999994</v>
      </c>
      <c r="G168" s="422">
        <f t="shared" si="2"/>
        <v>91622.09699999998</v>
      </c>
    </row>
    <row r="169" spans="1:10" ht="21.75" x14ac:dyDescent="0.5">
      <c r="A169" s="467" t="s">
        <v>109</v>
      </c>
      <c r="B169" s="378" t="s">
        <v>1442</v>
      </c>
      <c r="C169" s="384">
        <v>0</v>
      </c>
      <c r="D169" s="403">
        <v>0</v>
      </c>
      <c r="E169" s="136">
        <f t="shared" si="0"/>
        <v>0</v>
      </c>
      <c r="F169" s="419">
        <f t="shared" si="1"/>
        <v>0</v>
      </c>
      <c r="G169" s="422">
        <f t="shared" si="2"/>
        <v>0</v>
      </c>
    </row>
    <row r="170" spans="1:10" ht="21.75" x14ac:dyDescent="0.5">
      <c r="A170" s="467" t="s">
        <v>863</v>
      </c>
      <c r="B170" s="378" t="s">
        <v>864</v>
      </c>
      <c r="C170" s="434">
        <v>0</v>
      </c>
      <c r="D170" s="403">
        <v>25904</v>
      </c>
      <c r="E170" s="136">
        <f t="shared" si="0"/>
        <v>31084.800000000003</v>
      </c>
      <c r="F170" s="419">
        <f t="shared" si="1"/>
        <v>1554.24</v>
      </c>
      <c r="G170" s="422">
        <f t="shared" si="2"/>
        <v>32639.040000000005</v>
      </c>
      <c r="J170" s="19">
        <v>115337</v>
      </c>
    </row>
    <row r="171" spans="1:10" ht="21.75" x14ac:dyDescent="0.5">
      <c r="A171" s="467" t="s">
        <v>132</v>
      </c>
      <c r="B171" s="378" t="s">
        <v>1449</v>
      </c>
      <c r="C171" s="384">
        <v>2237</v>
      </c>
      <c r="D171" s="403">
        <v>1775</v>
      </c>
      <c r="E171" s="136">
        <f t="shared" si="0"/>
        <v>2130</v>
      </c>
      <c r="F171" s="419">
        <f t="shared" si="1"/>
        <v>106.5</v>
      </c>
      <c r="G171" s="422">
        <f t="shared" si="2"/>
        <v>2236.5</v>
      </c>
    </row>
    <row r="172" spans="1:10" ht="21.75" x14ac:dyDescent="0.5">
      <c r="A172" s="467" t="s">
        <v>876</v>
      </c>
      <c r="B172" s="378" t="s">
        <v>877</v>
      </c>
      <c r="C172" s="384">
        <v>0</v>
      </c>
      <c r="D172" s="403">
        <v>0</v>
      </c>
      <c r="E172" s="136">
        <f t="shared" si="0"/>
        <v>0</v>
      </c>
      <c r="F172" s="419">
        <f t="shared" si="1"/>
        <v>0</v>
      </c>
      <c r="G172" s="422">
        <f t="shared" si="2"/>
        <v>0</v>
      </c>
    </row>
    <row r="173" spans="1:10" ht="21.75" x14ac:dyDescent="0.5">
      <c r="A173" s="467" t="s">
        <v>882</v>
      </c>
      <c r="B173" s="378" t="s">
        <v>883</v>
      </c>
      <c r="C173" s="384">
        <v>0</v>
      </c>
      <c r="D173" s="403">
        <v>0</v>
      </c>
      <c r="E173" s="136">
        <f t="shared" si="0"/>
        <v>0</v>
      </c>
      <c r="F173" s="419">
        <f t="shared" si="1"/>
        <v>0</v>
      </c>
      <c r="G173" s="422">
        <f t="shared" si="2"/>
        <v>0</v>
      </c>
    </row>
    <row r="174" spans="1:10" ht="21.75" x14ac:dyDescent="0.5">
      <c r="A174" s="467" t="s">
        <v>166</v>
      </c>
      <c r="B174" s="378" t="s">
        <v>167</v>
      </c>
      <c r="C174" s="384">
        <v>71305</v>
      </c>
      <c r="D174" s="403">
        <v>71305</v>
      </c>
      <c r="E174" s="136">
        <f t="shared" si="0"/>
        <v>85566</v>
      </c>
      <c r="F174" s="419">
        <f t="shared" si="1"/>
        <v>4278.3</v>
      </c>
      <c r="G174" s="422">
        <f t="shared" si="2"/>
        <v>89844.3</v>
      </c>
    </row>
    <row r="175" spans="1:10" ht="21.75" x14ac:dyDescent="0.5">
      <c r="A175" s="467" t="s">
        <v>174</v>
      </c>
      <c r="B175" s="378" t="s">
        <v>1455</v>
      </c>
      <c r="C175" s="384">
        <v>0</v>
      </c>
      <c r="D175" s="403">
        <v>15000</v>
      </c>
      <c r="E175" s="136">
        <f t="shared" si="0"/>
        <v>18000</v>
      </c>
      <c r="F175" s="419">
        <f t="shared" si="1"/>
        <v>900</v>
      </c>
      <c r="G175" s="422">
        <f t="shared" si="2"/>
        <v>18900</v>
      </c>
    </row>
    <row r="176" spans="1:10" ht="21.75" x14ac:dyDescent="0.5">
      <c r="A176" s="467" t="s">
        <v>885</v>
      </c>
      <c r="B176" s="378" t="s">
        <v>886</v>
      </c>
      <c r="C176" s="384">
        <v>0</v>
      </c>
      <c r="D176" s="403">
        <v>793782.17</v>
      </c>
      <c r="E176" s="136">
        <f t="shared" si="0"/>
        <v>952538.60400000005</v>
      </c>
      <c r="F176" s="419">
        <f t="shared" si="1"/>
        <v>47626.930200000003</v>
      </c>
      <c r="G176" s="422">
        <f t="shared" si="2"/>
        <v>1000165.5342000001</v>
      </c>
    </row>
    <row r="177" spans="1:7" ht="21.75" x14ac:dyDescent="0.5">
      <c r="A177" s="467" t="s">
        <v>175</v>
      </c>
      <c r="B177" s="378" t="s">
        <v>1456</v>
      </c>
      <c r="C177" s="384">
        <v>41656.18</v>
      </c>
      <c r="D177" s="403">
        <v>41656.18</v>
      </c>
      <c r="E177" s="136">
        <f t="shared" si="0"/>
        <v>49987.416000000005</v>
      </c>
      <c r="F177" s="419">
        <f t="shared" si="1"/>
        <v>2499.3708000000001</v>
      </c>
      <c r="G177" s="422">
        <f t="shared" si="2"/>
        <v>52486.786800000002</v>
      </c>
    </row>
    <row r="178" spans="1:7" ht="21.75" x14ac:dyDescent="0.5">
      <c r="A178" s="467" t="s">
        <v>143</v>
      </c>
      <c r="B178" s="378" t="s">
        <v>1457</v>
      </c>
      <c r="C178" s="434">
        <v>10098180</v>
      </c>
      <c r="D178" s="403">
        <v>6263159.0899999999</v>
      </c>
      <c r="E178" s="136">
        <f t="shared" si="0"/>
        <v>7515790.9079999998</v>
      </c>
      <c r="F178" s="419">
        <f t="shared" si="1"/>
        <v>375789.5454</v>
      </c>
      <c r="G178" s="422">
        <f t="shared" si="2"/>
        <v>7891580.4534</v>
      </c>
    </row>
    <row r="179" spans="1:7" ht="21.75" x14ac:dyDescent="0.5">
      <c r="A179" s="467" t="s">
        <v>183</v>
      </c>
      <c r="B179" s="378" t="s">
        <v>1462</v>
      </c>
      <c r="C179" s="384">
        <v>278262.95</v>
      </c>
      <c r="D179" s="403">
        <v>278262.95</v>
      </c>
      <c r="E179" s="136">
        <f t="shared" si="0"/>
        <v>333915.54000000004</v>
      </c>
      <c r="F179" s="419">
        <f t="shared" si="1"/>
        <v>16695.777000000002</v>
      </c>
      <c r="G179" s="422">
        <f t="shared" si="2"/>
        <v>350611.31700000004</v>
      </c>
    </row>
    <row r="180" spans="1:7" ht="21.75" x14ac:dyDescent="0.5">
      <c r="A180" s="467" t="s">
        <v>197</v>
      </c>
      <c r="B180" s="378" t="s">
        <v>198</v>
      </c>
      <c r="C180" s="384">
        <v>5600</v>
      </c>
      <c r="D180" s="403">
        <v>5600</v>
      </c>
      <c r="E180" s="136">
        <f t="shared" si="0"/>
        <v>6720</v>
      </c>
      <c r="F180" s="419">
        <f t="shared" si="1"/>
        <v>336</v>
      </c>
      <c r="G180" s="422">
        <f t="shared" si="2"/>
        <v>7056</v>
      </c>
    </row>
    <row r="181" spans="1:7" ht="21.75" x14ac:dyDescent="0.5">
      <c r="A181" s="467" t="s">
        <v>202</v>
      </c>
      <c r="B181" s="378" t="s">
        <v>1467</v>
      </c>
      <c r="C181" s="384">
        <v>0</v>
      </c>
      <c r="D181" s="403">
        <v>0</v>
      </c>
      <c r="E181" s="136">
        <f t="shared" si="0"/>
        <v>0</v>
      </c>
      <c r="F181" s="419">
        <f t="shared" si="1"/>
        <v>0</v>
      </c>
      <c r="G181" s="422">
        <f t="shared" si="2"/>
        <v>0</v>
      </c>
    </row>
    <row r="182" spans="1:7" s="329" customFormat="1" ht="21.75" x14ac:dyDescent="0.5">
      <c r="A182" s="468" t="s">
        <v>205</v>
      </c>
      <c r="B182" s="379" t="s">
        <v>206</v>
      </c>
      <c r="C182" s="384">
        <v>0</v>
      </c>
      <c r="D182" s="403">
        <v>0</v>
      </c>
      <c r="E182" s="136">
        <f t="shared" si="0"/>
        <v>0</v>
      </c>
      <c r="F182" s="419">
        <f t="shared" si="1"/>
        <v>0</v>
      </c>
      <c r="G182" s="422">
        <f t="shared" si="2"/>
        <v>0</v>
      </c>
    </row>
    <row r="183" spans="1:7" ht="27" customHeight="1" x14ac:dyDescent="0.5">
      <c r="A183" s="467" t="s">
        <v>207</v>
      </c>
      <c r="B183" s="378" t="s">
        <v>1468</v>
      </c>
      <c r="C183" s="384">
        <v>745500</v>
      </c>
      <c r="D183" s="403">
        <v>745500</v>
      </c>
      <c r="E183" s="136">
        <f t="shared" si="0"/>
        <v>894600</v>
      </c>
      <c r="F183" s="419">
        <f t="shared" si="1"/>
        <v>44730</v>
      </c>
      <c r="G183" s="422">
        <f t="shared" si="2"/>
        <v>939330</v>
      </c>
    </row>
    <row r="184" spans="1:7" ht="18.75" customHeight="1" x14ac:dyDescent="0.5">
      <c r="A184" s="467" t="s">
        <v>211</v>
      </c>
      <c r="B184" s="378" t="s">
        <v>212</v>
      </c>
      <c r="C184" s="384">
        <v>28813.25</v>
      </c>
      <c r="D184" s="403">
        <v>28813.25</v>
      </c>
      <c r="E184" s="136">
        <f t="shared" si="0"/>
        <v>34575.899999999994</v>
      </c>
      <c r="F184" s="419">
        <f t="shared" si="1"/>
        <v>1728.7949999999996</v>
      </c>
      <c r="G184" s="422">
        <f t="shared" si="2"/>
        <v>36304.694999999992</v>
      </c>
    </row>
    <row r="185" spans="1:7" ht="21.75" x14ac:dyDescent="0.5">
      <c r="A185" s="467" t="s">
        <v>213</v>
      </c>
      <c r="B185" s="378" t="s">
        <v>214</v>
      </c>
      <c r="C185" s="384">
        <v>750896.5</v>
      </c>
      <c r="D185" s="403">
        <v>265830</v>
      </c>
      <c r="E185" s="136">
        <f t="shared" si="0"/>
        <v>318996</v>
      </c>
      <c r="F185" s="419">
        <f>E185*10/100</f>
        <v>31899.599999999999</v>
      </c>
      <c r="G185" s="422">
        <f t="shared" si="2"/>
        <v>350895.6</v>
      </c>
    </row>
    <row r="186" spans="1:7" ht="21.75" x14ac:dyDescent="0.5">
      <c r="A186" s="467" t="s">
        <v>229</v>
      </c>
      <c r="B186" s="380" t="s">
        <v>230</v>
      </c>
      <c r="C186" s="385">
        <v>9512040</v>
      </c>
      <c r="D186" s="403">
        <v>5860719.0899999999</v>
      </c>
    </row>
    <row r="187" spans="1:7" ht="21.75" x14ac:dyDescent="0.5">
      <c r="A187" s="467" t="s">
        <v>261</v>
      </c>
      <c r="B187" s="380" t="s">
        <v>262</v>
      </c>
      <c r="C187" s="385">
        <v>2891640</v>
      </c>
      <c r="D187" s="403">
        <v>1725000</v>
      </c>
    </row>
    <row r="188" spans="1:7" ht="21.75" x14ac:dyDescent="0.5">
      <c r="A188" s="467" t="s">
        <v>263</v>
      </c>
      <c r="B188" s="380" t="s">
        <v>264</v>
      </c>
      <c r="C188" s="385">
        <v>3335700</v>
      </c>
      <c r="D188" s="403">
        <v>2538132</v>
      </c>
    </row>
    <row r="189" spans="1:7" ht="21.75" x14ac:dyDescent="0.5">
      <c r="A189" s="467" t="s">
        <v>265</v>
      </c>
      <c r="B189" s="380" t="s">
        <v>1470</v>
      </c>
      <c r="C189" s="385">
        <v>0</v>
      </c>
      <c r="D189" s="403">
        <v>0</v>
      </c>
      <c r="G189" s="425">
        <f>C188+C190+C187</f>
        <v>6438780</v>
      </c>
    </row>
    <row r="190" spans="1:7" ht="21.75" x14ac:dyDescent="0.5">
      <c r="A190" s="467" t="s">
        <v>266</v>
      </c>
      <c r="B190" s="380" t="s">
        <v>267</v>
      </c>
      <c r="C190" s="385">
        <v>211440</v>
      </c>
      <c r="D190" s="403">
        <v>135920</v>
      </c>
      <c r="G190" s="136">
        <f>G189*5/100</f>
        <v>321939</v>
      </c>
    </row>
    <row r="191" spans="1:7" ht="21.75" x14ac:dyDescent="0.5">
      <c r="A191" s="467" t="s">
        <v>254</v>
      </c>
      <c r="B191" s="380" t="s">
        <v>1472</v>
      </c>
      <c r="C191" s="385">
        <v>216000</v>
      </c>
      <c r="D191" s="403">
        <v>219060</v>
      </c>
    </row>
    <row r="192" spans="1:7" ht="19.5" customHeight="1" x14ac:dyDescent="0.5">
      <c r="A192" s="467" t="s">
        <v>899</v>
      </c>
      <c r="B192" s="380" t="s">
        <v>900</v>
      </c>
      <c r="C192" s="385">
        <v>67200</v>
      </c>
      <c r="D192" s="403">
        <v>19040</v>
      </c>
    </row>
    <row r="193" spans="1:4" ht="21.75" x14ac:dyDescent="0.5">
      <c r="A193" s="467" t="s">
        <v>903</v>
      </c>
      <c r="B193" s="380" t="s">
        <v>904</v>
      </c>
      <c r="C193" s="385">
        <v>0</v>
      </c>
      <c r="D193" s="403">
        <v>0</v>
      </c>
    </row>
    <row r="194" spans="1:4" ht="21.75" x14ac:dyDescent="0.5">
      <c r="A194" s="467" t="s">
        <v>289</v>
      </c>
      <c r="B194" s="380" t="s">
        <v>290</v>
      </c>
      <c r="C194" s="385">
        <v>111305.18</v>
      </c>
      <c r="D194" s="403">
        <v>111305.18</v>
      </c>
    </row>
    <row r="195" spans="1:4" ht="21.75" x14ac:dyDescent="0.5">
      <c r="A195" s="467" t="s">
        <v>291</v>
      </c>
      <c r="B195" s="380" t="s">
        <v>292</v>
      </c>
      <c r="C195" s="385">
        <v>166957.76999999999</v>
      </c>
      <c r="D195" s="403">
        <v>166957.76999999999</v>
      </c>
    </row>
    <row r="196" spans="1:4" ht="21.75" x14ac:dyDescent="0.5">
      <c r="A196" s="467" t="s">
        <v>295</v>
      </c>
      <c r="B196" s="380" t="s">
        <v>1479</v>
      </c>
      <c r="C196" s="385">
        <v>321939</v>
      </c>
      <c r="D196" s="403">
        <v>215500</v>
      </c>
    </row>
    <row r="197" spans="1:4" ht="21.75" x14ac:dyDescent="0.5">
      <c r="A197" s="467" t="s">
        <v>298</v>
      </c>
      <c r="B197" s="380" t="s">
        <v>299</v>
      </c>
      <c r="C197" s="385">
        <v>1677</v>
      </c>
      <c r="D197" s="403">
        <v>1677</v>
      </c>
    </row>
    <row r="198" spans="1:4" ht="20.25" customHeight="1" x14ac:dyDescent="0.5">
      <c r="A198" s="467" t="s">
        <v>274</v>
      </c>
      <c r="B198" s="380" t="s">
        <v>275</v>
      </c>
      <c r="C198" s="385">
        <v>990000</v>
      </c>
      <c r="D198" s="403">
        <v>466000</v>
      </c>
    </row>
    <row r="199" spans="1:4" ht="43.5" x14ac:dyDescent="0.5">
      <c r="A199" s="467" t="s">
        <v>277</v>
      </c>
      <c r="B199" s="380" t="s">
        <v>278</v>
      </c>
      <c r="C199" s="385">
        <v>101000</v>
      </c>
      <c r="D199" s="403">
        <v>101000</v>
      </c>
    </row>
    <row r="200" spans="1:4" ht="21.75" x14ac:dyDescent="0.5">
      <c r="A200" s="467" t="s">
        <v>905</v>
      </c>
      <c r="B200" s="380" t="s">
        <v>906</v>
      </c>
      <c r="C200" s="427">
        <v>1500000</v>
      </c>
      <c r="D200" s="403">
        <v>2020400</v>
      </c>
    </row>
    <row r="201" spans="1:4" ht="21.75" x14ac:dyDescent="0.5">
      <c r="A201" s="467" t="s">
        <v>907</v>
      </c>
      <c r="B201" s="380" t="s">
        <v>908</v>
      </c>
      <c r="C201" s="385">
        <v>0</v>
      </c>
      <c r="D201" s="403">
        <v>115500</v>
      </c>
    </row>
    <row r="202" spans="1:4" ht="21.75" x14ac:dyDescent="0.5">
      <c r="A202" s="467" t="s">
        <v>300</v>
      </c>
      <c r="B202" s="380" t="s">
        <v>301</v>
      </c>
      <c r="C202" s="385">
        <v>0</v>
      </c>
      <c r="D202" s="403">
        <v>0</v>
      </c>
    </row>
    <row r="203" spans="1:4" ht="43.5" x14ac:dyDescent="0.5">
      <c r="A203" s="467" t="s">
        <v>302</v>
      </c>
      <c r="B203" s="380" t="s">
        <v>303</v>
      </c>
      <c r="C203" s="385">
        <v>28813.25</v>
      </c>
      <c r="D203" s="403">
        <v>28813.25</v>
      </c>
    </row>
    <row r="204" spans="1:4" ht="21.75" x14ac:dyDescent="0.5">
      <c r="A204" s="467" t="s">
        <v>324</v>
      </c>
      <c r="B204" s="380" t="s">
        <v>325</v>
      </c>
      <c r="C204" s="385">
        <v>100000</v>
      </c>
      <c r="D204" s="403">
        <v>200100</v>
      </c>
    </row>
    <row r="205" spans="1:4" ht="21.75" x14ac:dyDescent="0.5">
      <c r="A205" s="467" t="s">
        <v>328</v>
      </c>
      <c r="B205" s="380" t="s">
        <v>329</v>
      </c>
      <c r="C205" s="385">
        <v>50000</v>
      </c>
      <c r="D205" s="403">
        <v>75520</v>
      </c>
    </row>
    <row r="206" spans="1:4" ht="21.75" x14ac:dyDescent="0.5">
      <c r="A206" s="467" t="s">
        <v>330</v>
      </c>
      <c r="B206" s="380" t="s">
        <v>331</v>
      </c>
      <c r="C206" s="385">
        <v>80000</v>
      </c>
      <c r="D206" s="403">
        <v>137265</v>
      </c>
    </row>
    <row r="207" spans="1:4" ht="21.75" x14ac:dyDescent="0.5">
      <c r="A207" s="467" t="s">
        <v>332</v>
      </c>
      <c r="B207" s="380" t="s">
        <v>333</v>
      </c>
      <c r="C207" s="385">
        <v>45000</v>
      </c>
      <c r="D207" s="403">
        <v>54572</v>
      </c>
    </row>
    <row r="208" spans="1:4" ht="21.75" x14ac:dyDescent="0.5">
      <c r="A208" s="467" t="s">
        <v>919</v>
      </c>
      <c r="B208" s="380" t="s">
        <v>399</v>
      </c>
      <c r="C208" s="385">
        <v>265564</v>
      </c>
      <c r="D208" s="403">
        <v>368575.45</v>
      </c>
    </row>
    <row r="209" spans="1:4" ht="21.75" x14ac:dyDescent="0.5">
      <c r="A209" s="467" t="s">
        <v>1964</v>
      </c>
      <c r="B209" s="380" t="s">
        <v>1149</v>
      </c>
      <c r="C209" s="385">
        <v>0</v>
      </c>
      <c r="D209" s="403">
        <v>0</v>
      </c>
    </row>
    <row r="210" spans="1:4" ht="21.75" x14ac:dyDescent="0.5">
      <c r="A210" s="467" t="s">
        <v>920</v>
      </c>
      <c r="B210" s="380" t="s">
        <v>400</v>
      </c>
      <c r="C210" s="385">
        <v>52000</v>
      </c>
      <c r="D210" s="403">
        <v>13750</v>
      </c>
    </row>
    <row r="211" spans="1:4" ht="21.75" x14ac:dyDescent="0.5">
      <c r="A211" s="467" t="s">
        <v>921</v>
      </c>
      <c r="B211" s="380" t="s">
        <v>401</v>
      </c>
      <c r="C211" s="385">
        <v>25795</v>
      </c>
      <c r="D211" s="403">
        <v>14250</v>
      </c>
    </row>
    <row r="212" spans="1:4" ht="21.75" x14ac:dyDescent="0.5">
      <c r="A212" s="467" t="s">
        <v>922</v>
      </c>
      <c r="B212" s="380" t="s">
        <v>402</v>
      </c>
      <c r="C212" s="385">
        <v>24340</v>
      </c>
      <c r="D212" s="403">
        <v>24340</v>
      </c>
    </row>
    <row r="213" spans="1:4" ht="21.75" x14ac:dyDescent="0.5">
      <c r="A213" s="467" t="s">
        <v>923</v>
      </c>
      <c r="B213" s="380" t="s">
        <v>403</v>
      </c>
      <c r="C213" s="385">
        <v>197420</v>
      </c>
      <c r="D213" s="403">
        <v>131800</v>
      </c>
    </row>
    <row r="214" spans="1:4" ht="21.75" x14ac:dyDescent="0.5">
      <c r="A214" s="467" t="s">
        <v>924</v>
      </c>
      <c r="B214" s="380" t="s">
        <v>404</v>
      </c>
      <c r="C214" s="385">
        <v>482591</v>
      </c>
      <c r="D214" s="403">
        <v>353160.87</v>
      </c>
    </row>
    <row r="215" spans="1:4" ht="21.75" x14ac:dyDescent="0.5">
      <c r="A215" s="467" t="s">
        <v>925</v>
      </c>
      <c r="B215" s="380" t="s">
        <v>409</v>
      </c>
      <c r="C215" s="385">
        <v>20278</v>
      </c>
      <c r="D215" s="403">
        <v>14250</v>
      </c>
    </row>
    <row r="216" spans="1:4" ht="21.75" x14ac:dyDescent="0.5">
      <c r="A216" s="467" t="s">
        <v>926</v>
      </c>
      <c r="B216" s="380" t="s">
        <v>410</v>
      </c>
      <c r="C216" s="385">
        <v>12210</v>
      </c>
      <c r="D216" s="403">
        <v>2600</v>
      </c>
    </row>
    <row r="217" spans="1:4" ht="21.75" x14ac:dyDescent="0.5">
      <c r="A217" s="467" t="s">
        <v>927</v>
      </c>
      <c r="B217" s="380" t="s">
        <v>411</v>
      </c>
      <c r="C217" s="385">
        <v>0</v>
      </c>
      <c r="D217" s="403">
        <v>0</v>
      </c>
    </row>
    <row r="218" spans="1:4" ht="21.75" x14ac:dyDescent="0.5">
      <c r="A218" s="467" t="s">
        <v>336</v>
      </c>
      <c r="B218" s="380" t="s">
        <v>337</v>
      </c>
      <c r="C218" s="385">
        <v>20000</v>
      </c>
      <c r="D218" s="403">
        <v>20781</v>
      </c>
    </row>
    <row r="219" spans="1:4" ht="21.75" x14ac:dyDescent="0.5">
      <c r="A219" s="467" t="s">
        <v>338</v>
      </c>
      <c r="B219" s="380" t="s">
        <v>339</v>
      </c>
      <c r="C219" s="385">
        <v>247881.7</v>
      </c>
      <c r="D219" s="403">
        <v>247881.7</v>
      </c>
    </row>
    <row r="220" spans="1:4" ht="21.75" x14ac:dyDescent="0.5">
      <c r="A220" s="467" t="s">
        <v>354</v>
      </c>
      <c r="B220" s="380" t="s">
        <v>1487</v>
      </c>
      <c r="C220" s="385">
        <v>20000</v>
      </c>
      <c r="D220" s="403">
        <v>20000</v>
      </c>
    </row>
    <row r="221" spans="1:4" ht="21.75" x14ac:dyDescent="0.5">
      <c r="A221" s="467" t="s">
        <v>355</v>
      </c>
      <c r="B221" s="380" t="s">
        <v>356</v>
      </c>
      <c r="C221" s="385">
        <v>21900</v>
      </c>
      <c r="D221" s="403">
        <v>21900</v>
      </c>
    </row>
    <row r="222" spans="1:4" ht="21.75" x14ac:dyDescent="0.5">
      <c r="A222" s="467" t="s">
        <v>928</v>
      </c>
      <c r="B222" s="380" t="s">
        <v>929</v>
      </c>
      <c r="C222" s="385">
        <v>500000</v>
      </c>
      <c r="D222" s="403">
        <v>382524</v>
      </c>
    </row>
    <row r="223" spans="1:4" ht="21.75" x14ac:dyDescent="0.5">
      <c r="A223" s="467" t="s">
        <v>371</v>
      </c>
      <c r="B223" s="380" t="s">
        <v>1488</v>
      </c>
      <c r="C223" s="385">
        <v>0</v>
      </c>
      <c r="D223" s="403">
        <v>0</v>
      </c>
    </row>
    <row r="224" spans="1:4" ht="21.75" x14ac:dyDescent="0.5">
      <c r="A224" s="467" t="s">
        <v>373</v>
      </c>
      <c r="B224" s="380" t="s">
        <v>1489</v>
      </c>
      <c r="C224" s="385">
        <v>857455.59</v>
      </c>
      <c r="D224" s="403">
        <v>857455.59</v>
      </c>
    </row>
    <row r="225" spans="1:4" ht="21.75" x14ac:dyDescent="0.5">
      <c r="A225" s="467" t="s">
        <v>374</v>
      </c>
      <c r="B225" s="380" t="s">
        <v>375</v>
      </c>
      <c r="C225" s="385">
        <v>950000</v>
      </c>
      <c r="D225" s="403">
        <v>1122344.3400000001</v>
      </c>
    </row>
    <row r="226" spans="1:4" ht="21.75" x14ac:dyDescent="0.5">
      <c r="A226" s="467" t="s">
        <v>376</v>
      </c>
      <c r="B226" s="380" t="s">
        <v>377</v>
      </c>
      <c r="C226" s="385">
        <v>371346.82</v>
      </c>
      <c r="D226" s="403">
        <v>371346.82</v>
      </c>
    </row>
    <row r="227" spans="1:4" ht="21.75" x14ac:dyDescent="0.5">
      <c r="A227" s="467" t="s">
        <v>380</v>
      </c>
      <c r="B227" s="380" t="s">
        <v>381</v>
      </c>
      <c r="C227" s="385">
        <v>20</v>
      </c>
      <c r="D227" s="403">
        <v>20</v>
      </c>
    </row>
    <row r="228" spans="1:4" ht="21.75" x14ac:dyDescent="0.5">
      <c r="A228" s="467" t="s">
        <v>390</v>
      </c>
      <c r="B228" s="380" t="s">
        <v>391</v>
      </c>
      <c r="C228" s="385">
        <v>900000</v>
      </c>
      <c r="D228" s="403">
        <v>663732.35</v>
      </c>
    </row>
    <row r="229" spans="1:4" ht="21.75" x14ac:dyDescent="0.5">
      <c r="A229" s="467" t="s">
        <v>393</v>
      </c>
      <c r="B229" s="380" t="s">
        <v>394</v>
      </c>
      <c r="C229" s="385">
        <v>27000</v>
      </c>
      <c r="D229" s="403">
        <v>18695</v>
      </c>
    </row>
    <row r="230" spans="1:4" ht="21.75" x14ac:dyDescent="0.5">
      <c r="A230" s="467" t="s">
        <v>395</v>
      </c>
      <c r="B230" s="380" t="s">
        <v>396</v>
      </c>
      <c r="C230" s="385">
        <v>27600</v>
      </c>
      <c r="D230" s="403">
        <v>13647.24</v>
      </c>
    </row>
    <row r="231" spans="1:4" ht="21.75" x14ac:dyDescent="0.5">
      <c r="A231" s="467" t="s">
        <v>397</v>
      </c>
      <c r="B231" s="380" t="s">
        <v>398</v>
      </c>
      <c r="C231" s="385">
        <v>15000</v>
      </c>
      <c r="D231" s="403">
        <v>11605</v>
      </c>
    </row>
    <row r="232" spans="1:4" ht="21.75" x14ac:dyDescent="0.5">
      <c r="A232" s="467" t="s">
        <v>384</v>
      </c>
      <c r="B232" s="380" t="s">
        <v>385</v>
      </c>
      <c r="C232" s="385">
        <v>68068.05</v>
      </c>
      <c r="D232" s="403">
        <v>68068.05</v>
      </c>
    </row>
    <row r="233" spans="1:4" ht="21.75" x14ac:dyDescent="0.5">
      <c r="A233" s="467" t="s">
        <v>220</v>
      </c>
      <c r="B233" s="380" t="s">
        <v>221</v>
      </c>
      <c r="C233" s="385">
        <v>3810860.72</v>
      </c>
      <c r="D233" s="403">
        <v>2778135.42</v>
      </c>
    </row>
    <row r="234" spans="1:4" ht="21.75" x14ac:dyDescent="0.5">
      <c r="A234" s="467" t="s">
        <v>222</v>
      </c>
      <c r="B234" s="380" t="s">
        <v>1491</v>
      </c>
      <c r="C234" s="385">
        <v>0</v>
      </c>
      <c r="D234" s="403">
        <v>0</v>
      </c>
    </row>
    <row r="235" spans="1:4" ht="21.75" x14ac:dyDescent="0.5">
      <c r="A235" s="467" t="s">
        <v>224</v>
      </c>
      <c r="B235" s="380" t="s">
        <v>1492</v>
      </c>
      <c r="C235" s="426">
        <v>1645383.74</v>
      </c>
      <c r="D235" s="403">
        <v>1087966.8999999999</v>
      </c>
    </row>
    <row r="236" spans="1:4" ht="21.75" x14ac:dyDescent="0.5">
      <c r="A236" s="467" t="s">
        <v>227</v>
      </c>
      <c r="B236" s="380" t="s">
        <v>228</v>
      </c>
      <c r="C236" s="426">
        <v>1991450</v>
      </c>
      <c r="D236" s="403">
        <v>1309846.8999999999</v>
      </c>
    </row>
    <row r="237" spans="1:4" ht="21.75" x14ac:dyDescent="0.5">
      <c r="A237" s="467" t="s">
        <v>405</v>
      </c>
      <c r="B237" s="380" t="s">
        <v>406</v>
      </c>
      <c r="C237" s="385">
        <v>62000</v>
      </c>
      <c r="D237" s="403">
        <v>23755</v>
      </c>
    </row>
    <row r="238" spans="1:4" ht="21.75" x14ac:dyDescent="0.5">
      <c r="A238" s="467" t="s">
        <v>407</v>
      </c>
      <c r="B238" s="380" t="s">
        <v>408</v>
      </c>
      <c r="C238" s="385">
        <v>173050</v>
      </c>
      <c r="D238" s="403">
        <v>110175</v>
      </c>
    </row>
    <row r="239" spans="1:4" ht="21.75" x14ac:dyDescent="0.5">
      <c r="A239" s="467" t="s">
        <v>225</v>
      </c>
      <c r="B239" s="380" t="s">
        <v>226</v>
      </c>
      <c r="C239" s="385">
        <v>526398.01</v>
      </c>
      <c r="D239" s="403">
        <v>294348.89</v>
      </c>
    </row>
    <row r="240" spans="1:4" ht="21.75" x14ac:dyDescent="0.5">
      <c r="A240" s="467" t="s">
        <v>930</v>
      </c>
      <c r="B240" s="380" t="s">
        <v>931</v>
      </c>
      <c r="C240" s="385">
        <v>140280</v>
      </c>
      <c r="D240" s="403">
        <v>140280</v>
      </c>
    </row>
    <row r="241" spans="1:4" ht="21.75" x14ac:dyDescent="0.5">
      <c r="A241" s="467" t="s">
        <v>412</v>
      </c>
      <c r="B241" s="380" t="s">
        <v>1494</v>
      </c>
      <c r="C241" s="385">
        <v>0</v>
      </c>
      <c r="D241" s="403">
        <v>0</v>
      </c>
    </row>
    <row r="242" spans="1:4" ht="21.75" x14ac:dyDescent="0.5">
      <c r="A242" s="467" t="s">
        <v>512</v>
      </c>
      <c r="B242" s="380" t="s">
        <v>1496</v>
      </c>
      <c r="C242" s="385">
        <v>1548335</v>
      </c>
      <c r="D242" s="403">
        <v>107060</v>
      </c>
    </row>
    <row r="243" spans="1:4" ht="21.75" x14ac:dyDescent="0.5">
      <c r="A243" s="467" t="s">
        <v>513</v>
      </c>
      <c r="B243" s="380" t="s">
        <v>514</v>
      </c>
      <c r="C243" s="385">
        <v>0</v>
      </c>
      <c r="D243" s="403">
        <v>280062</v>
      </c>
    </row>
    <row r="244" spans="1:4" ht="21.75" x14ac:dyDescent="0.5">
      <c r="A244" s="467" t="s">
        <v>515</v>
      </c>
      <c r="B244" s="380" t="s">
        <v>1497</v>
      </c>
      <c r="C244" s="385">
        <v>5548545.0999999996</v>
      </c>
      <c r="D244" s="403">
        <v>5548545.0999999996</v>
      </c>
    </row>
    <row r="245" spans="1:4" ht="21.75" x14ac:dyDescent="0.5">
      <c r="A245" s="467" t="s">
        <v>516</v>
      </c>
      <c r="B245" s="380" t="s">
        <v>1498</v>
      </c>
      <c r="C245" s="385">
        <v>3999</v>
      </c>
      <c r="D245" s="403">
        <v>3999</v>
      </c>
    </row>
    <row r="246" spans="1:4" ht="21.75" x14ac:dyDescent="0.5">
      <c r="A246" s="467" t="s">
        <v>940</v>
      </c>
      <c r="B246" s="380" t="s">
        <v>941</v>
      </c>
      <c r="C246" s="426">
        <v>4562880</v>
      </c>
      <c r="D246" s="403">
        <v>3221139</v>
      </c>
    </row>
    <row r="247" spans="1:4" ht="21.75" x14ac:dyDescent="0.5">
      <c r="A247" s="467" t="s">
        <v>942</v>
      </c>
      <c r="B247" s="380" t="s">
        <v>943</v>
      </c>
      <c r="C247" s="426">
        <v>1879200</v>
      </c>
      <c r="D247" s="403">
        <v>1482490</v>
      </c>
    </row>
    <row r="248" spans="1:4" ht="21.75" x14ac:dyDescent="0.5">
      <c r="A248" s="467" t="s">
        <v>946</v>
      </c>
      <c r="B248" s="380" t="s">
        <v>947</v>
      </c>
      <c r="C248" s="385">
        <v>11000</v>
      </c>
      <c r="D248" s="403">
        <v>11000</v>
      </c>
    </row>
    <row r="249" spans="1:4" ht="21.75" x14ac:dyDescent="0.5">
      <c r="A249" s="467" t="s">
        <v>950</v>
      </c>
      <c r="B249" s="380" t="s">
        <v>271</v>
      </c>
      <c r="C249" s="426">
        <v>240000</v>
      </c>
      <c r="D249" s="403">
        <v>200000</v>
      </c>
    </row>
    <row r="250" spans="1:4" ht="21.75" x14ac:dyDescent="0.5">
      <c r="A250" s="467" t="s">
        <v>951</v>
      </c>
      <c r="B250" s="380" t="s">
        <v>272</v>
      </c>
      <c r="C250" s="426">
        <v>360000</v>
      </c>
      <c r="D250" s="403">
        <v>110000</v>
      </c>
    </row>
    <row r="251" spans="1:4" ht="21.75" x14ac:dyDescent="0.5">
      <c r="A251" s="467" t="s">
        <v>952</v>
      </c>
      <c r="B251" s="380" t="s">
        <v>273</v>
      </c>
      <c r="C251" s="426">
        <v>120000</v>
      </c>
      <c r="D251" s="403">
        <v>55000</v>
      </c>
    </row>
    <row r="252" spans="1:4" ht="21.75" x14ac:dyDescent="0.5">
      <c r="A252" s="467" t="s">
        <v>955</v>
      </c>
      <c r="B252" s="380" t="s">
        <v>276</v>
      </c>
      <c r="C252" s="385">
        <v>0</v>
      </c>
      <c r="D252" s="403">
        <v>0</v>
      </c>
    </row>
    <row r="253" spans="1:4" ht="21.75" x14ac:dyDescent="0.5">
      <c r="A253" s="467" t="s">
        <v>413</v>
      </c>
      <c r="B253" s="380" t="s">
        <v>414</v>
      </c>
      <c r="C253" s="385">
        <v>35247.21</v>
      </c>
      <c r="D253" s="403">
        <v>35247.21</v>
      </c>
    </row>
    <row r="254" spans="1:4" ht="21.75" x14ac:dyDescent="0.5">
      <c r="A254" s="467" t="s">
        <v>417</v>
      </c>
      <c r="B254" s="380" t="s">
        <v>418</v>
      </c>
      <c r="C254" s="385">
        <v>501615.16</v>
      </c>
      <c r="D254" s="403">
        <v>501615.16</v>
      </c>
    </row>
    <row r="255" spans="1:4" ht="21.75" x14ac:dyDescent="0.5">
      <c r="A255" s="467" t="s">
        <v>419</v>
      </c>
      <c r="B255" s="380" t="s">
        <v>420</v>
      </c>
      <c r="C255" s="385">
        <v>499478.39</v>
      </c>
      <c r="D255" s="403">
        <v>499478.39</v>
      </c>
    </row>
    <row r="256" spans="1:4" ht="21.75" x14ac:dyDescent="0.5">
      <c r="A256" s="467" t="s">
        <v>431</v>
      </c>
      <c r="B256" s="380" t="s">
        <v>432</v>
      </c>
      <c r="C256" s="385">
        <v>2061.06</v>
      </c>
      <c r="D256" s="403">
        <v>2061.06</v>
      </c>
    </row>
    <row r="257" spans="1:4" ht="21.75" x14ac:dyDescent="0.5">
      <c r="A257" s="467" t="s">
        <v>433</v>
      </c>
      <c r="B257" s="380" t="s">
        <v>434</v>
      </c>
      <c r="C257" s="385">
        <v>157400</v>
      </c>
      <c r="D257" s="403">
        <v>157400</v>
      </c>
    </row>
    <row r="258" spans="1:4" ht="21.75" x14ac:dyDescent="0.5">
      <c r="A258" s="467" t="s">
        <v>435</v>
      </c>
      <c r="B258" s="380" t="s">
        <v>436</v>
      </c>
      <c r="C258" s="385">
        <v>206553.26</v>
      </c>
      <c r="D258" s="403">
        <v>206553.26</v>
      </c>
    </row>
    <row r="259" spans="1:4" ht="21.75" x14ac:dyDescent="0.5">
      <c r="A259" s="467" t="s">
        <v>443</v>
      </c>
      <c r="B259" s="380" t="s">
        <v>444</v>
      </c>
      <c r="C259" s="385">
        <v>484489.26</v>
      </c>
      <c r="D259" s="403">
        <v>484489.26</v>
      </c>
    </row>
    <row r="260" spans="1:4" ht="21.75" x14ac:dyDescent="0.5">
      <c r="A260" s="467" t="s">
        <v>445</v>
      </c>
      <c r="B260" s="380" t="s">
        <v>446</v>
      </c>
      <c r="C260" s="385">
        <v>0</v>
      </c>
      <c r="D260" s="403">
        <v>0</v>
      </c>
    </row>
    <row r="261" spans="1:4" ht="21.75" x14ac:dyDescent="0.5">
      <c r="A261" s="467" t="s">
        <v>447</v>
      </c>
      <c r="B261" s="380" t="s">
        <v>448</v>
      </c>
      <c r="C261" s="385">
        <v>0</v>
      </c>
      <c r="D261" s="403">
        <v>0</v>
      </c>
    </row>
    <row r="262" spans="1:4" ht="21.75" x14ac:dyDescent="0.5">
      <c r="A262" s="467" t="s">
        <v>463</v>
      </c>
      <c r="B262" s="380" t="s">
        <v>464</v>
      </c>
      <c r="C262" s="385">
        <v>89112.75</v>
      </c>
      <c r="D262" s="403">
        <v>89112.75</v>
      </c>
    </row>
    <row r="263" spans="1:4" ht="21.75" x14ac:dyDescent="0.5">
      <c r="A263" s="467" t="s">
        <v>475</v>
      </c>
      <c r="B263" s="380" t="s">
        <v>476</v>
      </c>
      <c r="C263" s="385">
        <v>189811.85</v>
      </c>
      <c r="D263" s="403">
        <v>189811.85</v>
      </c>
    </row>
    <row r="264" spans="1:4" ht="21.75" x14ac:dyDescent="0.5">
      <c r="A264" s="467" t="s">
        <v>477</v>
      </c>
      <c r="B264" s="380" t="s">
        <v>478</v>
      </c>
      <c r="C264" s="385">
        <v>1915.45</v>
      </c>
      <c r="D264" s="403">
        <v>1915.45</v>
      </c>
    </row>
    <row r="265" spans="1:4" ht="21.75" x14ac:dyDescent="0.5">
      <c r="A265" s="467" t="s">
        <v>479</v>
      </c>
      <c r="B265" s="380" t="s">
        <v>480</v>
      </c>
      <c r="C265" s="385">
        <v>40202.25</v>
      </c>
      <c r="D265" s="403">
        <v>40202.25</v>
      </c>
    </row>
    <row r="266" spans="1:4" ht="21.75" x14ac:dyDescent="0.5">
      <c r="A266" s="467" t="s">
        <v>481</v>
      </c>
      <c r="B266" s="380" t="s">
        <v>482</v>
      </c>
      <c r="C266" s="385">
        <v>28334.12</v>
      </c>
      <c r="D266" s="403">
        <v>28334.12</v>
      </c>
    </row>
    <row r="267" spans="1:4" ht="21.75" x14ac:dyDescent="0.5">
      <c r="A267" s="467" t="s">
        <v>485</v>
      </c>
      <c r="B267" s="380" t="s">
        <v>486</v>
      </c>
      <c r="C267" s="385">
        <v>3888.54</v>
      </c>
      <c r="D267" s="403">
        <v>3888.54</v>
      </c>
    </row>
    <row r="268" spans="1:4" ht="21.75" x14ac:dyDescent="0.5">
      <c r="A268" s="467" t="s">
        <v>487</v>
      </c>
      <c r="B268" s="380" t="s">
        <v>488</v>
      </c>
      <c r="C268" s="385">
        <v>613997.56999999995</v>
      </c>
      <c r="D268" s="403">
        <v>613997.56999999995</v>
      </c>
    </row>
    <row r="269" spans="1:4" ht="21.75" x14ac:dyDescent="0.5">
      <c r="A269" s="467" t="s">
        <v>489</v>
      </c>
      <c r="B269" s="380" t="s">
        <v>490</v>
      </c>
      <c r="C269" s="385">
        <v>291204.38</v>
      </c>
      <c r="D269" s="403">
        <v>291204.38</v>
      </c>
    </row>
    <row r="270" spans="1:4" ht="21.75" x14ac:dyDescent="0.5">
      <c r="A270" s="467" t="s">
        <v>491</v>
      </c>
      <c r="B270" s="380" t="s">
        <v>492</v>
      </c>
      <c r="C270" s="385">
        <v>147556.51</v>
      </c>
      <c r="D270" s="403">
        <v>147556.51</v>
      </c>
    </row>
    <row r="271" spans="1:4" ht="21.75" x14ac:dyDescent="0.5">
      <c r="A271" s="467" t="s">
        <v>546</v>
      </c>
      <c r="B271" s="380" t="s">
        <v>1512</v>
      </c>
      <c r="C271" s="565">
        <v>62962.8</v>
      </c>
      <c r="D271" s="403">
        <v>757255.45</v>
      </c>
    </row>
    <row r="272" spans="1:4" ht="21.75" x14ac:dyDescent="0.5">
      <c r="A272" s="467" t="s">
        <v>548</v>
      </c>
      <c r="B272" s="380" t="s">
        <v>1514</v>
      </c>
      <c r="C272" s="385">
        <v>0</v>
      </c>
      <c r="D272" s="403">
        <v>0</v>
      </c>
    </row>
    <row r="273" spans="1:4" ht="21.75" x14ac:dyDescent="0.5">
      <c r="A273" s="467" t="s">
        <v>599</v>
      </c>
      <c r="B273" s="380" t="s">
        <v>600</v>
      </c>
      <c r="C273" s="385">
        <v>240000</v>
      </c>
      <c r="D273" s="403">
        <v>240000</v>
      </c>
    </row>
    <row r="274" spans="1:4" ht="21.75" x14ac:dyDescent="0.5">
      <c r="A274" s="467" t="s">
        <v>603</v>
      </c>
      <c r="B274" s="380" t="s">
        <v>604</v>
      </c>
      <c r="C274" s="385">
        <v>0</v>
      </c>
      <c r="D274" s="403">
        <v>0</v>
      </c>
    </row>
    <row r="275" spans="1:4" ht="43.5" x14ac:dyDescent="0.5">
      <c r="A275" s="467" t="s">
        <v>607</v>
      </c>
      <c r="B275" s="380" t="s">
        <v>608</v>
      </c>
      <c r="C275" s="385">
        <v>0</v>
      </c>
      <c r="D275" s="403">
        <v>0</v>
      </c>
    </row>
    <row r="276" spans="1:4" ht="20.25" customHeight="1" x14ac:dyDescent="0.5">
      <c r="A276" s="467" t="s">
        <v>619</v>
      </c>
      <c r="B276" s="380" t="s">
        <v>620</v>
      </c>
      <c r="C276" s="426">
        <v>0</v>
      </c>
      <c r="D276" s="403">
        <v>871267.67</v>
      </c>
    </row>
    <row r="277" spans="1:4" x14ac:dyDescent="0.4">
      <c r="A277" s="469"/>
      <c r="B277" s="330"/>
      <c r="C277" s="331"/>
    </row>
    <row r="278" spans="1:4" x14ac:dyDescent="0.4">
      <c r="A278" s="469"/>
      <c r="B278" s="332"/>
      <c r="C278" s="331"/>
    </row>
    <row r="279" spans="1:4" x14ac:dyDescent="0.4">
      <c r="A279" s="469"/>
      <c r="B279" s="332"/>
      <c r="C279" s="331"/>
    </row>
    <row r="280" spans="1:4" x14ac:dyDescent="0.4">
      <c r="A280" s="469"/>
      <c r="B280" s="332"/>
      <c r="C280" s="331"/>
    </row>
    <row r="281" spans="1:4" x14ac:dyDescent="0.4">
      <c r="A281" s="469"/>
      <c r="B281" s="332"/>
      <c r="C281" s="331"/>
    </row>
    <row r="282" spans="1:4" x14ac:dyDescent="0.4">
      <c r="A282" s="469"/>
      <c r="B282" s="332"/>
      <c r="C282" s="331"/>
    </row>
    <row r="283" spans="1:4" x14ac:dyDescent="0.4">
      <c r="A283" s="469"/>
      <c r="B283" s="332"/>
      <c r="C283" s="331"/>
    </row>
    <row r="284" spans="1:4" x14ac:dyDescent="0.4">
      <c r="A284" s="469"/>
      <c r="B284" s="332"/>
      <c r="C284" s="331"/>
    </row>
    <row r="285" spans="1:4" x14ac:dyDescent="0.4">
      <c r="A285" s="469"/>
      <c r="B285" s="332"/>
      <c r="C285" s="331"/>
    </row>
    <row r="286" spans="1:4" x14ac:dyDescent="0.4">
      <c r="A286" s="469"/>
      <c r="B286" s="332"/>
      <c r="C286" s="331"/>
    </row>
    <row r="287" spans="1:4" x14ac:dyDescent="0.4">
      <c r="A287" s="469"/>
      <c r="B287" s="332"/>
      <c r="C287" s="331"/>
    </row>
    <row r="288" spans="1:4" x14ac:dyDescent="0.4">
      <c r="A288" s="469"/>
      <c r="B288" s="332"/>
      <c r="C288" s="331"/>
    </row>
    <row r="289" spans="1:3" x14ac:dyDescent="0.4">
      <c r="A289" s="469"/>
      <c r="B289" s="332"/>
      <c r="C289" s="331"/>
    </row>
    <row r="290" spans="1:3" x14ac:dyDescent="0.4">
      <c r="A290" s="469"/>
      <c r="B290" s="332"/>
      <c r="C290" s="331"/>
    </row>
    <row r="291" spans="1:3" x14ac:dyDescent="0.4">
      <c r="A291" s="469"/>
      <c r="B291" s="332"/>
      <c r="C291" s="331"/>
    </row>
    <row r="292" spans="1:3" x14ac:dyDescent="0.4">
      <c r="A292" s="469"/>
      <c r="B292" s="332"/>
      <c r="C292" s="331"/>
    </row>
    <row r="293" spans="1:3" x14ac:dyDescent="0.4">
      <c r="A293" s="469"/>
      <c r="B293" s="332"/>
      <c r="C293" s="331"/>
    </row>
    <row r="294" spans="1:3" x14ac:dyDescent="0.4">
      <c r="A294" s="469"/>
      <c r="B294" s="332"/>
      <c r="C294" s="331"/>
    </row>
    <row r="295" spans="1:3" x14ac:dyDescent="0.4">
      <c r="A295" s="469"/>
      <c r="B295" s="332"/>
      <c r="C295" s="331"/>
    </row>
    <row r="296" spans="1:3" x14ac:dyDescent="0.4">
      <c r="A296" s="469"/>
      <c r="B296" s="332"/>
      <c r="C296" s="331"/>
    </row>
    <row r="297" spans="1:3" x14ac:dyDescent="0.4">
      <c r="A297" s="469"/>
      <c r="B297" s="332"/>
      <c r="C297" s="331"/>
    </row>
    <row r="298" spans="1:3" x14ac:dyDescent="0.4">
      <c r="A298" s="469"/>
      <c r="B298" s="332"/>
      <c r="C298" s="331"/>
    </row>
    <row r="299" spans="1:3" x14ac:dyDescent="0.4">
      <c r="A299" s="469"/>
      <c r="B299" s="332"/>
      <c r="C299" s="331"/>
    </row>
    <row r="300" spans="1:3" x14ac:dyDescent="0.4">
      <c r="A300" s="469"/>
      <c r="B300" s="332"/>
      <c r="C300" s="331"/>
    </row>
    <row r="301" spans="1:3" x14ac:dyDescent="0.4">
      <c r="A301" s="469"/>
      <c r="B301" s="333"/>
      <c r="C301" s="331"/>
    </row>
    <row r="302" spans="1:3" x14ac:dyDescent="0.4">
      <c r="A302" s="469"/>
      <c r="B302" s="332"/>
      <c r="C302" s="331"/>
    </row>
    <row r="303" spans="1:3" x14ac:dyDescent="0.4">
      <c r="A303" s="469"/>
      <c r="B303" s="332"/>
      <c r="C303" s="331"/>
    </row>
    <row r="304" spans="1:3" x14ac:dyDescent="0.4">
      <c r="A304" s="469"/>
      <c r="B304" s="332"/>
      <c r="C304" s="331"/>
    </row>
    <row r="305" spans="1:3" x14ac:dyDescent="0.4">
      <c r="A305" s="469"/>
      <c r="B305" s="332"/>
      <c r="C305" s="331"/>
    </row>
    <row r="306" spans="1:3" x14ac:dyDescent="0.4">
      <c r="A306" s="469"/>
      <c r="B306" s="332"/>
      <c r="C306" s="331"/>
    </row>
    <row r="307" spans="1:3" x14ac:dyDescent="0.4">
      <c r="A307" s="469"/>
      <c r="B307" s="332"/>
      <c r="C307" s="331"/>
    </row>
    <row r="308" spans="1:3" x14ac:dyDescent="0.4">
      <c r="A308" s="469"/>
      <c r="B308" s="332"/>
      <c r="C308" s="331"/>
    </row>
    <row r="309" spans="1:3" x14ac:dyDescent="0.4">
      <c r="A309" s="469"/>
      <c r="B309" s="332"/>
      <c r="C309" s="331"/>
    </row>
    <row r="310" spans="1:3" x14ac:dyDescent="0.4">
      <c r="A310" s="469"/>
      <c r="B310" s="332"/>
      <c r="C310" s="331"/>
    </row>
    <row r="311" spans="1:3" x14ac:dyDescent="0.4">
      <c r="A311" s="469"/>
      <c r="B311" s="332"/>
      <c r="C311" s="331"/>
    </row>
    <row r="312" spans="1:3" x14ac:dyDescent="0.4">
      <c r="A312" s="469"/>
      <c r="B312" s="332"/>
      <c r="C312" s="331"/>
    </row>
    <row r="313" spans="1:3" x14ac:dyDescent="0.4">
      <c r="A313" s="469"/>
      <c r="B313" s="332"/>
      <c r="C313" s="331"/>
    </row>
    <row r="314" spans="1:3" x14ac:dyDescent="0.4">
      <c r="A314" s="469"/>
      <c r="B314" s="332"/>
      <c r="C314" s="331"/>
    </row>
    <row r="315" spans="1:3" x14ac:dyDescent="0.4">
      <c r="A315" s="469"/>
      <c r="B315" s="332"/>
      <c r="C315" s="331"/>
    </row>
    <row r="316" spans="1:3" x14ac:dyDescent="0.4">
      <c r="A316" s="469"/>
      <c r="B316" s="332"/>
      <c r="C316" s="331"/>
    </row>
    <row r="317" spans="1:3" x14ac:dyDescent="0.4">
      <c r="A317" s="469"/>
      <c r="B317" s="332"/>
      <c r="C317" s="331"/>
    </row>
    <row r="318" spans="1:3" x14ac:dyDescent="0.4">
      <c r="A318" s="469"/>
      <c r="B318" s="332"/>
      <c r="C318" s="331"/>
    </row>
    <row r="319" spans="1:3" x14ac:dyDescent="0.4">
      <c r="A319" s="469"/>
      <c r="B319" s="332"/>
      <c r="C319" s="331"/>
    </row>
    <row r="320" spans="1:3" x14ac:dyDescent="0.4">
      <c r="A320" s="469"/>
      <c r="B320" s="332"/>
      <c r="C320" s="331"/>
    </row>
    <row r="321" spans="1:3" x14ac:dyDescent="0.4">
      <c r="A321" s="469"/>
      <c r="B321" s="332"/>
      <c r="C321" s="331"/>
    </row>
    <row r="322" spans="1:3" x14ac:dyDescent="0.4">
      <c r="A322" s="469"/>
      <c r="B322" s="332"/>
      <c r="C322" s="331"/>
    </row>
    <row r="323" spans="1:3" x14ac:dyDescent="0.4">
      <c r="A323" s="469"/>
      <c r="B323" s="332"/>
      <c r="C323" s="331"/>
    </row>
    <row r="324" spans="1:3" x14ac:dyDescent="0.4">
      <c r="A324" s="469"/>
      <c r="B324" s="332"/>
      <c r="C324" s="331"/>
    </row>
    <row r="325" spans="1:3" x14ac:dyDescent="0.4">
      <c r="A325" s="470"/>
      <c r="B325" s="334"/>
      <c r="C325" s="331"/>
    </row>
    <row r="326" spans="1:3" x14ac:dyDescent="0.4">
      <c r="A326" s="470"/>
      <c r="B326" s="334"/>
      <c r="C326" s="331"/>
    </row>
    <row r="327" spans="1:3" x14ac:dyDescent="0.4">
      <c r="A327" s="470"/>
      <c r="B327" s="334"/>
      <c r="C327" s="331"/>
    </row>
    <row r="328" spans="1:3" x14ac:dyDescent="0.4">
      <c r="A328" s="470"/>
      <c r="B328" s="334"/>
      <c r="C328" s="331"/>
    </row>
    <row r="329" spans="1:3" x14ac:dyDescent="0.4">
      <c r="A329" s="470"/>
      <c r="B329" s="334"/>
      <c r="C329" s="331"/>
    </row>
    <row r="330" spans="1:3" x14ac:dyDescent="0.4">
      <c r="A330" s="470"/>
      <c r="B330" s="334"/>
      <c r="C330" s="331"/>
    </row>
    <row r="331" spans="1:3" x14ac:dyDescent="0.4">
      <c r="A331" s="470"/>
      <c r="B331" s="334"/>
      <c r="C331" s="331"/>
    </row>
    <row r="332" spans="1:3" x14ac:dyDescent="0.4">
      <c r="A332" s="470"/>
      <c r="B332" s="335"/>
      <c r="C332" s="331"/>
    </row>
    <row r="333" spans="1:3" x14ac:dyDescent="0.4">
      <c r="A333" s="470"/>
      <c r="B333" s="336"/>
      <c r="C333" s="331"/>
    </row>
    <row r="334" spans="1:3" x14ac:dyDescent="0.4">
      <c r="A334" s="470"/>
      <c r="B334" s="336"/>
      <c r="C334" s="331"/>
    </row>
    <row r="335" spans="1:3" x14ac:dyDescent="0.4">
      <c r="A335" s="470"/>
      <c r="B335" s="336"/>
      <c r="C335" s="331"/>
    </row>
    <row r="336" spans="1:3" x14ac:dyDescent="0.4">
      <c r="A336" s="469"/>
      <c r="B336" s="332"/>
      <c r="C336" s="331"/>
    </row>
    <row r="337" spans="1:3" x14ac:dyDescent="0.4">
      <c r="A337" s="469"/>
      <c r="B337" s="332"/>
      <c r="C337" s="331"/>
    </row>
    <row r="338" spans="1:3" x14ac:dyDescent="0.4">
      <c r="A338" s="469"/>
      <c r="B338" s="332"/>
      <c r="C338" s="331"/>
    </row>
    <row r="339" spans="1:3" x14ac:dyDescent="0.4">
      <c r="A339" s="469"/>
      <c r="B339" s="332"/>
      <c r="C339" s="331"/>
    </row>
    <row r="340" spans="1:3" x14ac:dyDescent="0.4">
      <c r="A340" s="469"/>
      <c r="B340" s="332"/>
      <c r="C340" s="331"/>
    </row>
    <row r="341" spans="1:3" x14ac:dyDescent="0.4">
      <c r="A341" s="469"/>
      <c r="B341" s="332"/>
      <c r="C341" s="331"/>
    </row>
    <row r="342" spans="1:3" x14ac:dyDescent="0.4">
      <c r="A342" s="469"/>
      <c r="B342" s="332"/>
      <c r="C342" s="331"/>
    </row>
    <row r="343" spans="1:3" x14ac:dyDescent="0.4">
      <c r="A343" s="469"/>
      <c r="B343" s="332"/>
      <c r="C343" s="331"/>
    </row>
    <row r="344" spans="1:3" x14ac:dyDescent="0.4">
      <c r="A344" s="469"/>
      <c r="B344" s="332"/>
      <c r="C344" s="331"/>
    </row>
    <row r="345" spans="1:3" x14ac:dyDescent="0.4">
      <c r="A345" s="469"/>
      <c r="B345" s="337"/>
      <c r="C345" s="331"/>
    </row>
    <row r="346" spans="1:3" x14ac:dyDescent="0.4">
      <c r="A346" s="469"/>
      <c r="B346" s="332"/>
      <c r="C346" s="331"/>
    </row>
    <row r="347" spans="1:3" x14ac:dyDescent="0.4">
      <c r="A347" s="469"/>
      <c r="B347" s="332"/>
      <c r="C347" s="331"/>
    </row>
    <row r="348" spans="1:3" x14ac:dyDescent="0.4">
      <c r="A348" s="469"/>
      <c r="B348" s="332"/>
      <c r="C348" s="331"/>
    </row>
    <row r="349" spans="1:3" x14ac:dyDescent="0.4">
      <c r="A349" s="469"/>
      <c r="B349" s="332"/>
      <c r="C349" s="331"/>
    </row>
    <row r="350" spans="1:3" x14ac:dyDescent="0.4">
      <c r="A350" s="469"/>
      <c r="B350" s="332"/>
      <c r="C350" s="331"/>
    </row>
    <row r="351" spans="1:3" x14ac:dyDescent="0.4">
      <c r="A351" s="469"/>
      <c r="B351" s="332"/>
      <c r="C351" s="331"/>
    </row>
    <row r="352" spans="1:3" x14ac:dyDescent="0.4">
      <c r="A352" s="469"/>
      <c r="B352" s="332"/>
      <c r="C352" s="331"/>
    </row>
    <row r="353" spans="1:3" x14ac:dyDescent="0.4">
      <c r="A353" s="471"/>
      <c r="B353" s="338"/>
      <c r="C353" s="331"/>
    </row>
    <row r="354" spans="1:3" x14ac:dyDescent="0.4">
      <c r="A354" s="469"/>
      <c r="B354" s="332"/>
      <c r="C354" s="331"/>
    </row>
    <row r="355" spans="1:3" x14ac:dyDescent="0.4">
      <c r="A355" s="469"/>
      <c r="B355" s="332"/>
      <c r="C355" s="331"/>
    </row>
    <row r="356" spans="1:3" x14ac:dyDescent="0.4">
      <c r="A356" s="469"/>
      <c r="B356" s="332"/>
      <c r="C356" s="331"/>
    </row>
    <row r="357" spans="1:3" x14ac:dyDescent="0.4">
      <c r="A357" s="469"/>
      <c r="B357" s="332"/>
      <c r="C357" s="331"/>
    </row>
    <row r="358" spans="1:3" x14ac:dyDescent="0.4">
      <c r="A358" s="469"/>
      <c r="B358" s="332"/>
      <c r="C358" s="331"/>
    </row>
    <row r="359" spans="1:3" x14ac:dyDescent="0.4">
      <c r="A359" s="469"/>
      <c r="B359" s="332"/>
      <c r="C359" s="331"/>
    </row>
    <row r="360" spans="1:3" x14ac:dyDescent="0.4">
      <c r="A360" s="469"/>
      <c r="B360" s="332"/>
      <c r="C360" s="331"/>
    </row>
    <row r="361" spans="1:3" x14ac:dyDescent="0.4">
      <c r="A361" s="469"/>
      <c r="B361" s="332"/>
      <c r="C361" s="331"/>
    </row>
    <row r="362" spans="1:3" x14ac:dyDescent="0.4">
      <c r="A362" s="469"/>
      <c r="B362" s="332"/>
      <c r="C362" s="331"/>
    </row>
    <row r="363" spans="1:3" x14ac:dyDescent="0.4">
      <c r="A363" s="469"/>
      <c r="B363" s="332"/>
      <c r="C363" s="331"/>
    </row>
    <row r="364" spans="1:3" x14ac:dyDescent="0.4">
      <c r="A364" s="469"/>
      <c r="B364" s="332"/>
      <c r="C364" s="331"/>
    </row>
    <row r="365" spans="1:3" x14ac:dyDescent="0.4">
      <c r="A365" s="469"/>
      <c r="B365" s="332"/>
      <c r="C365" s="331"/>
    </row>
    <row r="366" spans="1:3" x14ac:dyDescent="0.4">
      <c r="A366" s="469"/>
      <c r="B366" s="332"/>
      <c r="C366" s="331"/>
    </row>
    <row r="367" spans="1:3" x14ac:dyDescent="0.4">
      <c r="A367" s="469"/>
      <c r="B367" s="332"/>
      <c r="C367" s="331"/>
    </row>
    <row r="368" spans="1:3" x14ac:dyDescent="0.4">
      <c r="A368" s="469"/>
      <c r="B368" s="332"/>
      <c r="C368" s="331"/>
    </row>
    <row r="369" spans="1:3" x14ac:dyDescent="0.4">
      <c r="A369" s="469"/>
      <c r="B369" s="332"/>
      <c r="C369" s="331"/>
    </row>
    <row r="370" spans="1:3" x14ac:dyDescent="0.4">
      <c r="A370" s="469"/>
      <c r="B370" s="332"/>
      <c r="C370" s="331"/>
    </row>
    <row r="371" spans="1:3" x14ac:dyDescent="0.4">
      <c r="A371" s="469"/>
      <c r="B371" s="332"/>
      <c r="C371" s="331"/>
    </row>
    <row r="372" spans="1:3" x14ac:dyDescent="0.4">
      <c r="A372" s="469"/>
      <c r="B372" s="332"/>
      <c r="C372" s="331"/>
    </row>
    <row r="373" spans="1:3" x14ac:dyDescent="0.4">
      <c r="A373" s="469"/>
      <c r="B373" s="332"/>
      <c r="C373" s="331"/>
    </row>
    <row r="374" spans="1:3" x14ac:dyDescent="0.4">
      <c r="A374" s="469"/>
      <c r="B374" s="332"/>
      <c r="C374" s="331"/>
    </row>
    <row r="375" spans="1:3" x14ac:dyDescent="0.4">
      <c r="A375" s="469"/>
      <c r="B375" s="332"/>
      <c r="C375" s="331"/>
    </row>
    <row r="376" spans="1:3" x14ac:dyDescent="0.4">
      <c r="A376" s="469"/>
      <c r="B376" s="332"/>
      <c r="C376" s="331"/>
    </row>
    <row r="377" spans="1:3" x14ac:dyDescent="0.4">
      <c r="A377" s="469"/>
      <c r="B377" s="332"/>
      <c r="C377" s="331"/>
    </row>
    <row r="378" spans="1:3" x14ac:dyDescent="0.4">
      <c r="A378" s="469"/>
      <c r="B378" s="332"/>
      <c r="C378" s="331"/>
    </row>
    <row r="379" spans="1:3" x14ac:dyDescent="0.4">
      <c r="A379" s="469"/>
      <c r="B379" s="332"/>
      <c r="C379" s="331"/>
    </row>
    <row r="380" spans="1:3" x14ac:dyDescent="0.4">
      <c r="A380" s="469"/>
      <c r="B380" s="332"/>
      <c r="C380" s="331"/>
    </row>
    <row r="381" spans="1:3" x14ac:dyDescent="0.4">
      <c r="A381" s="469"/>
      <c r="B381" s="332"/>
      <c r="C381" s="331"/>
    </row>
    <row r="382" spans="1:3" x14ac:dyDescent="0.4">
      <c r="A382" s="469"/>
      <c r="B382" s="332"/>
      <c r="C382" s="331"/>
    </row>
    <row r="383" spans="1:3" x14ac:dyDescent="0.4">
      <c r="A383" s="469"/>
      <c r="B383" s="332"/>
      <c r="C383" s="331"/>
    </row>
    <row r="384" spans="1:3" x14ac:dyDescent="0.4">
      <c r="A384" s="469"/>
      <c r="B384" s="332"/>
      <c r="C384" s="331"/>
    </row>
    <row r="385" spans="1:3" x14ac:dyDescent="0.4">
      <c r="A385" s="469"/>
      <c r="B385" s="332"/>
      <c r="C385" s="331"/>
    </row>
    <row r="386" spans="1:3" x14ac:dyDescent="0.4">
      <c r="A386" s="469"/>
      <c r="B386" s="332"/>
      <c r="C386" s="331"/>
    </row>
    <row r="387" spans="1:3" x14ac:dyDescent="0.4">
      <c r="A387" s="469"/>
      <c r="B387" s="332"/>
      <c r="C387" s="331"/>
    </row>
    <row r="388" spans="1:3" x14ac:dyDescent="0.4">
      <c r="A388" s="469"/>
      <c r="B388" s="332"/>
      <c r="C388" s="331"/>
    </row>
    <row r="389" spans="1:3" x14ac:dyDescent="0.4">
      <c r="A389" s="469"/>
      <c r="B389" s="332"/>
      <c r="C389" s="331"/>
    </row>
    <row r="390" spans="1:3" x14ac:dyDescent="0.4">
      <c r="A390" s="469"/>
      <c r="B390" s="332"/>
      <c r="C390" s="331"/>
    </row>
    <row r="391" spans="1:3" x14ac:dyDescent="0.4">
      <c r="A391" s="469"/>
      <c r="B391" s="332"/>
      <c r="C391" s="331"/>
    </row>
    <row r="392" spans="1:3" x14ac:dyDescent="0.4">
      <c r="A392" s="469"/>
      <c r="B392" s="332"/>
      <c r="C392" s="331"/>
    </row>
    <row r="393" spans="1:3" x14ac:dyDescent="0.4">
      <c r="A393" s="469"/>
      <c r="B393" s="332"/>
      <c r="C393" s="331"/>
    </row>
    <row r="394" spans="1:3" x14ac:dyDescent="0.4">
      <c r="A394" s="469"/>
      <c r="B394" s="332"/>
      <c r="C394" s="331"/>
    </row>
    <row r="395" spans="1:3" x14ac:dyDescent="0.4">
      <c r="A395" s="469"/>
      <c r="B395" s="332"/>
      <c r="C395" s="331"/>
    </row>
    <row r="396" spans="1:3" x14ac:dyDescent="0.4">
      <c r="A396" s="469"/>
      <c r="B396" s="332"/>
      <c r="C396" s="331"/>
    </row>
    <row r="397" spans="1:3" x14ac:dyDescent="0.4">
      <c r="A397" s="469"/>
      <c r="B397" s="330"/>
      <c r="C397" s="331"/>
    </row>
    <row r="398" spans="1:3" x14ac:dyDescent="0.4">
      <c r="A398" s="470"/>
      <c r="B398" s="334"/>
      <c r="C398" s="331"/>
    </row>
    <row r="399" spans="1:3" x14ac:dyDescent="0.4">
      <c r="A399" s="470"/>
      <c r="B399" s="334"/>
      <c r="C399" s="331"/>
    </row>
    <row r="400" spans="1:3" x14ac:dyDescent="0.4">
      <c r="A400" s="469"/>
      <c r="B400" s="330"/>
      <c r="C400" s="331"/>
    </row>
    <row r="401" spans="1:3" x14ac:dyDescent="0.4">
      <c r="A401" s="469"/>
      <c r="B401" s="332"/>
      <c r="C401" s="331"/>
    </row>
    <row r="402" spans="1:3" x14ac:dyDescent="0.4">
      <c r="A402" s="469"/>
      <c r="B402" s="332"/>
      <c r="C402" s="331"/>
    </row>
    <row r="403" spans="1:3" x14ac:dyDescent="0.4">
      <c r="A403" s="469"/>
      <c r="B403" s="332"/>
      <c r="C403" s="331"/>
    </row>
    <row r="404" spans="1:3" x14ac:dyDescent="0.4">
      <c r="A404" s="469"/>
      <c r="B404" s="332"/>
      <c r="C404" s="331"/>
    </row>
    <row r="405" spans="1:3" x14ac:dyDescent="0.4">
      <c r="A405" s="469"/>
      <c r="B405" s="332"/>
      <c r="C405" s="331"/>
    </row>
    <row r="406" spans="1:3" x14ac:dyDescent="0.4">
      <c r="A406" s="469"/>
      <c r="B406" s="332"/>
      <c r="C406" s="331"/>
    </row>
    <row r="407" spans="1:3" x14ac:dyDescent="0.4">
      <c r="A407" s="469"/>
      <c r="B407" s="332"/>
      <c r="C407" s="331"/>
    </row>
    <row r="408" spans="1:3" x14ac:dyDescent="0.4">
      <c r="A408" s="469"/>
      <c r="B408" s="332"/>
      <c r="C408" s="331"/>
    </row>
    <row r="409" spans="1:3" x14ac:dyDescent="0.4">
      <c r="A409" s="469"/>
      <c r="B409" s="332"/>
      <c r="C409" s="331"/>
    </row>
    <row r="410" spans="1:3" x14ac:dyDescent="0.4">
      <c r="A410" s="469"/>
      <c r="B410" s="332"/>
      <c r="C410" s="331"/>
    </row>
    <row r="411" spans="1:3" x14ac:dyDescent="0.4">
      <c r="A411" s="469"/>
      <c r="B411" s="332"/>
      <c r="C411" s="331"/>
    </row>
    <row r="412" spans="1:3" x14ac:dyDescent="0.4">
      <c r="A412" s="469"/>
      <c r="B412" s="332"/>
      <c r="C412" s="331"/>
    </row>
    <row r="413" spans="1:3" x14ac:dyDescent="0.4">
      <c r="A413" s="469"/>
      <c r="B413" s="330"/>
      <c r="C413" s="331"/>
    </row>
    <row r="414" spans="1:3" x14ac:dyDescent="0.4">
      <c r="A414" s="469"/>
      <c r="B414" s="330"/>
      <c r="C414" s="331"/>
    </row>
    <row r="415" spans="1:3" x14ac:dyDescent="0.4">
      <c r="A415" s="469"/>
      <c r="B415" s="332"/>
      <c r="C415" s="331"/>
    </row>
    <row r="416" spans="1:3" x14ac:dyDescent="0.4">
      <c r="A416" s="469"/>
      <c r="B416" s="332"/>
      <c r="C416" s="331"/>
    </row>
    <row r="417" spans="1:3" x14ac:dyDescent="0.4">
      <c r="A417" s="469"/>
      <c r="B417" s="332"/>
      <c r="C417" s="331"/>
    </row>
    <row r="418" spans="1:3" x14ac:dyDescent="0.4">
      <c r="A418" s="469"/>
      <c r="B418" s="332"/>
      <c r="C418" s="331"/>
    </row>
    <row r="419" spans="1:3" x14ac:dyDescent="0.4">
      <c r="A419" s="469"/>
      <c r="B419" s="332"/>
      <c r="C419" s="331"/>
    </row>
    <row r="420" spans="1:3" x14ac:dyDescent="0.4">
      <c r="A420" s="469"/>
      <c r="B420" s="332"/>
      <c r="C420" s="331"/>
    </row>
    <row r="421" spans="1:3" x14ac:dyDescent="0.4">
      <c r="A421" s="469"/>
      <c r="B421" s="332"/>
      <c r="C421" s="331"/>
    </row>
    <row r="422" spans="1:3" x14ac:dyDescent="0.4">
      <c r="A422" s="469"/>
      <c r="B422" s="332"/>
      <c r="C422" s="331"/>
    </row>
    <row r="423" spans="1:3" x14ac:dyDescent="0.4">
      <c r="A423" s="469"/>
      <c r="B423" s="332"/>
      <c r="C423" s="331"/>
    </row>
    <row r="424" spans="1:3" x14ac:dyDescent="0.4">
      <c r="A424" s="469"/>
      <c r="B424" s="332"/>
      <c r="C424" s="331"/>
    </row>
    <row r="425" spans="1:3" x14ac:dyDescent="0.4">
      <c r="A425" s="469"/>
      <c r="B425" s="332"/>
      <c r="C425" s="331"/>
    </row>
    <row r="426" spans="1:3" x14ac:dyDescent="0.4">
      <c r="A426" s="469"/>
      <c r="B426" s="332"/>
      <c r="C426" s="331"/>
    </row>
    <row r="427" spans="1:3" x14ac:dyDescent="0.4">
      <c r="A427" s="469"/>
      <c r="B427" s="332"/>
      <c r="C427" s="331"/>
    </row>
    <row r="428" spans="1:3" x14ac:dyDescent="0.4">
      <c r="A428" s="469"/>
      <c r="B428" s="332"/>
      <c r="C428" s="331"/>
    </row>
    <row r="429" spans="1:3" x14ac:dyDescent="0.4">
      <c r="A429" s="469"/>
      <c r="B429" s="332"/>
      <c r="C429" s="331"/>
    </row>
    <row r="430" spans="1:3" x14ac:dyDescent="0.4">
      <c r="A430" s="471"/>
      <c r="B430" s="338"/>
      <c r="C430" s="331"/>
    </row>
    <row r="431" spans="1:3" x14ac:dyDescent="0.4">
      <c r="A431" s="471"/>
      <c r="B431" s="338"/>
      <c r="C431" s="331"/>
    </row>
    <row r="432" spans="1:3" x14ac:dyDescent="0.4">
      <c r="A432" s="469"/>
      <c r="B432" s="332"/>
      <c r="C432" s="331"/>
    </row>
    <row r="433" spans="1:3" x14ac:dyDescent="0.4">
      <c r="A433" s="469"/>
      <c r="B433" s="332"/>
      <c r="C433" s="331"/>
    </row>
    <row r="434" spans="1:3" x14ac:dyDescent="0.4">
      <c r="A434" s="469"/>
      <c r="B434" s="332"/>
      <c r="C434" s="331"/>
    </row>
    <row r="435" spans="1:3" x14ac:dyDescent="0.4">
      <c r="A435" s="469"/>
      <c r="B435" s="332"/>
      <c r="C435" s="331"/>
    </row>
    <row r="436" spans="1:3" x14ac:dyDescent="0.4">
      <c r="A436" s="469"/>
      <c r="B436" s="332"/>
      <c r="C436" s="331"/>
    </row>
    <row r="437" spans="1:3" x14ac:dyDescent="0.4">
      <c r="A437" s="469"/>
      <c r="B437" s="332"/>
      <c r="C437" s="331"/>
    </row>
    <row r="438" spans="1:3" x14ac:dyDescent="0.4">
      <c r="A438" s="469"/>
      <c r="B438" s="332"/>
      <c r="C438" s="331"/>
    </row>
    <row r="439" spans="1:3" x14ac:dyDescent="0.4">
      <c r="A439" s="469"/>
      <c r="B439" s="332"/>
      <c r="C439" s="331"/>
    </row>
    <row r="440" spans="1:3" x14ac:dyDescent="0.4">
      <c r="A440" s="469"/>
      <c r="B440" s="332"/>
      <c r="C440" s="331"/>
    </row>
    <row r="441" spans="1:3" x14ac:dyDescent="0.4">
      <c r="A441" s="469"/>
      <c r="B441" s="332"/>
      <c r="C441" s="331"/>
    </row>
    <row r="442" spans="1:3" x14ac:dyDescent="0.4">
      <c r="A442" s="469"/>
      <c r="B442" s="332"/>
      <c r="C442" s="331"/>
    </row>
    <row r="443" spans="1:3" x14ac:dyDescent="0.4">
      <c r="A443" s="469"/>
      <c r="B443" s="332"/>
      <c r="C443" s="331"/>
    </row>
    <row r="444" spans="1:3" x14ac:dyDescent="0.4">
      <c r="A444" s="469"/>
      <c r="B444" s="332"/>
      <c r="C444" s="331"/>
    </row>
    <row r="445" spans="1:3" x14ac:dyDescent="0.4">
      <c r="A445" s="469"/>
      <c r="B445" s="332"/>
      <c r="C445" s="331"/>
    </row>
    <row r="446" spans="1:3" x14ac:dyDescent="0.4">
      <c r="A446" s="469"/>
      <c r="B446" s="332"/>
      <c r="C446" s="331"/>
    </row>
    <row r="447" spans="1:3" x14ac:dyDescent="0.4">
      <c r="A447" s="469"/>
      <c r="B447" s="332"/>
      <c r="C447" s="331"/>
    </row>
    <row r="448" spans="1:3" x14ac:dyDescent="0.4">
      <c r="A448" s="469"/>
      <c r="B448" s="332"/>
      <c r="C448" s="331"/>
    </row>
    <row r="449" spans="1:3" x14ac:dyDescent="0.4">
      <c r="A449" s="469"/>
      <c r="B449" s="332"/>
      <c r="C449" s="331"/>
    </row>
    <row r="450" spans="1:3" x14ac:dyDescent="0.4">
      <c r="A450" s="469"/>
      <c r="B450" s="332"/>
      <c r="C450" s="331"/>
    </row>
    <row r="451" spans="1:3" x14ac:dyDescent="0.4">
      <c r="A451" s="469"/>
      <c r="B451" s="332"/>
      <c r="C451" s="331"/>
    </row>
    <row r="452" spans="1:3" x14ac:dyDescent="0.4">
      <c r="A452" s="472"/>
      <c r="B452" s="332"/>
      <c r="C452" s="331"/>
    </row>
    <row r="453" spans="1:3" x14ac:dyDescent="0.4">
      <c r="A453" s="469"/>
      <c r="B453" s="332"/>
      <c r="C453" s="331"/>
    </row>
    <row r="454" spans="1:3" x14ac:dyDescent="0.4">
      <c r="A454" s="472"/>
      <c r="B454" s="332"/>
      <c r="C454" s="331"/>
    </row>
    <row r="455" spans="1:3" x14ac:dyDescent="0.4">
      <c r="A455" s="469"/>
      <c r="B455" s="332"/>
      <c r="C455" s="331"/>
    </row>
    <row r="456" spans="1:3" x14ac:dyDescent="0.4">
      <c r="A456" s="469"/>
      <c r="B456" s="332"/>
      <c r="C456" s="331"/>
    </row>
    <row r="457" spans="1:3" x14ac:dyDescent="0.4">
      <c r="A457" s="469"/>
      <c r="B457" s="332"/>
      <c r="C457" s="331"/>
    </row>
    <row r="458" spans="1:3" x14ac:dyDescent="0.4">
      <c r="A458" s="469"/>
      <c r="B458" s="332"/>
      <c r="C458" s="331"/>
    </row>
    <row r="459" spans="1:3" x14ac:dyDescent="0.4">
      <c r="A459" s="469"/>
      <c r="B459" s="332"/>
      <c r="C459" s="331"/>
    </row>
    <row r="460" spans="1:3" x14ac:dyDescent="0.4">
      <c r="A460" s="469"/>
      <c r="B460" s="332"/>
      <c r="C460" s="331"/>
    </row>
    <row r="461" spans="1:3" x14ac:dyDescent="0.4">
      <c r="A461" s="469"/>
      <c r="B461" s="332"/>
      <c r="C461" s="331"/>
    </row>
    <row r="462" spans="1:3" x14ac:dyDescent="0.4">
      <c r="A462" s="469"/>
      <c r="B462" s="332"/>
      <c r="C462" s="331"/>
    </row>
    <row r="463" spans="1:3" x14ac:dyDescent="0.4">
      <c r="A463" s="469"/>
      <c r="B463" s="332"/>
      <c r="C463" s="331"/>
    </row>
    <row r="464" spans="1:3" x14ac:dyDescent="0.4">
      <c r="A464" s="469"/>
      <c r="B464" s="332"/>
      <c r="C464" s="331"/>
    </row>
    <row r="465" spans="1:3" x14ac:dyDescent="0.4">
      <c r="A465" s="469"/>
      <c r="B465" s="332"/>
      <c r="C465" s="331"/>
    </row>
    <row r="466" spans="1:3" x14ac:dyDescent="0.4">
      <c r="A466" s="469"/>
      <c r="B466" s="332"/>
      <c r="C466" s="331"/>
    </row>
    <row r="467" spans="1:3" x14ac:dyDescent="0.4">
      <c r="A467" s="469"/>
      <c r="B467" s="332"/>
      <c r="C467" s="331"/>
    </row>
    <row r="468" spans="1:3" x14ac:dyDescent="0.4">
      <c r="A468" s="469"/>
      <c r="B468" s="332"/>
      <c r="C468" s="331"/>
    </row>
    <row r="469" spans="1:3" x14ac:dyDescent="0.4">
      <c r="A469" s="469"/>
      <c r="B469" s="332"/>
      <c r="C469" s="331"/>
    </row>
    <row r="470" spans="1:3" x14ac:dyDescent="0.4">
      <c r="A470" s="469"/>
      <c r="B470" s="332"/>
      <c r="C470" s="331"/>
    </row>
    <row r="471" spans="1:3" x14ac:dyDescent="0.4">
      <c r="A471" s="469"/>
      <c r="B471" s="332"/>
      <c r="C471" s="331"/>
    </row>
    <row r="472" spans="1:3" x14ac:dyDescent="0.4">
      <c r="A472" s="469"/>
      <c r="B472" s="332"/>
      <c r="C472" s="331"/>
    </row>
    <row r="473" spans="1:3" x14ac:dyDescent="0.4">
      <c r="A473" s="469"/>
      <c r="B473" s="332"/>
      <c r="C473" s="331"/>
    </row>
    <row r="474" spans="1:3" x14ac:dyDescent="0.4">
      <c r="A474" s="471"/>
      <c r="B474" s="338"/>
      <c r="C474" s="331"/>
    </row>
    <row r="475" spans="1:3" x14ac:dyDescent="0.4">
      <c r="A475" s="471"/>
      <c r="B475" s="338"/>
      <c r="C475" s="331"/>
    </row>
    <row r="476" spans="1:3" x14ac:dyDescent="0.4">
      <c r="A476" s="471"/>
      <c r="B476" s="338"/>
      <c r="C476" s="331"/>
    </row>
    <row r="477" spans="1:3" x14ac:dyDescent="0.4">
      <c r="A477" s="471"/>
      <c r="B477" s="338"/>
      <c r="C477" s="331"/>
    </row>
    <row r="478" spans="1:3" x14ac:dyDescent="0.4">
      <c r="A478" s="471"/>
      <c r="B478" s="338"/>
      <c r="C478" s="331"/>
    </row>
    <row r="479" spans="1:3" x14ac:dyDescent="0.4">
      <c r="A479" s="471"/>
      <c r="B479" s="338"/>
      <c r="C479" s="331"/>
    </row>
    <row r="480" spans="1:3" x14ac:dyDescent="0.4">
      <c r="A480" s="471"/>
      <c r="B480" s="339"/>
      <c r="C480" s="331"/>
    </row>
    <row r="481" spans="1:3" x14ac:dyDescent="0.4">
      <c r="A481" s="471"/>
      <c r="B481" s="339"/>
      <c r="C481" s="331"/>
    </row>
    <row r="482" spans="1:3" x14ac:dyDescent="0.4">
      <c r="A482" s="471"/>
      <c r="B482" s="339"/>
      <c r="C482" s="331"/>
    </row>
    <row r="483" spans="1:3" x14ac:dyDescent="0.4">
      <c r="A483" s="469"/>
      <c r="B483" s="332"/>
      <c r="C483" s="331"/>
    </row>
    <row r="484" spans="1:3" x14ac:dyDescent="0.4">
      <c r="A484" s="469"/>
      <c r="B484" s="332"/>
      <c r="C484" s="331"/>
    </row>
    <row r="485" spans="1:3" x14ac:dyDescent="0.4">
      <c r="A485" s="469"/>
      <c r="B485" s="332"/>
      <c r="C485" s="331"/>
    </row>
    <row r="486" spans="1:3" x14ac:dyDescent="0.4">
      <c r="A486" s="469"/>
      <c r="B486" s="332"/>
      <c r="C486" s="331"/>
    </row>
    <row r="487" spans="1:3" x14ac:dyDescent="0.4">
      <c r="A487" s="469"/>
      <c r="B487" s="332"/>
      <c r="C487" s="331"/>
    </row>
    <row r="488" spans="1:3" x14ac:dyDescent="0.4">
      <c r="A488" s="469"/>
      <c r="B488" s="332"/>
      <c r="C488" s="331"/>
    </row>
    <row r="489" spans="1:3" x14ac:dyDescent="0.4">
      <c r="A489" s="469"/>
      <c r="B489" s="332"/>
      <c r="C489" s="331"/>
    </row>
    <row r="490" spans="1:3" x14ac:dyDescent="0.4">
      <c r="A490" s="469"/>
      <c r="B490" s="332"/>
      <c r="C490" s="331"/>
    </row>
    <row r="491" spans="1:3" x14ac:dyDescent="0.4">
      <c r="A491" s="469"/>
      <c r="B491" s="332"/>
      <c r="C491" s="331"/>
    </row>
    <row r="492" spans="1:3" x14ac:dyDescent="0.4">
      <c r="A492" s="469"/>
      <c r="B492" s="332"/>
      <c r="C492" s="331"/>
    </row>
    <row r="493" spans="1:3" x14ac:dyDescent="0.4">
      <c r="A493" s="469"/>
      <c r="B493" s="332"/>
      <c r="C493" s="331"/>
    </row>
    <row r="494" spans="1:3" x14ac:dyDescent="0.4">
      <c r="A494" s="469"/>
      <c r="B494" s="332"/>
      <c r="C494" s="331"/>
    </row>
    <row r="495" spans="1:3" x14ac:dyDescent="0.4">
      <c r="A495" s="469"/>
      <c r="B495" s="332"/>
      <c r="C495" s="331"/>
    </row>
    <row r="496" spans="1:3" x14ac:dyDescent="0.4">
      <c r="A496" s="469"/>
      <c r="B496" s="332"/>
      <c r="C496" s="331"/>
    </row>
    <row r="497" spans="1:3" x14ac:dyDescent="0.4">
      <c r="A497" s="469"/>
      <c r="B497" s="332"/>
      <c r="C497" s="331"/>
    </row>
    <row r="498" spans="1:3" x14ac:dyDescent="0.4">
      <c r="A498" s="469"/>
      <c r="B498" s="332"/>
      <c r="C498" s="331"/>
    </row>
    <row r="499" spans="1:3" x14ac:dyDescent="0.4">
      <c r="A499" s="469"/>
      <c r="B499" s="332"/>
      <c r="C499" s="331"/>
    </row>
    <row r="500" spans="1:3" x14ac:dyDescent="0.4">
      <c r="A500" s="469"/>
      <c r="B500" s="332"/>
      <c r="C500" s="331"/>
    </row>
    <row r="501" spans="1:3" x14ac:dyDescent="0.4">
      <c r="A501" s="469"/>
      <c r="B501" s="332"/>
      <c r="C501" s="331"/>
    </row>
    <row r="502" spans="1:3" x14ac:dyDescent="0.4">
      <c r="A502" s="469"/>
      <c r="B502" s="332"/>
      <c r="C502" s="331"/>
    </row>
    <row r="503" spans="1:3" x14ac:dyDescent="0.4">
      <c r="A503" s="471"/>
      <c r="B503" s="338"/>
      <c r="C503" s="331"/>
    </row>
    <row r="504" spans="1:3" x14ac:dyDescent="0.4">
      <c r="A504" s="471"/>
      <c r="B504" s="339"/>
      <c r="C504" s="331"/>
    </row>
    <row r="505" spans="1:3" x14ac:dyDescent="0.4">
      <c r="A505" s="471"/>
      <c r="B505" s="339"/>
      <c r="C505" s="331"/>
    </row>
    <row r="506" spans="1:3" x14ac:dyDescent="0.4">
      <c r="A506" s="469"/>
      <c r="B506" s="332"/>
      <c r="C506" s="331"/>
    </row>
    <row r="507" spans="1:3" x14ac:dyDescent="0.4">
      <c r="A507" s="469"/>
      <c r="B507" s="332"/>
      <c r="C507" s="331"/>
    </row>
    <row r="508" spans="1:3" x14ac:dyDescent="0.4">
      <c r="A508" s="469"/>
      <c r="B508" s="332"/>
      <c r="C508" s="331"/>
    </row>
    <row r="509" spans="1:3" x14ac:dyDescent="0.4">
      <c r="A509" s="469"/>
      <c r="B509" s="332"/>
      <c r="C509" s="331"/>
    </row>
    <row r="510" spans="1:3" x14ac:dyDescent="0.4">
      <c r="A510" s="469"/>
      <c r="B510" s="332"/>
      <c r="C510" s="331"/>
    </row>
    <row r="511" spans="1:3" x14ac:dyDescent="0.4">
      <c r="A511" s="469"/>
      <c r="B511" s="332"/>
      <c r="C511" s="331"/>
    </row>
    <row r="512" spans="1:3" x14ac:dyDescent="0.4">
      <c r="A512" s="473"/>
      <c r="B512" s="332"/>
      <c r="C512" s="331"/>
    </row>
    <row r="513" spans="1:3" x14ac:dyDescent="0.4">
      <c r="A513" s="473"/>
      <c r="B513" s="332"/>
      <c r="C513" s="331"/>
    </row>
    <row r="514" spans="1:3" x14ac:dyDescent="0.4">
      <c r="A514" s="469"/>
      <c r="B514" s="332"/>
      <c r="C514" s="331"/>
    </row>
    <row r="515" spans="1:3" x14ac:dyDescent="0.4">
      <c r="A515" s="469"/>
      <c r="B515" s="332"/>
      <c r="C515" s="331"/>
    </row>
    <row r="516" spans="1:3" x14ac:dyDescent="0.4">
      <c r="A516" s="469"/>
      <c r="B516" s="332"/>
      <c r="C516" s="331"/>
    </row>
    <row r="517" spans="1:3" x14ac:dyDescent="0.4">
      <c r="A517" s="469"/>
      <c r="B517" s="332"/>
      <c r="C517" s="331"/>
    </row>
    <row r="518" spans="1:3" x14ac:dyDescent="0.4">
      <c r="A518" s="469"/>
      <c r="B518" s="332"/>
      <c r="C518" s="331"/>
    </row>
    <row r="519" spans="1:3" x14ac:dyDescent="0.4">
      <c r="A519" s="469"/>
      <c r="B519" s="332"/>
      <c r="C519" s="331"/>
    </row>
    <row r="520" spans="1:3" x14ac:dyDescent="0.4">
      <c r="A520" s="469"/>
      <c r="B520" s="332"/>
      <c r="C520" s="331"/>
    </row>
    <row r="521" spans="1:3" x14ac:dyDescent="0.4">
      <c r="A521" s="469"/>
      <c r="B521" s="332"/>
      <c r="C521" s="331"/>
    </row>
    <row r="522" spans="1:3" x14ac:dyDescent="0.4">
      <c r="A522" s="469"/>
      <c r="B522" s="340"/>
      <c r="C522" s="331"/>
    </row>
    <row r="523" spans="1:3" x14ac:dyDescent="0.4">
      <c r="A523" s="469"/>
      <c r="B523" s="332"/>
      <c r="C523" s="331"/>
    </row>
    <row r="524" spans="1:3" x14ac:dyDescent="0.4">
      <c r="A524" s="469"/>
      <c r="B524" s="332"/>
      <c r="C524" s="331"/>
    </row>
    <row r="525" spans="1:3" x14ac:dyDescent="0.4">
      <c r="A525" s="469"/>
      <c r="B525" s="332"/>
      <c r="C525" s="331"/>
    </row>
    <row r="526" spans="1:3" x14ac:dyDescent="0.4">
      <c r="A526" s="469"/>
      <c r="B526" s="332"/>
      <c r="C526" s="331"/>
    </row>
    <row r="527" spans="1:3" x14ac:dyDescent="0.4">
      <c r="A527" s="469"/>
      <c r="B527" s="332"/>
      <c r="C527" s="331"/>
    </row>
    <row r="528" spans="1:3" x14ac:dyDescent="0.4">
      <c r="A528" s="469"/>
      <c r="B528" s="332"/>
      <c r="C528" s="331"/>
    </row>
    <row r="529" spans="1:3" x14ac:dyDescent="0.4">
      <c r="A529" s="469"/>
      <c r="B529" s="332"/>
      <c r="C529" s="331"/>
    </row>
    <row r="530" spans="1:3" x14ac:dyDescent="0.4">
      <c r="A530" s="469"/>
      <c r="B530" s="332"/>
      <c r="C530" s="331"/>
    </row>
    <row r="531" spans="1:3" x14ac:dyDescent="0.4">
      <c r="A531" s="469"/>
      <c r="B531" s="332"/>
      <c r="C531" s="331"/>
    </row>
    <row r="532" spans="1:3" x14ac:dyDescent="0.4">
      <c r="A532" s="469"/>
      <c r="B532" s="332"/>
      <c r="C532" s="331"/>
    </row>
    <row r="533" spans="1:3" x14ac:dyDescent="0.4">
      <c r="A533" s="469"/>
      <c r="B533" s="332"/>
      <c r="C533" s="331"/>
    </row>
    <row r="534" spans="1:3" x14ac:dyDescent="0.4">
      <c r="A534" s="469"/>
      <c r="B534" s="332"/>
      <c r="C534" s="331"/>
    </row>
    <row r="535" spans="1:3" x14ac:dyDescent="0.4">
      <c r="A535" s="469"/>
      <c r="B535" s="332"/>
      <c r="C535" s="331"/>
    </row>
    <row r="536" spans="1:3" x14ac:dyDescent="0.4">
      <c r="A536" s="469"/>
      <c r="B536" s="332"/>
      <c r="C536" s="331"/>
    </row>
    <row r="537" spans="1:3" x14ac:dyDescent="0.4">
      <c r="A537" s="469"/>
      <c r="B537" s="332"/>
      <c r="C537" s="331"/>
    </row>
    <row r="538" spans="1:3" x14ac:dyDescent="0.4">
      <c r="A538" s="469"/>
      <c r="B538" s="332"/>
      <c r="C538" s="331"/>
    </row>
    <row r="539" spans="1:3" x14ac:dyDescent="0.4">
      <c r="A539" s="469"/>
      <c r="B539" s="332"/>
      <c r="C539" s="331"/>
    </row>
    <row r="540" spans="1:3" x14ac:dyDescent="0.4">
      <c r="A540" s="469"/>
      <c r="B540" s="332"/>
      <c r="C540" s="331"/>
    </row>
    <row r="541" spans="1:3" x14ac:dyDescent="0.4">
      <c r="A541" s="469"/>
      <c r="B541" s="332"/>
      <c r="C541" s="331"/>
    </row>
    <row r="542" spans="1:3" x14ac:dyDescent="0.4">
      <c r="A542" s="469"/>
      <c r="B542" s="332"/>
      <c r="C542" s="331"/>
    </row>
    <row r="543" spans="1:3" x14ac:dyDescent="0.4">
      <c r="A543" s="469"/>
      <c r="B543" s="332"/>
      <c r="C543" s="331"/>
    </row>
    <row r="544" spans="1:3" x14ac:dyDescent="0.4">
      <c r="A544" s="469"/>
      <c r="B544" s="332"/>
      <c r="C544" s="331"/>
    </row>
    <row r="545" spans="1:3" x14ac:dyDescent="0.4">
      <c r="A545" s="469"/>
      <c r="B545" s="332"/>
      <c r="C545" s="331"/>
    </row>
    <row r="546" spans="1:3" x14ac:dyDescent="0.4">
      <c r="A546" s="469"/>
      <c r="B546" s="332"/>
      <c r="C546" s="331"/>
    </row>
    <row r="547" spans="1:3" x14ac:dyDescent="0.4">
      <c r="A547" s="469"/>
      <c r="B547" s="332"/>
      <c r="C547" s="331"/>
    </row>
    <row r="548" spans="1:3" x14ac:dyDescent="0.4">
      <c r="A548" s="469"/>
      <c r="B548" s="332"/>
      <c r="C548" s="331"/>
    </row>
    <row r="549" spans="1:3" x14ac:dyDescent="0.4">
      <c r="A549" s="469"/>
      <c r="B549" s="332"/>
      <c r="C549" s="331"/>
    </row>
    <row r="550" spans="1:3" x14ac:dyDescent="0.4">
      <c r="A550" s="469"/>
      <c r="B550" s="332"/>
      <c r="C550" s="331"/>
    </row>
    <row r="551" spans="1:3" x14ac:dyDescent="0.4">
      <c r="A551" s="469"/>
      <c r="B551" s="332"/>
      <c r="C551" s="331"/>
    </row>
    <row r="552" spans="1:3" x14ac:dyDescent="0.4">
      <c r="A552" s="469"/>
      <c r="B552" s="332"/>
      <c r="C552" s="331"/>
    </row>
    <row r="553" spans="1:3" x14ac:dyDescent="0.4">
      <c r="A553" s="469"/>
      <c r="B553" s="332"/>
      <c r="C553" s="331"/>
    </row>
    <row r="554" spans="1:3" x14ac:dyDescent="0.4">
      <c r="A554" s="469"/>
      <c r="B554" s="332"/>
      <c r="C554" s="331"/>
    </row>
    <row r="555" spans="1:3" x14ac:dyDescent="0.4">
      <c r="A555" s="469"/>
      <c r="B555" s="332"/>
      <c r="C555" s="331"/>
    </row>
    <row r="556" spans="1:3" x14ac:dyDescent="0.4">
      <c r="A556" s="469"/>
      <c r="B556" s="332"/>
      <c r="C556" s="331"/>
    </row>
    <row r="557" spans="1:3" x14ac:dyDescent="0.4">
      <c r="A557" s="469"/>
      <c r="B557" s="332"/>
      <c r="C557" s="331"/>
    </row>
    <row r="558" spans="1:3" x14ac:dyDescent="0.4">
      <c r="A558" s="469"/>
      <c r="B558" s="332"/>
      <c r="C558" s="331"/>
    </row>
    <row r="559" spans="1:3" x14ac:dyDescent="0.4">
      <c r="A559" s="469"/>
      <c r="B559" s="332"/>
      <c r="C559" s="331"/>
    </row>
    <row r="560" spans="1:3" x14ac:dyDescent="0.4">
      <c r="A560" s="469"/>
      <c r="B560" s="332"/>
      <c r="C560" s="331"/>
    </row>
    <row r="561" spans="1:3" x14ac:dyDescent="0.4">
      <c r="A561" s="469"/>
      <c r="B561" s="332"/>
      <c r="C561" s="331"/>
    </row>
    <row r="562" spans="1:3" x14ac:dyDescent="0.4">
      <c r="A562" s="469"/>
      <c r="B562" s="332"/>
      <c r="C562" s="331"/>
    </row>
    <row r="563" spans="1:3" x14ac:dyDescent="0.4">
      <c r="A563" s="469"/>
      <c r="B563" s="332"/>
      <c r="C563" s="331"/>
    </row>
    <row r="564" spans="1:3" x14ac:dyDescent="0.4">
      <c r="A564" s="469"/>
      <c r="B564" s="332"/>
      <c r="C564" s="331"/>
    </row>
    <row r="565" spans="1:3" x14ac:dyDescent="0.4">
      <c r="A565" s="469"/>
      <c r="B565" s="332"/>
      <c r="C565" s="331"/>
    </row>
    <row r="566" spans="1:3" x14ac:dyDescent="0.4">
      <c r="A566" s="469"/>
      <c r="B566" s="332"/>
      <c r="C566" s="331"/>
    </row>
    <row r="567" spans="1:3" x14ac:dyDescent="0.4">
      <c r="A567" s="469"/>
      <c r="B567" s="332"/>
      <c r="C567" s="331"/>
    </row>
    <row r="568" spans="1:3" x14ac:dyDescent="0.4">
      <c r="A568" s="469"/>
      <c r="B568" s="332"/>
      <c r="C568" s="331"/>
    </row>
    <row r="569" spans="1:3" x14ac:dyDescent="0.4">
      <c r="A569" s="469"/>
      <c r="B569" s="332"/>
      <c r="C569" s="331"/>
    </row>
    <row r="570" spans="1:3" x14ac:dyDescent="0.4">
      <c r="A570" s="469"/>
      <c r="B570" s="332"/>
      <c r="C570" s="331"/>
    </row>
    <row r="571" spans="1:3" x14ac:dyDescent="0.4">
      <c r="A571" s="471"/>
      <c r="B571" s="338"/>
      <c r="C571" s="331"/>
    </row>
    <row r="572" spans="1:3" x14ac:dyDescent="0.4">
      <c r="A572" s="469"/>
      <c r="B572" s="332"/>
      <c r="C572" s="331"/>
    </row>
    <row r="573" spans="1:3" x14ac:dyDescent="0.4">
      <c r="A573" s="471"/>
      <c r="B573" s="338"/>
      <c r="C573" s="331"/>
    </row>
    <row r="574" spans="1:3" x14ac:dyDescent="0.4">
      <c r="A574" s="469"/>
      <c r="B574" s="332"/>
      <c r="C574" s="331"/>
    </row>
    <row r="575" spans="1:3" x14ac:dyDescent="0.4">
      <c r="A575" s="469"/>
      <c r="B575" s="332"/>
      <c r="C575" s="331"/>
    </row>
    <row r="576" spans="1:3" x14ac:dyDescent="0.4">
      <c r="A576" s="469"/>
      <c r="B576" s="332"/>
      <c r="C576" s="331"/>
    </row>
    <row r="577" spans="1:3" x14ac:dyDescent="0.4">
      <c r="A577" s="469"/>
      <c r="B577" s="332"/>
      <c r="C577" s="331"/>
    </row>
    <row r="578" spans="1:3" x14ac:dyDescent="0.4">
      <c r="A578" s="469"/>
      <c r="B578" s="332"/>
      <c r="C578" s="331"/>
    </row>
    <row r="579" spans="1:3" x14ac:dyDescent="0.4">
      <c r="A579" s="469"/>
      <c r="B579" s="332"/>
      <c r="C579" s="331"/>
    </row>
    <row r="580" spans="1:3" x14ac:dyDescent="0.4">
      <c r="A580" s="469"/>
      <c r="B580" s="332"/>
      <c r="C580" s="331"/>
    </row>
    <row r="581" spans="1:3" x14ac:dyDescent="0.4">
      <c r="A581" s="469"/>
      <c r="B581" s="332"/>
      <c r="C581" s="331"/>
    </row>
    <row r="582" spans="1:3" x14ac:dyDescent="0.4">
      <c r="A582" s="469"/>
      <c r="B582" s="332"/>
      <c r="C582" s="331"/>
    </row>
    <row r="583" spans="1:3" x14ac:dyDescent="0.4">
      <c r="A583" s="469"/>
      <c r="B583" s="332"/>
      <c r="C583" s="331"/>
    </row>
    <row r="584" spans="1:3" x14ac:dyDescent="0.4">
      <c r="A584" s="469"/>
      <c r="B584" s="332"/>
      <c r="C584" s="331"/>
    </row>
    <row r="585" spans="1:3" x14ac:dyDescent="0.4">
      <c r="A585" s="469"/>
      <c r="B585" s="332"/>
      <c r="C585" s="331"/>
    </row>
    <row r="586" spans="1:3" x14ac:dyDescent="0.4">
      <c r="A586" s="469"/>
      <c r="B586" s="332"/>
      <c r="C586" s="331"/>
    </row>
    <row r="587" spans="1:3" x14ac:dyDescent="0.4">
      <c r="A587" s="469"/>
      <c r="B587" s="332"/>
      <c r="C587" s="331"/>
    </row>
    <row r="588" spans="1:3" x14ac:dyDescent="0.4">
      <c r="A588" s="469"/>
      <c r="B588" s="332"/>
      <c r="C588" s="331"/>
    </row>
    <row r="589" spans="1:3" x14ac:dyDescent="0.4">
      <c r="A589" s="469"/>
      <c r="B589" s="332"/>
      <c r="C589" s="331"/>
    </row>
    <row r="590" spans="1:3" x14ac:dyDescent="0.4">
      <c r="A590" s="469"/>
      <c r="B590" s="332"/>
      <c r="C590" s="331"/>
    </row>
    <row r="591" spans="1:3" x14ac:dyDescent="0.4">
      <c r="A591" s="469"/>
      <c r="B591" s="332"/>
      <c r="C591" s="331"/>
    </row>
    <row r="592" spans="1:3" x14ac:dyDescent="0.4">
      <c r="A592" s="469"/>
      <c r="B592" s="332"/>
      <c r="C592" s="331"/>
    </row>
    <row r="593" spans="1:3" x14ac:dyDescent="0.4">
      <c r="A593" s="469"/>
      <c r="B593" s="332"/>
      <c r="C593" s="331"/>
    </row>
    <row r="594" spans="1:3" x14ac:dyDescent="0.4">
      <c r="A594" s="469"/>
      <c r="B594" s="332"/>
      <c r="C594" s="331"/>
    </row>
    <row r="595" spans="1:3" x14ac:dyDescent="0.4">
      <c r="A595" s="469"/>
      <c r="B595" s="332"/>
      <c r="C595" s="331"/>
    </row>
    <row r="596" spans="1:3" x14ac:dyDescent="0.4">
      <c r="A596" s="469"/>
      <c r="B596" s="332"/>
      <c r="C596" s="331"/>
    </row>
    <row r="597" spans="1:3" x14ac:dyDescent="0.4">
      <c r="A597" s="469"/>
      <c r="B597" s="332"/>
      <c r="C597" s="331"/>
    </row>
    <row r="598" spans="1:3" x14ac:dyDescent="0.4">
      <c r="A598" s="469"/>
      <c r="B598" s="332"/>
      <c r="C598" s="331"/>
    </row>
    <row r="599" spans="1:3" x14ac:dyDescent="0.4">
      <c r="A599" s="469"/>
      <c r="B599" s="332"/>
      <c r="C599" s="331"/>
    </row>
    <row r="600" spans="1:3" x14ac:dyDescent="0.4">
      <c r="A600" s="469"/>
      <c r="B600" s="332"/>
      <c r="C600" s="331"/>
    </row>
    <row r="601" spans="1:3" x14ac:dyDescent="0.4">
      <c r="A601" s="469"/>
      <c r="B601" s="332"/>
      <c r="C601" s="331"/>
    </row>
    <row r="602" spans="1:3" x14ac:dyDescent="0.4">
      <c r="A602" s="469"/>
      <c r="B602" s="332"/>
      <c r="C602" s="331"/>
    </row>
    <row r="603" spans="1:3" x14ac:dyDescent="0.4">
      <c r="A603" s="469"/>
      <c r="B603" s="332"/>
      <c r="C603" s="331"/>
    </row>
    <row r="604" spans="1:3" x14ac:dyDescent="0.4">
      <c r="A604" s="469"/>
      <c r="B604" s="332"/>
      <c r="C604" s="331"/>
    </row>
    <row r="605" spans="1:3" x14ac:dyDescent="0.4">
      <c r="A605" s="469"/>
      <c r="B605" s="332"/>
      <c r="C605" s="331"/>
    </row>
    <row r="606" spans="1:3" x14ac:dyDescent="0.4">
      <c r="A606" s="469"/>
      <c r="B606" s="332"/>
      <c r="C606" s="331"/>
    </row>
    <row r="607" spans="1:3" x14ac:dyDescent="0.4">
      <c r="A607" s="469"/>
      <c r="B607" s="332"/>
      <c r="C607" s="331"/>
    </row>
    <row r="608" spans="1:3" x14ac:dyDescent="0.4">
      <c r="A608" s="469"/>
      <c r="B608" s="332"/>
      <c r="C608" s="331"/>
    </row>
    <row r="609" spans="1:3" x14ac:dyDescent="0.4">
      <c r="A609" s="469"/>
      <c r="B609" s="332"/>
      <c r="C609" s="331"/>
    </row>
    <row r="610" spans="1:3" x14ac:dyDescent="0.4">
      <c r="A610" s="469"/>
      <c r="B610" s="332"/>
      <c r="C610" s="331"/>
    </row>
    <row r="611" spans="1:3" x14ac:dyDescent="0.4">
      <c r="A611" s="469"/>
      <c r="B611" s="332"/>
      <c r="C611" s="331"/>
    </row>
    <row r="612" spans="1:3" x14ac:dyDescent="0.4">
      <c r="A612" s="469"/>
      <c r="B612" s="332"/>
      <c r="C612" s="331"/>
    </row>
    <row r="613" spans="1:3" x14ac:dyDescent="0.4">
      <c r="A613" s="469"/>
      <c r="B613" s="332"/>
      <c r="C613" s="331"/>
    </row>
    <row r="614" spans="1:3" x14ac:dyDescent="0.4">
      <c r="A614" s="469"/>
      <c r="B614" s="332"/>
      <c r="C614" s="331"/>
    </row>
    <row r="615" spans="1:3" x14ac:dyDescent="0.4">
      <c r="A615" s="469"/>
      <c r="B615" s="332"/>
      <c r="C615" s="331"/>
    </row>
    <row r="616" spans="1:3" x14ac:dyDescent="0.4">
      <c r="A616" s="469"/>
      <c r="B616" s="332"/>
      <c r="C616" s="331"/>
    </row>
    <row r="617" spans="1:3" x14ac:dyDescent="0.4">
      <c r="A617" s="469"/>
      <c r="B617" s="332"/>
      <c r="C617" s="331"/>
    </row>
    <row r="618" spans="1:3" x14ac:dyDescent="0.4">
      <c r="A618" s="469"/>
      <c r="B618" s="332"/>
      <c r="C618" s="331"/>
    </row>
    <row r="619" spans="1:3" x14ac:dyDescent="0.4">
      <c r="A619" s="469"/>
      <c r="B619" s="332"/>
      <c r="C619" s="331"/>
    </row>
    <row r="620" spans="1:3" x14ac:dyDescent="0.4">
      <c r="A620" s="469"/>
      <c r="B620" s="332"/>
      <c r="C620" s="331"/>
    </row>
    <row r="621" spans="1:3" x14ac:dyDescent="0.4">
      <c r="A621" s="469"/>
      <c r="B621" s="332"/>
      <c r="C621" s="331"/>
    </row>
    <row r="622" spans="1:3" x14ac:dyDescent="0.4">
      <c r="A622" s="469"/>
      <c r="B622" s="332"/>
      <c r="C622" s="331"/>
    </row>
    <row r="623" spans="1:3" x14ac:dyDescent="0.4">
      <c r="A623" s="469"/>
      <c r="B623" s="332"/>
      <c r="C623" s="331"/>
    </row>
    <row r="624" spans="1:3" x14ac:dyDescent="0.4">
      <c r="A624" s="469"/>
      <c r="B624" s="332"/>
      <c r="C624" s="331"/>
    </row>
    <row r="625" spans="1:3" x14ac:dyDescent="0.4">
      <c r="A625" s="469"/>
      <c r="B625" s="332"/>
      <c r="C625" s="331"/>
    </row>
    <row r="626" spans="1:3" x14ac:dyDescent="0.4">
      <c r="A626" s="471"/>
      <c r="B626" s="338"/>
      <c r="C626" s="331"/>
    </row>
    <row r="627" spans="1:3" x14ac:dyDescent="0.4">
      <c r="A627" s="471"/>
      <c r="B627" s="339"/>
      <c r="C627" s="331"/>
    </row>
    <row r="628" spans="1:3" x14ac:dyDescent="0.4">
      <c r="A628" s="471"/>
      <c r="B628" s="338"/>
      <c r="C628" s="331"/>
    </row>
    <row r="629" spans="1:3" x14ac:dyDescent="0.4">
      <c r="A629" s="471"/>
      <c r="B629" s="338"/>
      <c r="C629" s="331"/>
    </row>
    <row r="630" spans="1:3" x14ac:dyDescent="0.4">
      <c r="A630" s="471"/>
      <c r="B630" s="338"/>
      <c r="C630" s="331"/>
    </row>
    <row r="631" spans="1:3" x14ac:dyDescent="0.4">
      <c r="A631" s="471"/>
      <c r="B631" s="338"/>
      <c r="C631" s="331"/>
    </row>
    <row r="632" spans="1:3" x14ac:dyDescent="0.4">
      <c r="A632" s="471"/>
      <c r="B632" s="339"/>
      <c r="C632" s="331"/>
    </row>
    <row r="633" spans="1:3" x14ac:dyDescent="0.4">
      <c r="A633" s="471"/>
      <c r="B633" s="339"/>
      <c r="C633" s="331"/>
    </row>
    <row r="634" spans="1:3" x14ac:dyDescent="0.4">
      <c r="A634" s="471"/>
      <c r="B634" s="339"/>
      <c r="C634" s="331"/>
    </row>
    <row r="635" spans="1:3" x14ac:dyDescent="0.4">
      <c r="A635" s="471"/>
      <c r="B635" s="339"/>
      <c r="C635" s="331"/>
    </row>
    <row r="636" spans="1:3" x14ac:dyDescent="0.4">
      <c r="A636" s="471"/>
      <c r="B636" s="339"/>
      <c r="C636" s="331"/>
    </row>
    <row r="637" spans="1:3" x14ac:dyDescent="0.4">
      <c r="A637" s="469"/>
      <c r="B637" s="332"/>
      <c r="C637" s="331"/>
    </row>
    <row r="638" spans="1:3" x14ac:dyDescent="0.4">
      <c r="A638" s="469"/>
      <c r="B638" s="332"/>
      <c r="C638" s="331"/>
    </row>
    <row r="639" spans="1:3" x14ac:dyDescent="0.4">
      <c r="A639" s="469"/>
      <c r="B639" s="332"/>
      <c r="C639" s="331"/>
    </row>
    <row r="640" spans="1:3" x14ac:dyDescent="0.4">
      <c r="A640" s="469"/>
      <c r="B640" s="332"/>
      <c r="C640" s="331"/>
    </row>
    <row r="641" spans="1:3" x14ac:dyDescent="0.4">
      <c r="A641" s="469"/>
      <c r="B641" s="332"/>
      <c r="C641" s="331"/>
    </row>
    <row r="642" spans="1:3" x14ac:dyDescent="0.4">
      <c r="A642" s="469"/>
      <c r="B642" s="332"/>
      <c r="C642" s="331"/>
    </row>
    <row r="643" spans="1:3" x14ac:dyDescent="0.4">
      <c r="A643" s="469"/>
      <c r="B643" s="332"/>
      <c r="C643" s="331"/>
    </row>
    <row r="644" spans="1:3" x14ac:dyDescent="0.4">
      <c r="A644" s="469"/>
      <c r="B644" s="332"/>
      <c r="C644" s="331"/>
    </row>
    <row r="645" spans="1:3" x14ac:dyDescent="0.4">
      <c r="A645" s="469"/>
      <c r="B645" s="332"/>
      <c r="C645" s="331"/>
    </row>
    <row r="646" spans="1:3" x14ac:dyDescent="0.4">
      <c r="A646" s="469"/>
      <c r="B646" s="332"/>
      <c r="C646" s="331"/>
    </row>
    <row r="647" spans="1:3" x14ac:dyDescent="0.4">
      <c r="A647" s="469"/>
      <c r="B647" s="332"/>
      <c r="C647" s="331"/>
    </row>
    <row r="648" spans="1:3" x14ac:dyDescent="0.4">
      <c r="A648" s="469"/>
      <c r="B648" s="332"/>
      <c r="C648" s="331"/>
    </row>
    <row r="649" spans="1:3" x14ac:dyDescent="0.4">
      <c r="A649" s="469"/>
      <c r="B649" s="332"/>
      <c r="C649" s="331"/>
    </row>
    <row r="650" spans="1:3" x14ac:dyDescent="0.4">
      <c r="A650" s="469"/>
      <c r="B650" s="332"/>
      <c r="C650" s="331"/>
    </row>
    <row r="651" spans="1:3" x14ac:dyDescent="0.4">
      <c r="A651" s="469"/>
      <c r="B651" s="332"/>
      <c r="C651" s="331"/>
    </row>
    <row r="652" spans="1:3" x14ac:dyDescent="0.4">
      <c r="A652" s="469"/>
      <c r="B652" s="332"/>
      <c r="C652" s="331"/>
    </row>
    <row r="653" spans="1:3" x14ac:dyDescent="0.4">
      <c r="A653" s="469"/>
      <c r="B653" s="332"/>
      <c r="C653" s="331"/>
    </row>
    <row r="654" spans="1:3" x14ac:dyDescent="0.4">
      <c r="A654" s="469"/>
      <c r="B654" s="332"/>
      <c r="C654" s="331"/>
    </row>
    <row r="655" spans="1:3" x14ac:dyDescent="0.4">
      <c r="A655" s="469"/>
      <c r="B655" s="332"/>
      <c r="C655" s="331"/>
    </row>
    <row r="656" spans="1:3" x14ac:dyDescent="0.4">
      <c r="A656" s="469"/>
      <c r="B656" s="332"/>
      <c r="C656" s="331"/>
    </row>
    <row r="657" spans="1:3" x14ac:dyDescent="0.4">
      <c r="A657" s="469"/>
      <c r="B657" s="332"/>
      <c r="C657" s="331"/>
    </row>
    <row r="658" spans="1:3" x14ac:dyDescent="0.4">
      <c r="A658" s="469"/>
      <c r="B658" s="332"/>
      <c r="C658" s="331"/>
    </row>
    <row r="659" spans="1:3" x14ac:dyDescent="0.4">
      <c r="A659" s="469"/>
      <c r="B659" s="330"/>
      <c r="C659" s="331"/>
    </row>
    <row r="660" spans="1:3" x14ac:dyDescent="0.4">
      <c r="A660" s="469"/>
      <c r="B660" s="330"/>
      <c r="C660" s="331"/>
    </row>
    <row r="661" spans="1:3" x14ac:dyDescent="0.4">
      <c r="A661" s="469"/>
      <c r="B661" s="332"/>
      <c r="C661" s="331"/>
    </row>
    <row r="662" spans="1:3" x14ac:dyDescent="0.4">
      <c r="A662" s="469"/>
      <c r="B662" s="330"/>
      <c r="C662" s="331"/>
    </row>
    <row r="663" spans="1:3" x14ac:dyDescent="0.4">
      <c r="A663" s="469"/>
      <c r="B663" s="330"/>
      <c r="C663" s="331"/>
    </row>
    <row r="664" spans="1:3" x14ac:dyDescent="0.4">
      <c r="A664" s="469"/>
      <c r="B664" s="330"/>
      <c r="C664" s="331"/>
    </row>
    <row r="665" spans="1:3" x14ac:dyDescent="0.4">
      <c r="A665" s="469"/>
      <c r="B665" s="330"/>
      <c r="C665" s="331"/>
    </row>
    <row r="666" spans="1:3" x14ac:dyDescent="0.4">
      <c r="A666" s="469"/>
      <c r="B666" s="330"/>
      <c r="C666" s="331"/>
    </row>
    <row r="667" spans="1:3" x14ac:dyDescent="0.4">
      <c r="A667" s="469"/>
      <c r="B667" s="330"/>
      <c r="C667" s="331"/>
    </row>
    <row r="668" spans="1:3" x14ac:dyDescent="0.4">
      <c r="A668" s="469"/>
      <c r="B668" s="330"/>
      <c r="C668" s="331"/>
    </row>
    <row r="669" spans="1:3" x14ac:dyDescent="0.4">
      <c r="A669" s="469"/>
      <c r="B669" s="330"/>
      <c r="C669" s="331"/>
    </row>
    <row r="670" spans="1:3" x14ac:dyDescent="0.4">
      <c r="A670" s="469"/>
      <c r="B670" s="332"/>
      <c r="C670" s="331"/>
    </row>
    <row r="671" spans="1:3" x14ac:dyDescent="0.4">
      <c r="A671" s="469"/>
      <c r="B671" s="332"/>
      <c r="C671" s="331"/>
    </row>
    <row r="672" spans="1:3" x14ac:dyDescent="0.4">
      <c r="A672" s="469"/>
      <c r="B672" s="332"/>
      <c r="C672" s="331"/>
    </row>
    <row r="673" spans="1:3" x14ac:dyDescent="0.4">
      <c r="A673" s="469"/>
      <c r="B673" s="332"/>
      <c r="C673" s="331"/>
    </row>
    <row r="674" spans="1:3" x14ac:dyDescent="0.4">
      <c r="A674" s="469"/>
      <c r="B674" s="332"/>
      <c r="C674" s="331"/>
    </row>
    <row r="675" spans="1:3" x14ac:dyDescent="0.4">
      <c r="A675" s="469"/>
      <c r="B675" s="332"/>
      <c r="C675" s="331"/>
    </row>
    <row r="676" spans="1:3" x14ac:dyDescent="0.4">
      <c r="A676" s="469"/>
      <c r="B676" s="332"/>
      <c r="C676" s="331"/>
    </row>
    <row r="677" spans="1:3" x14ac:dyDescent="0.4">
      <c r="A677" s="469"/>
      <c r="B677" s="332"/>
      <c r="C677" s="331"/>
    </row>
    <row r="678" spans="1:3" x14ac:dyDescent="0.4">
      <c r="A678" s="469"/>
      <c r="B678" s="332"/>
      <c r="C678" s="331"/>
    </row>
    <row r="679" spans="1:3" x14ac:dyDescent="0.4">
      <c r="A679" s="469"/>
      <c r="B679" s="332"/>
      <c r="C679" s="331"/>
    </row>
    <row r="680" spans="1:3" x14ac:dyDescent="0.4">
      <c r="A680" s="469"/>
      <c r="B680" s="332"/>
      <c r="C680" s="331"/>
    </row>
    <row r="681" spans="1:3" x14ac:dyDescent="0.4">
      <c r="A681" s="469"/>
      <c r="B681" s="332"/>
      <c r="C681" s="331"/>
    </row>
    <row r="682" spans="1:3" x14ac:dyDescent="0.4">
      <c r="A682" s="469"/>
      <c r="B682" s="332"/>
      <c r="C682" s="331"/>
    </row>
    <row r="683" spans="1:3" x14ac:dyDescent="0.4">
      <c r="A683" s="469"/>
      <c r="B683" s="332"/>
      <c r="C683" s="331"/>
    </row>
    <row r="684" spans="1:3" x14ac:dyDescent="0.4">
      <c r="A684" s="469"/>
      <c r="B684" s="332"/>
      <c r="C684" s="331"/>
    </row>
    <row r="685" spans="1:3" x14ac:dyDescent="0.4">
      <c r="A685" s="469"/>
      <c r="B685" s="332"/>
      <c r="C685" s="331"/>
    </row>
    <row r="686" spans="1:3" x14ac:dyDescent="0.4">
      <c r="A686" s="469"/>
      <c r="B686" s="332"/>
      <c r="C686" s="331"/>
    </row>
    <row r="687" spans="1:3" x14ac:dyDescent="0.4">
      <c r="A687" s="469"/>
      <c r="B687" s="332"/>
      <c r="C687" s="331"/>
    </row>
    <row r="688" spans="1:3" x14ac:dyDescent="0.4">
      <c r="A688" s="469"/>
      <c r="B688" s="332"/>
      <c r="C688" s="331"/>
    </row>
    <row r="689" spans="1:3" x14ac:dyDescent="0.4">
      <c r="A689" s="469"/>
      <c r="B689" s="332"/>
      <c r="C689" s="331"/>
    </row>
    <row r="690" spans="1:3" x14ac:dyDescent="0.4">
      <c r="A690" s="469"/>
      <c r="B690" s="332"/>
      <c r="C690" s="331"/>
    </row>
    <row r="691" spans="1:3" x14ac:dyDescent="0.4">
      <c r="A691" s="469"/>
      <c r="B691" s="332"/>
      <c r="C691" s="331"/>
    </row>
    <row r="692" spans="1:3" x14ac:dyDescent="0.4">
      <c r="A692" s="469"/>
      <c r="B692" s="332"/>
      <c r="C692" s="331"/>
    </row>
    <row r="693" spans="1:3" x14ac:dyDescent="0.4">
      <c r="A693" s="469"/>
      <c r="B693" s="332"/>
      <c r="C693" s="331"/>
    </row>
    <row r="694" spans="1:3" x14ac:dyDescent="0.4">
      <c r="A694" s="469"/>
      <c r="B694" s="332"/>
      <c r="C694" s="331"/>
    </row>
    <row r="695" spans="1:3" x14ac:dyDescent="0.4">
      <c r="A695" s="469"/>
      <c r="B695" s="332"/>
      <c r="C695" s="331"/>
    </row>
    <row r="696" spans="1:3" x14ac:dyDescent="0.4">
      <c r="A696" s="469"/>
      <c r="B696" s="332"/>
      <c r="C696" s="331"/>
    </row>
    <row r="697" spans="1:3" x14ac:dyDescent="0.4">
      <c r="A697" s="469"/>
      <c r="B697" s="332"/>
      <c r="C697" s="331"/>
    </row>
    <row r="698" spans="1:3" x14ac:dyDescent="0.4">
      <c r="A698" s="469"/>
      <c r="B698" s="332"/>
      <c r="C698" s="331"/>
    </row>
    <row r="699" spans="1:3" x14ac:dyDescent="0.4">
      <c r="A699" s="469"/>
      <c r="B699" s="332"/>
      <c r="C699" s="331"/>
    </row>
    <row r="700" spans="1:3" x14ac:dyDescent="0.4">
      <c r="A700" s="469"/>
      <c r="B700" s="332"/>
      <c r="C700" s="331"/>
    </row>
    <row r="701" spans="1:3" x14ac:dyDescent="0.4">
      <c r="A701" s="469"/>
      <c r="B701" s="332"/>
      <c r="C701" s="331"/>
    </row>
    <row r="702" spans="1:3" x14ac:dyDescent="0.4">
      <c r="A702" s="469"/>
      <c r="B702" s="332"/>
      <c r="C702" s="331"/>
    </row>
    <row r="703" spans="1:3" x14ac:dyDescent="0.4">
      <c r="A703" s="469"/>
      <c r="B703" s="332"/>
      <c r="C703" s="331"/>
    </row>
    <row r="704" spans="1:3" x14ac:dyDescent="0.4">
      <c r="A704" s="469"/>
      <c r="B704" s="332"/>
      <c r="C704" s="331"/>
    </row>
    <row r="705" spans="1:3" x14ac:dyDescent="0.4">
      <c r="A705" s="469"/>
      <c r="B705" s="332"/>
      <c r="C705" s="331"/>
    </row>
    <row r="706" spans="1:3" x14ac:dyDescent="0.4">
      <c r="A706" s="469"/>
      <c r="B706" s="332"/>
      <c r="C706" s="331"/>
    </row>
    <row r="707" spans="1:3" x14ac:dyDescent="0.4">
      <c r="A707" s="469"/>
      <c r="B707" s="332"/>
      <c r="C707" s="331"/>
    </row>
    <row r="708" spans="1:3" x14ac:dyDescent="0.4">
      <c r="A708" s="469"/>
      <c r="B708" s="332"/>
      <c r="C708" s="331"/>
    </row>
    <row r="709" spans="1:3" x14ac:dyDescent="0.4">
      <c r="A709" s="469"/>
      <c r="B709" s="332"/>
      <c r="C709" s="331"/>
    </row>
    <row r="710" spans="1:3" x14ac:dyDescent="0.4">
      <c r="A710" s="469"/>
      <c r="B710" s="332"/>
      <c r="C710" s="331"/>
    </row>
    <row r="711" spans="1:3" x14ac:dyDescent="0.4">
      <c r="A711" s="469"/>
      <c r="B711" s="332"/>
      <c r="C711" s="331"/>
    </row>
    <row r="712" spans="1:3" x14ac:dyDescent="0.4">
      <c r="A712" s="474"/>
      <c r="B712" s="332"/>
      <c r="C712" s="331"/>
    </row>
    <row r="713" spans="1:3" x14ac:dyDescent="0.4">
      <c r="A713" s="474"/>
      <c r="B713" s="332"/>
      <c r="C713" s="331"/>
    </row>
    <row r="714" spans="1:3" x14ac:dyDescent="0.4">
      <c r="A714" s="474"/>
      <c r="B714" s="332"/>
      <c r="C714" s="331"/>
    </row>
    <row r="715" spans="1:3" x14ac:dyDescent="0.4">
      <c r="A715" s="474"/>
      <c r="B715" s="332"/>
      <c r="C715" s="331"/>
    </row>
    <row r="716" spans="1:3" x14ac:dyDescent="0.4">
      <c r="A716" s="469"/>
      <c r="B716" s="332"/>
      <c r="C716" s="331"/>
    </row>
    <row r="717" spans="1:3" x14ac:dyDescent="0.4">
      <c r="A717" s="469"/>
      <c r="B717" s="332"/>
      <c r="C717" s="331"/>
    </row>
    <row r="718" spans="1:3" x14ac:dyDescent="0.4">
      <c r="A718" s="469"/>
      <c r="B718" s="332"/>
      <c r="C718" s="331"/>
    </row>
    <row r="719" spans="1:3" x14ac:dyDescent="0.4">
      <c r="A719" s="469"/>
      <c r="B719" s="332"/>
      <c r="C719" s="331"/>
    </row>
    <row r="720" spans="1:3" x14ac:dyDescent="0.4">
      <c r="A720" s="469"/>
      <c r="B720" s="341"/>
      <c r="C720" s="331"/>
    </row>
    <row r="721" spans="1:3" x14ac:dyDescent="0.4">
      <c r="A721" s="469"/>
      <c r="B721" s="330"/>
      <c r="C721" s="331"/>
    </row>
    <row r="722" spans="1:3" x14ac:dyDescent="0.4">
      <c r="A722" s="469"/>
      <c r="B722" s="332"/>
      <c r="C722" s="331"/>
    </row>
    <row r="723" spans="1:3" x14ac:dyDescent="0.4">
      <c r="A723" s="469"/>
      <c r="B723" s="332"/>
      <c r="C723" s="331"/>
    </row>
    <row r="724" spans="1:3" x14ac:dyDescent="0.4">
      <c r="A724" s="469"/>
      <c r="B724" s="332"/>
      <c r="C724" s="331"/>
    </row>
    <row r="725" spans="1:3" x14ac:dyDescent="0.4">
      <c r="A725" s="469"/>
      <c r="B725" s="332"/>
      <c r="C725" s="331"/>
    </row>
    <row r="726" spans="1:3" x14ac:dyDescent="0.4">
      <c r="A726" s="469"/>
      <c r="B726" s="332"/>
      <c r="C726" s="331"/>
    </row>
    <row r="727" spans="1:3" x14ac:dyDescent="0.4">
      <c r="A727" s="469"/>
      <c r="B727" s="332"/>
      <c r="C727" s="331"/>
    </row>
    <row r="728" spans="1:3" x14ac:dyDescent="0.4">
      <c r="A728" s="469"/>
      <c r="B728" s="332"/>
      <c r="C728" s="331"/>
    </row>
    <row r="729" spans="1:3" x14ac:dyDescent="0.4">
      <c r="A729" s="469"/>
      <c r="B729" s="332"/>
      <c r="C729" s="331"/>
    </row>
    <row r="730" spans="1:3" x14ac:dyDescent="0.4">
      <c r="A730" s="469"/>
      <c r="B730" s="342"/>
      <c r="C730" s="331"/>
    </row>
    <row r="731" spans="1:3" x14ac:dyDescent="0.4">
      <c r="A731" s="469"/>
      <c r="B731" s="342"/>
      <c r="C731" s="331"/>
    </row>
    <row r="732" spans="1:3" x14ac:dyDescent="0.4">
      <c r="A732" s="469"/>
      <c r="B732" s="332"/>
      <c r="C732" s="331"/>
    </row>
    <row r="733" spans="1:3" x14ac:dyDescent="0.4">
      <c r="A733" s="469"/>
      <c r="B733" s="332"/>
      <c r="C733" s="331"/>
    </row>
    <row r="734" spans="1:3" x14ac:dyDescent="0.4">
      <c r="A734" s="469"/>
      <c r="B734" s="332"/>
      <c r="C734" s="331"/>
    </row>
    <row r="735" spans="1:3" x14ac:dyDescent="0.4">
      <c r="A735" s="469"/>
      <c r="B735" s="332"/>
      <c r="C735" s="331"/>
    </row>
    <row r="736" spans="1:3" x14ac:dyDescent="0.4">
      <c r="A736" s="469"/>
      <c r="B736" s="332"/>
      <c r="C736" s="331"/>
    </row>
    <row r="737" spans="1:3" x14ac:dyDescent="0.4">
      <c r="A737" s="469"/>
      <c r="B737" s="332"/>
      <c r="C737" s="331"/>
    </row>
    <row r="738" spans="1:3" x14ac:dyDescent="0.4">
      <c r="A738" s="469"/>
      <c r="B738" s="332"/>
      <c r="C738" s="331"/>
    </row>
    <row r="739" spans="1:3" x14ac:dyDescent="0.4">
      <c r="A739" s="469"/>
      <c r="B739" s="332"/>
      <c r="C739" s="331"/>
    </row>
    <row r="740" spans="1:3" x14ac:dyDescent="0.4">
      <c r="A740" s="469"/>
      <c r="B740" s="332"/>
      <c r="C740" s="331"/>
    </row>
    <row r="741" spans="1:3" x14ac:dyDescent="0.4">
      <c r="A741" s="469"/>
      <c r="B741" s="332"/>
      <c r="C741" s="331"/>
    </row>
    <row r="742" spans="1:3" x14ac:dyDescent="0.4">
      <c r="A742" s="469"/>
      <c r="B742" s="332"/>
      <c r="C742" s="331"/>
    </row>
    <row r="743" spans="1:3" x14ac:dyDescent="0.4">
      <c r="A743" s="469"/>
      <c r="B743" s="332"/>
      <c r="C743" s="331"/>
    </row>
    <row r="744" spans="1:3" x14ac:dyDescent="0.4">
      <c r="A744" s="469"/>
      <c r="B744" s="332"/>
      <c r="C744" s="331"/>
    </row>
    <row r="745" spans="1:3" x14ac:dyDescent="0.4">
      <c r="A745" s="469"/>
      <c r="B745" s="332"/>
      <c r="C745" s="331"/>
    </row>
    <row r="746" spans="1:3" x14ac:dyDescent="0.4">
      <c r="A746" s="469"/>
      <c r="B746" s="332"/>
      <c r="C746" s="331"/>
    </row>
    <row r="747" spans="1:3" x14ac:dyDescent="0.4">
      <c r="A747" s="469"/>
      <c r="B747" s="332"/>
      <c r="C747" s="331"/>
    </row>
    <row r="748" spans="1:3" x14ac:dyDescent="0.4">
      <c r="A748" s="469"/>
      <c r="B748" s="332"/>
      <c r="C748" s="331"/>
    </row>
    <row r="749" spans="1:3" x14ac:dyDescent="0.4">
      <c r="A749" s="469"/>
      <c r="B749" s="332"/>
      <c r="C749" s="331"/>
    </row>
    <row r="750" spans="1:3" x14ac:dyDescent="0.4">
      <c r="A750" s="469"/>
      <c r="B750" s="332"/>
      <c r="C750" s="331"/>
    </row>
    <row r="751" spans="1:3" x14ac:dyDescent="0.4">
      <c r="A751" s="469"/>
      <c r="B751" s="332"/>
      <c r="C751" s="331"/>
    </row>
    <row r="752" spans="1:3" x14ac:dyDescent="0.4">
      <c r="A752" s="469"/>
      <c r="B752" s="332"/>
      <c r="C752" s="331"/>
    </row>
    <row r="753" spans="1:3" x14ac:dyDescent="0.4">
      <c r="A753" s="469"/>
      <c r="B753" s="332"/>
      <c r="C753" s="331"/>
    </row>
    <row r="754" spans="1:3" x14ac:dyDescent="0.4">
      <c r="A754" s="469"/>
      <c r="B754" s="332"/>
      <c r="C754" s="331"/>
    </row>
    <row r="755" spans="1:3" x14ac:dyDescent="0.4">
      <c r="A755" s="469"/>
      <c r="B755" s="332"/>
      <c r="C755" s="331"/>
    </row>
    <row r="756" spans="1:3" x14ac:dyDescent="0.4">
      <c r="A756" s="469"/>
      <c r="B756" s="332"/>
      <c r="C756" s="331"/>
    </row>
    <row r="757" spans="1:3" x14ac:dyDescent="0.4">
      <c r="A757" s="471"/>
      <c r="B757" s="338"/>
      <c r="C757" s="331"/>
    </row>
    <row r="758" spans="1:3" x14ac:dyDescent="0.4">
      <c r="A758" s="469"/>
      <c r="B758" s="330"/>
      <c r="C758" s="331"/>
    </row>
    <row r="759" spans="1:3" x14ac:dyDescent="0.4">
      <c r="A759" s="469"/>
      <c r="B759" s="330"/>
      <c r="C759" s="331"/>
    </row>
    <row r="760" spans="1:3" x14ac:dyDescent="0.4">
      <c r="A760" s="469"/>
      <c r="B760" s="330"/>
      <c r="C760" s="331"/>
    </row>
    <row r="761" spans="1:3" x14ac:dyDescent="0.4">
      <c r="A761" s="469"/>
      <c r="B761" s="330"/>
      <c r="C761" s="331"/>
    </row>
    <row r="762" spans="1:3" x14ac:dyDescent="0.4">
      <c r="A762" s="469"/>
      <c r="B762" s="330"/>
      <c r="C762" s="331"/>
    </row>
    <row r="763" spans="1:3" x14ac:dyDescent="0.4">
      <c r="A763" s="469"/>
      <c r="B763" s="330"/>
      <c r="C763" s="331"/>
    </row>
    <row r="764" spans="1:3" x14ac:dyDescent="0.4">
      <c r="A764" s="469"/>
      <c r="B764" s="330"/>
      <c r="C764" s="331"/>
    </row>
    <row r="765" spans="1:3" x14ac:dyDescent="0.4">
      <c r="A765" s="469"/>
      <c r="B765" s="330"/>
      <c r="C765" s="331"/>
    </row>
    <row r="766" spans="1:3" x14ac:dyDescent="0.4">
      <c r="A766" s="469"/>
      <c r="B766" s="330"/>
      <c r="C766" s="331"/>
    </row>
    <row r="767" spans="1:3" x14ac:dyDescent="0.4">
      <c r="A767" s="469"/>
      <c r="B767" s="330"/>
      <c r="C767" s="331"/>
    </row>
    <row r="768" spans="1:3" x14ac:dyDescent="0.4">
      <c r="A768" s="469"/>
      <c r="B768" s="330"/>
      <c r="C768" s="331"/>
    </row>
    <row r="769" spans="1:3" x14ac:dyDescent="0.4">
      <c r="A769" s="469"/>
      <c r="B769" s="330"/>
      <c r="C769" s="331"/>
    </row>
    <row r="770" spans="1:3" x14ac:dyDescent="0.4">
      <c r="A770" s="469"/>
      <c r="B770" s="330"/>
      <c r="C770" s="331"/>
    </row>
    <row r="771" spans="1:3" x14ac:dyDescent="0.4">
      <c r="A771" s="469"/>
      <c r="B771" s="330"/>
      <c r="C771" s="331"/>
    </row>
    <row r="772" spans="1:3" x14ac:dyDescent="0.4">
      <c r="A772" s="469"/>
      <c r="B772" s="330"/>
      <c r="C772" s="331"/>
    </row>
    <row r="773" spans="1:3" x14ac:dyDescent="0.4">
      <c r="A773" s="469"/>
      <c r="B773" s="330"/>
      <c r="C773" s="331"/>
    </row>
    <row r="774" spans="1:3" x14ac:dyDescent="0.4">
      <c r="A774" s="469"/>
      <c r="B774" s="330"/>
      <c r="C774" s="331"/>
    </row>
    <row r="775" spans="1:3" x14ac:dyDescent="0.4">
      <c r="A775" s="469"/>
      <c r="B775" s="330"/>
      <c r="C775" s="331"/>
    </row>
    <row r="776" spans="1:3" x14ac:dyDescent="0.4">
      <c r="A776" s="469"/>
      <c r="B776" s="330"/>
      <c r="C776" s="331"/>
    </row>
    <row r="777" spans="1:3" x14ac:dyDescent="0.4">
      <c r="A777" s="469"/>
      <c r="B777" s="340"/>
      <c r="C777" s="331"/>
    </row>
    <row r="778" spans="1:3" x14ac:dyDescent="0.4">
      <c r="A778" s="469"/>
      <c r="B778" s="330"/>
      <c r="C778" s="331"/>
    </row>
    <row r="779" spans="1:3" x14ac:dyDescent="0.4">
      <c r="A779" s="469"/>
      <c r="B779" s="330"/>
      <c r="C779" s="331"/>
    </row>
    <row r="780" spans="1:3" x14ac:dyDescent="0.4">
      <c r="A780" s="469"/>
      <c r="B780" s="332"/>
      <c r="C780" s="331"/>
    </row>
    <row r="781" spans="1:3" x14ac:dyDescent="0.4">
      <c r="A781" s="469"/>
      <c r="B781" s="332"/>
      <c r="C781" s="331"/>
    </row>
    <row r="782" spans="1:3" x14ac:dyDescent="0.4">
      <c r="A782" s="469"/>
      <c r="B782" s="332"/>
      <c r="C782" s="331"/>
    </row>
    <row r="783" spans="1:3" x14ac:dyDescent="0.4">
      <c r="A783" s="469"/>
      <c r="B783" s="332"/>
      <c r="C783" s="331"/>
    </row>
    <row r="784" spans="1:3" x14ac:dyDescent="0.4">
      <c r="A784" s="469"/>
      <c r="B784" s="332"/>
      <c r="C784" s="331"/>
    </row>
    <row r="785" spans="1:3" x14ac:dyDescent="0.4">
      <c r="A785" s="469"/>
      <c r="B785" s="332"/>
      <c r="C785" s="331"/>
    </row>
    <row r="786" spans="1:3" x14ac:dyDescent="0.4">
      <c r="A786" s="469"/>
      <c r="B786" s="332"/>
      <c r="C786" s="331"/>
    </row>
    <row r="787" spans="1:3" x14ac:dyDescent="0.4">
      <c r="A787" s="469"/>
      <c r="B787" s="332"/>
      <c r="C787" s="331"/>
    </row>
    <row r="788" spans="1:3" x14ac:dyDescent="0.4">
      <c r="A788" s="469"/>
      <c r="B788" s="332"/>
      <c r="C788" s="331"/>
    </row>
    <row r="789" spans="1:3" x14ac:dyDescent="0.4">
      <c r="A789" s="469"/>
      <c r="B789" s="332"/>
      <c r="C789" s="331"/>
    </row>
    <row r="790" spans="1:3" x14ac:dyDescent="0.4">
      <c r="A790" s="469"/>
      <c r="B790" s="332"/>
      <c r="C790" s="331"/>
    </row>
    <row r="791" spans="1:3" x14ac:dyDescent="0.4">
      <c r="A791" s="469"/>
      <c r="B791" s="332"/>
      <c r="C791" s="331"/>
    </row>
    <row r="792" spans="1:3" x14ac:dyDescent="0.4">
      <c r="A792" s="469"/>
      <c r="B792" s="332"/>
      <c r="C792" s="331"/>
    </row>
    <row r="793" spans="1:3" x14ac:dyDescent="0.4">
      <c r="A793" s="469"/>
      <c r="B793" s="332"/>
      <c r="C793" s="331"/>
    </row>
    <row r="794" spans="1:3" x14ac:dyDescent="0.4">
      <c r="A794" s="469"/>
      <c r="B794" s="332"/>
      <c r="C794" s="331"/>
    </row>
    <row r="795" spans="1:3" x14ac:dyDescent="0.4">
      <c r="A795" s="469"/>
      <c r="B795" s="332"/>
      <c r="C795" s="331"/>
    </row>
    <row r="796" spans="1:3" x14ac:dyDescent="0.4">
      <c r="A796" s="469"/>
      <c r="B796" s="332"/>
      <c r="C796" s="331"/>
    </row>
    <row r="797" spans="1:3" x14ac:dyDescent="0.4">
      <c r="A797" s="469"/>
      <c r="B797" s="332"/>
      <c r="C797" s="331"/>
    </row>
    <row r="798" spans="1:3" x14ac:dyDescent="0.4">
      <c r="A798" s="469"/>
      <c r="B798" s="332"/>
      <c r="C798" s="331"/>
    </row>
    <row r="799" spans="1:3" x14ac:dyDescent="0.4">
      <c r="A799" s="469"/>
      <c r="B799" s="332"/>
      <c r="C799" s="331"/>
    </row>
    <row r="800" spans="1:3" x14ac:dyDescent="0.4">
      <c r="A800" s="471"/>
      <c r="B800" s="338"/>
      <c r="C800" s="331"/>
    </row>
    <row r="801" spans="1:3" x14ac:dyDescent="0.4">
      <c r="A801" s="471"/>
      <c r="B801" s="338"/>
      <c r="C801" s="331"/>
    </row>
    <row r="802" spans="1:3" x14ac:dyDescent="0.4">
      <c r="A802" s="469"/>
      <c r="B802" s="332"/>
      <c r="C802" s="331"/>
    </row>
    <row r="803" spans="1:3" x14ac:dyDescent="0.4">
      <c r="A803" s="469"/>
      <c r="B803" s="332"/>
      <c r="C803" s="331"/>
    </row>
    <row r="804" spans="1:3" x14ac:dyDescent="0.4">
      <c r="A804" s="469"/>
      <c r="B804" s="332"/>
      <c r="C804" s="331"/>
    </row>
    <row r="805" spans="1:3" x14ac:dyDescent="0.4">
      <c r="A805" s="471"/>
      <c r="B805" s="338"/>
      <c r="C805" s="331"/>
    </row>
    <row r="806" spans="1:3" x14ac:dyDescent="0.4">
      <c r="A806" s="471"/>
      <c r="B806" s="338"/>
      <c r="C806" s="331"/>
    </row>
    <row r="807" spans="1:3" x14ac:dyDescent="0.4">
      <c r="A807" s="471"/>
      <c r="B807" s="338"/>
      <c r="C807" s="331"/>
    </row>
    <row r="808" spans="1:3" x14ac:dyDescent="0.4">
      <c r="A808" s="471"/>
      <c r="B808" s="338"/>
      <c r="C808" s="331"/>
    </row>
    <row r="809" spans="1:3" x14ac:dyDescent="0.4">
      <c r="A809" s="471"/>
      <c r="B809" s="338"/>
      <c r="C809" s="331"/>
    </row>
    <row r="810" spans="1:3" x14ac:dyDescent="0.4">
      <c r="A810" s="471"/>
      <c r="B810" s="338"/>
      <c r="C810" s="331"/>
    </row>
    <row r="811" spans="1:3" x14ac:dyDescent="0.4">
      <c r="A811" s="469"/>
      <c r="B811" s="332"/>
      <c r="C811" s="331"/>
    </row>
    <row r="812" spans="1:3" x14ac:dyDescent="0.4">
      <c r="A812" s="469"/>
      <c r="B812" s="332"/>
      <c r="C812" s="331"/>
    </row>
    <row r="813" spans="1:3" x14ac:dyDescent="0.4">
      <c r="A813" s="469"/>
      <c r="B813" s="332"/>
      <c r="C813" s="331"/>
    </row>
    <row r="814" spans="1:3" x14ac:dyDescent="0.4">
      <c r="A814" s="469"/>
      <c r="B814" s="332"/>
      <c r="C814" s="331"/>
    </row>
    <row r="815" spans="1:3" x14ac:dyDescent="0.4">
      <c r="A815" s="469"/>
      <c r="B815" s="332"/>
      <c r="C815" s="331"/>
    </row>
    <row r="816" spans="1:3" x14ac:dyDescent="0.4">
      <c r="A816" s="469"/>
      <c r="B816" s="332"/>
      <c r="C816" s="331"/>
    </row>
    <row r="817" spans="1:3" x14ac:dyDescent="0.4">
      <c r="A817" s="469"/>
      <c r="B817" s="332"/>
      <c r="C817" s="331"/>
    </row>
    <row r="818" spans="1:3" x14ac:dyDescent="0.4">
      <c r="A818" s="469"/>
      <c r="B818" s="332"/>
      <c r="C818" s="331"/>
    </row>
    <row r="819" spans="1:3" x14ac:dyDescent="0.4">
      <c r="A819" s="469"/>
      <c r="B819" s="332"/>
      <c r="C819" s="331"/>
    </row>
    <row r="820" spans="1:3" x14ac:dyDescent="0.4">
      <c r="A820" s="469"/>
      <c r="B820" s="332"/>
      <c r="C820" s="331"/>
    </row>
    <row r="821" spans="1:3" x14ac:dyDescent="0.4">
      <c r="A821" s="469"/>
      <c r="B821" s="332"/>
      <c r="C821" s="331"/>
    </row>
    <row r="822" spans="1:3" x14ac:dyDescent="0.4">
      <c r="A822" s="469"/>
      <c r="B822" s="332"/>
      <c r="C822" s="331"/>
    </row>
    <row r="823" spans="1:3" x14ac:dyDescent="0.4">
      <c r="A823" s="469"/>
      <c r="B823" s="332"/>
      <c r="C823" s="331"/>
    </row>
    <row r="824" spans="1:3" x14ac:dyDescent="0.4">
      <c r="A824" s="469"/>
      <c r="B824" s="332"/>
      <c r="C824" s="331"/>
    </row>
    <row r="825" spans="1:3" x14ac:dyDescent="0.4">
      <c r="A825" s="469"/>
      <c r="B825" s="332"/>
      <c r="C825" s="331"/>
    </row>
    <row r="826" spans="1:3" x14ac:dyDescent="0.4">
      <c r="A826" s="469"/>
      <c r="B826" s="332"/>
      <c r="C826" s="331"/>
    </row>
    <row r="827" spans="1:3" x14ac:dyDescent="0.4">
      <c r="A827" s="469"/>
      <c r="B827" s="332"/>
      <c r="C827" s="331"/>
    </row>
    <row r="828" spans="1:3" x14ac:dyDescent="0.4">
      <c r="A828" s="469"/>
      <c r="B828" s="332"/>
      <c r="C828" s="331"/>
    </row>
    <row r="829" spans="1:3" x14ac:dyDescent="0.4">
      <c r="A829" s="469"/>
      <c r="B829" s="332"/>
      <c r="C829" s="331"/>
    </row>
    <row r="830" spans="1:3" x14ac:dyDescent="0.4">
      <c r="A830" s="469"/>
      <c r="B830" s="332"/>
      <c r="C830" s="331"/>
    </row>
    <row r="831" spans="1:3" x14ac:dyDescent="0.4">
      <c r="A831" s="469"/>
      <c r="B831" s="332"/>
      <c r="C831" s="331"/>
    </row>
    <row r="832" spans="1:3" x14ac:dyDescent="0.4">
      <c r="A832" s="469"/>
      <c r="B832" s="332"/>
      <c r="C832" s="331"/>
    </row>
    <row r="833" spans="1:3" x14ac:dyDescent="0.4">
      <c r="A833" s="471"/>
      <c r="B833" s="338"/>
      <c r="C833" s="331"/>
    </row>
    <row r="834" spans="1:3" x14ac:dyDescent="0.4">
      <c r="A834" s="471"/>
      <c r="B834" s="338"/>
      <c r="C834" s="331"/>
    </row>
    <row r="835" spans="1:3" x14ac:dyDescent="0.4">
      <c r="A835" s="469"/>
      <c r="B835" s="332"/>
      <c r="C835" s="331"/>
    </row>
    <row r="836" spans="1:3" x14ac:dyDescent="0.4">
      <c r="A836" s="469"/>
      <c r="B836" s="332"/>
      <c r="C836" s="331"/>
    </row>
    <row r="837" spans="1:3" x14ac:dyDescent="0.4">
      <c r="A837" s="469"/>
      <c r="B837" s="332"/>
      <c r="C837" s="331"/>
    </row>
    <row r="838" spans="1:3" x14ac:dyDescent="0.4">
      <c r="A838" s="471"/>
      <c r="B838" s="338"/>
      <c r="C838" s="331"/>
    </row>
    <row r="839" spans="1:3" x14ac:dyDescent="0.4">
      <c r="A839" s="471"/>
      <c r="B839" s="338"/>
      <c r="C839" s="331"/>
    </row>
    <row r="840" spans="1:3" x14ac:dyDescent="0.4">
      <c r="A840" s="471"/>
      <c r="B840" s="338"/>
      <c r="C840" s="331"/>
    </row>
    <row r="841" spans="1:3" x14ac:dyDescent="0.4">
      <c r="A841" s="471"/>
      <c r="B841" s="338"/>
      <c r="C841" s="331"/>
    </row>
    <row r="842" spans="1:3" x14ac:dyDescent="0.4">
      <c r="A842" s="471"/>
      <c r="B842" s="338"/>
      <c r="C842" s="331"/>
    </row>
    <row r="843" spans="1:3" x14ac:dyDescent="0.4">
      <c r="A843" s="471"/>
      <c r="B843" s="338"/>
      <c r="C843" s="331"/>
    </row>
    <row r="844" spans="1:3" x14ac:dyDescent="0.4">
      <c r="A844" s="469"/>
      <c r="B844" s="332"/>
      <c r="C844" s="331"/>
    </row>
    <row r="845" spans="1:3" x14ac:dyDescent="0.4">
      <c r="A845" s="469"/>
      <c r="B845" s="332"/>
      <c r="C845" s="331"/>
    </row>
    <row r="846" spans="1:3" x14ac:dyDescent="0.4">
      <c r="A846" s="469"/>
      <c r="B846" s="332"/>
      <c r="C846" s="331"/>
    </row>
    <row r="847" spans="1:3" x14ac:dyDescent="0.4">
      <c r="A847" s="469"/>
      <c r="B847" s="332"/>
      <c r="C847" s="331"/>
    </row>
    <row r="848" spans="1:3" x14ac:dyDescent="0.4">
      <c r="A848" s="469"/>
      <c r="B848" s="332"/>
      <c r="C848" s="331"/>
    </row>
    <row r="849" spans="1:3" x14ac:dyDescent="0.4">
      <c r="A849" s="469"/>
      <c r="B849" s="332"/>
      <c r="C849" s="331"/>
    </row>
    <row r="850" spans="1:3" x14ac:dyDescent="0.4">
      <c r="A850" s="469"/>
      <c r="B850" s="332"/>
      <c r="C850" s="331"/>
    </row>
    <row r="851" spans="1:3" x14ac:dyDescent="0.4">
      <c r="A851" s="469"/>
      <c r="B851" s="332"/>
      <c r="C851" s="331"/>
    </row>
    <row r="852" spans="1:3" x14ac:dyDescent="0.4">
      <c r="A852" s="469"/>
      <c r="B852" s="332"/>
      <c r="C852" s="331"/>
    </row>
    <row r="853" spans="1:3" x14ac:dyDescent="0.4">
      <c r="A853" s="469"/>
      <c r="B853" s="332"/>
      <c r="C853" s="331"/>
    </row>
    <row r="854" spans="1:3" x14ac:dyDescent="0.4">
      <c r="A854" s="469"/>
      <c r="B854" s="332"/>
      <c r="C854" s="331"/>
    </row>
    <row r="855" spans="1:3" x14ac:dyDescent="0.4">
      <c r="A855" s="469"/>
      <c r="B855" s="332"/>
      <c r="C855" s="331"/>
    </row>
    <row r="856" spans="1:3" x14ac:dyDescent="0.4">
      <c r="A856" s="469"/>
      <c r="B856" s="332"/>
      <c r="C856" s="331"/>
    </row>
    <row r="857" spans="1:3" x14ac:dyDescent="0.4">
      <c r="A857" s="469"/>
      <c r="B857" s="332"/>
      <c r="C857" s="331"/>
    </row>
    <row r="858" spans="1:3" x14ac:dyDescent="0.4">
      <c r="A858" s="469"/>
      <c r="B858" s="332"/>
      <c r="C858" s="331"/>
    </row>
    <row r="859" spans="1:3" x14ac:dyDescent="0.4">
      <c r="A859" s="469"/>
      <c r="B859" s="340"/>
      <c r="C859" s="331"/>
    </row>
    <row r="860" spans="1:3" x14ac:dyDescent="0.4">
      <c r="A860" s="469"/>
      <c r="B860" s="332"/>
      <c r="C860" s="331"/>
    </row>
    <row r="861" spans="1:3" x14ac:dyDescent="0.4">
      <c r="A861" s="469"/>
      <c r="B861" s="332"/>
      <c r="C861" s="331"/>
    </row>
    <row r="862" spans="1:3" x14ac:dyDescent="0.4">
      <c r="A862" s="469"/>
      <c r="B862" s="332"/>
      <c r="C862" s="331"/>
    </row>
    <row r="863" spans="1:3" x14ac:dyDescent="0.4">
      <c r="A863" s="469"/>
      <c r="B863" s="332"/>
      <c r="C863" s="331"/>
    </row>
    <row r="864" spans="1:3" x14ac:dyDescent="0.4">
      <c r="A864" s="469"/>
      <c r="B864" s="332"/>
      <c r="C864" s="331"/>
    </row>
    <row r="865" spans="1:3" x14ac:dyDescent="0.4">
      <c r="A865" s="469"/>
      <c r="B865" s="332"/>
      <c r="C865" s="331"/>
    </row>
    <row r="866" spans="1:3" x14ac:dyDescent="0.4">
      <c r="A866" s="469"/>
      <c r="B866" s="332"/>
      <c r="C866" s="331"/>
    </row>
    <row r="867" spans="1:3" x14ac:dyDescent="0.4">
      <c r="A867" s="469"/>
      <c r="B867" s="332"/>
      <c r="C867" s="331"/>
    </row>
    <row r="868" spans="1:3" x14ac:dyDescent="0.4">
      <c r="A868" s="469"/>
      <c r="B868" s="332"/>
      <c r="C868" s="331"/>
    </row>
    <row r="869" spans="1:3" x14ac:dyDescent="0.4">
      <c r="A869" s="469"/>
      <c r="B869" s="332"/>
      <c r="C869" s="331"/>
    </row>
    <row r="870" spans="1:3" x14ac:dyDescent="0.4">
      <c r="A870" s="469"/>
      <c r="B870" s="332"/>
      <c r="C870" s="331"/>
    </row>
    <row r="871" spans="1:3" x14ac:dyDescent="0.4">
      <c r="A871" s="469"/>
      <c r="B871" s="332"/>
      <c r="C871" s="331"/>
    </row>
    <row r="872" spans="1:3" x14ac:dyDescent="0.4">
      <c r="A872" s="474"/>
      <c r="B872" s="330"/>
      <c r="C872" s="331"/>
    </row>
    <row r="873" spans="1:3" x14ac:dyDescent="0.4">
      <c r="A873" s="474"/>
      <c r="B873" s="330"/>
      <c r="C873" s="331"/>
    </row>
    <row r="874" spans="1:3" x14ac:dyDescent="0.4">
      <c r="A874" s="474"/>
      <c r="B874" s="330"/>
      <c r="C874" s="331"/>
    </row>
    <row r="875" spans="1:3" x14ac:dyDescent="0.4">
      <c r="A875" s="474"/>
      <c r="B875" s="330"/>
      <c r="C875" s="331"/>
    </row>
    <row r="876" spans="1:3" x14ac:dyDescent="0.4">
      <c r="A876" s="469"/>
      <c r="B876" s="332"/>
      <c r="C876" s="331"/>
    </row>
    <row r="877" spans="1:3" x14ac:dyDescent="0.4">
      <c r="A877" s="469"/>
      <c r="B877" s="332"/>
      <c r="C877" s="331"/>
    </row>
    <row r="878" spans="1:3" x14ac:dyDescent="0.4">
      <c r="A878" s="469"/>
      <c r="B878" s="332"/>
      <c r="C878" s="331"/>
    </row>
    <row r="879" spans="1:3" x14ac:dyDescent="0.4">
      <c r="A879" s="469"/>
      <c r="B879" s="332"/>
      <c r="C879" s="331"/>
    </row>
    <row r="880" spans="1:3" x14ac:dyDescent="0.4">
      <c r="A880" s="469"/>
      <c r="B880" s="332"/>
      <c r="C880" s="331"/>
    </row>
    <row r="881" spans="1:3" x14ac:dyDescent="0.4">
      <c r="A881" s="469"/>
      <c r="B881" s="332"/>
      <c r="C881" s="331"/>
    </row>
    <row r="882" spans="1:3" x14ac:dyDescent="0.4">
      <c r="A882" s="469"/>
      <c r="B882" s="332"/>
      <c r="C882" s="331"/>
    </row>
    <row r="883" spans="1:3" x14ac:dyDescent="0.4">
      <c r="A883" s="469"/>
      <c r="B883" s="332"/>
      <c r="C883" s="331"/>
    </row>
    <row r="884" spans="1:3" x14ac:dyDescent="0.4">
      <c r="A884" s="469"/>
      <c r="B884" s="332"/>
      <c r="C884" s="331"/>
    </row>
    <row r="885" spans="1:3" x14ac:dyDescent="0.4">
      <c r="A885" s="469"/>
      <c r="B885" s="332"/>
      <c r="C885" s="331"/>
    </row>
    <row r="886" spans="1:3" x14ac:dyDescent="0.4">
      <c r="A886" s="471"/>
      <c r="B886" s="338"/>
      <c r="C886" s="331"/>
    </row>
    <row r="887" spans="1:3" x14ac:dyDescent="0.4">
      <c r="A887" s="469"/>
      <c r="B887" s="332"/>
      <c r="C887" s="331"/>
    </row>
    <row r="888" spans="1:3" x14ac:dyDescent="0.4">
      <c r="A888" s="469"/>
      <c r="B888" s="332"/>
      <c r="C888" s="331"/>
    </row>
    <row r="889" spans="1:3" x14ac:dyDescent="0.4">
      <c r="A889" s="469"/>
      <c r="B889" s="332"/>
      <c r="C889" s="331"/>
    </row>
    <row r="890" spans="1:3" x14ac:dyDescent="0.4">
      <c r="A890" s="469"/>
      <c r="B890" s="332"/>
      <c r="C890" s="331"/>
    </row>
    <row r="891" spans="1:3" x14ac:dyDescent="0.4">
      <c r="A891" s="469"/>
      <c r="B891" s="332"/>
      <c r="C891" s="331"/>
    </row>
    <row r="892" spans="1:3" x14ac:dyDescent="0.4">
      <c r="A892" s="469"/>
      <c r="B892" s="332"/>
      <c r="C892" s="331"/>
    </row>
    <row r="893" spans="1:3" x14ac:dyDescent="0.4">
      <c r="A893" s="469"/>
      <c r="B893" s="332"/>
      <c r="C893" s="331"/>
    </row>
    <row r="894" spans="1:3" x14ac:dyDescent="0.4">
      <c r="A894" s="469"/>
      <c r="B894" s="332"/>
      <c r="C894" s="331"/>
    </row>
    <row r="895" spans="1:3" x14ac:dyDescent="0.4">
      <c r="A895" s="469"/>
      <c r="B895" s="332"/>
      <c r="C895" s="331"/>
    </row>
    <row r="896" spans="1:3" x14ac:dyDescent="0.4">
      <c r="A896" s="469"/>
      <c r="B896" s="332"/>
      <c r="C896" s="331"/>
    </row>
    <row r="897" spans="1:3" x14ac:dyDescent="0.4">
      <c r="A897" s="469"/>
      <c r="B897" s="332"/>
      <c r="C897" s="331"/>
    </row>
    <row r="898" spans="1:3" x14ac:dyDescent="0.4">
      <c r="A898" s="469"/>
      <c r="B898" s="332"/>
      <c r="C898" s="331"/>
    </row>
    <row r="899" spans="1:3" x14ac:dyDescent="0.4">
      <c r="A899" s="469"/>
      <c r="B899" s="332"/>
      <c r="C899" s="331"/>
    </row>
    <row r="900" spans="1:3" x14ac:dyDescent="0.4">
      <c r="A900" s="469"/>
      <c r="B900" s="332"/>
      <c r="C900" s="331"/>
    </row>
    <row r="901" spans="1:3" x14ac:dyDescent="0.4">
      <c r="A901" s="469"/>
      <c r="B901" s="332"/>
      <c r="C901" s="331"/>
    </row>
  </sheetData>
  <pageMargins left="0.7" right="0.7" top="0.75" bottom="0.75" header="0.3" footer="0.3"/>
  <pageSetup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P1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2" sqref="K2:K5"/>
    </sheetView>
  </sheetViews>
  <sheetFormatPr defaultColWidth="9" defaultRowHeight="22.5" x14ac:dyDescent="0.3"/>
  <cols>
    <col min="1" max="1" width="25.75" style="74" customWidth="1"/>
    <col min="2" max="2" width="10.5" style="74" customWidth="1"/>
    <col min="3" max="3" width="12" style="74" customWidth="1"/>
    <col min="4" max="4" width="15.25" style="74" customWidth="1"/>
    <col min="5" max="5" width="15.875" style="74" customWidth="1"/>
    <col min="6" max="6" width="15.375" style="74" customWidth="1"/>
    <col min="7" max="7" width="14" style="74" customWidth="1"/>
    <col min="8" max="8" width="18.375" style="74" customWidth="1"/>
    <col min="9" max="9" width="17.25" style="74" customWidth="1"/>
    <col min="10" max="11" width="18.625" style="74" customWidth="1"/>
    <col min="12" max="12" width="18.625" style="512" customWidth="1"/>
    <col min="13" max="13" width="21.625" style="74" customWidth="1"/>
    <col min="14" max="14" width="16.875" style="74" customWidth="1"/>
    <col min="15" max="15" width="26.875" style="74" customWidth="1"/>
    <col min="16" max="16" width="15.25" style="74" customWidth="1"/>
    <col min="17" max="16384" width="9" style="74"/>
  </cols>
  <sheetData>
    <row r="1" spans="1:16" ht="27.75" x14ac:dyDescent="0.3">
      <c r="A1" s="628" t="s">
        <v>703</v>
      </c>
      <c r="B1" s="628"/>
      <c r="C1" s="628"/>
      <c r="D1" s="628"/>
      <c r="E1" s="628"/>
      <c r="F1" s="628"/>
      <c r="G1" s="628"/>
      <c r="H1" s="628"/>
      <c r="I1" s="628"/>
      <c r="J1" s="628"/>
      <c r="K1" s="586"/>
      <c r="L1" s="508"/>
    </row>
    <row r="2" spans="1:16" s="184" customFormat="1" ht="96" x14ac:dyDescent="0.25">
      <c r="A2" s="20" t="s">
        <v>756</v>
      </c>
      <c r="B2" s="5" t="s">
        <v>1995</v>
      </c>
      <c r="C2" s="5" t="s">
        <v>1996</v>
      </c>
      <c r="D2" s="5" t="s">
        <v>1997</v>
      </c>
      <c r="E2" s="166" t="s">
        <v>1998</v>
      </c>
      <c r="F2" s="166" t="s">
        <v>1999</v>
      </c>
      <c r="G2" s="166" t="s">
        <v>2000</v>
      </c>
      <c r="H2" s="185" t="s">
        <v>2001</v>
      </c>
      <c r="I2" s="5" t="s">
        <v>2059</v>
      </c>
      <c r="J2" s="185" t="s">
        <v>2002</v>
      </c>
      <c r="K2" s="584" t="s">
        <v>2136</v>
      </c>
      <c r="L2" s="509"/>
      <c r="M2" s="391" t="s">
        <v>2029</v>
      </c>
      <c r="N2" s="391" t="s">
        <v>2030</v>
      </c>
    </row>
    <row r="3" spans="1:16" s="131" customFormat="1" ht="27.75" x14ac:dyDescent="0.65">
      <c r="A3" s="128" t="s">
        <v>623</v>
      </c>
      <c r="B3" s="129">
        <v>0</v>
      </c>
      <c r="C3" s="129">
        <v>4220417.01</v>
      </c>
      <c r="D3" s="76">
        <v>3601962.96</v>
      </c>
      <c r="E3" s="76">
        <v>3126073.51</v>
      </c>
      <c r="F3" s="76">
        <v>1339460.45</v>
      </c>
      <c r="G3" s="323">
        <v>0</v>
      </c>
      <c r="H3" s="186">
        <v>4465533.96</v>
      </c>
      <c r="I3" s="76">
        <v>884727.97</v>
      </c>
      <c r="J3" s="430">
        <v>4996689</v>
      </c>
      <c r="K3" s="430"/>
      <c r="L3" s="510">
        <f>H3-I3</f>
        <v>3580805.99</v>
      </c>
      <c r="M3" s="393">
        <f>J3-N3</f>
        <v>3810860.7199999997</v>
      </c>
      <c r="N3" s="392">
        <v>1185828.28</v>
      </c>
      <c r="O3" s="393">
        <f>SUM(M3:N3)</f>
        <v>4996689</v>
      </c>
    </row>
    <row r="4" spans="1:16" s="131" customFormat="1" ht="27.75" x14ac:dyDescent="0.65">
      <c r="A4" s="130" t="s">
        <v>757</v>
      </c>
      <c r="B4" s="129">
        <v>0</v>
      </c>
      <c r="C4" s="129">
        <v>820994.41</v>
      </c>
      <c r="D4" s="76">
        <v>1504398.04</v>
      </c>
      <c r="E4" s="76">
        <v>1266993.43</v>
      </c>
      <c r="F4" s="76">
        <v>266766.81</v>
      </c>
      <c r="G4" s="323">
        <v>0</v>
      </c>
      <c r="H4" s="186">
        <v>1533760.24</v>
      </c>
      <c r="I4" s="76">
        <v>430800.92</v>
      </c>
      <c r="J4" s="430">
        <v>1894178</v>
      </c>
      <c r="K4" s="430"/>
      <c r="L4" s="510">
        <f t="shared" ref="L4:L5" si="0">H4-I4</f>
        <v>1102959.32</v>
      </c>
      <c r="M4" s="393">
        <f>J4-N4</f>
        <v>1645087.85</v>
      </c>
      <c r="N4" s="131">
        <v>249090.15</v>
      </c>
      <c r="O4" s="393">
        <f>SUM(M4:N4)</f>
        <v>1894178</v>
      </c>
      <c r="P4" s="131">
        <v>1894178</v>
      </c>
    </row>
    <row r="5" spans="1:16" s="131" customFormat="1" ht="27.75" x14ac:dyDescent="0.65">
      <c r="A5" s="130" t="s">
        <v>758</v>
      </c>
      <c r="B5" s="129">
        <v>0</v>
      </c>
      <c r="C5" s="129">
        <v>1493583.91</v>
      </c>
      <c r="D5" s="76">
        <v>2144231.2999999998</v>
      </c>
      <c r="E5" s="76">
        <v>2325957.7000000002</v>
      </c>
      <c r="F5" s="76">
        <v>52696.3</v>
      </c>
      <c r="G5" s="323">
        <v>0</v>
      </c>
      <c r="H5" s="186">
        <v>2378654</v>
      </c>
      <c r="I5" s="76">
        <v>63794</v>
      </c>
      <c r="J5" s="430">
        <v>1991450</v>
      </c>
      <c r="K5" s="430"/>
      <c r="L5" s="510">
        <f t="shared" si="0"/>
        <v>2314860</v>
      </c>
      <c r="M5" s="393">
        <f>P5-N5</f>
        <v>2149746.5</v>
      </c>
      <c r="N5" s="131">
        <v>49398.5</v>
      </c>
      <c r="O5" s="393">
        <f>SUM(M5:N5)</f>
        <v>2199145</v>
      </c>
      <c r="P5" s="131">
        <v>2199145</v>
      </c>
    </row>
    <row r="6" spans="1:16" ht="27.75" x14ac:dyDescent="0.65">
      <c r="A6" s="629" t="s">
        <v>666</v>
      </c>
      <c r="B6" s="630"/>
      <c r="C6" s="630"/>
      <c r="D6" s="630"/>
      <c r="E6" s="630"/>
      <c r="F6" s="630"/>
      <c r="G6" s="630"/>
      <c r="H6" s="630"/>
      <c r="I6" s="631"/>
      <c r="J6" s="515">
        <f>SUM(J3:J5)</f>
        <v>8882317</v>
      </c>
      <c r="K6" s="587"/>
      <c r="L6" s="514">
        <f>SUM(L3:L5)</f>
        <v>6998625.3100000005</v>
      </c>
      <c r="M6" s="513">
        <v>526398.01</v>
      </c>
      <c r="N6" s="513">
        <v>124826.71</v>
      </c>
      <c r="O6" s="513">
        <f>SUM(M6:N6)</f>
        <v>651224.72</v>
      </c>
      <c r="P6" s="74" t="s">
        <v>1675</v>
      </c>
    </row>
    <row r="9" spans="1:16" s="23" customFormat="1" ht="24" x14ac:dyDescent="0.55000000000000004">
      <c r="A9" s="23" t="s">
        <v>1637</v>
      </c>
      <c r="B9" s="131"/>
      <c r="C9" s="131"/>
      <c r="D9" s="131"/>
      <c r="E9" s="131"/>
      <c r="L9" s="511"/>
    </row>
    <row r="10" spans="1:16" s="23" customFormat="1" ht="24" x14ac:dyDescent="0.55000000000000004">
      <c r="A10" s="23" t="s">
        <v>1638</v>
      </c>
      <c r="D10" s="131"/>
      <c r="E10" s="131"/>
      <c r="L10" s="511"/>
    </row>
    <row r="11" spans="1:16" s="23" customFormat="1" ht="24" x14ac:dyDescent="0.55000000000000004">
      <c r="A11" s="23" t="s">
        <v>1639</v>
      </c>
      <c r="B11" s="370"/>
      <c r="C11" s="135"/>
      <c r="D11" s="370"/>
      <c r="E11" s="131"/>
      <c r="L11" s="511"/>
    </row>
    <row r="12" spans="1:16" s="23" customFormat="1" ht="24" x14ac:dyDescent="0.55000000000000004">
      <c r="A12" s="23" t="s">
        <v>1640</v>
      </c>
      <c r="B12" s="370"/>
      <c r="C12" s="135"/>
      <c r="D12" s="370"/>
      <c r="E12" s="131"/>
      <c r="L12" s="511"/>
    </row>
    <row r="13" spans="1:16" s="23" customFormat="1" ht="24" x14ac:dyDescent="0.55000000000000004">
      <c r="A13" s="23" t="s">
        <v>1641</v>
      </c>
      <c r="B13" s="23" t="e">
        <f>+B11/B12</f>
        <v>#DIV/0!</v>
      </c>
      <c r="C13" s="23" t="s">
        <v>1642</v>
      </c>
      <c r="D13" s="23" t="e">
        <f>+D11/D12</f>
        <v>#DIV/0!</v>
      </c>
      <c r="E13" s="23" t="s">
        <v>1642</v>
      </c>
      <c r="L13" s="511"/>
    </row>
    <row r="14" spans="1:16" ht="26.25" x14ac:dyDescent="0.55000000000000004">
      <c r="A14" s="23" t="s">
        <v>1643</v>
      </c>
      <c r="B14" s="23">
        <v>73</v>
      </c>
      <c r="C14" s="23" t="s">
        <v>1636</v>
      </c>
      <c r="D14" s="304">
        <f>365/6</f>
        <v>60.833333333333336</v>
      </c>
      <c r="E14" s="23" t="s">
        <v>1636</v>
      </c>
    </row>
  </sheetData>
  <mergeCells count="2">
    <mergeCell ref="A1:J1"/>
    <mergeCell ref="A6:I6"/>
  </mergeCells>
  <pageMargins left="0.7" right="0.2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6</vt:i4>
      </vt:variant>
    </vt:vector>
  </HeadingPairs>
  <TitlesOfParts>
    <vt:vector size="27" baseType="lpstr">
      <vt:lpstr>Planfin2562</vt:lpstr>
      <vt:lpstr>Revenue</vt:lpstr>
      <vt:lpstr>Expense</vt:lpstr>
      <vt:lpstr>HGR2560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4.WS-แผน จน. (2)</vt:lpstr>
      <vt:lpstr>5.WS-แผน ลน.</vt:lpstr>
      <vt:lpstr>5.WS-แผน ลน. (2)</vt:lpstr>
      <vt:lpstr>6.WS-แผนลงทุน</vt:lpstr>
      <vt:lpstr>6.1 รายละเอียดแผนลงทุน </vt:lpstr>
      <vt:lpstr>6.1.1 รายละเอียดแผนลงทุน</vt:lpstr>
      <vt:lpstr>7.WS-แผน รพ.สต.</vt:lpstr>
      <vt:lpstr>7.1 รายละเอียด แผน รพ.สต.</vt:lpstr>
      <vt:lpstr>PlanFin Analysis</vt:lpstr>
      <vt:lpstr>WS2-9</vt:lpstr>
      <vt:lpstr>Revenue!Print_Area</vt:lpstr>
      <vt:lpstr>'1.WS-Re-Exp'!Print_Titles</vt:lpstr>
      <vt:lpstr>'6.1 รายละเอียดแผนลงทุน '!Print_Titles</vt:lpstr>
      <vt:lpstr>'6.1.1 รายละเอียดแผนลงทุน'!Print_Titles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2019-04-24T20:14:58Z</cp:lastPrinted>
  <dcterms:created xsi:type="dcterms:W3CDTF">2016-07-25T14:36:11Z</dcterms:created>
  <dcterms:modified xsi:type="dcterms:W3CDTF">2019-04-24T20:16:17Z</dcterms:modified>
</cp:coreProperties>
</file>