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:\คปสจ.65\เดือนพฤษภาคม 65\"/>
    </mc:Choice>
  </mc:AlternateContent>
  <xr:revisionPtr revIDLastSave="0" documentId="8_{4AB999D8-E23E-42D3-BCF7-245F88859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่าตอบแทนเสี่ยงภัย" sheetId="3" r:id="rId1"/>
    <sheet name="แบบรายงาน สิ่งที่ส่งมาด้วย 1" sheetId="1" r:id="rId2"/>
    <sheet name="แบบรายงาน สิงที่ส่งมาด้วย 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sZ1pfrOOyfVVm+1/HyeVU1b3WJg=="/>
    </ext>
  </extLst>
</workbook>
</file>

<file path=xl/calcChain.xml><?xml version="1.0" encoding="utf-8"?>
<calcChain xmlns="http://schemas.openxmlformats.org/spreadsheetml/2006/main">
  <c r="C4" i="3" l="1"/>
  <c r="E4" i="3" s="1"/>
  <c r="E22" i="3" s="1"/>
  <c r="D4" i="3"/>
  <c r="C5" i="3"/>
  <c r="E5" i="3" s="1"/>
  <c r="D5" i="3"/>
  <c r="C6" i="3"/>
  <c r="D6" i="3"/>
  <c r="E6" i="3"/>
  <c r="C7" i="3"/>
  <c r="D7" i="3"/>
  <c r="E7" i="3"/>
  <c r="C8" i="3"/>
  <c r="E8" i="3" s="1"/>
  <c r="C9" i="3"/>
  <c r="E9" i="3"/>
  <c r="C10" i="3"/>
  <c r="E10" i="3" s="1"/>
  <c r="D10" i="3"/>
  <c r="C11" i="3"/>
  <c r="E11" i="3"/>
  <c r="C12" i="3"/>
  <c r="D12" i="3"/>
  <c r="E12" i="3"/>
  <c r="C13" i="3"/>
  <c r="E13" i="3" s="1"/>
  <c r="D13" i="3"/>
  <c r="C14" i="3"/>
  <c r="E14" i="3" s="1"/>
  <c r="D14" i="3"/>
  <c r="C15" i="3"/>
  <c r="E15" i="3"/>
  <c r="C16" i="3"/>
  <c r="E16" i="3" s="1"/>
  <c r="D16" i="3"/>
  <c r="D22" i="3" s="1"/>
  <c r="C17" i="3"/>
  <c r="D17" i="3"/>
  <c r="E17" i="3"/>
  <c r="C18" i="3"/>
  <c r="D18" i="3"/>
  <c r="E18" i="3"/>
  <c r="C19" i="3"/>
  <c r="E19" i="3" s="1"/>
  <c r="C20" i="3"/>
  <c r="E20" i="3"/>
  <c r="C21" i="3"/>
  <c r="E21" i="3" s="1"/>
  <c r="C12" i="1"/>
  <c r="C13" i="1"/>
  <c r="C22" i="3" l="1"/>
  <c r="C18" i="1"/>
  <c r="C15" i="1"/>
  <c r="C19" i="1"/>
  <c r="D10" i="1" l="1"/>
  <c r="C10" i="1"/>
  <c r="C11" i="1"/>
  <c r="I19" i="2"/>
  <c r="I17" i="2"/>
  <c r="I15" i="2"/>
  <c r="I13" i="2"/>
  <c r="I12" i="2"/>
  <c r="H11" i="2"/>
  <c r="G11" i="2"/>
  <c r="G9" i="2" s="1"/>
  <c r="F11" i="2"/>
  <c r="F9" i="2" s="1"/>
  <c r="E11" i="2"/>
  <c r="E9" i="2" s="1"/>
  <c r="D11" i="2"/>
  <c r="C11" i="2"/>
  <c r="H9" i="2"/>
  <c r="D9" i="2"/>
  <c r="F19" i="1"/>
  <c r="F18" i="1"/>
  <c r="F17" i="1"/>
  <c r="F15" i="1"/>
  <c r="F13" i="1"/>
  <c r="F12" i="1"/>
  <c r="E11" i="1"/>
  <c r="D11" i="1"/>
  <c r="E23" i="1" l="1"/>
  <c r="E10" i="1"/>
  <c r="I11" i="2"/>
  <c r="C9" i="2"/>
  <c r="I9" i="2" s="1"/>
  <c r="F11" i="1" l="1"/>
  <c r="D37" i="1"/>
  <c r="C22" i="1"/>
  <c r="D9" i="1" s="1"/>
  <c r="D23" i="1" s="1"/>
  <c r="D22" i="1" l="1"/>
  <c r="E9" i="1" l="1"/>
  <c r="F10" i="1"/>
  <c r="F23" i="1" s="1"/>
  <c r="E22" i="1" l="1"/>
  <c r="F22" i="1" l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ID#AAAAZqgv2mU
Finance    (2022-05-25 06:45:03)
กรณีที่ยอดเงินที่ได้รับจัดสรร เหลือจากการเบิกจ่ายเดือน ต.ค. 64 ให้ยกไปเป็นยอดได้รับจัดสรรของเดือน พ.ย. 64</t>
        </r>
      </text>
    </comment>
    <comment ref="C23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ID#AAAAZqgv2mQ
Finance    (2022-05-25 06:45:03)
กรณีที่เงินที่ได้รับจัดสรร ไม่เพียงพอ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sDRbmdnQ6HvC1zv01MsJxMBVjQ=="/>
    </ext>
  </extLst>
</comments>
</file>

<file path=xl/sharedStrings.xml><?xml version="1.0" encoding="utf-8"?>
<sst xmlns="http://schemas.openxmlformats.org/spreadsheetml/2006/main" count="129" uniqueCount="88">
  <si>
    <t xml:space="preserve"> จังหวัด................................................................................</t>
  </si>
  <si>
    <t>รายการ</t>
  </si>
  <si>
    <t>รวม</t>
  </si>
  <si>
    <t>หมายเหตุ</t>
  </si>
  <si>
    <t>(บาท)</t>
  </si>
  <si>
    <t>ต.ค.</t>
  </si>
  <si>
    <t>พ.ย.</t>
  </si>
  <si>
    <t>ธันวาคม</t>
  </si>
  <si>
    <t>2564</t>
  </si>
  <si>
    <t>1. ได้รับจัดสรร ตามหนังสือสำนักงานปลัดกระทรวงสาธารณสุข ด่วนที่สุด ที่ สธ 0211/10994  ลงวันที่ 20 พฤษภาคม 2565</t>
  </si>
  <si>
    <t>2. เบิกจ่ายจริง (ตามหลักเกณฑ์กระทรวงสาธารณสุขกำหนด)</t>
  </si>
  <si>
    <t xml:space="preserve">   1. ค่าตอบแทนเสี่ยงภัย </t>
  </si>
  <si>
    <t xml:space="preserve">    1.1. ค่าตอบแทนเสี่ยงภัยสำหรับเจ้าหน้าที่ที่ปฏิบัติงานเกี่ยวกับการรักษาพยาบาลผู้ป่วย</t>
  </si>
  <si>
    <t xml:space="preserve">    1.2 ค่าตอบแทนเสี่ยงภัยสำหรับเจ้าหน้าที่ที่ปฏิบัติงานตามด่านผ่อนปรน/</t>
  </si>
  <si>
    <t>ด่านธรรมชาติชายแดนประเทศไทย/ด่านกรมควบคุมโรค</t>
  </si>
  <si>
    <t xml:space="preserve">    1.3 ค่าตอบแทนเสี่ยงภัยสำหรับเจ้าหน้าที่ที่ปฏิบัติงานเกี่ยวกับการสอบสวนควบคุมโรค</t>
  </si>
  <si>
    <t>ติดตามผู้สงสัย และ ผู้เฝ้าระวังเชิงรุก</t>
  </si>
  <si>
    <t xml:space="preserve">    1.4 ค่าตอบแทนเสี่ยงภัยสำหรับเจ้าหน้าที่ที่ปฏิบัติงานเกี่ยวกับการตรวจทางห้องปฏิบัติการ</t>
  </si>
  <si>
    <t xml:space="preserve">    1.5 ค่าตอบแทนเสี่ยงภัยสำหรับเจ้าหน้าที่ที่ปฏิบัติงานเกี่ยวกับการสถานที่กักกันโรคที่รัฐจัดให้ (SQ/LQ)</t>
  </si>
  <si>
    <t xml:space="preserve">    1.6 ค่าตอบแทนเสี่ยงภัยของเจ้าหน้าที่ที่ปฏิบัติงานในการเฝ้าระวัง สอบสวน ป้องกัน ควบคุม</t>
  </si>
  <si>
    <t>และรักษาผู้ป่วยโรคติดเชื้อไวรัสโคโรนา 2019 (COVID-19) ด้วยระบบการดูแลตนเองที่บ้าน</t>
  </si>
  <si>
    <t xml:space="preserve"> (Home Isolation) และระบบการดูแลในชุมชน (Community Isolation)</t>
  </si>
  <si>
    <t>3. คงเหลือยกยอดไปเดือนถัดไป</t>
  </si>
  <si>
    <t>4. ขอรับการสนับสนุนเพิ่มเติม</t>
  </si>
  <si>
    <t xml:space="preserve">หมายเหตุ : </t>
  </si>
  <si>
    <t xml:space="preserve">              1. กรุณาอย่าปรับเปลี่ยนแบบฟอร์มรายงาน</t>
  </si>
  <si>
    <t xml:space="preserve">ลงชื่อ................................................................................                         </t>
  </si>
  <si>
    <t>(.......................................................................................)</t>
  </si>
  <si>
    <t xml:space="preserve">              3. ส่งข้อมูลทาง E-mail : Finance.dphem@gmail.com ในรูปแบบไฟล์ PDF และ Excel</t>
  </si>
  <si>
    <t xml:space="preserve">ตำแหน่ง..............................................................................  </t>
  </si>
  <si>
    <t>และส่งหนังสือราชการให้ปลัดกระทรวงสาธารณสุขและผู้ตรวจราชการกระทรวงสาธารณสุขประจำเขตสุขภาพ</t>
  </si>
  <si>
    <t>ภายในวันที่ 6 มิถุนายน 2565 หากพ้นระยะเวลาที่กำหนด ถือว่าไม่มีความประสงค์จะขอรับการจัดสรรงบประมาณ</t>
  </si>
  <si>
    <t>1. ปัญหา/อุปสรรคการบริหารจัดการและการดำเนินการ (โปรดระบุ)</t>
  </si>
  <si>
    <t xml:space="preserve">ลงชื่อ.........................................................................................                   </t>
  </si>
  <si>
    <t>................................................................................................................................................................................................................</t>
  </si>
  <si>
    <t>(........................................................................................)</t>
  </si>
  <si>
    <t>ตำแหน่ง..............................................................................</t>
  </si>
  <si>
    <t>2. ข้อเสนอแนะในการพัฒนา (โปรดระบุ)</t>
  </si>
  <si>
    <t>แบบสิ่งที่ส่งมาด้วย 2</t>
  </si>
  <si>
    <t>ประมาณการ ปีงบประมาณ 2565</t>
  </si>
  <si>
    <t xml:space="preserve">มกราคม </t>
  </si>
  <si>
    <t xml:space="preserve">กุมภาพันธ์ </t>
  </si>
  <si>
    <t xml:space="preserve">มีนาคม  </t>
  </si>
  <si>
    <t xml:space="preserve">เมษายน </t>
  </si>
  <si>
    <t xml:space="preserve">พฤษภาคม </t>
  </si>
  <si>
    <t>มิถุนายน</t>
  </si>
  <si>
    <t>2565</t>
  </si>
  <si>
    <t>งบดำเนินงาน</t>
  </si>
  <si>
    <t>หมวดค่าตอบแทน</t>
  </si>
  <si>
    <t xml:space="preserve">ลงชื่อ................................................................................  ผู้ให้ข้อมูล                       </t>
  </si>
  <si>
    <t xml:space="preserve">     (...............................................................................)</t>
  </si>
  <si>
    <t>ลงชื่อ....................................................................... ผู้รับรองข้อมูล (นายแพทย์ สสจ./ผู้อนุมัติเบิกจ่าย/</t>
  </si>
  <si>
    <t xml:space="preserve">                            ผู้ที่ได้รับมอบหมายควบคุมกำกับ)</t>
  </si>
  <si>
    <t xml:space="preserve">     (.......................................................................)</t>
  </si>
  <si>
    <t>ตำแหน่ง.......................................................................</t>
  </si>
  <si>
    <t xml:space="preserve">แบบรายงานค่าใช้จ่าย งบกลาง รายการ ค่าใช้จ่ายในการบรรเทา แก้ไขปัญหาและเยียวยาผู้ที่ได้รับผลกระทบ 
</t>
  </si>
  <si>
    <t>จากการระบาดของโรคติดเชื้อไวรัสโคโรนา 2019  ประจำปีงบประมาณ 2565 (ระลอกเมษายน 2564 เดือนตุลาคม - ธันวาคม 2564)</t>
  </si>
  <si>
    <t xml:space="preserve"> จังหวัด................สระแก้ว................................................................</t>
  </si>
  <si>
    <r>
      <t>งบประมาณที่ขอรับการจัดสรรตามใบสำคัญที่ผ่านการตรวจสอบและจะเบิกจ่าย</t>
    </r>
    <r>
      <rPr>
        <b/>
        <u/>
        <sz val="16"/>
        <color theme="1"/>
        <rFont val="TH SarabunIT๙"/>
        <family val="2"/>
      </rPr>
      <t>จริง</t>
    </r>
    <r>
      <rPr>
        <b/>
        <sz val="16"/>
        <color theme="1"/>
        <rFont val="TH SarabunIT๙"/>
        <family val="2"/>
      </rPr>
      <t xml:space="preserve"> ปีงบประมาณ 2565</t>
    </r>
  </si>
  <si>
    <r>
      <t xml:space="preserve">              2. กรอกข้อมูลแยกเป็นรายเดือนตามความเป็น</t>
    </r>
    <r>
      <rPr>
        <b/>
        <u/>
        <sz val="16"/>
        <color theme="1"/>
        <rFont val="TH SarabunIT๙"/>
        <family val="2"/>
      </rPr>
      <t>จริง</t>
    </r>
    <r>
      <rPr>
        <b/>
        <sz val="16"/>
        <color theme="1"/>
        <rFont val="TH SarabunIT๙"/>
        <family val="2"/>
      </rPr>
      <t xml:space="preserve">ให้ครบถ้วนทุกช่องตารางและตรวจสอบยอดเงินงบประมาณที่ผ่านการตรวจสอบจากเอกสารหลักฐานใบสำคัญที่จะเบิกจ่ายโดยครบถ้วนถูกต้องเป็นไปตามหลักเกณฑ์การเบิกค่าตอบแทนสี่ยงภัยที่กระทรวงสาธารณสุขกำหนด </t>
    </r>
  </si>
  <si>
    <t>จากการระบาดของโรคติดเชื้อไวรัสโคโรนา 2019  ประจำปีงบประมาณ 2565 (ระลอกมกราคม 2565 เดือนมกราคม - มิถุนายน 2565)</t>
  </si>
  <si>
    <r>
      <t>งบประมาณที่ขอรับการจัดสรรตามใบสำคัญที่ผ่านการตรวจสอบและจะเบิกจ่าย</t>
    </r>
    <r>
      <rPr>
        <b/>
        <u/>
        <sz val="20"/>
        <color theme="1"/>
        <rFont val="TH SarabunPSK"/>
        <family val="2"/>
      </rPr>
      <t>จริง</t>
    </r>
    <r>
      <rPr>
        <b/>
        <sz val="16"/>
        <color theme="1"/>
        <rFont val="TH SarabunPSK"/>
        <family val="2"/>
      </rPr>
      <t xml:space="preserve"> ปีงบประมาณ 2565</t>
    </r>
  </si>
  <si>
    <r>
      <t xml:space="preserve">              2. กรอกข้อมูลแยกเป็นรายเดือนตามความเป็น</t>
    </r>
    <r>
      <rPr>
        <b/>
        <u/>
        <sz val="18"/>
        <color theme="1"/>
        <rFont val="TH SarabunPSK"/>
        <family val="2"/>
      </rPr>
      <t>จริง</t>
    </r>
    <r>
      <rPr>
        <b/>
        <sz val="16"/>
        <color theme="1"/>
        <rFont val="TH SarabunPSK"/>
        <family val="2"/>
      </rPr>
      <t xml:space="preserve">ให้ครบถ้วนทุกช่องตารางและตรวจสอบยอดเงินงบประมาณที่ผ่านการตรวจสอบจากเอกสารหลักฐานใบสำคัญที่จะเบิกจ่ายโดยครบถ้วนถูกต้องเป็นไปตามหลักเกณฑ์การเบิกค่าตอบแทนสี่ยงภัยที่กระทรวงสาธารณสุขกำหนด </t>
    </r>
  </si>
  <si>
    <t>รวมทั้งสิ้น</t>
  </si>
  <si>
    <t>สสอ.วังสมบูรณ์</t>
  </si>
  <si>
    <t>สสอ.โคกสูง</t>
  </si>
  <si>
    <t>สสอ.เขาฉกรรจ์</t>
  </si>
  <si>
    <t>สสอ.วังน้ำเย็น</t>
  </si>
  <si>
    <t>สสอ.คลองหาด</t>
  </si>
  <si>
    <t>สสอ.ตาพระยา</t>
  </si>
  <si>
    <t>สสอ.วัฒนานคร</t>
  </si>
  <si>
    <t>สสอ.อรัญประเทศ</t>
  </si>
  <si>
    <t>สสอ.เมืองสระแก้ว</t>
  </si>
  <si>
    <t>รพ.วังสมบูรณ์</t>
  </si>
  <si>
    <t>รพ.โคกสูง</t>
  </si>
  <si>
    <t>รพ.เขาฉกรรจ์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</si>
  <si>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</si>
  <si>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</si>
  <si>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</si>
  <si>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</si>
  <si>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</si>
  <si>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 xml:space="preserve">รพร.สระแก้ว  </t>
  </si>
  <si>
    <t xml:space="preserve">รวม  </t>
  </si>
  <si>
    <t>พย 64</t>
  </si>
  <si>
    <t xml:space="preserve">ตค 64 </t>
  </si>
  <si>
    <t>ส่งเบิกแล้ว</t>
  </si>
  <si>
    <t>หน่วยงาน</t>
  </si>
  <si>
    <t>รายละเอียดข้อมูลเบิกค่าตอบแทนเสี่ยงภัย  ณ วันที่ 29 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</si>
</sst>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00_);_(* \(#,##0.0000\);_(* &quot;-&quot;??_);_(@_)"/>
    <numFmt numFmtId="165" formatCode="_(* #,##0.00_);_(* \(#,##0.00\);_(* &quot;-&quot;??_);_(@_)"/>
    <numFmt numFmtId="166" formatCode="_-* #,##0.00_-;\-* #,##0.00_-;_-* &quot;-&quot;??_-;_-@"/>
    <numFmt numFmtId="167" formatCode="\-"/>
  </numFmts>
  <fonts count="22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b/>
      <u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1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4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sz val="14"/>
      <name val="AngsanaUPC"/>
      <family val="1"/>
    </font>
  </fonts>
  <fills count="11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DDB8E0"/>
        <bgColor rgb="FFDDB8E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32"/>
    <xf numFmtId="43" fontId="1" fillId="0" borderId="32" applyFont="0" applyFill="0" applyBorder="0" applyAlignment="0" applyProtection="0"/>
  </cellStyleXfs>
  <cellXfs count="203"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3" fillId="0" borderId="0" xfId="0" applyFont="1"/>
    <xf numFmtId="49" fontId="3" fillId="3" borderId="14" xfId="0" applyNumberFormat="1" applyFont="1" applyFill="1" applyBorder="1" applyAlignment="1">
      <alignment horizontal="center" wrapText="1"/>
    </xf>
    <xf numFmtId="49" fontId="3" fillId="3" borderId="16" xfId="0" applyNumberFormat="1" applyFont="1" applyFill="1" applyBorder="1" applyAlignment="1">
      <alignment horizontal="center" vertical="top" wrapText="1"/>
    </xf>
    <xf numFmtId="0" fontId="3" fillId="6" borderId="22" xfId="0" applyFont="1" applyFill="1" applyBorder="1"/>
    <xf numFmtId="0" fontId="5" fillId="0" borderId="0" xfId="0" applyFont="1" applyAlignment="1">
      <alignment horizontal="left"/>
    </xf>
    <xf numFmtId="0" fontId="5" fillId="0" borderId="25" xfId="0" applyFont="1" applyBorder="1" applyAlignment="1">
      <alignment horizontal="left" wrapText="1"/>
    </xf>
    <xf numFmtId="165" fontId="5" fillId="7" borderId="27" xfId="0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right"/>
    </xf>
    <xf numFmtId="43" fontId="5" fillId="0" borderId="0" xfId="1" applyFont="1"/>
    <xf numFmtId="167" fontId="5" fillId="0" borderId="0" xfId="0" applyNumberFormat="1" applyFont="1"/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left"/>
    </xf>
    <xf numFmtId="167" fontId="3" fillId="0" borderId="0" xfId="0" applyNumberFormat="1" applyFont="1"/>
    <xf numFmtId="43" fontId="5" fillId="0" borderId="0" xfId="0" applyNumberFormat="1" applyFont="1"/>
    <xf numFmtId="0" fontId="5" fillId="0" borderId="21" xfId="0" applyFont="1" applyBorder="1" applyAlignment="1">
      <alignment horizontal="left"/>
    </xf>
    <xf numFmtId="43" fontId="3" fillId="4" borderId="18" xfId="1" applyFont="1" applyFill="1" applyBorder="1" applyAlignment="1">
      <alignment horizontal="right" vertical="top"/>
    </xf>
    <xf numFmtId="43" fontId="3" fillId="5" borderId="19" xfId="1" applyFont="1" applyFill="1" applyBorder="1" applyAlignment="1">
      <alignment horizontal="center" vertical="top" wrapText="1"/>
    </xf>
    <xf numFmtId="43" fontId="3" fillId="3" borderId="16" xfId="1" applyFont="1" applyFill="1" applyBorder="1" applyAlignment="1">
      <alignment horizontal="right" vertical="top"/>
    </xf>
    <xf numFmtId="43" fontId="5" fillId="5" borderId="27" xfId="1" applyFont="1" applyFill="1" applyBorder="1" applyAlignment="1">
      <alignment horizontal="right"/>
    </xf>
    <xf numFmtId="0" fontId="3" fillId="4" borderId="1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/>
    </xf>
    <xf numFmtId="0" fontId="3" fillId="7" borderId="26" xfId="0" applyFont="1" applyFill="1" applyBorder="1" applyAlignment="1">
      <alignment horizontal="left"/>
    </xf>
    <xf numFmtId="0" fontId="8" fillId="0" borderId="0" xfId="0" applyFont="1"/>
    <xf numFmtId="43" fontId="5" fillId="7" borderId="18" xfId="1" applyFont="1" applyFill="1" applyBorder="1" applyAlignment="1">
      <alignment horizontal="right"/>
    </xf>
    <xf numFmtId="0" fontId="5" fillId="0" borderId="14" xfId="0" applyFont="1" applyBorder="1"/>
    <xf numFmtId="0" fontId="5" fillId="0" borderId="14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1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3" xfId="0" applyFont="1" applyBorder="1" applyAlignment="1">
      <alignment horizontal="left" wrapText="1"/>
    </xf>
    <xf numFmtId="43" fontId="5" fillId="6" borderId="22" xfId="1" applyFont="1" applyFill="1" applyBorder="1" applyAlignment="1">
      <alignment horizontal="right" vertical="top"/>
    </xf>
    <xf numFmtId="43" fontId="5" fillId="0" borderId="40" xfId="1" applyFont="1" applyBorder="1" applyAlignment="1">
      <alignment horizontal="right" vertical="center"/>
    </xf>
    <xf numFmtId="43" fontId="5" fillId="0" borderId="40" xfId="1" applyFont="1" applyBorder="1" applyAlignment="1">
      <alignment vertical="center"/>
    </xf>
    <xf numFmtId="43" fontId="5" fillId="0" borderId="40" xfId="1" applyFont="1" applyBorder="1" applyAlignment="1">
      <alignment horizontal="right"/>
    </xf>
    <xf numFmtId="43" fontId="5" fillId="0" borderId="40" xfId="1" applyFont="1" applyBorder="1" applyAlignment="1">
      <alignment horizontal="right" vertical="top" wrapText="1"/>
    </xf>
    <xf numFmtId="43" fontId="5" fillId="0" borderId="40" xfId="1" applyFont="1" applyBorder="1" applyAlignment="1">
      <alignment vertical="top"/>
    </xf>
    <xf numFmtId="43" fontId="5" fillId="0" borderId="40" xfId="1" applyFont="1" applyBorder="1" applyAlignment="1">
      <alignment horizontal="right" vertical="top"/>
    </xf>
    <xf numFmtId="49" fontId="3" fillId="3" borderId="25" xfId="0" applyNumberFormat="1" applyFont="1" applyFill="1" applyBorder="1" applyAlignment="1">
      <alignment horizontal="center" vertical="top" wrapText="1"/>
    </xf>
    <xf numFmtId="43" fontId="3" fillId="5" borderId="41" xfId="1" applyFont="1" applyFill="1" applyBorder="1" applyAlignment="1">
      <alignment horizontal="center" vertical="top" wrapText="1"/>
    </xf>
    <xf numFmtId="43" fontId="3" fillId="3" borderId="25" xfId="1" applyFont="1" applyFill="1" applyBorder="1" applyAlignment="1">
      <alignment horizontal="right" vertical="top"/>
    </xf>
    <xf numFmtId="43" fontId="5" fillId="6" borderId="14" xfId="1" applyFont="1" applyFill="1" applyBorder="1" applyAlignment="1">
      <alignment horizontal="right" vertical="top"/>
    </xf>
    <xf numFmtId="43" fontId="5" fillId="0" borderId="42" xfId="1" applyFont="1" applyBorder="1" applyAlignment="1">
      <alignment vertical="center"/>
    </xf>
    <xf numFmtId="43" fontId="5" fillId="0" borderId="42" xfId="1" applyFont="1" applyBorder="1" applyAlignment="1">
      <alignment vertical="top"/>
    </xf>
    <xf numFmtId="43" fontId="5" fillId="5" borderId="33" xfId="1" applyFont="1" applyFill="1" applyBorder="1" applyAlignment="1">
      <alignment horizontal="right"/>
    </xf>
    <xf numFmtId="43" fontId="5" fillId="7" borderId="23" xfId="1" applyFont="1" applyFill="1" applyBorder="1" applyAlignment="1">
      <alignment horizontal="right"/>
    </xf>
    <xf numFmtId="43" fontId="3" fillId="4" borderId="40" xfId="1" applyFont="1" applyFill="1" applyBorder="1" applyAlignment="1">
      <alignment horizontal="center" vertical="top"/>
    </xf>
    <xf numFmtId="43" fontId="3" fillId="3" borderId="40" xfId="1" applyFont="1" applyFill="1" applyBorder="1" applyAlignment="1">
      <alignment horizontal="center" vertical="top"/>
    </xf>
    <xf numFmtId="43" fontId="3" fillId="6" borderId="40" xfId="1" applyFont="1" applyFill="1" applyBorder="1" applyAlignment="1">
      <alignment horizontal="center" vertical="top"/>
    </xf>
    <xf numFmtId="43" fontId="5" fillId="5" borderId="40" xfId="1" applyFont="1" applyFill="1" applyBorder="1" applyAlignment="1">
      <alignment horizontal="right"/>
    </xf>
    <xf numFmtId="43" fontId="5" fillId="7" borderId="40" xfId="1" applyFont="1" applyFill="1" applyBorder="1" applyAlignment="1">
      <alignment horizontal="right"/>
    </xf>
    <xf numFmtId="0" fontId="5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17" fontId="10" fillId="2" borderId="29" xfId="0" applyNumberFormat="1" applyFont="1" applyFill="1" applyBorder="1" applyAlignment="1">
      <alignment horizontal="center" vertical="center" wrapText="1"/>
    </xf>
    <xf numFmtId="17" fontId="16" fillId="2" borderId="31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wrapText="1"/>
    </xf>
    <xf numFmtId="17" fontId="10" fillId="3" borderId="14" xfId="0" applyNumberFormat="1" applyFont="1" applyFill="1" applyBorder="1" applyAlignment="1">
      <alignment horizontal="center" wrapText="1"/>
    </xf>
    <xf numFmtId="49" fontId="10" fillId="3" borderId="16" xfId="0" applyNumberFormat="1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8" borderId="26" xfId="0" applyFont="1" applyFill="1" applyBorder="1" applyAlignment="1">
      <alignment horizontal="left" vertical="center"/>
    </xf>
    <xf numFmtId="2" fontId="10" fillId="8" borderId="26" xfId="0" applyNumberFormat="1" applyFont="1" applyFill="1" applyBorder="1" applyAlignment="1">
      <alignment horizontal="right"/>
    </xf>
    <xf numFmtId="2" fontId="10" fillId="8" borderId="16" xfId="0" applyNumberFormat="1" applyFont="1" applyFill="1" applyBorder="1" applyAlignment="1">
      <alignment horizontal="right" vertical="center"/>
    </xf>
    <xf numFmtId="164" fontId="2" fillId="8" borderId="18" xfId="0" applyNumberFormat="1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0" fillId="6" borderId="18" xfId="0" applyFont="1" applyFill="1" applyBorder="1"/>
    <xf numFmtId="2" fontId="9" fillId="6" borderId="18" xfId="0" applyNumberFormat="1" applyFont="1" applyFill="1" applyBorder="1" applyAlignment="1">
      <alignment horizontal="right"/>
    </xf>
    <xf numFmtId="2" fontId="9" fillId="6" borderId="20" xfId="0" applyNumberFormat="1" applyFont="1" applyFill="1" applyBorder="1" applyAlignment="1">
      <alignment horizontal="right"/>
    </xf>
    <xf numFmtId="0" fontId="2" fillId="6" borderId="18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0" fillId="6" borderId="22" xfId="0" applyFont="1" applyFill="1" applyBorder="1"/>
    <xf numFmtId="164" fontId="2" fillId="6" borderId="18" xfId="0" applyNumberFormat="1" applyFont="1" applyFill="1" applyBorder="1" applyAlignment="1">
      <alignment vertical="center" wrapText="1"/>
    </xf>
    <xf numFmtId="0" fontId="9" fillId="0" borderId="34" xfId="0" applyFont="1" applyBorder="1"/>
    <xf numFmtId="2" fontId="9" fillId="0" borderId="34" xfId="0" applyNumberFormat="1" applyFont="1" applyBorder="1" applyAlignment="1">
      <alignment horizontal="right"/>
    </xf>
    <xf numFmtId="2" fontId="16" fillId="0" borderId="35" xfId="0" applyNumberFormat="1" applyFont="1" applyBorder="1" applyAlignment="1">
      <alignment horizontal="right"/>
    </xf>
    <xf numFmtId="164" fontId="10" fillId="0" borderId="1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36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38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wrapText="1"/>
    </xf>
    <xf numFmtId="166" fontId="9" fillId="0" borderId="0" xfId="0" applyNumberFormat="1" applyFont="1" applyAlignment="1">
      <alignment horizontal="left" vertical="center"/>
    </xf>
    <xf numFmtId="0" fontId="9" fillId="0" borderId="39" xfId="0" applyFont="1" applyBorder="1" applyAlignment="1">
      <alignment wrapText="1"/>
    </xf>
    <xf numFmtId="0" fontId="9" fillId="0" borderId="37" xfId="0" applyFont="1" applyBorder="1"/>
    <xf numFmtId="0" fontId="9" fillId="0" borderId="13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37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7" fontId="9" fillId="0" borderId="0" xfId="0" applyNumberFormat="1" applyFont="1"/>
    <xf numFmtId="0" fontId="10" fillId="0" borderId="0" xfId="0" applyFont="1" applyAlignment="1">
      <alignment horizontal="left"/>
    </xf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/>
    <xf numFmtId="0" fontId="18" fillId="0" borderId="0" xfId="0" applyFont="1"/>
    <xf numFmtId="167" fontId="9" fillId="0" borderId="0" xfId="0" applyNumberFormat="1" applyFont="1" applyAlignment="1">
      <alignment horizontal="left"/>
    </xf>
    <xf numFmtId="0" fontId="5" fillId="0" borderId="23" xfId="0" applyFont="1" applyBorder="1" applyAlignment="1">
      <alignment vertical="top" wrapText="1"/>
    </xf>
    <xf numFmtId="43" fontId="5" fillId="0" borderId="40" xfId="1" applyFont="1" applyBorder="1" applyAlignment="1">
      <alignment horizontal="right" wrapText="1"/>
    </xf>
    <xf numFmtId="43" fontId="5" fillId="0" borderId="40" xfId="1" applyFont="1" applyBorder="1" applyAlignment="1"/>
    <xf numFmtId="43" fontId="5" fillId="0" borderId="42" xfId="1" applyFont="1" applyBorder="1" applyAlignment="1"/>
    <xf numFmtId="43" fontId="5" fillId="0" borderId="40" xfId="1" applyFont="1" applyBorder="1" applyAlignment="1">
      <alignment horizontal="right" vertical="top" wrapText="1"/>
    </xf>
    <xf numFmtId="43" fontId="6" fillId="0" borderId="40" xfId="1" applyFont="1" applyBorder="1" applyAlignment="1">
      <alignment vertical="top" wrapText="1"/>
    </xf>
    <xf numFmtId="43" fontId="5" fillId="0" borderId="42" xfId="1" applyFont="1" applyBorder="1" applyAlignment="1">
      <alignment horizontal="right" vertical="top"/>
    </xf>
    <xf numFmtId="43" fontId="6" fillId="0" borderId="42" xfId="1" applyFont="1" applyBorder="1" applyAlignment="1">
      <alignment vertical="top"/>
    </xf>
    <xf numFmtId="43" fontId="5" fillId="0" borderId="40" xfId="1" applyFont="1" applyBorder="1" applyAlignment="1">
      <alignment horizontal="center" vertical="top"/>
    </xf>
    <xf numFmtId="43" fontId="6" fillId="0" borderId="40" xfId="1" applyFont="1" applyBorder="1" applyAlignment="1">
      <alignment vertical="top"/>
    </xf>
    <xf numFmtId="43" fontId="5" fillId="0" borderId="40" xfId="1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30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32" xfId="0" applyFont="1" applyBorder="1"/>
    <xf numFmtId="0" fontId="3" fillId="2" borderId="2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15" xfId="0" applyFont="1" applyBorder="1"/>
    <xf numFmtId="0" fontId="3" fillId="2" borderId="40" xfId="0" applyFont="1" applyFill="1" applyBorder="1" applyAlignment="1">
      <alignment horizontal="center" vertical="center" wrapText="1"/>
    </xf>
    <xf numFmtId="0" fontId="6" fillId="0" borderId="40" xfId="0" applyFont="1" applyBorder="1"/>
    <xf numFmtId="2" fontId="9" fillId="0" borderId="13" xfId="0" applyNumberFormat="1" applyFont="1" applyBorder="1" applyAlignment="1">
      <alignment horizontal="right"/>
    </xf>
    <xf numFmtId="0" fontId="13" fillId="0" borderId="13" xfId="0" applyFont="1" applyBorder="1"/>
    <xf numFmtId="0" fontId="13" fillId="0" borderId="24" xfId="0" applyFont="1" applyBorder="1"/>
    <xf numFmtId="2" fontId="9" fillId="0" borderId="12" xfId="0" applyNumberFormat="1" applyFont="1" applyBorder="1" applyAlignment="1">
      <alignment horizontal="right"/>
    </xf>
    <xf numFmtId="0" fontId="13" fillId="0" borderId="12" xfId="0" applyFont="1" applyBorder="1"/>
    <xf numFmtId="0" fontId="13" fillId="0" borderId="25" xfId="0" applyFont="1" applyBorder="1"/>
    <xf numFmtId="164" fontId="9" fillId="0" borderId="37" xfId="0" applyNumberFormat="1" applyFont="1" applyBorder="1" applyAlignment="1">
      <alignment horizontal="center" vertical="center"/>
    </xf>
    <xf numFmtId="0" fontId="13" fillId="0" borderId="11" xfId="0" applyFont="1" applyBorder="1"/>
    <xf numFmtId="0" fontId="13" fillId="0" borderId="17" xfId="0" applyFont="1" applyBorder="1"/>
    <xf numFmtId="2" fontId="9" fillId="0" borderId="37" xfId="0" applyNumberFormat="1" applyFont="1" applyBorder="1" applyAlignment="1">
      <alignment horizontal="right"/>
    </xf>
    <xf numFmtId="0" fontId="13" fillId="0" borderId="39" xfId="0" applyFont="1" applyBorder="1"/>
    <xf numFmtId="2" fontId="9" fillId="0" borderId="37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right"/>
    </xf>
    <xf numFmtId="164" fontId="9" fillId="0" borderId="37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right"/>
    </xf>
    <xf numFmtId="0" fontId="13" fillId="0" borderId="38" xfId="0" applyFont="1" applyBorder="1"/>
    <xf numFmtId="0" fontId="15" fillId="2" borderId="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32" xfId="0" applyFont="1" applyBorder="1"/>
    <xf numFmtId="0" fontId="13" fillId="0" borderId="33" xfId="0" applyFont="1" applyBorder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0" fillId="2" borderId="43" xfId="0" applyFont="1" applyFill="1" applyBorder="1" applyAlignment="1">
      <alignment horizontal="center" vertical="center" wrapText="1"/>
    </xf>
    <xf numFmtId="0" fontId="13" fillId="0" borderId="30" xfId="0" applyFont="1" applyBorder="1"/>
    <xf numFmtId="0" fontId="13" fillId="0" borderId="28" xfId="0" applyFont="1" applyBorder="1"/>
    <xf numFmtId="0" fontId="16" fillId="2" borderId="44" xfId="0" applyFont="1" applyFill="1" applyBorder="1" applyAlignment="1">
      <alignment horizontal="right" vertical="center" wrapText="1"/>
    </xf>
    <xf numFmtId="0" fontId="13" fillId="0" borderId="27" xfId="0" applyFont="1" applyBorder="1"/>
    <xf numFmtId="0" fontId="10" fillId="2" borderId="2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15" xfId="0" applyFont="1" applyBorder="1"/>
    <xf numFmtId="0" fontId="19" fillId="0" borderId="32" xfId="2" applyFont="1"/>
    <xf numFmtId="43" fontId="19" fillId="0" borderId="32" xfId="2" applyNumberFormat="1" applyFont="1"/>
    <xf numFmtId="43" fontId="19" fillId="0" borderId="32" xfId="3" applyFont="1" applyBorder="1"/>
    <xf numFmtId="43" fontId="20" fillId="9" borderId="40" xfId="3" applyFont="1" applyFill="1" applyBorder="1" applyAlignment="1">
      <alignment horizontal="center"/>
    </xf>
    <xf numFmtId="0" fontId="19" fillId="0" borderId="32" xfId="2" applyFont="1" applyAlignment="1">
      <alignment horizontal="center" vertical="center"/>
    </xf>
    <xf numFmtId="43" fontId="19" fillId="0" borderId="40" xfId="3" applyFont="1" applyFill="1" applyBorder="1" applyAlignment="1">
      <alignment horizontal="center" vertical="center"/>
    </xf>
    <xf numFmtId="43" fontId="21" fillId="10" borderId="42" xfId="3" applyFont="1" applyFill="1" applyBorder="1"/>
    <xf numFmtId="43" fontId="19" fillId="0" borderId="42" xfId="3" applyFont="1" applyBorder="1"/>
    <xf numFmtId="0" fontId="21" fillId="0" borderId="40" xfId="2" applyFont="1" applyBorder="1"/>
    <xf numFmtId="0" fontId="21" fillId="0" borderId="45" xfId="2" applyFont="1" applyBorder="1" applyAlignment="1">
      <alignment vertical="top" wrapText="1"/>
    </xf>
    <xf numFmtId="0" fontId="21" fillId="0" borderId="45" xfId="2" applyFont="1" applyBorder="1"/>
    <xf numFmtId="43" fontId="21" fillId="10" borderId="46" xfId="3" applyFont="1" applyFill="1" applyBorder="1" applyAlignment="1">
      <alignment horizontal="center" vertical="center"/>
    </xf>
    <xf numFmtId="43" fontId="19" fillId="0" borderId="46" xfId="3" applyFont="1" applyBorder="1" applyAlignment="1">
      <alignment horizontal="center" vertical="center"/>
    </xf>
    <xf numFmtId="0" fontId="21" fillId="0" borderId="40" xfId="2" applyFont="1" applyBorder="1" applyAlignment="1">
      <alignment vertical="top" wrapText="1"/>
    </xf>
    <xf numFmtId="43" fontId="21" fillId="0" borderId="40" xfId="2" applyNumberFormat="1" applyFont="1" applyBorder="1" applyAlignment="1">
      <alignment vertical="top" wrapText="1"/>
    </xf>
    <xf numFmtId="43" fontId="19" fillId="0" borderId="40" xfId="3" applyFont="1" applyBorder="1" applyAlignment="1">
      <alignment horizontal="left"/>
    </xf>
    <xf numFmtId="0" fontId="20" fillId="0" borderId="40" xfId="2" applyFont="1" applyBorder="1" applyAlignment="1">
      <alignment horizontal="center" vertical="center"/>
    </xf>
    <xf numFmtId="0" fontId="20" fillId="10" borderId="46" xfId="2" applyFont="1" applyFill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20" fillId="0" borderId="32" xfId="2" applyFont="1" applyAlignment="1">
      <alignment horizontal="center"/>
    </xf>
  </cellXfs>
  <cellStyles count="4">
    <cellStyle name="จุลภาค" xfId="1" builtinId="3"/>
    <cellStyle name="จุลภาค 2" xfId="3" xr:uid="{686D17EF-B68D-4A39-8213-D2095A2FBB38}"/>
    <cellStyle name="ปกติ" xfId="0" builtinId="0"/>
    <cellStyle name="ปกติ 2" xfId="2" xr:uid="{BC5EF38B-6ED4-4BB2-A3EB-CD53133F2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BB98-73C4-4D81-B89D-D78CFB34A622}">
  <dimension ref="B1:Q33"/>
  <sheetViews>
    <sheetView tabSelected="1" workbookViewId="0">
      <selection activeCell="M6" sqref="M6"/>
    </sheetView>
  </sheetViews>
  <sheetFormatPr defaultColWidth="8.85546875" defaultRowHeight="24.6" customHeight="1"/>
  <cols>
    <col min="1" max="1" width="8.85546875" style="178"/>
    <col min="2" max="2" width="20.28515625" style="178" customWidth="1"/>
    <col min="3" max="4" width="17" style="178" customWidth="1"/>
    <col min="5" max="5" width="21.42578125" style="178" customWidth="1"/>
    <col min="6" max="6" width="8.85546875" style="178"/>
    <col min="7" max="7" width="10.85546875" style="178" customWidth="1"/>
    <col min="8" max="8" width="13.28515625" style="178" customWidth="1"/>
    <col min="9" max="9" width="11.140625" style="178" customWidth="1"/>
    <col min="10" max="10" width="11.5703125" style="178" customWidth="1"/>
    <col min="11" max="11" width="9.85546875" style="178" customWidth="1"/>
    <col min="12" max="12" width="11.85546875" style="178" customWidth="1"/>
    <col min="13" max="13" width="11.140625" style="178" customWidth="1"/>
    <col min="14" max="14" width="12.7109375" style="178" customWidth="1"/>
    <col min="15" max="15" width="11.28515625" style="178" customWidth="1"/>
    <col min="16" max="16" width="11.42578125" style="178" customWidth="1"/>
    <col min="17" max="16384" width="8.85546875" style="178"/>
  </cols>
  <sheetData>
    <row r="1" spans="2:5" ht="24.6" customHeight="1">
      <c r="B1" s="202" t="s">
        <v>87</v>
      </c>
      <c r="C1" s="202"/>
      <c r="D1" s="202"/>
      <c r="E1" s="202"/>
    </row>
    <row r="2" spans="2:5" s="182" customFormat="1" ht="55.15" customHeight="1">
      <c r="B2" s="201" t="s">
        <v>86</v>
      </c>
      <c r="C2" s="200" t="s">
        <v>85</v>
      </c>
      <c r="D2" s="199"/>
      <c r="E2" s="198"/>
    </row>
    <row r="3" spans="2:5" s="182" customFormat="1" ht="46.9" customHeight="1">
      <c r="B3" s="197"/>
      <c r="C3" s="196" t="s">
        <v>84</v>
      </c>
      <c r="D3" s="195" t="s">
        <v>83</v>
      </c>
      <c r="E3" s="194" t="s">
        <v>82</v>
      </c>
    </row>
    <row r="4" spans="2:5" s="182" customFormat="1" ht="24.6" customHeight="1">
      <c r="B4" s="193" t="s">
        <v>81</v>
      </c>
      <c r="C4" s="190">
        <f>173000+5000+9875+1500+115250+183125+76125+5500+543750+525500+6375+27375+430750+61125+39000+684250+3125+3875+260000+16750+18625+23250+306500+567500</f>
        <v>4087125</v>
      </c>
      <c r="D4" s="189">
        <f>2500+73000+3250+5250+128000+6250+2500+27937.5+4625+88375+153625+71000+657125+431500+506000+67125+16750+1750</f>
        <v>2246562.5</v>
      </c>
      <c r="E4" s="183">
        <f>SUM(C4:D4)</f>
        <v>6333687.5</v>
      </c>
    </row>
    <row r="5" spans="2:5" s="182" customFormat="1" ht="24.6" customHeight="1">
      <c r="B5" s="193" t="s">
        <v>80</v>
      </c>
      <c r="C5" s="190">
        <f>10000+6000+485000+24125+99000+10000+41000+27000+60250+6000+520000+367000+227125+127000+27500+117000+170250+67000+28250+14625+328000+6000+40000</f>
        <v>2808125</v>
      </c>
      <c r="D5" s="189">
        <f>46000+65125+18500+6000+3000+9000+38000+40750+427000+410000+1000</f>
        <v>1064375</v>
      </c>
      <c r="E5" s="183">
        <f>SUM(C5:D5)</f>
        <v>3872500</v>
      </c>
    </row>
    <row r="6" spans="2:5" s="182" customFormat="1" ht="24.6" customHeight="1">
      <c r="B6" s="193" t="s">
        <v>79</v>
      </c>
      <c r="C6" s="190">
        <f>5500+72750+464250+39000</f>
        <v>581500</v>
      </c>
      <c r="D6" s="189">
        <f>353375+8500+14000</f>
        <v>375875</v>
      </c>
      <c r="E6" s="183">
        <f>SUM(C6:D6)</f>
        <v>957375</v>
      </c>
    </row>
    <row r="7" spans="2:5" s="182" customFormat="1" ht="24.6" customHeight="1">
      <c r="B7" s="193" t="s">
        <v>78</v>
      </c>
      <c r="C7" s="190">
        <f>4875+5000+43000+3500+40000+147000+3000+17000+11000+72250+85375+154750+408000+6000+183000+31250+68500+30000+5750</f>
        <v>1319250</v>
      </c>
      <c r="D7" s="189">
        <f>21000+38000+46000+77500+153000+74500+11000+4500+5500</f>
        <v>431000</v>
      </c>
      <c r="E7" s="183">
        <f>SUM(C7:D7)</f>
        <v>1750250</v>
      </c>
    </row>
    <row r="8" spans="2:5" s="182" customFormat="1" ht="24.6" customHeight="1">
      <c r="B8" s="193" t="s">
        <v>77</v>
      </c>
      <c r="C8" s="190">
        <f>7000+21125+27750+25750+95375+11500+633375+48000+39250</f>
        <v>909125</v>
      </c>
      <c r="D8" s="189">
        <v>18000</v>
      </c>
      <c r="E8" s="183">
        <f>SUM(C8:D8)</f>
        <v>927125</v>
      </c>
    </row>
    <row r="9" spans="2:5" s="182" customFormat="1" ht="24.6" customHeight="1">
      <c r="B9" s="193" t="s">
        <v>76</v>
      </c>
      <c r="C9" s="190">
        <f>255500+106000+13000+30750+45250+160250+23250+177000+80500+17000+51000+61750</f>
        <v>1021250</v>
      </c>
      <c r="D9" s="189"/>
      <c r="E9" s="183">
        <f>SUM(C9:D9)</f>
        <v>1021250</v>
      </c>
    </row>
    <row r="10" spans="2:5" s="182" customFormat="1" ht="24.6" customHeight="1">
      <c r="B10" s="193" t="s">
        <v>75</v>
      </c>
      <c r="C10" s="190">
        <f>52000+56000+71000+109750+10500+15000+97000+126250+14500+19500+33000+27000+24000+251000+243000+76000+31500</f>
        <v>1257000</v>
      </c>
      <c r="D10" s="189">
        <f>74000+72000+83000</f>
        <v>229000</v>
      </c>
      <c r="E10" s="183">
        <f>SUM(C10:D10)</f>
        <v>1486000</v>
      </c>
    </row>
    <row r="11" spans="2:5" s="182" customFormat="1" ht="24.6" customHeight="1">
      <c r="B11" s="193" t="s">
        <v>74</v>
      </c>
      <c r="C11" s="190">
        <f>11000+93000+21125+197000+279000+72000+153000+50375</f>
        <v>876500</v>
      </c>
      <c r="D11" s="189"/>
      <c r="E11" s="183">
        <f>SUM(C11:D11)</f>
        <v>876500</v>
      </c>
    </row>
    <row r="12" spans="2:5" s="182" customFormat="1" ht="24.6" customHeight="1">
      <c r="B12" s="193" t="s">
        <v>73</v>
      </c>
      <c r="C12" s="190">
        <f>294375+473875+47625+54000</f>
        <v>869875</v>
      </c>
      <c r="D12" s="189">
        <f>94750+276000</f>
        <v>370750</v>
      </c>
      <c r="E12" s="183">
        <f>SUM(C12:D12)</f>
        <v>1240625</v>
      </c>
    </row>
    <row r="13" spans="2:5" s="182" customFormat="1" ht="24.6" customHeight="1">
      <c r="B13" s="192" t="s">
        <v>72</v>
      </c>
      <c r="C13" s="190">
        <f>62000+176000</f>
        <v>238000</v>
      </c>
      <c r="D13" s="189">
        <f>150000+60000</f>
        <v>210000</v>
      </c>
      <c r="E13" s="183">
        <f>SUM(C13:D13)</f>
        <v>448000</v>
      </c>
    </row>
    <row r="14" spans="2:5" s="182" customFormat="1" ht="24.6" customHeight="1">
      <c r="B14" s="192" t="s">
        <v>71</v>
      </c>
      <c r="C14" s="190">
        <f>152000+8000+77000+145000</f>
        <v>382000</v>
      </c>
      <c r="D14" s="189">
        <f>7000+80000</f>
        <v>87000</v>
      </c>
      <c r="E14" s="183">
        <f>SUM(C14:D14)</f>
        <v>469000</v>
      </c>
    </row>
    <row r="15" spans="2:5" s="182" customFormat="1" ht="24.6" customHeight="1">
      <c r="B15" s="191" t="s">
        <v>70</v>
      </c>
      <c r="C15" s="190">
        <f>119500+60000</f>
        <v>179500</v>
      </c>
      <c r="D15" s="189"/>
      <c r="E15" s="183">
        <f>SUM(C15:D15)</f>
        <v>179500</v>
      </c>
    </row>
    <row r="16" spans="2:5" s="182" customFormat="1" ht="24.6" customHeight="1">
      <c r="B16" s="187" t="s">
        <v>69</v>
      </c>
      <c r="C16" s="190">
        <f>84000+51000+19000+15750+13500+16500+16500+12750+103500+36750+12750+10500</f>
        <v>392500</v>
      </c>
      <c r="D16" s="189">
        <f>21750+70000+21000+72000+15000+17000+24000+21750</f>
        <v>262500</v>
      </c>
      <c r="E16" s="183">
        <f>SUM(C16:D16)</f>
        <v>655000</v>
      </c>
    </row>
    <row r="17" spans="2:17" s="182" customFormat="1" ht="24.6" customHeight="1">
      <c r="B17" s="187" t="s">
        <v>68</v>
      </c>
      <c r="C17" s="185">
        <f>82000+10000+9500+11000</f>
        <v>112500</v>
      </c>
      <c r="D17" s="184">
        <f>89000+10000</f>
        <v>99000</v>
      </c>
      <c r="E17" s="183">
        <f>SUM(C17:D17)</f>
        <v>211500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78"/>
      <c r="P17" s="180"/>
      <c r="Q17" s="178"/>
    </row>
    <row r="18" spans="2:17" s="182" customFormat="1" ht="24.6" customHeight="1">
      <c r="B18" s="186" t="s">
        <v>67</v>
      </c>
      <c r="C18" s="185">
        <f>130000+17000</f>
        <v>147000</v>
      </c>
      <c r="D18" s="184">
        <f>17000+207500</f>
        <v>224500</v>
      </c>
      <c r="E18" s="183">
        <f>SUM(C18:D18)</f>
        <v>371500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78"/>
    </row>
    <row r="19" spans="2:17" s="182" customFormat="1" ht="24.6" customHeight="1">
      <c r="B19" s="188" t="s">
        <v>66</v>
      </c>
      <c r="C19" s="185">
        <f>62000+9000+35500</f>
        <v>106500</v>
      </c>
      <c r="D19" s="184">
        <v>55375</v>
      </c>
      <c r="E19" s="183">
        <f>SUM(C19:D19)</f>
        <v>161875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78"/>
      <c r="P19" s="180"/>
      <c r="Q19" s="178"/>
    </row>
    <row r="20" spans="2:17" s="182" customFormat="1" ht="24.6" customHeight="1">
      <c r="B20" s="187" t="s">
        <v>65</v>
      </c>
      <c r="C20" s="185">
        <f>52000+88000</f>
        <v>140000</v>
      </c>
      <c r="D20" s="184"/>
      <c r="E20" s="183">
        <f>SUM(C20:D20)</f>
        <v>140000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78"/>
      <c r="P20" s="180"/>
      <c r="Q20" s="178"/>
    </row>
    <row r="21" spans="2:17" s="182" customFormat="1" ht="24.6" customHeight="1">
      <c r="B21" s="186" t="s">
        <v>64</v>
      </c>
      <c r="C21" s="185">
        <f>24000+173500</f>
        <v>197500</v>
      </c>
      <c r="D21" s="184"/>
      <c r="E21" s="183">
        <f>SUM(C21:D21)</f>
        <v>197500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78"/>
      <c r="P21" s="180"/>
      <c r="Q21" s="178"/>
    </row>
    <row r="22" spans="2:17" ht="24.6" customHeight="1">
      <c r="B22" s="181" t="s">
        <v>63</v>
      </c>
      <c r="C22" s="181">
        <f>SUM(C4:C21)</f>
        <v>15625250</v>
      </c>
      <c r="D22" s="181">
        <f>SUM(D4:D21)</f>
        <v>5673937.5</v>
      </c>
      <c r="E22" s="181">
        <f>SUM(E4:E21)</f>
        <v>21299187.5</v>
      </c>
      <c r="H22" s="180"/>
      <c r="J22" s="180"/>
      <c r="K22" s="180"/>
      <c r="L22" s="180"/>
      <c r="M22" s="180"/>
      <c r="N22" s="180"/>
      <c r="P22" s="180"/>
    </row>
    <row r="23" spans="2:17" ht="24.6" customHeight="1">
      <c r="H23" s="180"/>
      <c r="J23" s="180"/>
      <c r="K23" s="180"/>
      <c r="L23" s="180"/>
      <c r="M23" s="180"/>
      <c r="N23" s="180"/>
      <c r="P23" s="180"/>
    </row>
    <row r="24" spans="2:17" ht="24.6" customHeight="1">
      <c r="G24" s="180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2:17" ht="24.6" customHeight="1">
      <c r="G25" s="180"/>
      <c r="H25" s="180"/>
      <c r="I25" s="180"/>
      <c r="J25" s="180"/>
      <c r="K25" s="180"/>
      <c r="L25" s="180"/>
      <c r="M25" s="180"/>
      <c r="N25" s="180"/>
      <c r="P25" s="180"/>
    </row>
    <row r="26" spans="2:17" ht="24.6" customHeight="1">
      <c r="G26" s="180"/>
      <c r="H26" s="180"/>
      <c r="I26" s="180"/>
      <c r="J26" s="180"/>
      <c r="K26" s="180"/>
      <c r="L26" s="180"/>
      <c r="M26" s="180"/>
      <c r="N26" s="180"/>
      <c r="P26" s="180"/>
    </row>
    <row r="27" spans="2:17" ht="24.6" customHeight="1">
      <c r="G27" s="180"/>
      <c r="H27" s="180"/>
      <c r="I27" s="180"/>
      <c r="J27" s="180"/>
      <c r="K27" s="180"/>
      <c r="L27" s="180"/>
      <c r="M27" s="180"/>
      <c r="N27" s="180"/>
      <c r="P27" s="180"/>
    </row>
    <row r="28" spans="2:17" ht="24.6" customHeight="1">
      <c r="G28" s="180"/>
      <c r="H28" s="180"/>
      <c r="I28" s="180"/>
      <c r="J28" s="180"/>
      <c r="K28" s="180"/>
      <c r="L28" s="180"/>
      <c r="M28" s="180"/>
      <c r="N28" s="180"/>
      <c r="P28" s="180"/>
    </row>
    <row r="29" spans="2:17" ht="24.6" customHeight="1">
      <c r="G29" s="180"/>
      <c r="H29" s="180"/>
      <c r="I29" s="180"/>
      <c r="J29" s="180"/>
      <c r="K29" s="180"/>
      <c r="L29" s="180"/>
      <c r="M29" s="180"/>
      <c r="N29" s="180"/>
      <c r="P29" s="180"/>
    </row>
    <row r="30" spans="2:17" ht="24.6" customHeight="1">
      <c r="G30" s="180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2:17" ht="24.6" customHeight="1">
      <c r="G31" s="180"/>
      <c r="H31" s="180"/>
      <c r="I31" s="180"/>
      <c r="J31" s="180"/>
      <c r="K31" s="180"/>
      <c r="L31" s="180"/>
      <c r="M31" s="180"/>
      <c r="N31" s="180"/>
      <c r="P31" s="180"/>
    </row>
    <row r="32" spans="2:17" ht="24.6" customHeight="1">
      <c r="G32" s="180"/>
      <c r="H32" s="180"/>
      <c r="I32" s="180"/>
      <c r="J32" s="180"/>
      <c r="K32" s="180"/>
      <c r="L32" s="180"/>
      <c r="M32" s="180"/>
      <c r="N32" s="180"/>
      <c r="P32" s="180"/>
    </row>
    <row r="33" spans="7:17" ht="24.6" customHeight="1"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79"/>
    </row>
  </sheetData>
  <mergeCells count="3">
    <mergeCell ref="B1:E1"/>
    <mergeCell ref="B2:B3"/>
    <mergeCell ref="C2:E2"/>
  </mergeCells>
  <pageMargins left="0.31496062992125984" right="0.15748031496062992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9"/>
  <sheetViews>
    <sheetView topLeftCell="A16" workbookViewId="0">
      <selection activeCell="N20" sqref="N20"/>
    </sheetView>
  </sheetViews>
  <sheetFormatPr defaultColWidth="14.42578125" defaultRowHeight="15" customHeight="1"/>
  <cols>
    <col min="1" max="1" width="5.42578125" style="1" customWidth="1"/>
    <col min="2" max="2" width="76.140625" style="1" customWidth="1"/>
    <col min="3" max="6" width="19.7109375" style="1" customWidth="1"/>
    <col min="7" max="8" width="9.140625" style="1" customWidth="1"/>
    <col min="9" max="20" width="8.7109375" style="1" customWidth="1"/>
    <col min="21" max="16384" width="14.42578125" style="1"/>
  </cols>
  <sheetData>
    <row r="1" spans="1:20" ht="20.25" customHeight="1"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customHeight="1">
      <c r="A2" s="2"/>
      <c r="B2" s="133" t="s">
        <v>55</v>
      </c>
      <c r="C2" s="134"/>
      <c r="D2" s="134"/>
      <c r="E2" s="134"/>
      <c r="F2" s="1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" customHeight="1">
      <c r="A3" s="2"/>
      <c r="B3" s="133" t="s">
        <v>56</v>
      </c>
      <c r="C3" s="134"/>
      <c r="D3" s="134"/>
      <c r="E3" s="134"/>
      <c r="F3" s="1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" customHeight="1">
      <c r="A4" s="2"/>
      <c r="B4" s="135" t="s">
        <v>57</v>
      </c>
      <c r="C4" s="136"/>
      <c r="D4" s="136"/>
      <c r="E4" s="136"/>
      <c r="F4" s="13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63" customHeight="1">
      <c r="A5" s="2"/>
      <c r="B5" s="138" t="s">
        <v>1</v>
      </c>
      <c r="C5" s="127" t="s">
        <v>58</v>
      </c>
      <c r="D5" s="128"/>
      <c r="E5" s="129"/>
      <c r="F5" s="141" t="s"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7.25" customHeight="1">
      <c r="A6" s="2"/>
      <c r="B6" s="139"/>
      <c r="C6" s="130" t="s">
        <v>4</v>
      </c>
      <c r="D6" s="131"/>
      <c r="E6" s="132"/>
      <c r="F6" s="14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6.25" customHeight="1">
      <c r="A7" s="2"/>
      <c r="B7" s="139"/>
      <c r="C7" s="4" t="s">
        <v>5</v>
      </c>
      <c r="D7" s="4" t="s">
        <v>6</v>
      </c>
      <c r="E7" s="4" t="s">
        <v>7</v>
      </c>
      <c r="F7" s="14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9.5" customHeight="1">
      <c r="A8" s="2"/>
      <c r="B8" s="140"/>
      <c r="C8" s="5" t="s">
        <v>8</v>
      </c>
      <c r="D8" s="5" t="s">
        <v>8</v>
      </c>
      <c r="E8" s="44" t="s">
        <v>8</v>
      </c>
      <c r="F8" s="14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9.9" customHeight="1">
      <c r="A9" s="2"/>
      <c r="B9" s="25" t="s">
        <v>9</v>
      </c>
      <c r="C9" s="21">
        <v>21302800</v>
      </c>
      <c r="D9" s="22">
        <f>C22</f>
        <v>3153175</v>
      </c>
      <c r="E9" s="45">
        <f>D22</f>
        <v>-16080075</v>
      </c>
      <c r="F9" s="52">
        <f>E22</f>
        <v>-34047825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9.5" customHeight="1">
      <c r="A10" s="2"/>
      <c r="B10" s="26" t="s">
        <v>10</v>
      </c>
      <c r="C10" s="23">
        <f>SUM(C12:C21)</f>
        <v>18149625</v>
      </c>
      <c r="D10" s="23">
        <f>SUM(D12:D21)</f>
        <v>19233250</v>
      </c>
      <c r="E10" s="46">
        <f>E11</f>
        <v>17967750</v>
      </c>
      <c r="F10" s="53">
        <f t="shared" ref="F10:F12" si="0">SUM(C10:E10)</f>
        <v>55350625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15" customHeight="1">
      <c r="A11" s="2"/>
      <c r="B11" s="6" t="s">
        <v>11</v>
      </c>
      <c r="C11" s="37">
        <f t="shared" ref="C11:E11" si="1">SUM(C12:C21)</f>
        <v>18149625</v>
      </c>
      <c r="D11" s="37">
        <f t="shared" si="1"/>
        <v>19233250</v>
      </c>
      <c r="E11" s="47">
        <f t="shared" si="1"/>
        <v>17967750</v>
      </c>
      <c r="F11" s="54">
        <f t="shared" si="0"/>
        <v>55350625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4.6" customHeight="1">
      <c r="A12" s="2"/>
      <c r="B12" s="31" t="s">
        <v>12</v>
      </c>
      <c r="C12" s="38">
        <f>5000+9875+1500+115250+183125+76125+5500+543750+525500+430750+6375+27375+61125+39000+684250+3875+16750+18625+306500+23250+567500+10000+485000+6000+24125+41000+99000+127000+60250+520000+367000+227125+67000+170250+27500+117000+28250+14625+328000+5500+72750+464250+4875+5000+43000+3000+17000+11000+147000+40000+72250+85375+154750+408000+68500+5750+30000+183000+31250+6000+25750+27750+95375+633375+11500+48000+177000+255500+13000+23250+30750+160250+45250+17000+51000+61750+52000+56000+71000+243000+76000+109750+251000+24000+15000+97000+126250+10500+14500+27000+19500+33000+31500+93000+72000+153000+50375+197000+279000+21125+294375+47625+54000+473875+94750+276000+464500+208500+146000+1406625</f>
        <v>15493625</v>
      </c>
      <c r="D12" s="39">
        <v>13607750</v>
      </c>
      <c r="E12" s="48">
        <v>12673850</v>
      </c>
      <c r="F12" s="40">
        <f t="shared" si="0"/>
        <v>41775225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8.75" customHeight="1">
      <c r="A13" s="2"/>
      <c r="B13" s="32" t="s">
        <v>13</v>
      </c>
      <c r="C13" s="120">
        <f>7000+84000</f>
        <v>91000</v>
      </c>
      <c r="D13" s="120">
        <v>285000</v>
      </c>
      <c r="E13" s="122">
        <v>245000</v>
      </c>
      <c r="F13" s="124">
        <f>SUM(C13:E14)</f>
        <v>621000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6.45" customHeight="1">
      <c r="A14" s="2"/>
      <c r="B14" s="33" t="s">
        <v>14</v>
      </c>
      <c r="C14" s="121"/>
      <c r="D14" s="121"/>
      <c r="E14" s="123"/>
      <c r="F14" s="12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7.6" customHeight="1">
      <c r="A15" s="2"/>
      <c r="B15" s="34" t="s">
        <v>15</v>
      </c>
      <c r="C15" s="120">
        <f>10000+6000+27000+6000+21125+106000+80500+77000+8000+7000+119500+60000+51000+103500+82000+10000+9500+11000+17000+35500+88000+173500</f>
        <v>1109125</v>
      </c>
      <c r="D15" s="120">
        <v>2755000</v>
      </c>
      <c r="E15" s="122">
        <v>2633900</v>
      </c>
      <c r="F15" s="124">
        <f>SUM(C15:E16)</f>
        <v>6498025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5.9" customHeight="1">
      <c r="A16" s="2"/>
      <c r="B16" s="35" t="s">
        <v>16</v>
      </c>
      <c r="C16" s="121"/>
      <c r="D16" s="121"/>
      <c r="E16" s="123"/>
      <c r="F16" s="12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.5" customHeight="1">
      <c r="A17" s="2"/>
      <c r="B17" s="116" t="s">
        <v>17</v>
      </c>
      <c r="C17" s="41">
        <v>173000</v>
      </c>
      <c r="D17" s="42">
        <v>310000</v>
      </c>
      <c r="E17" s="49">
        <v>321000</v>
      </c>
      <c r="F17" s="43">
        <f t="shared" ref="F17:F18" si="2">SUM(C17:E17)</f>
        <v>804000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57" customFormat="1" ht="45.75" customHeight="1">
      <c r="B18" s="36" t="s">
        <v>18</v>
      </c>
      <c r="C18" s="117">
        <f>3125+3500+39250+62000+176000+145000+152000+19000+13500+15750+16500+16500+12750+36750+12750+10500+130000+62000+9000+52000+24000</f>
        <v>1011875</v>
      </c>
      <c r="D18" s="118">
        <v>1988000</v>
      </c>
      <c r="E18" s="119">
        <v>1819000</v>
      </c>
      <c r="F18" s="40">
        <f t="shared" si="2"/>
        <v>4818875</v>
      </c>
    </row>
    <row r="19" spans="1:20" ht="26.45" customHeight="1">
      <c r="A19" s="2"/>
      <c r="B19" s="20" t="s">
        <v>19</v>
      </c>
      <c r="C19" s="120">
        <f>260000+11000</f>
        <v>271000</v>
      </c>
      <c r="D19" s="120">
        <v>287500</v>
      </c>
      <c r="E19" s="122">
        <v>275000</v>
      </c>
      <c r="F19" s="124">
        <f>SUM(C19:E21)</f>
        <v>833500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1.75" customHeight="1">
      <c r="A20" s="2"/>
      <c r="B20" s="20" t="s">
        <v>20</v>
      </c>
      <c r="C20" s="126"/>
      <c r="D20" s="126"/>
      <c r="E20" s="123"/>
      <c r="F20" s="12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1.75" customHeight="1">
      <c r="A21" s="2"/>
      <c r="B21" s="8" t="s">
        <v>21</v>
      </c>
      <c r="C21" s="121"/>
      <c r="D21" s="121"/>
      <c r="E21" s="123"/>
      <c r="F21" s="12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.75" customHeight="1">
      <c r="A22" s="2"/>
      <c r="B22" s="27" t="s">
        <v>22</v>
      </c>
      <c r="C22" s="24">
        <f t="shared" ref="C22:E22" si="3">C9-C10</f>
        <v>3153175</v>
      </c>
      <c r="D22" s="24">
        <f t="shared" si="3"/>
        <v>-16080075</v>
      </c>
      <c r="E22" s="50">
        <f t="shared" si="3"/>
        <v>-34047825</v>
      </c>
      <c r="F22" s="55">
        <f>E22</f>
        <v>-34047825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1.75" customHeight="1">
      <c r="A23" s="2"/>
      <c r="B23" s="28" t="s">
        <v>23</v>
      </c>
      <c r="C23" s="9">
        <v>0</v>
      </c>
      <c r="D23" s="30">
        <f>D10-D9</f>
        <v>16080075</v>
      </c>
      <c r="E23" s="51">
        <f>E11</f>
        <v>17967750</v>
      </c>
      <c r="F23" s="56">
        <f>F10-C9</f>
        <v>34047825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1.75" customHeight="1">
      <c r="A24" s="2"/>
      <c r="B24" s="10"/>
      <c r="C24" s="11"/>
      <c r="D24" s="11"/>
      <c r="E24" s="11"/>
      <c r="F24" s="1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25" customHeight="1">
      <c r="A25" s="2"/>
      <c r="B25" s="14" t="s">
        <v>24</v>
      </c>
      <c r="C25" s="12"/>
      <c r="D25" s="13"/>
      <c r="E25" s="13"/>
      <c r="F25" s="1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0.25" customHeight="1">
      <c r="A26" s="2"/>
      <c r="B26" s="14" t="s">
        <v>25</v>
      </c>
      <c r="C26" s="13"/>
      <c r="D26" s="13"/>
      <c r="E26" s="18" t="s">
        <v>26</v>
      </c>
      <c r="F26" s="1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81">
      <c r="A27" s="2"/>
      <c r="B27" s="16" t="s">
        <v>59</v>
      </c>
      <c r="C27" s="12"/>
      <c r="D27" s="13"/>
      <c r="E27" s="15" t="s">
        <v>27</v>
      </c>
      <c r="F27" s="1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0.25" customHeight="1">
      <c r="A28" s="2"/>
      <c r="B28" s="3" t="s">
        <v>28</v>
      </c>
      <c r="C28" s="12"/>
      <c r="D28" s="13"/>
      <c r="E28" s="3" t="s">
        <v>29</v>
      </c>
      <c r="F28" s="1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0.25" customHeight="1">
      <c r="A29" s="2"/>
      <c r="B29" s="3" t="s">
        <v>30</v>
      </c>
      <c r="C29" s="12"/>
      <c r="D29" s="13"/>
      <c r="E29" s="14"/>
      <c r="F29" s="1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20.25" customHeight="1">
      <c r="A30" s="2"/>
      <c r="B30" s="29" t="s">
        <v>31</v>
      </c>
      <c r="C30" s="12"/>
      <c r="D30" s="13"/>
      <c r="E30" s="14"/>
      <c r="F30" s="1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20.25" customHeight="1">
      <c r="A31" s="2"/>
      <c r="B31" s="29"/>
      <c r="C31" s="12"/>
      <c r="D31" s="13"/>
      <c r="E31" s="14"/>
      <c r="F31" s="1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0.25" customHeight="1">
      <c r="A32" s="2"/>
      <c r="B32" s="3" t="s">
        <v>32</v>
      </c>
      <c r="C32" s="12"/>
      <c r="D32" s="17"/>
      <c r="E32" s="15" t="s">
        <v>33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0.25" customHeight="1">
      <c r="A33" s="2"/>
      <c r="B33" s="3" t="s">
        <v>34</v>
      </c>
      <c r="C33" s="12"/>
      <c r="E33" s="1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0.25" customHeight="1">
      <c r="A34" s="2"/>
      <c r="B34" s="3" t="s">
        <v>34</v>
      </c>
      <c r="C34" s="12"/>
      <c r="D34" s="2"/>
      <c r="E34" s="18" t="s">
        <v>35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0.25" customHeight="1">
      <c r="A35" s="2"/>
      <c r="B35" s="3" t="s">
        <v>34</v>
      </c>
      <c r="C35" s="12"/>
      <c r="D35" s="19"/>
      <c r="E35" s="3" t="s">
        <v>36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20.25" customHeight="1">
      <c r="A36" s="2"/>
      <c r="B36" s="3" t="s">
        <v>37</v>
      </c>
      <c r="C36" s="12"/>
      <c r="D36" s="17"/>
      <c r="E36" s="17"/>
      <c r="F36" s="13"/>
      <c r="G36" s="1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23.25" customHeight="1">
      <c r="A37" s="2"/>
      <c r="B37" s="3" t="s">
        <v>34</v>
      </c>
      <c r="C37" s="12"/>
      <c r="D37" s="12">
        <f>C45-C47</f>
        <v>0</v>
      </c>
      <c r="E37" s="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20.25" customHeight="1">
      <c r="A38" s="2"/>
      <c r="B38" s="3" t="s">
        <v>34</v>
      </c>
      <c r="C38" s="12"/>
      <c r="D38" s="13"/>
      <c r="E38" s="1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20.25" customHeight="1">
      <c r="A39" s="2"/>
      <c r="B39" s="3" t="s">
        <v>34</v>
      </c>
      <c r="C39" s="12"/>
      <c r="D39" s="2"/>
      <c r="E39" s="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20.25" customHeight="1">
      <c r="A40" s="2"/>
      <c r="B40" s="2"/>
      <c r="C40" s="12"/>
      <c r="D40" s="2"/>
      <c r="E40" s="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20.25" customHeight="1">
      <c r="A41" s="2"/>
      <c r="B41" s="2"/>
      <c r="C41" s="12"/>
      <c r="D41" s="7"/>
      <c r="E41" s="2"/>
      <c r="F41" s="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20.25" customHeight="1">
      <c r="A42" s="2"/>
      <c r="B42" s="2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0.25" customHeight="1">
      <c r="A43" s="2"/>
      <c r="B43" s="2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20.25" customHeight="1">
      <c r="A44" s="2"/>
      <c r="B44" s="2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20.25" customHeight="1">
      <c r="A45" s="2"/>
      <c r="B45" s="2"/>
      <c r="C45" s="1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20.25" customHeight="1">
      <c r="A46" s="2"/>
      <c r="B46" s="2"/>
      <c r="C46" s="1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20.25" customHeight="1">
      <c r="A47" s="2"/>
      <c r="B47" s="2"/>
      <c r="C47" s="1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</sheetData>
  <mergeCells count="19">
    <mergeCell ref="C5:E5"/>
    <mergeCell ref="C6:E6"/>
    <mergeCell ref="B2:F2"/>
    <mergeCell ref="B3:F3"/>
    <mergeCell ref="B4:F4"/>
    <mergeCell ref="B5:B8"/>
    <mergeCell ref="F5:F8"/>
    <mergeCell ref="C13:C14"/>
    <mergeCell ref="D13:D14"/>
    <mergeCell ref="E13:E14"/>
    <mergeCell ref="F13:F14"/>
    <mergeCell ref="F19:F21"/>
    <mergeCell ref="F15:F16"/>
    <mergeCell ref="D15:D16"/>
    <mergeCell ref="E15:E16"/>
    <mergeCell ref="C19:C21"/>
    <mergeCell ref="D19:D21"/>
    <mergeCell ref="E19:E21"/>
    <mergeCell ref="C15:C16"/>
  </mergeCells>
  <pageMargins left="0.25" right="0.25" top="0.75" bottom="0.75" header="0.3" footer="0.3"/>
  <pageSetup paperSize="9" scale="4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Z1000"/>
  <sheetViews>
    <sheetView topLeftCell="A28" workbookViewId="0">
      <selection activeCell="B14" sqref="B14"/>
    </sheetView>
  </sheetViews>
  <sheetFormatPr defaultColWidth="14.42578125" defaultRowHeight="15" customHeight="1"/>
  <cols>
    <col min="1" max="1" width="0.7109375" style="60" customWidth="1"/>
    <col min="2" max="2" width="105" style="60" customWidth="1"/>
    <col min="3" max="3" width="18" style="60" customWidth="1"/>
    <col min="4" max="4" width="17.140625" style="60" customWidth="1"/>
    <col min="5" max="5" width="17" style="60" customWidth="1"/>
    <col min="6" max="6" width="16.28515625" style="60" customWidth="1"/>
    <col min="7" max="7" width="17.85546875" style="60" customWidth="1"/>
    <col min="8" max="8" width="23.140625" style="60" customWidth="1"/>
    <col min="9" max="9" width="23.5703125" style="60" customWidth="1"/>
    <col min="10" max="10" width="14.85546875" style="60" customWidth="1"/>
    <col min="11" max="11" width="14.7109375" style="60" customWidth="1"/>
    <col min="12" max="12" width="2" style="60" customWidth="1"/>
    <col min="13" max="16" width="9.140625" style="60" customWidth="1"/>
    <col min="17" max="26" width="8.7109375" style="60" customWidth="1"/>
    <col min="27" max="16384" width="14.42578125" style="60"/>
  </cols>
  <sheetData>
    <row r="1" spans="1:26" ht="20.25" customHeight="1">
      <c r="A1" s="58"/>
      <c r="B1" s="58"/>
      <c r="C1" s="164"/>
      <c r="D1" s="165"/>
      <c r="E1" s="165"/>
      <c r="F1" s="165"/>
      <c r="G1" s="165"/>
      <c r="H1" s="165"/>
      <c r="I1" s="166" t="s">
        <v>38</v>
      </c>
      <c r="J1" s="165"/>
      <c r="K1" s="165"/>
      <c r="L1" s="59"/>
      <c r="M1" s="59"/>
      <c r="N1" s="59"/>
      <c r="O1" s="59"/>
      <c r="P1" s="59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21" customHeight="1">
      <c r="A2" s="58"/>
      <c r="B2" s="167" t="s">
        <v>55</v>
      </c>
      <c r="C2" s="165"/>
      <c r="D2" s="165"/>
      <c r="E2" s="165"/>
      <c r="F2" s="165"/>
      <c r="G2" s="165"/>
      <c r="H2" s="165"/>
      <c r="I2" s="165"/>
      <c r="J2" s="165"/>
      <c r="K2" s="165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21" customHeight="1">
      <c r="A3" s="58"/>
      <c r="B3" s="167" t="s">
        <v>60</v>
      </c>
      <c r="C3" s="165"/>
      <c r="D3" s="165"/>
      <c r="E3" s="165"/>
      <c r="F3" s="165"/>
      <c r="G3" s="165"/>
      <c r="H3" s="165"/>
      <c r="I3" s="165"/>
      <c r="J3" s="165"/>
      <c r="K3" s="165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1" customHeight="1">
      <c r="A4" s="58"/>
      <c r="B4" s="168" t="s">
        <v>0</v>
      </c>
      <c r="C4" s="169"/>
      <c r="D4" s="169"/>
      <c r="E4" s="169"/>
      <c r="F4" s="169"/>
      <c r="G4" s="169"/>
      <c r="H4" s="169"/>
      <c r="I4" s="169"/>
      <c r="J4" s="169"/>
      <c r="K4" s="16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63" customHeight="1">
      <c r="A5" s="58"/>
      <c r="B5" s="175" t="s">
        <v>1</v>
      </c>
      <c r="C5" s="170" t="s">
        <v>61</v>
      </c>
      <c r="D5" s="171"/>
      <c r="E5" s="171"/>
      <c r="F5" s="171"/>
      <c r="G5" s="172"/>
      <c r="H5" s="61" t="s">
        <v>39</v>
      </c>
      <c r="I5" s="159" t="s">
        <v>2</v>
      </c>
      <c r="J5" s="160" t="s">
        <v>3</v>
      </c>
      <c r="K5" s="161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7.25" customHeight="1">
      <c r="A6" s="58"/>
      <c r="B6" s="176"/>
      <c r="C6" s="173" t="s">
        <v>4</v>
      </c>
      <c r="D6" s="163"/>
      <c r="E6" s="163"/>
      <c r="F6" s="163"/>
      <c r="G6" s="174"/>
      <c r="H6" s="62" t="s">
        <v>4</v>
      </c>
      <c r="I6" s="150"/>
      <c r="J6" s="162"/>
      <c r="K6" s="144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26.25" customHeight="1">
      <c r="A7" s="58"/>
      <c r="B7" s="176"/>
      <c r="C7" s="63" t="s">
        <v>40</v>
      </c>
      <c r="D7" s="63" t="s">
        <v>41</v>
      </c>
      <c r="E7" s="63" t="s">
        <v>42</v>
      </c>
      <c r="F7" s="63" t="s">
        <v>43</v>
      </c>
      <c r="G7" s="63" t="s">
        <v>44</v>
      </c>
      <c r="H7" s="64" t="s">
        <v>45</v>
      </c>
      <c r="I7" s="150"/>
      <c r="J7" s="162"/>
      <c r="K7" s="144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9.5" customHeight="1">
      <c r="A8" s="58"/>
      <c r="B8" s="177"/>
      <c r="C8" s="65" t="s">
        <v>46</v>
      </c>
      <c r="D8" s="65" t="s">
        <v>46</v>
      </c>
      <c r="E8" s="65" t="s">
        <v>46</v>
      </c>
      <c r="F8" s="65" t="s">
        <v>46</v>
      </c>
      <c r="G8" s="65" t="s">
        <v>46</v>
      </c>
      <c r="H8" s="66">
        <v>2565</v>
      </c>
      <c r="I8" s="151"/>
      <c r="J8" s="163"/>
      <c r="K8" s="145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8.75" customHeight="1">
      <c r="A9" s="58"/>
      <c r="B9" s="67" t="s">
        <v>47</v>
      </c>
      <c r="C9" s="68">
        <f t="shared" ref="C9:H9" si="0">SUM(C11)</f>
        <v>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9">
        <f t="shared" si="0"/>
        <v>0</v>
      </c>
      <c r="I9" s="70">
        <f>SUM(C9:H9)</f>
        <v>0</v>
      </c>
      <c r="J9" s="71"/>
      <c r="K9" s="72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8.75" customHeight="1">
      <c r="A10" s="58"/>
      <c r="B10" s="73" t="s">
        <v>48</v>
      </c>
      <c r="C10" s="74"/>
      <c r="D10" s="74"/>
      <c r="E10" s="74"/>
      <c r="F10" s="74"/>
      <c r="G10" s="74"/>
      <c r="H10" s="75"/>
      <c r="I10" s="76"/>
      <c r="J10" s="77"/>
      <c r="K10" s="7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8.75" customHeight="1">
      <c r="A11" s="58"/>
      <c r="B11" s="79" t="s">
        <v>11</v>
      </c>
      <c r="C11" s="74">
        <f t="shared" ref="C11:F11" si="1">SUM(C12:C21)</f>
        <v>0</v>
      </c>
      <c r="D11" s="74">
        <f t="shared" si="1"/>
        <v>0</v>
      </c>
      <c r="E11" s="74">
        <f t="shared" si="1"/>
        <v>0</v>
      </c>
      <c r="F11" s="74">
        <f t="shared" si="1"/>
        <v>0</v>
      </c>
      <c r="G11" s="74">
        <f>SUM(G13:G21)</f>
        <v>0</v>
      </c>
      <c r="H11" s="75">
        <f>SUM(H12:H21)</f>
        <v>0</v>
      </c>
      <c r="I11" s="80">
        <f t="shared" ref="I11:I12" si="2">SUM(C11:H11)</f>
        <v>0</v>
      </c>
      <c r="J11" s="77"/>
      <c r="K11" s="7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8.75" customHeight="1">
      <c r="A12" s="58"/>
      <c r="B12" s="81" t="s">
        <v>12</v>
      </c>
      <c r="C12" s="82"/>
      <c r="D12" s="82"/>
      <c r="E12" s="82"/>
      <c r="F12" s="82"/>
      <c r="G12" s="82"/>
      <c r="H12" s="83"/>
      <c r="I12" s="84">
        <f t="shared" si="2"/>
        <v>0</v>
      </c>
      <c r="J12" s="85"/>
      <c r="K12" s="86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8.75" customHeight="1">
      <c r="A13" s="58"/>
      <c r="B13" s="87" t="s">
        <v>13</v>
      </c>
      <c r="C13" s="152"/>
      <c r="D13" s="152"/>
      <c r="E13" s="152"/>
      <c r="F13" s="152"/>
      <c r="G13" s="152"/>
      <c r="H13" s="157"/>
      <c r="I13" s="156">
        <f>SUM(C13:H14)</f>
        <v>0</v>
      </c>
      <c r="J13" s="88"/>
      <c r="K13" s="89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8.75" customHeight="1">
      <c r="A14" s="58"/>
      <c r="B14" s="90" t="s">
        <v>14</v>
      </c>
      <c r="C14" s="153"/>
      <c r="D14" s="153"/>
      <c r="E14" s="153"/>
      <c r="F14" s="153"/>
      <c r="G14" s="153"/>
      <c r="H14" s="158"/>
      <c r="I14" s="153"/>
      <c r="J14" s="91"/>
      <c r="K14" s="89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8.75" customHeight="1">
      <c r="A15" s="58"/>
      <c r="B15" s="92" t="s">
        <v>15</v>
      </c>
      <c r="C15" s="152"/>
      <c r="D15" s="152"/>
      <c r="E15" s="152"/>
      <c r="F15" s="152"/>
      <c r="G15" s="152"/>
      <c r="H15" s="157"/>
      <c r="I15" s="149">
        <f>SUM(C15:H16)</f>
        <v>0</v>
      </c>
      <c r="J15" s="93"/>
      <c r="K15" s="89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8.75" customHeight="1">
      <c r="A16" s="58"/>
      <c r="B16" s="94" t="s">
        <v>16</v>
      </c>
      <c r="C16" s="153"/>
      <c r="D16" s="153"/>
      <c r="E16" s="153"/>
      <c r="F16" s="153"/>
      <c r="G16" s="153"/>
      <c r="H16" s="158"/>
      <c r="I16" s="153"/>
      <c r="J16" s="91"/>
      <c r="K16" s="89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20.25" customHeight="1">
      <c r="A17" s="58"/>
      <c r="B17" s="95" t="s">
        <v>17</v>
      </c>
      <c r="C17" s="154"/>
      <c r="D17" s="154"/>
      <c r="E17" s="154"/>
      <c r="F17" s="154"/>
      <c r="G17" s="154"/>
      <c r="H17" s="154"/>
      <c r="I17" s="149">
        <f>SUM(C17:H18)</f>
        <v>0</v>
      </c>
      <c r="J17" s="91"/>
      <c r="K17" s="96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21.75" customHeight="1">
      <c r="A18" s="58"/>
      <c r="B18" s="97" t="s">
        <v>18</v>
      </c>
      <c r="C18" s="153"/>
      <c r="D18" s="153"/>
      <c r="E18" s="153"/>
      <c r="F18" s="153"/>
      <c r="G18" s="153"/>
      <c r="H18" s="153"/>
      <c r="I18" s="153"/>
      <c r="J18" s="98"/>
      <c r="K18" s="99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1.75" customHeight="1">
      <c r="A19" s="58"/>
      <c r="B19" s="100" t="s">
        <v>19</v>
      </c>
      <c r="C19" s="155"/>
      <c r="D19" s="155"/>
      <c r="E19" s="155"/>
      <c r="F19" s="155"/>
      <c r="G19" s="143"/>
      <c r="H19" s="146"/>
      <c r="I19" s="149">
        <f>SUM(C19:H21)</f>
        <v>0</v>
      </c>
      <c r="J19" s="98"/>
      <c r="K19" s="99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21.75" customHeight="1">
      <c r="A20" s="58"/>
      <c r="B20" s="101" t="s">
        <v>20</v>
      </c>
      <c r="C20" s="150"/>
      <c r="D20" s="150"/>
      <c r="E20" s="150"/>
      <c r="F20" s="150"/>
      <c r="G20" s="144"/>
      <c r="H20" s="147"/>
      <c r="I20" s="150"/>
      <c r="J20" s="98"/>
      <c r="K20" s="99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1.75" customHeight="1">
      <c r="A21" s="58"/>
      <c r="B21" s="102" t="s">
        <v>21</v>
      </c>
      <c r="C21" s="151"/>
      <c r="D21" s="151"/>
      <c r="E21" s="151"/>
      <c r="F21" s="151"/>
      <c r="G21" s="145"/>
      <c r="H21" s="148"/>
      <c r="I21" s="151"/>
      <c r="J21" s="103"/>
      <c r="K21" s="10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1.75" customHeight="1">
      <c r="A22" s="58"/>
      <c r="B22" s="105"/>
      <c r="C22" s="106"/>
      <c r="D22" s="106"/>
      <c r="E22" s="106"/>
      <c r="F22" s="106"/>
      <c r="G22" s="106"/>
      <c r="H22" s="106"/>
      <c r="I22" s="107"/>
      <c r="J22" s="107"/>
      <c r="K22" s="10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0.25" customHeight="1">
      <c r="A23" s="58"/>
      <c r="B23" s="108" t="s">
        <v>24</v>
      </c>
      <c r="C23" s="109"/>
      <c r="D23" s="109"/>
      <c r="E23" s="109"/>
      <c r="F23" s="109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0.25" customHeight="1">
      <c r="A24" s="58"/>
      <c r="B24" s="110" t="s">
        <v>25</v>
      </c>
      <c r="C24" s="109"/>
      <c r="D24" s="109"/>
      <c r="E24" s="111"/>
      <c r="F24" s="109"/>
      <c r="G24" s="111" t="s">
        <v>49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66.75" customHeight="1">
      <c r="A25" s="58"/>
      <c r="B25" s="85" t="s">
        <v>62</v>
      </c>
      <c r="C25" s="109"/>
      <c r="D25" s="109"/>
      <c r="E25" s="112"/>
      <c r="F25" s="109"/>
      <c r="G25" s="112" t="s">
        <v>50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0.25" customHeight="1">
      <c r="A26" s="58"/>
      <c r="B26" s="59" t="s">
        <v>28</v>
      </c>
      <c r="C26" s="109"/>
      <c r="D26" s="109"/>
      <c r="E26" s="113"/>
      <c r="F26" s="109"/>
      <c r="G26" s="113" t="s">
        <v>29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0.25" customHeight="1">
      <c r="A27" s="58"/>
      <c r="B27" s="59" t="s">
        <v>30</v>
      </c>
      <c r="C27" s="109"/>
      <c r="D27" s="109"/>
      <c r="E27" s="110"/>
      <c r="F27" s="109"/>
      <c r="G27" s="110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0.25" customHeight="1">
      <c r="A28" s="58"/>
      <c r="B28" s="114" t="s">
        <v>31</v>
      </c>
      <c r="C28" s="109"/>
      <c r="D28" s="109"/>
      <c r="E28" s="110"/>
      <c r="F28" s="109"/>
      <c r="G28" s="110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0.25" customHeight="1">
      <c r="A29" s="58"/>
      <c r="B29" s="114"/>
      <c r="C29" s="109"/>
      <c r="D29" s="109"/>
      <c r="E29" s="110"/>
      <c r="F29" s="109"/>
      <c r="G29" s="110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0.25" customHeight="1">
      <c r="A30" s="58"/>
      <c r="B30" s="113" t="s">
        <v>32</v>
      </c>
      <c r="C30" s="58"/>
      <c r="D30" s="115"/>
      <c r="E30" s="112"/>
      <c r="F30" s="58"/>
      <c r="G30" s="112" t="s">
        <v>51</v>
      </c>
      <c r="H30" s="109"/>
      <c r="I30" s="58"/>
      <c r="J30" s="115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20.25" customHeight="1">
      <c r="A31" s="58"/>
      <c r="B31" s="113" t="s">
        <v>34</v>
      </c>
      <c r="C31" s="58"/>
      <c r="D31" s="115"/>
      <c r="E31" s="111"/>
      <c r="F31" s="58"/>
      <c r="G31" s="111"/>
      <c r="H31" s="115"/>
      <c r="I31" s="113" t="s">
        <v>52</v>
      </c>
      <c r="J31" s="115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0.25" customHeight="1">
      <c r="A32" s="58"/>
      <c r="B32" s="59" t="s">
        <v>34</v>
      </c>
      <c r="C32" s="58"/>
      <c r="D32" s="58"/>
      <c r="E32" s="111"/>
      <c r="F32" s="58"/>
      <c r="G32" s="111" t="s">
        <v>53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20.25" customHeight="1">
      <c r="A33" s="58"/>
      <c r="B33" s="59" t="s">
        <v>34</v>
      </c>
      <c r="C33" s="58"/>
      <c r="D33" s="58"/>
      <c r="E33" s="113"/>
      <c r="F33" s="58"/>
      <c r="G33" s="113" t="s">
        <v>54</v>
      </c>
      <c r="H33" s="8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20.25" customHeight="1">
      <c r="A34" s="58"/>
      <c r="B34" s="59" t="s">
        <v>37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0.25" customHeight="1">
      <c r="A35" s="58"/>
      <c r="B35" s="113" t="s">
        <v>34</v>
      </c>
      <c r="C35" s="88"/>
      <c r="D35" s="88"/>
      <c r="E35" s="88"/>
      <c r="F35" s="88"/>
      <c r="G35" s="8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20.25" customHeight="1">
      <c r="A36" s="58"/>
      <c r="B36" s="59" t="s">
        <v>34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20.25" customHeight="1">
      <c r="A37" s="58"/>
      <c r="B37" s="59" t="s">
        <v>34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20.2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20.2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0.2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0.2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20.2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0.2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20.2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20.2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20.2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20.2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20.2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20.2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20.2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20.2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20.2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0.2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0.2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0.2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20.2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0.2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20.2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20.2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0.2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20.2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20.2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0.2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20.2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0.25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20.2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20.2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0.2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20.2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20.2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20.2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0.2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20.2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20.2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20.2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0.2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20.2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20.2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20.2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20.2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20.2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20.2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20.2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20.2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20.2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0.25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20.2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20.25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20.25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0.25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20.25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20.2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0.25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0.25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20.2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20.25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0.25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20.25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20.2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0.25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20.25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20.25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20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0.25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0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20.25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20.25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20.25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20.25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20.2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20.25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20.25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20.25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20.25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20.25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20.25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20.25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20.2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20.2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20.2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20.2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20.2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20.2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20.2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20.2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0.2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0.2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0.2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20.2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0.2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0.2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20.2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20.2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20.2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20.2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20.2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20.2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20.2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20.2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20.2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20.2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20.2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20.2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0.2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20.2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20.2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0.2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20.2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20.2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20.2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0.2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20.2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20.2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0.2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20.2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20.2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20.2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20.2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20.2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20.2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20.2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0.2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20.2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20.2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20.2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20.2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20.2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20.2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20.2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20.2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20.2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20.2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20.2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20.2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20.2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20.2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20.2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20.2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20.2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20.2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20.2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20.2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20.2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20.2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0.2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0.2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0.2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20.2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20.2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20.2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0.2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20.2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0.2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0.2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20.2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20.2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20.2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20.2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20.2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20.2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20.2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0.2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0.2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20.2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20.2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20.2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20.2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0.2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0.2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0.2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0.2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20.2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0.2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0.2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0.2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0.2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0.2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0.2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0.2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0.2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20.2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20.2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20.2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20.2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20.2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20.2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20.2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20.2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20.2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20.2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20.2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20.2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20.2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20.2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20.2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20.2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20.2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20.2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20.2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20.2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20.2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20.2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20.2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20.2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20.2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20.2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20.2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20.2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20.2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20.2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20.2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20.2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20.2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20.2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20.2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20.2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20.2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20.2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20.2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20.2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20.2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20.2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20.2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20.2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20.2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20.2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20.2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20.2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20.2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20.2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20.2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20.2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20.2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20.2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20.2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20.2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20.2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20.2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20.2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20.2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20.2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20.2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20.2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20.2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20.2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20.2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20.2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20.2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20.2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20.2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20.2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20.2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20.2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20.2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20.2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20.2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20.2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20.2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20.2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20.2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20.2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20.2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20.2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20.2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20.2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20.2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20.2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20.2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20.2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20.2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20.2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20.2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20.2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20.2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20.2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20.2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20.2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20.25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20.25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20.25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20.25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20.25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20.25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20.25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20.25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20.25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20.25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20.25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20.25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20.25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20.25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20.25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20.25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20.25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20.25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20.25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20.25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20.25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20.25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20.25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20.25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20.25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20.25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20.2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20.25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20.25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20.25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20.25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20.25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20.25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20.25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20.25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20.25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20.25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20.25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20.25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20.25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20.25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20.25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20.25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20.25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20.25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20.25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20.25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20.25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20.25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20.25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20.25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20.25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20.25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20.25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20.25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20.25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20.25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20.25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20.25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20.25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20.25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20.25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20.25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20.25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20.25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20.2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20.25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20.25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20.25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20.25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20.25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20.25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20.25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20.25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20.25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20.25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20.25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20.25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20.25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20.25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20.25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20.25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20.25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20.25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20.25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20.25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20.25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20.25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20.25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20.25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20.25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20.25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20.25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20.25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20.25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20.25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20.25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20.25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20.25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20.25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20.25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20.25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20.25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20.25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20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20.25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20.25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20.25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20.25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20.25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20.25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20.25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20.25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20.25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20.25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20.25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20.25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20.25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20.25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20.25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20.25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20.25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20.25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20.25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20.25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20.25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20.25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20.25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20.25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20.25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20.25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20.25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20.25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20.25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20.25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20.25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20.25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20.25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20.25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20.25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20.25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20.25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20.25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20.25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20.25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20.25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20.25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20.25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20.25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20.25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20.25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20.25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20.25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20.25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20.25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20.25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20.25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20.25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20.25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20.25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20.25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20.25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20.25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20.25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20.25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20.25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20.25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20.25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20.25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20.25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20.25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20.25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20.25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20.25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20.25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20.25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20.25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20.25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20.25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20.25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20.25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20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20.25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20.25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20.25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20.25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20.25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20.25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20.25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20.25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20.25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20.25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20.25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20.25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20.25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20.25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20.25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20.25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20.25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20.25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20.25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20.25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20.25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20.25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20.25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20.25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20.25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20.25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20.25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20.25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20.25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20.25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20.25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20.25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20.25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20.25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20.25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20.25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20.25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20.25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20.25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20.25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20.25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20.25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20.25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20.25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20.25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20.25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20.25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20.25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20.25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20.25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20.25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20.25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20.25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20.25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20.25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20.25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20.25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20.25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20.25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20.25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20.25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20.25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20.25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20.25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20.25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20.25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20.25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20.25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20.25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20.25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20.25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20.25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20.25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20.25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20.25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20.25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20.25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20.25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20.25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20.25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20.25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20.25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20.25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20.25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20.25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20.25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20.25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20.25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20.25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20.25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20.25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20.25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20.25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20.25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20.25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20.25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20.25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20.25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20.25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20.25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20.25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20.25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20.25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20.25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20.25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20.25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20.25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20.25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20.25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20.25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20.25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20.25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20.25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20.25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20.2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20.25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20.25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20.25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20.25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20.25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20.25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20.25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20.25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20.25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20.25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20.25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20.25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20.25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20.25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20.25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20.25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20.25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20.25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20.25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20.25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20.25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20.25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20.25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20.25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20.25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20.25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20.25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20.25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20.25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20.25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20.25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20.25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20.25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20.25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20.25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20.25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20.25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20.25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20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20.25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20.25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20.25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20.25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20.25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20.25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20.25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20.25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20.25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20.25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20.25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20.25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20.25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20.25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20.25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20.25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20.25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20.25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20.25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20.25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20.25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20.25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20.25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20.25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20.25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20.25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20.25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20.25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20.25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20.25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20.25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20.25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20.25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20.25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20.25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20.25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20.25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20.25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20.25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20.25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20.25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20.25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20.25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20.25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20.25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20.25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20.25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20.25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20.25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20.25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20.25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20.25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20.25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20.25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20.25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20.25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20.25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20.25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20.25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20.25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20.25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20.25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20.25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20.25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20.25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20.25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20.25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20.25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20.25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20.25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20.25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20.25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20.25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20.25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20.25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20.25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20.25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20.25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20.25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20.25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20.25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20.25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20.25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20.25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20.25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20.25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20.25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20.25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20.25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20.25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20.25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20.25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20.25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20.25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20.25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20.25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20.25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20.25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20.25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20.25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20.25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20.25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20.25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20.25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20.25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20.25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20.25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20.25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20.25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20.25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20.25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20.25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20.25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20.25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20.25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20.25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20.25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20.25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20.25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20.25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20.25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20.25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20.25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20.25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20.25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20.25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20.25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20.25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20.25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20.25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20.25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20.25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20.25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20.25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20.25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20.25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20.25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20.25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20.25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20.25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20.25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20.25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20.25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20.25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20.25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20.25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20.25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20.25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20.25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20.25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20.25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20.25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20.25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20.25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20.25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20.25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20.25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20.25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20.25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20.25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20.25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20.25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20.25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20.25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20.25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20.25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20.25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20.25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20.25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20.25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20.25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20.25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20.25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20.25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20.25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20.25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20.25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20.25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20.25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20.25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20.25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20.25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20.25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20.25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20.25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20.25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20.25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20.25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20.25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20.25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20.25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20.25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20.25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20.25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20.25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20.25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20.25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20.25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20.25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20.25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20.25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20.25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20.25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20.25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20.25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20.25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20.25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20.25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20.25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20.25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20.25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20.25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20.25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20.25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20.25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20.25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20.25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20.25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20.25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20.25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20.25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20.25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20.25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20.25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20.25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20.25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20.25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20.25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20.25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20.25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20.25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20.25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20.25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20.25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20.25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20.25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20.25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20.25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20.25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20.25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20.25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20.25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20.25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20.25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20.25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20.25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20.25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20.25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20.25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20.25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20.25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20.25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20.25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20.25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20.25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20.25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20.25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20.25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20.25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20.25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20.25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20.25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20.25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20.25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20.25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20.25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20.25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20.25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20.25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20.25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20.25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20.25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20.25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20.25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20.25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20.25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20.25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20.25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20.25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20.25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20.25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20.25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20.25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20.25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20.25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20.25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20.25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20.25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20.25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20.25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20.25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20.25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20.25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20.25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20.25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20.25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20.25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20.25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20.25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20.25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20.25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20.25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20.25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20.25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20.25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20.25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20.25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20.25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20.25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20.25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20.25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20.25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20.25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20.25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20.25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20.25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20.25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20.25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20.25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20.25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20.25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20.25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20.25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20.25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20.25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20.25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20.25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20.25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20.25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20.25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20.25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20.25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20.25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20.25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20.25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20.25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20.25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20.25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20.25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20.25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20.25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20.25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20.25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20.25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spans="1:26" ht="20.25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spans="1:26" ht="20.25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spans="1:26" ht="20.25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mergeCells count="38">
    <mergeCell ref="I5:I8"/>
    <mergeCell ref="J5:K8"/>
    <mergeCell ref="C1:H1"/>
    <mergeCell ref="I1:K1"/>
    <mergeCell ref="B2:K2"/>
    <mergeCell ref="B3:K3"/>
    <mergeCell ref="B4:K4"/>
    <mergeCell ref="C5:G5"/>
    <mergeCell ref="C6:G6"/>
    <mergeCell ref="B5:B8"/>
    <mergeCell ref="I13:I14"/>
    <mergeCell ref="C13:C14"/>
    <mergeCell ref="D15:D16"/>
    <mergeCell ref="E15:E16"/>
    <mergeCell ref="F15:F16"/>
    <mergeCell ref="G15:G16"/>
    <mergeCell ref="H15:H16"/>
    <mergeCell ref="I15:I16"/>
    <mergeCell ref="D13:D14"/>
    <mergeCell ref="E13:E14"/>
    <mergeCell ref="F13:F14"/>
    <mergeCell ref="G13:G14"/>
    <mergeCell ref="H13:H14"/>
    <mergeCell ref="G19:G21"/>
    <mergeCell ref="H19:H21"/>
    <mergeCell ref="I19:I21"/>
    <mergeCell ref="C15:C16"/>
    <mergeCell ref="D17:D18"/>
    <mergeCell ref="E17:E18"/>
    <mergeCell ref="F17:F18"/>
    <mergeCell ref="G17:G18"/>
    <mergeCell ref="H17:H18"/>
    <mergeCell ref="I17:I18"/>
    <mergeCell ref="C17:C18"/>
    <mergeCell ref="C19:C21"/>
    <mergeCell ref="D19:D21"/>
    <mergeCell ref="E19:E21"/>
    <mergeCell ref="F19:F21"/>
  </mergeCells>
  <pageMargins left="0.17" right="0.17" top="0.74803149606299202" bottom="0.55118110236220497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ค่าตอบแทนเสี่ยงภัย</vt:lpstr>
      <vt:lpstr>แบบรายงาน สิ่งที่ส่งมาด้วย 1</vt:lpstr>
      <vt:lpstr>แบบรายงาน สิงที่ส่งมาด้วย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2022-05-30T07:16:28Z</cp:lastPrinted>
  <dcterms:created xsi:type="dcterms:W3CDTF">2021-09-16T09:29:23Z</dcterms:created>
  <dcterms:modified xsi:type="dcterms:W3CDTF">2022-05-31T02:10:22Z</dcterms:modified>
</cp:coreProperties>
</file>