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7650" tabRatio="871" firstSheet="3" activeTab="16"/>
  </bookViews>
  <sheets>
    <sheet name="Sheet1" sheetId="27" r:id="rId1"/>
    <sheet name="Planfin2562" sheetId="8" r:id="rId2"/>
    <sheet name="Revenue" sheetId="1" r:id="rId3"/>
    <sheet name="Expense" sheetId="5" r:id="rId4"/>
    <sheet name="HGR2560" sheetId="31" r:id="rId5"/>
    <sheet name="การวิเคราะห์แผน 8 แบบ" sheetId="29" r:id="rId6"/>
    <sheet name="Mapping60" sheetId="2" r:id="rId7"/>
    <sheet name="1.WS-Re-Exp" sheetId="16" r:id="rId8"/>
    <sheet name="งบทดลอง รพ." sheetId="28" r:id="rId9"/>
    <sheet name="2.WS-ยา วชภฯ" sheetId="19" r:id="rId10"/>
    <sheet name="3.WS-วัสดุอื่น" sheetId="20" r:id="rId11"/>
    <sheet name="4.WS-แผน จน." sheetId="22" r:id="rId12"/>
    <sheet name="5.WS-แผน ลน." sheetId="23" r:id="rId13"/>
    <sheet name="6.WS-แผนลงทุน" sheetId="24" r:id="rId14"/>
    <sheet name="6.1 รายละเอียดแผนลงทุน" sheetId="32" r:id="rId15"/>
    <sheet name="7.WS-แผน รพ.สต." sheetId="25" r:id="rId16"/>
    <sheet name="7.1 รายละเอียด แผน รพ.สต." sheetId="33" r:id="rId17"/>
    <sheet name="PlanFin Analysis" sheetId="30" r:id="rId18"/>
    <sheet name="WS2-9" sheetId="26" r:id="rId19"/>
  </sheets>
  <definedNames>
    <definedName name="_xlnm._FilterDatabase" localSheetId="7" hidden="1">'1.WS-Re-Exp'!$A$2:$G$439</definedName>
    <definedName name="_xlnm._FilterDatabase" localSheetId="6" hidden="1">Mapping60!$A$1:$K$438</definedName>
    <definedName name="DATA" localSheetId="14">#REF!</definedName>
    <definedName name="DATA" localSheetId="16">#REF!</definedName>
    <definedName name="DATA">#REF!</definedName>
    <definedName name="_xlnm.Print_Area" localSheetId="2">Revenue!$C$1:$G$19</definedName>
    <definedName name="_xlnm.Print_Titles" localSheetId="7">'1.WS-Re-Exp'!$1:$2</definedName>
    <definedName name="_xlnm.Print_Titles" localSheetId="16">'7.1 รายละเอียด แผน รพ.สต.'!$A:$C,'7.1 รายละเอียด แผน รพ.สต.'!$1:$3</definedName>
    <definedName name="_xlnm.Print_Titles" localSheetId="15">'7.WS-แผน รพ.สต.'!$1:$2</definedName>
    <definedName name="_xlnm.Print_Titles" localSheetId="1">Planfin2562!$1:$2</definedName>
  </definedNames>
  <calcPr calcId="144525"/>
</workbook>
</file>

<file path=xl/calcChain.xml><?xml version="1.0" encoding="utf-8"?>
<calcChain xmlns="http://schemas.openxmlformats.org/spreadsheetml/2006/main">
  <c r="S22" i="32" l="1"/>
  <c r="S21" i="32"/>
  <c r="S20" i="32"/>
  <c r="S19" i="32"/>
  <c r="S18" i="32"/>
  <c r="S17" i="32"/>
  <c r="S16" i="32"/>
  <c r="S15" i="32"/>
  <c r="S6" i="32"/>
  <c r="S7" i="32"/>
  <c r="S8" i="32"/>
  <c r="S9" i="32"/>
  <c r="S10" i="32"/>
  <c r="S11" i="32"/>
  <c r="S12" i="32"/>
  <c r="S13" i="32"/>
  <c r="S14" i="32"/>
  <c r="L25" i="33" l="1"/>
  <c r="M25" i="33"/>
  <c r="N25" i="33"/>
  <c r="O25" i="33"/>
  <c r="P25" i="33"/>
  <c r="Q25" i="33"/>
  <c r="R25" i="33"/>
  <c r="E25" i="33"/>
  <c r="F25" i="33"/>
  <c r="G25" i="33"/>
  <c r="H25" i="33"/>
  <c r="I25" i="33"/>
  <c r="J25" i="33"/>
  <c r="K25" i="33"/>
  <c r="D25" i="33"/>
  <c r="S25" i="33"/>
  <c r="T5" i="33" l="1"/>
  <c r="T6" i="33"/>
  <c r="T7" i="33"/>
  <c r="T8" i="33"/>
  <c r="T9" i="33"/>
  <c r="T10" i="33"/>
  <c r="T11" i="33"/>
  <c r="T12" i="33"/>
  <c r="T13" i="33"/>
  <c r="T14" i="33"/>
  <c r="T15" i="33"/>
  <c r="T16" i="33"/>
  <c r="T17" i="33"/>
  <c r="T18" i="33"/>
  <c r="T19" i="33"/>
  <c r="T20" i="33"/>
  <c r="T21" i="33"/>
  <c r="T22" i="33"/>
  <c r="T23" i="33"/>
  <c r="T24" i="33"/>
  <c r="T4" i="33"/>
  <c r="D5" i="24"/>
  <c r="F19" i="33" l="1"/>
  <c r="F15" i="33"/>
  <c r="F12" i="33"/>
  <c r="F11" i="33"/>
  <c r="F8" i="33"/>
  <c r="F7" i="33"/>
  <c r="F6" i="33"/>
  <c r="F5" i="33"/>
  <c r="G4" i="25" l="1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3" i="25"/>
  <c r="O23" i="32" l="1"/>
  <c r="M23" i="32"/>
  <c r="C23" i="32"/>
  <c r="H5" i="23" l="1"/>
  <c r="H6" i="23"/>
  <c r="H7" i="23"/>
  <c r="H8" i="23"/>
  <c r="H9" i="23"/>
  <c r="H10" i="23"/>
  <c r="H4" i="23"/>
  <c r="E10" i="23"/>
  <c r="E9" i="23"/>
  <c r="E8" i="23"/>
  <c r="E7" i="23"/>
  <c r="E6" i="23"/>
  <c r="E5" i="23"/>
  <c r="E4" i="23"/>
  <c r="E16" i="22"/>
  <c r="E15" i="22"/>
  <c r="E14" i="22"/>
  <c r="E13" i="22"/>
  <c r="E7" i="22"/>
  <c r="E6" i="22"/>
  <c r="E5" i="22"/>
  <c r="E4" i="22"/>
  <c r="G4" i="20"/>
  <c r="G5" i="20"/>
  <c r="G6" i="20"/>
  <c r="G7" i="20"/>
  <c r="G8" i="20"/>
  <c r="G9" i="20"/>
  <c r="G10" i="20"/>
  <c r="G11" i="20"/>
  <c r="G12" i="20"/>
  <c r="G13" i="20"/>
  <c r="G3" i="20"/>
  <c r="J4" i="19"/>
  <c r="J5" i="19"/>
  <c r="J3" i="19"/>
  <c r="D4" i="22" l="1"/>
  <c r="F4" i="22" s="1"/>
  <c r="S26" i="33" l="1"/>
  <c r="D26" i="33"/>
  <c r="R23" i="32"/>
  <c r="Q23" i="32"/>
  <c r="P23" i="32"/>
  <c r="N23" i="32"/>
  <c r="L23" i="32"/>
  <c r="K23" i="32"/>
  <c r="J23" i="32"/>
  <c r="I23" i="32"/>
  <c r="H23" i="32"/>
  <c r="G23" i="32"/>
  <c r="F23" i="32"/>
  <c r="E23" i="32"/>
  <c r="D23" i="32"/>
  <c r="S23" i="32" l="1"/>
  <c r="M26" i="33"/>
  <c r="E26" i="33"/>
  <c r="T25" i="33"/>
  <c r="J4" i="29"/>
  <c r="T26" i="33" l="1"/>
  <c r="I4" i="29"/>
  <c r="G6" i="8" l="1"/>
  <c r="H6" i="8"/>
  <c r="J6" i="8"/>
  <c r="G7" i="8"/>
  <c r="H7" i="8"/>
  <c r="J7" i="8"/>
  <c r="G8" i="8"/>
  <c r="H8" i="8"/>
  <c r="J8" i="8"/>
  <c r="G9" i="8"/>
  <c r="H9" i="8"/>
  <c r="J9" i="8"/>
  <c r="G10" i="8"/>
  <c r="H10" i="8"/>
  <c r="J10" i="8"/>
  <c r="G11" i="8"/>
  <c r="H11" i="8"/>
  <c r="J11" i="8"/>
  <c r="G12" i="8"/>
  <c r="H12" i="8"/>
  <c r="J12" i="8"/>
  <c r="G13" i="8"/>
  <c r="H13" i="8"/>
  <c r="J13" i="8"/>
  <c r="G14" i="8"/>
  <c r="H14" i="8"/>
  <c r="J14" i="8"/>
  <c r="G15" i="8"/>
  <c r="H15" i="8"/>
  <c r="J15" i="8"/>
  <c r="G16" i="8"/>
  <c r="H16" i="8"/>
  <c r="J16" i="8"/>
  <c r="G17" i="8"/>
  <c r="H17" i="8"/>
  <c r="J17" i="8"/>
  <c r="G18" i="8"/>
  <c r="H18" i="8"/>
  <c r="J18" i="8"/>
  <c r="G19" i="8"/>
  <c r="H19" i="8"/>
  <c r="J19" i="8"/>
  <c r="G20" i="8"/>
  <c r="H20" i="8"/>
  <c r="J20" i="8"/>
  <c r="G21" i="8"/>
  <c r="H21" i="8"/>
  <c r="J21" i="8"/>
  <c r="G22" i="8"/>
  <c r="H22" i="8"/>
  <c r="J22" i="8"/>
  <c r="G23" i="8"/>
  <c r="H23" i="8"/>
  <c r="J23" i="8"/>
  <c r="G24" i="8"/>
  <c r="H24" i="8"/>
  <c r="J24" i="8"/>
  <c r="G25" i="8"/>
  <c r="H25" i="8"/>
  <c r="J25" i="8"/>
  <c r="G26" i="8"/>
  <c r="H26" i="8"/>
  <c r="J26" i="8"/>
  <c r="G27" i="8"/>
  <c r="H27" i="8"/>
  <c r="J27" i="8"/>
  <c r="G28" i="8"/>
  <c r="H28" i="8"/>
  <c r="J28" i="8"/>
  <c r="G29" i="8"/>
  <c r="H29" i="8"/>
  <c r="J29" i="8"/>
  <c r="G30" i="8"/>
  <c r="H30" i="8"/>
  <c r="J30" i="8"/>
  <c r="G31" i="8"/>
  <c r="H31" i="8"/>
  <c r="J31" i="8"/>
  <c r="J5" i="8"/>
  <c r="H5" i="8"/>
  <c r="G5" i="8"/>
  <c r="I3" i="31"/>
  <c r="I6" i="8" s="1"/>
  <c r="I4" i="31"/>
  <c r="I7" i="8" s="1"/>
  <c r="I5" i="31"/>
  <c r="I8" i="8" s="1"/>
  <c r="I6" i="31"/>
  <c r="I9" i="8" s="1"/>
  <c r="I7" i="31"/>
  <c r="I10" i="8" s="1"/>
  <c r="I8" i="31"/>
  <c r="I11" i="8" s="1"/>
  <c r="I9" i="31"/>
  <c r="I12" i="8" s="1"/>
  <c r="I10" i="31"/>
  <c r="I13" i="8" s="1"/>
  <c r="I11" i="31"/>
  <c r="I14" i="8" s="1"/>
  <c r="I12" i="31"/>
  <c r="I15" i="8" s="1"/>
  <c r="I13" i="31"/>
  <c r="I16" i="8" s="1"/>
  <c r="I14" i="31"/>
  <c r="I17" i="8" s="1"/>
  <c r="I15" i="31"/>
  <c r="I18" i="8" s="1"/>
  <c r="I16" i="31"/>
  <c r="I19" i="8" s="1"/>
  <c r="I17" i="31"/>
  <c r="I20" i="8" s="1"/>
  <c r="I18" i="31"/>
  <c r="I21" i="8" s="1"/>
  <c r="I19" i="31"/>
  <c r="I22" i="8" s="1"/>
  <c r="I20" i="31"/>
  <c r="I23" i="8" s="1"/>
  <c r="I21" i="31"/>
  <c r="I24" i="8" s="1"/>
  <c r="I22" i="31"/>
  <c r="I25" i="8" s="1"/>
  <c r="I23" i="31"/>
  <c r="I26" i="8" s="1"/>
  <c r="I24" i="31"/>
  <c r="I27" i="8" s="1"/>
  <c r="I25" i="31"/>
  <c r="I28" i="8" s="1"/>
  <c r="I26" i="31"/>
  <c r="I29" i="8" s="1"/>
  <c r="I27" i="31"/>
  <c r="I30" i="8" s="1"/>
  <c r="I28" i="31"/>
  <c r="I31" i="8" s="1"/>
  <c r="I2" i="31"/>
  <c r="I5" i="8" s="1"/>
  <c r="D24" i="25" l="1"/>
  <c r="E24" i="25"/>
  <c r="D94" i="8" s="1"/>
  <c r="F24" i="25"/>
  <c r="D95" i="8" s="1"/>
  <c r="C24" i="25"/>
  <c r="D7" i="24"/>
  <c r="F7" i="24"/>
  <c r="B7" i="24"/>
  <c r="G5" i="24"/>
  <c r="D87" i="8" s="1"/>
  <c r="G6" i="24"/>
  <c r="D88" i="8" s="1"/>
  <c r="G4" i="24"/>
  <c r="D82" i="8"/>
  <c r="D81" i="8"/>
  <c r="D80" i="8"/>
  <c r="D79" i="8"/>
  <c r="D78" i="8"/>
  <c r="D77" i="8"/>
  <c r="D76" i="8"/>
  <c r="C11" i="23"/>
  <c r="E11" i="23"/>
  <c r="F11" i="23"/>
  <c r="G11" i="23"/>
  <c r="B11" i="23"/>
  <c r="D5" i="23"/>
  <c r="D6" i="23"/>
  <c r="D7" i="23"/>
  <c r="D8" i="23"/>
  <c r="D9" i="23"/>
  <c r="D10" i="23"/>
  <c r="D4" i="23"/>
  <c r="D71" i="8"/>
  <c r="D70" i="8"/>
  <c r="D69" i="8"/>
  <c r="D68" i="8"/>
  <c r="D67" i="8"/>
  <c r="D66" i="8"/>
  <c r="D65" i="8"/>
  <c r="D64" i="8"/>
  <c r="D50" i="8"/>
  <c r="D51" i="8"/>
  <c r="D52" i="8"/>
  <c r="D53" i="8"/>
  <c r="D54" i="8"/>
  <c r="D55" i="8"/>
  <c r="D56" i="8"/>
  <c r="D57" i="8"/>
  <c r="D58" i="8"/>
  <c r="D59" i="8"/>
  <c r="D49" i="8"/>
  <c r="D43" i="8"/>
  <c r="H3" i="19"/>
  <c r="H4" i="19"/>
  <c r="H5" i="19"/>
  <c r="D92" i="8" l="1"/>
  <c r="G24" i="25"/>
  <c r="G7" i="24"/>
  <c r="J6" i="19"/>
  <c r="D11" i="23"/>
  <c r="D45" i="8"/>
  <c r="H11" i="23"/>
  <c r="D44" i="8"/>
  <c r="D93" i="8"/>
  <c r="G14" i="20"/>
  <c r="D86" i="8"/>
  <c r="F4" i="29" s="1"/>
  <c r="D83" i="8"/>
  <c r="D72" i="8"/>
  <c r="D60" i="8"/>
  <c r="D96" i="8" l="1"/>
  <c r="D46" i="8"/>
  <c r="D89" i="8"/>
  <c r="D6" i="8"/>
  <c r="D13" i="8"/>
  <c r="D17" i="8"/>
  <c r="E17" i="8" s="1"/>
  <c r="E5" i="5"/>
  <c r="D20" i="8"/>
  <c r="E7" i="5"/>
  <c r="E16" i="5"/>
  <c r="D7" i="8"/>
  <c r="E25" i="5"/>
  <c r="E21" i="5"/>
  <c r="E3" i="5"/>
  <c r="G50" i="1"/>
  <c r="G45" i="1"/>
  <c r="G24" i="1"/>
  <c r="G22" i="1"/>
  <c r="G18" i="1"/>
  <c r="F18" i="1" s="1"/>
  <c r="G15" i="1"/>
  <c r="F15" i="1" s="1"/>
  <c r="G13" i="1"/>
  <c r="F13" i="1" s="1"/>
  <c r="G6" i="1"/>
  <c r="F6" i="1" s="1"/>
  <c r="G4" i="1"/>
  <c r="F4" i="1" s="1"/>
  <c r="D15" i="22"/>
  <c r="F15" i="22" s="1"/>
  <c r="F17" i="5"/>
  <c r="F23" i="5"/>
  <c r="F29" i="5"/>
  <c r="J17" i="22"/>
  <c r="I17" i="22"/>
  <c r="H17" i="22"/>
  <c r="G17" i="22"/>
  <c r="E17" i="22"/>
  <c r="C17" i="22"/>
  <c r="B17" i="22"/>
  <c r="D16" i="22"/>
  <c r="F16" i="22" s="1"/>
  <c r="D14" i="22"/>
  <c r="F14" i="22" s="1"/>
  <c r="D13" i="22"/>
  <c r="F13" i="22"/>
  <c r="D12" i="22"/>
  <c r="F12" i="22" s="1"/>
  <c r="D11" i="22"/>
  <c r="F11" i="22"/>
  <c r="D10" i="22"/>
  <c r="F10" i="22" s="1"/>
  <c r="D9" i="22"/>
  <c r="F9" i="22"/>
  <c r="D8" i="22"/>
  <c r="F8" i="22" s="1"/>
  <c r="D7" i="22"/>
  <c r="F7" i="22" s="1"/>
  <c r="D6" i="22"/>
  <c r="F6" i="22" s="1"/>
  <c r="D5" i="22"/>
  <c r="F5" i="22" s="1"/>
  <c r="E19" i="1"/>
  <c r="E10" i="1"/>
  <c r="C16" i="8"/>
  <c r="C31" i="8"/>
  <c r="C32" i="8" l="1"/>
  <c r="G5" i="1"/>
  <c r="F5" i="1" s="1"/>
  <c r="G9" i="1"/>
  <c r="F9" i="1" s="1"/>
  <c r="G26" i="1"/>
  <c r="G43" i="1" s="1"/>
  <c r="D18" i="8"/>
  <c r="E18" i="8" s="1"/>
  <c r="E11" i="5"/>
  <c r="G16" i="1"/>
  <c r="F16" i="1" s="1"/>
  <c r="G49" i="1"/>
  <c r="G17" i="1"/>
  <c r="F17" i="1" s="1"/>
  <c r="G8" i="1"/>
  <c r="F8" i="1" s="1"/>
  <c r="G7" i="1"/>
  <c r="F7" i="1" s="1"/>
  <c r="E36" i="5"/>
  <c r="E12" i="5"/>
  <c r="G31" i="1"/>
  <c r="E6" i="5"/>
  <c r="E26" i="5"/>
  <c r="E22" i="5"/>
  <c r="G21" i="1"/>
  <c r="D5" i="8"/>
  <c r="K5" i="8" s="1"/>
  <c r="E4" i="5"/>
  <c r="E9" i="5"/>
  <c r="E10" i="5"/>
  <c r="D12" i="8"/>
  <c r="E12" i="8" s="1"/>
  <c r="G46" i="1"/>
  <c r="G14" i="1"/>
  <c r="G38" i="1" s="1"/>
  <c r="G30" i="1"/>
  <c r="G3" i="1"/>
  <c r="F3" i="1" s="1"/>
  <c r="D21" i="8"/>
  <c r="K21" i="8" s="1"/>
  <c r="D11" i="8"/>
  <c r="K11" i="8" s="1"/>
  <c r="G23" i="1"/>
  <c r="G29" i="1"/>
  <c r="E28" i="5"/>
  <c r="D22" i="8"/>
  <c r="E22" i="8" s="1"/>
  <c r="E15" i="5"/>
  <c r="D25" i="8"/>
  <c r="E25" i="8" s="1"/>
  <c r="E34" i="5"/>
  <c r="D24" i="8"/>
  <c r="E24" i="8" s="1"/>
  <c r="E13" i="5"/>
  <c r="E14" i="5"/>
  <c r="D27" i="8"/>
  <c r="E27" i="8" s="1"/>
  <c r="G51" i="1"/>
  <c r="D8" i="8"/>
  <c r="K8" i="8" s="1"/>
  <c r="D9" i="8"/>
  <c r="L9" i="8" s="1"/>
  <c r="G25" i="1"/>
  <c r="E20" i="5"/>
  <c r="D19" i="8"/>
  <c r="K19" i="8" s="1"/>
  <c r="E27" i="5"/>
  <c r="D10" i="8"/>
  <c r="L10" i="8" s="1"/>
  <c r="E33" i="5"/>
  <c r="D28" i="8"/>
  <c r="K28" i="8" s="1"/>
  <c r="G33" i="1"/>
  <c r="G12" i="1"/>
  <c r="F12" i="1" s="1"/>
  <c r="G32" i="1"/>
  <c r="E24" i="5"/>
  <c r="D14" i="8"/>
  <c r="L14" i="8" s="1"/>
  <c r="D23" i="8"/>
  <c r="K23" i="8" s="1"/>
  <c r="D15" i="8"/>
  <c r="K15" i="8" s="1"/>
  <c r="E8" i="5"/>
  <c r="E19" i="5"/>
  <c r="D26" i="8"/>
  <c r="L26" i="8" s="1"/>
  <c r="F37" i="5"/>
  <c r="K7" i="8"/>
  <c r="L7" i="8"/>
  <c r="K17" i="8"/>
  <c r="L17" i="8"/>
  <c r="K13" i="8"/>
  <c r="L13" i="8"/>
  <c r="L21" i="8"/>
  <c r="K20" i="8"/>
  <c r="L20" i="8"/>
  <c r="L6" i="8"/>
  <c r="K6" i="8"/>
  <c r="E20" i="8"/>
  <c r="E6" i="8"/>
  <c r="E7" i="8"/>
  <c r="E13" i="8"/>
  <c r="D29" i="8"/>
  <c r="E31" i="5"/>
  <c r="E32" i="5"/>
  <c r="E35" i="5"/>
  <c r="G39" i="1"/>
  <c r="D30" i="8"/>
  <c r="G37" i="1"/>
  <c r="F17" i="22"/>
  <c r="D17" i="22"/>
  <c r="F14" i="1" l="1"/>
  <c r="E11" i="8"/>
  <c r="K22" i="8"/>
  <c r="K24" i="8"/>
  <c r="E21" i="8"/>
  <c r="L22" i="8"/>
  <c r="L11" i="8"/>
  <c r="K18" i="8"/>
  <c r="G41" i="1"/>
  <c r="L18" i="8"/>
  <c r="L5" i="8"/>
  <c r="E5" i="8"/>
  <c r="L25" i="8"/>
  <c r="G42" i="1"/>
  <c r="G10" i="1"/>
  <c r="F10" i="1" s="1"/>
  <c r="E23" i="5"/>
  <c r="E29" i="5" s="1"/>
  <c r="K25" i="8"/>
  <c r="L12" i="8"/>
  <c r="K9" i="8"/>
  <c r="L24" i="8"/>
  <c r="K12" i="8"/>
  <c r="G27" i="1"/>
  <c r="G40" i="1"/>
  <c r="E19" i="8"/>
  <c r="L19" i="8"/>
  <c r="E17" i="5"/>
  <c r="E9" i="8"/>
  <c r="E8" i="8"/>
  <c r="G36" i="1"/>
  <c r="G34" i="1"/>
  <c r="L8" i="8"/>
  <c r="G19" i="1"/>
  <c r="F19" i="1" s="1"/>
  <c r="L28" i="8"/>
  <c r="E28" i="8"/>
  <c r="L27" i="8"/>
  <c r="K27" i="8"/>
  <c r="E10" i="8"/>
  <c r="K10" i="8"/>
  <c r="D16" i="8"/>
  <c r="L16" i="8" s="1"/>
  <c r="E26" i="8"/>
  <c r="K26" i="8"/>
  <c r="L15" i="8"/>
  <c r="E15" i="8"/>
  <c r="E14" i="8"/>
  <c r="L23" i="8"/>
  <c r="K14" i="8"/>
  <c r="E23" i="8"/>
  <c r="L30" i="8"/>
  <c r="K30" i="8"/>
  <c r="K29" i="8"/>
  <c r="L29" i="8"/>
  <c r="E29" i="8"/>
  <c r="E30" i="8"/>
  <c r="D31" i="8"/>
  <c r="A4" i="29" l="1"/>
  <c r="E37" i="5"/>
  <c r="E16" i="8"/>
  <c r="G44" i="1"/>
  <c r="G47" i="1" s="1"/>
  <c r="G52" i="1" s="1"/>
  <c r="K16" i="8"/>
  <c r="K31" i="8"/>
  <c r="L31" i="8"/>
  <c r="D32" i="8"/>
  <c r="D33" i="8" s="1"/>
  <c r="C33" i="8" s="1"/>
  <c r="E31" i="8"/>
  <c r="B4" i="29"/>
  <c r="K4" i="29" s="1"/>
  <c r="L4" i="29" s="1"/>
  <c r="E38" i="5" l="1"/>
  <c r="E39" i="5"/>
  <c r="C37" i="8" s="1"/>
  <c r="C4" i="29"/>
  <c r="O4" i="29" l="1"/>
  <c r="D4" i="29"/>
  <c r="E4" i="29"/>
  <c r="H4" i="29" s="1"/>
  <c r="G4" i="29"/>
  <c r="P4" i="29" l="1"/>
  <c r="M4" i="29"/>
  <c r="N4" i="29" s="1"/>
  <c r="Q4" i="29" l="1"/>
  <c r="R4" i="29" s="1"/>
  <c r="S4" i="29" s="1"/>
</calcChain>
</file>

<file path=xl/comments1.xml><?xml version="1.0" encoding="utf-8"?>
<comments xmlns="http://schemas.openxmlformats.org/spreadsheetml/2006/main">
  <authors>
    <author>Amornratana</author>
    <author>Administrator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Amornratana:</t>
        </r>
        <r>
          <rPr>
            <sz val="9"/>
            <color indexed="81"/>
            <rFont val="Tahoma"/>
            <family val="2"/>
          </rPr>
          <t xml:space="preserve">
9 up 12</t>
        </r>
      </text>
    </comment>
    <comment ref="D4" authorId="1">
      <text>
        <r>
          <rPr>
            <sz val="9"/>
            <color indexed="81"/>
            <rFont val="Tahoma"/>
            <family val="2"/>
          </rPr>
          <t xml:space="preserve">ข้อมูลมาจาก  worksheet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ใส่ข้อมูลตัวเลขด้วย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ข้อมูลนี้จะได้จาก worksheet</t>
        </r>
      </text>
    </comment>
    <comment ref="G36" authorId="0">
      <text>
        <r>
          <rPr>
            <sz val="9"/>
            <color indexed="81"/>
            <rFont val="Tahoma"/>
            <family val="2"/>
          </rPr>
          <t xml:space="preserve">คำนวนให้
</t>
        </r>
      </text>
    </comment>
  </commentList>
</comments>
</file>

<file path=xl/comments3.xml><?xml version="1.0" encoding="utf-8"?>
<comments xmlns="http://schemas.openxmlformats.org/spreadsheetml/2006/main">
  <authors>
    <author>Amornratana</author>
  </authors>
  <commentList>
    <comment ref="F2" authorId="0">
      <text>
        <r>
          <rPr>
            <b/>
            <sz val="9"/>
            <color indexed="81"/>
            <rFont val="Tahoma"/>
            <family val="2"/>
          </rPr>
          <t>Amornratana: link มูลค่าจากกลุ่ม ใช้ข้อมูล</t>
        </r>
        <r>
          <rPr>
            <sz val="9"/>
            <color indexed="81"/>
            <rFont val="Tahoma"/>
            <family val="2"/>
          </rPr>
          <t xml:space="preserve">
ปี 58</t>
        </r>
      </text>
    </comment>
  </commentList>
</comments>
</file>

<file path=xl/comments4.xml><?xml version="1.0" encoding="utf-8"?>
<comments xmlns="http://schemas.openxmlformats.org/spreadsheetml/2006/main">
  <authors>
    <author>Amonrat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ดูเงินบำรุง หลังหักภาระผูกพัน</t>
        </r>
      </text>
    </comment>
    <comment ref="A5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ดูคาดการณ์งบค่าเสื่อมที่จะได้</t>
        </r>
      </text>
    </comment>
    <comment ref="A6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ดูวงเงินงบประมาณที่จะได้</t>
        </r>
      </text>
    </comment>
  </commentList>
</comments>
</file>

<file path=xl/comments5.xml><?xml version="1.0" encoding="utf-8"?>
<comments xmlns="http://schemas.openxmlformats.org/spreadsheetml/2006/main">
  <authors>
    <author>Amonrat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ดูเงินบำรุง หลังหักภาระผูกพัน</t>
        </r>
      </text>
    </comment>
  </commentList>
</comments>
</file>

<file path=xl/comments6.xml><?xml version="1.0" encoding="utf-8"?>
<comments xmlns="http://schemas.openxmlformats.org/spreadsheetml/2006/main">
  <authors>
    <author>Amornratana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Amornratana:</t>
        </r>
        <r>
          <rPr>
            <sz val="9"/>
            <color indexed="81"/>
            <rFont val="Tahoma"/>
            <family val="2"/>
          </rPr>
          <t xml:space="preserve">
การเก็บข้อมูลแล้วแต่การจัดการของแม่ข่าย (แม่ข่ายจ่ายเอง หรือโอนให้ลูกบริหาร)</t>
        </r>
      </text>
    </comment>
  </commentList>
</comments>
</file>

<file path=xl/sharedStrings.xml><?xml version="1.0" encoding="utf-8"?>
<sst xmlns="http://schemas.openxmlformats.org/spreadsheetml/2006/main" count="7767" uniqueCount="1472">
  <si>
    <t>P04</t>
  </si>
  <si>
    <t>รายได้ UC</t>
  </si>
  <si>
    <t>P05</t>
  </si>
  <si>
    <t>รายได้จาก  EMS</t>
  </si>
  <si>
    <t>P06</t>
  </si>
  <si>
    <t>รายได้ค่ารักษาเบิกต้นสังกัด</t>
  </si>
  <si>
    <t>P07</t>
  </si>
  <si>
    <t>รายได้ค่ารักษาเบิกจ่ายตรงกรมบัญชีกลาง</t>
  </si>
  <si>
    <t>P08</t>
  </si>
  <si>
    <t>รายได้ประกันสังคม</t>
  </si>
  <si>
    <t>P09</t>
  </si>
  <si>
    <t>รายได้แรงงานต่างด้าว</t>
  </si>
  <si>
    <t>P10</t>
  </si>
  <si>
    <t>รายได้ค่ารักษาและบริการอื่น ๆ</t>
  </si>
  <si>
    <t>P11</t>
  </si>
  <si>
    <t>รายได้งบประมาณส่วนบุคลากร</t>
  </si>
  <si>
    <t>P12</t>
  </si>
  <si>
    <t>รายได้อื่น</t>
  </si>
  <si>
    <t>P13</t>
  </si>
  <si>
    <t>P14</t>
  </si>
  <si>
    <t>ต้นทุนยา</t>
  </si>
  <si>
    <t>P15</t>
  </si>
  <si>
    <t>ต้นทุนเวชภัณฑ์มิใช่ยาและวัสดุการแพทย์</t>
  </si>
  <si>
    <t>P16</t>
  </si>
  <si>
    <t>ต้นทุนวัสดุวิทยาศาสตร์การแพทย์</t>
  </si>
  <si>
    <t>P17</t>
  </si>
  <si>
    <t>เงินเดือนและค่าจ้างประจำ</t>
  </si>
  <si>
    <t>P18</t>
  </si>
  <si>
    <t>ค่าจ้างชั่วคราว</t>
  </si>
  <si>
    <t>P19</t>
  </si>
  <si>
    <t>ค่าตอบแทน</t>
  </si>
  <si>
    <t>P20</t>
  </si>
  <si>
    <t xml:space="preserve">ค่าใช้จ่ายบุคลากรอื่น </t>
  </si>
  <si>
    <t>P21</t>
  </si>
  <si>
    <t>ค่าใช้สอย</t>
  </si>
  <si>
    <t>P22</t>
  </si>
  <si>
    <t xml:space="preserve">ค่าสาธารณูปโภค </t>
  </si>
  <si>
    <t>P23</t>
  </si>
  <si>
    <t xml:space="preserve">วัสดุใช้ไป </t>
  </si>
  <si>
    <t>P24</t>
  </si>
  <si>
    <t>ค่าเสื่อมราคาและค่าตัดจำหน่าย</t>
  </si>
  <si>
    <t>P25</t>
  </si>
  <si>
    <t>ค่าใช้จ่ายอื่น</t>
  </si>
  <si>
    <t>P40</t>
  </si>
  <si>
    <t>P50</t>
  </si>
  <si>
    <t>4301020105.201</t>
  </si>
  <si>
    <t>4301020105.202</t>
  </si>
  <si>
    <t>4301020105.203</t>
  </si>
  <si>
    <t>4301020105.205</t>
  </si>
  <si>
    <t>4301020105.207</t>
  </si>
  <si>
    <t>4301020105.214</t>
  </si>
  <si>
    <t>4301020105.215</t>
  </si>
  <si>
    <t>4301020105.217</t>
  </si>
  <si>
    <t>4301020105.222</t>
  </si>
  <si>
    <t>รายได้กองทุน UC เฉพาะโรคอื่น</t>
  </si>
  <si>
    <t>4301020105.223</t>
  </si>
  <si>
    <t>4301020105.228</t>
  </si>
  <si>
    <t xml:space="preserve">รายได้กองทุน UC อื่น </t>
  </si>
  <si>
    <t>4301020105.229</t>
  </si>
  <si>
    <t>4301020105.231</t>
  </si>
  <si>
    <t>4301020105.232</t>
  </si>
  <si>
    <t>4301020105.239</t>
  </si>
  <si>
    <t>4301020105.240</t>
  </si>
  <si>
    <t>4301020105.241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</si>
  <si>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</si>
  <si>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</si>
  <si>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</si>
  <si>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</si>
  <si>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4301020105.244</t>
  </si>
  <si>
    <t>4301020105.245</t>
  </si>
  <si>
    <t>4301020105.246</t>
  </si>
  <si>
    <t>4301020105.247</t>
  </si>
  <si>
    <t>4301020105.248</t>
  </si>
  <si>
    <t>4301020105.249</t>
  </si>
  <si>
    <t>4301020105.251</t>
  </si>
  <si>
    <t>4301020105.252</t>
  </si>
  <si>
    <t>4301020104.104</t>
  </si>
  <si>
    <t>4301020104.105</t>
  </si>
  <si>
    <t>4301020104.801</t>
  </si>
  <si>
    <t>4301020104.802</t>
  </si>
  <si>
    <t>4301020104.803</t>
  </si>
  <si>
    <t>ส่วนต่างค่ารักษาที่สูงกว่าข้อตกลงในการจ่ายตาม DRG -เบิกจ่ายตรง อปท.</t>
  </si>
  <si>
    <t>4301020104.804</t>
  </si>
  <si>
    <t>ส่วนต่างค่ารักษาที่ต่ำกว่าข้อตกลงในการจ่ายตาม DRG -เบิกจ่ายตรง อปท.</t>
  </si>
  <si>
    <t>รายได้ค่าตรวจสุขภาพ-หน่วยงานภาครัฐ</t>
  </si>
  <si>
    <t>4301020104.401</t>
  </si>
  <si>
    <t>4301020104.402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</si>
  <si>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</si>
  <si>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</si>
  <si>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</si>
  <si>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</si>
  <si>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4301020106.303</t>
  </si>
  <si>
    <t>รายได้กองทุนประกันสังคม</t>
  </si>
  <si>
    <t>4301020106.305</t>
  </si>
  <si>
    <t>4301020106.306</t>
  </si>
  <si>
    <t>4301020106.307</t>
  </si>
  <si>
    <t>4301020106.308</t>
  </si>
  <si>
    <t>4301020106.311</t>
  </si>
  <si>
    <t>รายได้ค่ารักษาประกันสังคม-กองทุนทดแทน</t>
  </si>
  <si>
    <t>4301020106.312</t>
  </si>
  <si>
    <t>รายได้ค่ารักษาประกันสังคม 72 ชั่วโมงแรก</t>
  </si>
  <si>
    <t>4301020106.313</t>
  </si>
  <si>
    <t>4301020106.314</t>
  </si>
  <si>
    <t>4301020106.315</t>
  </si>
  <si>
    <t>4301020106.317</t>
  </si>
  <si>
    <t>4301020106.319</t>
  </si>
  <si>
    <t>4301020106.320</t>
  </si>
  <si>
    <t>รายได้ค่าบริหารจัดการประกันสังคม</t>
  </si>
  <si>
    <t>รายได้ค่าตอบแทนและพัฒนากิจการ</t>
  </si>
  <si>
    <t>4301020106.503</t>
  </si>
  <si>
    <t>4301020106.504</t>
  </si>
  <si>
    <t>4301020106.505</t>
  </si>
  <si>
    <t>4301020106.507</t>
  </si>
  <si>
    <t>4301020106.509</t>
  </si>
  <si>
    <t>4301020106.510</t>
  </si>
  <si>
    <t>4301020106.511</t>
  </si>
  <si>
    <t>รายได้ค่าบริหารจัดการแรงงานต่างด้าว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</si>
  <si>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</si>
  <si>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</si>
  <si>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</si>
  <si>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</si>
  <si>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รายได้ค่าสิ่งส่งตรวจ - หน่วยงานภาครัฐ</t>
  </si>
  <si>
    <t>รายได้จากการจำหน่ายยาสมุนไพร -หน่วยงานภาครัฐ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</si>
  <si>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</si>
  <si>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</si>
  <si>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</si>
  <si>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4301020102.102</t>
  </si>
  <si>
    <t>รายได้ค่าตรวจสุขภาพ - บุคคลภายนอก</t>
  </si>
  <si>
    <t>4301020104.106</t>
  </si>
  <si>
    <t>4301020104.107</t>
  </si>
  <si>
    <t>4301020104.602</t>
  </si>
  <si>
    <t>4301020104.603</t>
  </si>
  <si>
    <t>4301020106.701</t>
  </si>
  <si>
    <t>4301020106.703</t>
  </si>
  <si>
    <t>4301020106.704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</si>
  <si>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</si>
  <si>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</si>
  <si>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</si>
  <si>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</si>
  <si>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</si>
  <si>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</si>
  <si>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</si>
  <si>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</si>
  <si>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4307010103.201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</si>
  <si>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</si>
  <si>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</si>
  <si>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</si>
  <si>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</si>
  <si>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</si>
  <si>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</si>
  <si>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</si>
  <si>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 ริมทรัพย์จากบุคคลภายนอก</t>
  </si>
  <si>
    <t>4202030105.101</t>
  </si>
  <si>
    <t>4203010101.101</t>
  </si>
  <si>
    <t>รายได้ดอกเบี้ยเงินฝากที่สถาบันการเงิน</t>
  </si>
  <si>
    <t>4205010104.101</t>
  </si>
  <si>
    <t>4205010110.101</t>
  </si>
  <si>
    <t>4206010102.101</t>
  </si>
  <si>
    <t>รายได้เงินเหลือจ่ายปีเก่า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</si>
  <si>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</si>
  <si>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</si>
  <si>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</si>
  <si>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</si>
  <si>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</si>
  <si>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4301030104.101</t>
  </si>
  <si>
    <t>รายได้จากการช่วยเหลือเพื่อการดำเนินงานจากหน่วยงานภาครัฐ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</si>
  <si>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</si>
  <si>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</si>
  <si>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</si>
  <si>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</si>
  <si>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</si>
  <si>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</si>
  <si>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</si>
  <si>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</si>
  <si>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4302030101.101</t>
  </si>
  <si>
    <t>4303010101.101</t>
  </si>
  <si>
    <t>4306010104.101</t>
  </si>
  <si>
    <t>รายรับจากการขายอาคารและสิ่งปลูกสร้าง</t>
  </si>
  <si>
    <t>4306010110.101</t>
  </si>
  <si>
    <t>รายรับจากการขายครุภัณฑ์</t>
  </si>
  <si>
    <t>4307010105.101</t>
  </si>
  <si>
    <t>4307010106.101</t>
  </si>
  <si>
    <t>4307010107.101</t>
  </si>
  <si>
    <t>4307010108.101</t>
  </si>
  <si>
    <t>4307010110.101</t>
  </si>
  <si>
    <t>4308010111.101</t>
  </si>
  <si>
    <t>4308010118.101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</si>
  <si>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</si>
  <si>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</si>
  <si>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</si>
  <si>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</si>
  <si>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</si>
  <si>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</si>
  <si>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</si>
  <si>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</si>
  <si>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</si>
  <si>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</si>
  <si>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</si>
  <si>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</si>
  <si>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</si>
  <si>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</si>
  <si>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</si>
  <si>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4313010199.115</t>
  </si>
  <si>
    <t>4313010199.116</t>
  </si>
  <si>
    <t>รายได้อื่น-ครุภัณฑ์ ที่ดินและสิ่งก่อสร้างรับโอนจาก สสจ./รพศ./รพท./รพช./รพ.สต.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</si>
  <si>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</si>
  <si>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</si>
  <si>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</si>
  <si>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4313010199.120</t>
  </si>
  <si>
    <t>รายได้อื่น-เงินงบประมาณงบอุดหนุนรับโอนจาก สสจ./รพศ. /รพท./รพช. /รพ.สต</t>
  </si>
  <si>
    <t>4313010199.121</t>
  </si>
  <si>
    <t>4313010199.122</t>
  </si>
  <si>
    <t>รายได้อื่น-เงินงบประมาณงบกลางรับโอนจาก สสจ./รพศ. /รพท./รพช. /รพ.สต.</t>
  </si>
  <si>
    <t>4313010199.202</t>
  </si>
  <si>
    <t>รายได้ค่าธรรมเนียม UC</t>
  </si>
  <si>
    <t>4301020105.211</t>
  </si>
  <si>
    <t>รายได้กองทุน UC (งบลงทุน)</t>
  </si>
  <si>
    <t>4307010104.101</t>
  </si>
  <si>
    <t>4313010199.118</t>
  </si>
  <si>
    <t>รายได้อื่น-เงินงบประมาณงบลงทุน รับโอนจาก สสจ./รพศ./รพท./รพช./รพ.สต.</t>
  </si>
  <si>
    <t>5104030205.101</t>
  </si>
  <si>
    <t>ยาใช้ไป</t>
  </si>
  <si>
    <t>5104030205.102</t>
  </si>
  <si>
    <t>เวชภัณฑ์มิใช่ยาใช้ไป</t>
  </si>
  <si>
    <t>5104030205.103</t>
  </si>
  <si>
    <t>5104030205.117</t>
  </si>
  <si>
    <t>วัสดุทันตกรรมใช้ไป</t>
  </si>
  <si>
    <t>5104030205.104</t>
  </si>
  <si>
    <t>วัสดุวิทยาศาสตร์และการแพทย์ใช้ไป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</si>
  <si>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</si>
  <si>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</si>
  <si>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</si>
  <si>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</si>
  <si>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</si>
  <si>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 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</si>
  <si>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</si>
  <si>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</si>
  <si>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</si>
  <si>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</si>
  <si>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5101010108.101</t>
  </si>
  <si>
    <t>ค่าล่วงเวลา(สนับสนุน)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</si>
  <si>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</si>
  <si>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</si>
  <si>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</si>
  <si>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</si>
  <si>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</si>
  <si>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</si>
  <si>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</si>
  <si>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</si>
  <si>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</si>
  <si>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</si>
  <si>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</si>
  <si>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</si>
  <si>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</si>
  <si>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5101010115.102</t>
  </si>
  <si>
    <t>5101010116.101</t>
  </si>
  <si>
    <t>5101010116.102</t>
  </si>
  <si>
    <t>5101010116.103</t>
  </si>
  <si>
    <t>5101010116.104</t>
  </si>
  <si>
    <t>5101010116.105</t>
  </si>
  <si>
    <t>5101010116.106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</si>
  <si>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</si>
  <si>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</si>
  <si>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</si>
  <si>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</si>
  <si>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</si>
  <si>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</si>
  <si>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</si>
  <si>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</si>
  <si>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</si>
  <si>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</si>
  <si>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ค่าตอบแทนเงินเพิ่มพิเศษแพทย์ไม่ทำเวชปฏิบัติฯลฯ(บริการ)</t>
  </si>
  <si>
    <t>ค่าตอบแทนเงินเพิ่มพิเศษทันตแพทย์ไม่ทำเวชปฏิบัติฯลฯ(บริการ)</t>
  </si>
  <si>
    <t>ค่าตอบแทนเงินเพิ่มเภสัชกรไม่ทำเวชปฏิบัติฯลฯ(บริการ)</t>
  </si>
  <si>
    <t>5101020114.107</t>
  </si>
  <si>
    <t>ค่าตอบแทนเพิ่มพิเศษสำหรับผู้ปฏิบัติงานด้านสาธารณสุข(พตส.-เงินงบประมาณ)</t>
  </si>
  <si>
    <t>ค่าตอบแทนอื่น</t>
  </si>
  <si>
    <t>5101020114.114</t>
  </si>
  <si>
    <t>ค่าตอบแทนเพิ่มพิเศษสำหรับผู้ปฏิบัติงานด้านสาธารณสุข(พตส.-เงินนอกงบประมาณ)</t>
  </si>
  <si>
    <t>5101020114.116</t>
  </si>
  <si>
    <t>5101020114.117</t>
  </si>
  <si>
    <t>5101020114.118</t>
  </si>
  <si>
    <t>ค่าตอบแทนเพิ่มเติม (บริการ)</t>
  </si>
  <si>
    <t>5101020114.119</t>
  </si>
  <si>
    <t>ค่าตอบแทนเพิ่มเติม (สนับสนุน)</t>
  </si>
  <si>
    <t>5101020101.101</t>
  </si>
  <si>
    <t>เงินช่วยพิเศษกรณีเสียชีวิต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</si>
  <si>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</si>
  <si>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</si>
  <si>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</si>
  <si>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</si>
  <si>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</si>
  <si>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</si>
  <si>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</si>
  <si>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</si>
  <si>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5101020106.301</t>
  </si>
  <si>
    <t>5101020108.101</t>
  </si>
  <si>
    <t>ค่าเช่าบ้าน</t>
  </si>
  <si>
    <t>5101020112.101</t>
  </si>
  <si>
    <t>เงินสมทบกองทุนสำรองเลี้ยงชีพพนักงานและเจ้าหน้าที่รัฐ</t>
  </si>
  <si>
    <t>5101030101.101</t>
  </si>
  <si>
    <t>เงินช่วยการศึกษาบุตร</t>
  </si>
  <si>
    <t>5101030205.101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</si>
  <si>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</si>
  <si>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</si>
  <si>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</si>
  <si>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</si>
  <si>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</si>
  <si>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</si>
  <si>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</si>
  <si>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</si>
  <si>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</si>
  <si>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</si>
  <si>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</si>
  <si>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</si>
  <si>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</si>
  <si>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</si>
  <si>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</si>
  <si>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</si>
  <si>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</si>
  <si>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5101040207.101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</si>
  <si>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</si>
  <si>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5102010106.101</t>
  </si>
  <si>
    <t>ค่าใช้จ่ายทุนการ ศึกษา-ในประเทศ</t>
  </si>
  <si>
    <t>5102010199.101</t>
  </si>
  <si>
    <t>ค่าใช้จ่ายด้านการฝึกอบรม-ในประเทศ</t>
  </si>
  <si>
    <t>5102030199.101</t>
  </si>
  <si>
    <t>ค่าใช้จ่ายด้านการฝึกอบรม-บุคคลภายนอก</t>
  </si>
  <si>
    <t>5103010102.101</t>
  </si>
  <si>
    <t>ค่าเบี้ยเลี้ยง-ในประเทศ</t>
  </si>
  <si>
    <t>5103010103.101</t>
  </si>
  <si>
    <t>ค่าที่พัก-ในประเทศ</t>
  </si>
  <si>
    <t>5103010199.101</t>
  </si>
  <si>
    <t>ค่าใช้จ่ายเดินทางอื่น -ในประเทศ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</si>
  <si>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</si>
  <si>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</si>
  <si>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</si>
  <si>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</si>
  <si>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</si>
  <si>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</si>
  <si>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</si>
  <si>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</si>
  <si>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</si>
  <si>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</si>
  <si>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</si>
  <si>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</si>
  <si>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</si>
  <si>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</si>
  <si>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</si>
  <si>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</si>
  <si>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</si>
  <si>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</si>
  <si>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</si>
  <si>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</si>
  <si>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</si>
  <si>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</si>
  <si>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</si>
  <si>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</si>
  <si>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</si>
  <si>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</si>
  <si>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</si>
  <si>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</si>
  <si>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</si>
  <si>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</si>
  <si>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</si>
  <si>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</si>
  <si>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</si>
  <si>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</si>
  <si>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</si>
  <si>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</si>
  <si>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</si>
  <si>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</si>
  <si>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ค่าจ้างตรวจทางห้องปฏิบัติการ</t>
  </si>
  <si>
    <t>5104010112.113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</si>
  <si>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</si>
  <si>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</si>
  <si>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</si>
  <si>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</si>
  <si>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</si>
  <si>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</si>
  <si>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</si>
  <si>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</si>
  <si>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</si>
  <si>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</si>
  <si>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</si>
  <si>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</si>
  <si>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</si>
  <si>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</si>
  <si>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</si>
  <si>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</si>
  <si>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5104020101.101</t>
  </si>
  <si>
    <t>ค่าไฟฟ้า</t>
  </si>
  <si>
    <t>5104020103.101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</si>
  <si>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</si>
  <si>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</si>
  <si>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</si>
  <si>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</si>
  <si>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</si>
  <si>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</si>
  <si>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>วัสดุสำนักงานใช้ไป</t>
  </si>
  <si>
    <t>วัสดุยานพาหนะและขนส่งใช้ไป</t>
  </si>
  <si>
    <t>วัสดุไฟฟ้าและวิทยุใช้ไป</t>
  </si>
  <si>
    <t>วัสดุโฆษณาและเผยแพร่ใช้ไป</t>
  </si>
  <si>
    <t>วัสดุคอมพิวเตอร์  ใช้ไป</t>
  </si>
  <si>
    <t>วัสดุงานบ้านงานครัวใช้ไป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</si>
  <si>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</si>
  <si>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</si>
  <si>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</si>
  <si>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</si>
  <si>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วัสดุก่อสร้างใช้ไป</t>
  </si>
  <si>
    <t>วัสดุอื่นใช้ไป</t>
  </si>
  <si>
    <t>สินค้าใช้ไป</t>
  </si>
  <si>
    <t>5104030206.101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</si>
  <si>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</si>
  <si>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</si>
  <si>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</si>
  <si>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-อาคารสำนักงาน</t>
  </si>
  <si>
    <t>5105010105.101</t>
  </si>
  <si>
    <t>ค่าเสื่อมราคา -อาคารเพื่อประโยชน์อื่น</t>
  </si>
  <si>
    <t>5105010107.101</t>
  </si>
  <si>
    <t>ค่าเสื่อมราคา -    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</si>
  <si>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</si>
  <si>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</si>
  <si>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</si>
  <si>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-ระบบบำบัดน้ำเสีย</t>
  </si>
  <si>
    <t>5105010107.104</t>
  </si>
  <si>
    <t>ค่าเสื่อมราคา - 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</si>
  <si>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</si>
  <si>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</si>
  <si>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</si>
  <si>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</si>
  <si>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</si>
  <si>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</si>
  <si>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</si>
  <si>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</si>
  <si>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</si>
  <si>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</si>
  <si>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</si>
  <si>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</si>
  <si>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</si>
  <si>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</si>
  <si>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</si>
  <si>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</si>
  <si>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</si>
  <si>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</si>
  <si>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</si>
  <si>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</si>
  <si>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5105010131.101</t>
  </si>
  <si>
    <t>ค่าเสื่อมราคา-ครุภัณฑ์งานบ้านงานครัว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</si>
  <si>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</si>
  <si>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</si>
  <si>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</si>
  <si>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</si>
  <si>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</si>
  <si>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</si>
  <si>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</si>
  <si>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</si>
  <si>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</si>
  <si>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</si>
  <si>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</si>
  <si>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</si>
  <si>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</si>
  <si>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</si>
  <si>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</si>
  <si>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</si>
  <si>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</si>
  <si>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</si>
  <si>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</si>
  <si>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</si>
  <si>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</si>
  <si>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</si>
  <si>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</si>
  <si>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</si>
  <si>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</si>
  <si>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</si>
  <si>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</si>
  <si>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</si>
  <si>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</si>
  <si>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</si>
  <si>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</si>
  <si>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</si>
  <si>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</si>
  <si>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</si>
  <si>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</si>
  <si>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</si>
  <si>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</si>
  <si>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</si>
  <si>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</si>
  <si>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</si>
  <si>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</si>
  <si>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</si>
  <si>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</si>
  <si>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</si>
  <si>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</si>
  <si>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</si>
  <si>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</si>
  <si>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</si>
  <si>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</si>
  <si>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</si>
  <si>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</si>
  <si>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</si>
  <si>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</si>
  <si>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</si>
  <si>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5104030210.101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</si>
  <si>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</si>
  <si>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</si>
  <si>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</si>
  <si>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</si>
  <si>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</si>
  <si>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</si>
  <si>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5104030299.101</t>
  </si>
  <si>
    <t>ค่าใช้จ่ายด้านสังคมสงเคราะห์</t>
  </si>
  <si>
    <t>5104030299.102</t>
  </si>
  <si>
    <t>5104030299.103</t>
  </si>
  <si>
    <t>ค่าใช้จ่ายตามโครงการ</t>
  </si>
  <si>
    <t>5104030299.202</t>
  </si>
  <si>
    <t>5104030299.203</t>
  </si>
  <si>
    <t>5104030299.701</t>
  </si>
  <si>
    <t>ค่าใช้จ่ายตามโครง 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</si>
  <si>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</si>
  <si>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</si>
  <si>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</si>
  <si>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</si>
  <si>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</si>
  <si>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</si>
  <si>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5108010101.102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</si>
  <si>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</si>
  <si>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</si>
  <si>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</si>
  <si>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</si>
  <si>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</si>
  <si>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5108010101.115</t>
  </si>
  <si>
    <t>5108010101.203</t>
  </si>
  <si>
    <t>5108010101.205</t>
  </si>
  <si>
    <t>5108010101.216</t>
  </si>
  <si>
    <t>5108010101.218</t>
  </si>
  <si>
    <t>5108010101.219</t>
  </si>
  <si>
    <t>5108010101.220</t>
  </si>
  <si>
    <t>5108010101.221</t>
  </si>
  <si>
    <t>5108010101.309</t>
  </si>
  <si>
    <t>5108010101.602</t>
  </si>
  <si>
    <t>5108010101.603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</si>
  <si>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</si>
  <si>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</si>
  <si>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</si>
  <si>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</si>
  <si>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</si>
  <si>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5108010107.115</t>
  </si>
  <si>
    <t>5108010107.216</t>
  </si>
  <si>
    <t>5108010107.217</t>
  </si>
  <si>
    <t>5108010107.218</t>
  </si>
  <si>
    <t>5108010107.219</t>
  </si>
  <si>
    <t>5108010107.220</t>
  </si>
  <si>
    <t>5108010107.221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</si>
  <si>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</si>
  <si>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</si>
  <si>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</si>
  <si>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</si>
  <si>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</si>
  <si>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</si>
  <si>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</si>
  <si>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</si>
  <si>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</si>
  <si>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</si>
  <si>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</si>
  <si>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</si>
  <si>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</si>
  <si>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</si>
  <si>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</si>
  <si>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</si>
  <si>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</si>
  <si>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</si>
  <si>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</si>
  <si>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</si>
  <si>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</si>
  <si>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</si>
  <si>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</si>
  <si>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</si>
  <si>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</si>
  <si>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</si>
  <si>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</si>
  <si>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</si>
  <si>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</si>
  <si>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</si>
  <si>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</si>
  <si>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</si>
  <si>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</si>
  <si>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</si>
  <si>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</si>
  <si>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</si>
  <si>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</si>
  <si>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</si>
  <si>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</si>
  <si>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</si>
  <si>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5210010103.101</t>
  </si>
  <si>
    <t>5210010118.101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</si>
  <si>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</si>
  <si>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</si>
  <si>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</si>
  <si>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</si>
  <si>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</si>
  <si>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</si>
  <si>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</si>
  <si>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5212010199.105</t>
  </si>
  <si>
    <t>ค่าใช้จ่ายลักษณะอื่น</t>
  </si>
  <si>
    <t>5212010199.106</t>
  </si>
  <si>
    <t>5212010199.107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</si>
  <si>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</si>
  <si>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</si>
  <si>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</si>
  <si>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</si>
  <si>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</si>
  <si>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ค่าใช้จ่ายอื่น-เงินงบประมาณงบดำเนินงานโอนไป   สสจ./รพศ./รพท./รพช./รพ.สต.</t>
  </si>
  <si>
    <t>5212010199.111</t>
  </si>
  <si>
    <t>ค่าใช้จ่ายอื่น-เงินงบประมาณงบ อุดหนุนโอนไป   สสจ./รพศ./รพท./รพช./รพ.สต.</t>
  </si>
  <si>
    <t>5212010199.112</t>
  </si>
  <si>
    <t>ค่าใช้จ่ายอื่น-เงินงบประมาณงบรายจ่ายอื่นโอนไป   สสจ./รพศ./รพท./รพช./รพ.สต.</t>
  </si>
  <si>
    <t>5212010199.113</t>
  </si>
  <si>
    <t>ค่าใช้จ่ายอื่น-เงินงบประมาณงบกลางโอนไป สสจ./รพศ. /รพท./รพช./   รพ.สต.</t>
  </si>
  <si>
    <t>5212010199.114</t>
  </si>
  <si>
    <t>ค่าใช้จ่ายอื่น-เงินนอกงบประมาณโอนไปสสจ./รพศ.  /รพท./รพช./     รพ.สต.</t>
  </si>
  <si>
    <t>5401010101.101</t>
  </si>
  <si>
    <t>ค่าใช้จ่ายรายการพิเศษนอกเหนือการดำเนินงานปกติ</t>
  </si>
  <si>
    <t>ยา</t>
  </si>
  <si>
    <t>วัสดุสำนักงาน</t>
  </si>
  <si>
    <t>วัสดุยานพาหนะและขนส่ง</t>
  </si>
  <si>
    <t>วัสดุเชื้อเพลิงและหล่อลื่น</t>
  </si>
  <si>
    <t>วัสดุไฟฟ้าและวิทยุ</t>
  </si>
  <si>
    <t>วัสดุโฆษณาและเผยแพร่</t>
  </si>
  <si>
    <t>วัสดุคอมพิวเตอร์</t>
  </si>
  <si>
    <t>วัสดุงานบ้านงานครัว</t>
  </si>
  <si>
    <t>วัสดุบริโภค</t>
  </si>
  <si>
    <t>วัสดุเครื่องแต่งกาย</t>
  </si>
  <si>
    <t>วัสดุก่อสร้าง</t>
  </si>
  <si>
    <t>วัสดุอื่น</t>
  </si>
  <si>
    <t>เจ้าหนี้อื่น</t>
  </si>
  <si>
    <t>ค่าจ้างเหมาบุคลากร (สนับสนุน)</t>
  </si>
  <si>
    <t>OPD</t>
  </si>
  <si>
    <t>Fixed Costs</t>
  </si>
  <si>
    <t>Variable Costs</t>
  </si>
  <si>
    <t>ประมาณการรายได้</t>
  </si>
  <si>
    <t xml:space="preserve">ประมาณการ OP Visit </t>
  </si>
  <si>
    <t>ประมาณการรายได้รวม</t>
  </si>
  <si>
    <t>ประมาณการรายได้ต่อ 1 visit</t>
  </si>
  <si>
    <t>วัสดุการแพทย์ใช้ไป</t>
  </si>
  <si>
    <t>วัสดุวิทยาศาสตร์การแพทย์ใช้ไป</t>
  </si>
  <si>
    <t>วัสดุใช้ไป</t>
  </si>
  <si>
    <t>ค่าตอบแทน(ฉบับ5,ค่าล่วงเวลา)</t>
  </si>
  <si>
    <t>ค่าสาธารณูปโภค</t>
  </si>
  <si>
    <t>ค่าจ้างเหมาบำรุงรักษา/ซ่อมแซม</t>
  </si>
  <si>
    <t>ค่าจ้างเหมาบริการ</t>
  </si>
  <si>
    <t>ค่าซ่อมแซม</t>
  </si>
  <si>
    <t>ค่าใช้สอยอื่น</t>
  </si>
  <si>
    <t>ค่าใช้จ่ายโครงการ Non PP</t>
  </si>
  <si>
    <t>ค่าจ้างพนักงานกระทรวงสาธารณสุข</t>
  </si>
  <si>
    <t>ค่าจ้างเหมาบุคลากรอื่น</t>
  </si>
  <si>
    <t>รวมเงินเดือน+ค่าจ้าง</t>
  </si>
  <si>
    <t>ค่าใช้จ่ายบุคลากรอื่น</t>
  </si>
  <si>
    <t>ค่าตอบแทน พ.ต.ส.</t>
  </si>
  <si>
    <t>ค่าเสื่อมราคาอาคารและสิ่งปลูกสร้าง</t>
  </si>
  <si>
    <t>ค่าเสื่อมราคาครุภัณฑ์</t>
  </si>
  <si>
    <t>ค่าตัดจำหน่าย</t>
  </si>
  <si>
    <t>หนี้สูญและหนี้สงสัยจะสูญ</t>
  </si>
  <si>
    <t>ค่าใช้จ่ายโครงการPP</t>
  </si>
  <si>
    <t>Other</t>
  </si>
  <si>
    <t>มูลค่า</t>
  </si>
  <si>
    <t>รวม</t>
  </si>
  <si>
    <t xml:space="preserve">รวม </t>
  </si>
  <si>
    <t>ส่วนต่างค่ารักษาที่สูง(ต่ำ) กว่า UC</t>
  </si>
  <si>
    <t>ส่วนต่างค่ารักษาที่สูง(ต่ำ) กว่า เบิกจ่ายตรงกรมบัญชีกลาง</t>
  </si>
  <si>
    <t>ส่วนต่างค่ารักษาที่สูง(ต่ำ) กว่า เบิกจ่ายตรง อปท.</t>
  </si>
  <si>
    <t>ส่วนต่างค่ารักษาที่สูง(ต่ำ) กว่า ประกันสังคม</t>
  </si>
  <si>
    <t>ส่วนต่างค่ารักษาที่สูง(ต่ำ) กว่า แรงงงานต่างด้าว</t>
  </si>
  <si>
    <t>รายได้งบประมาณ-งบลงทุน</t>
  </si>
  <si>
    <t>รายได้กองทุน UC-งบลงทุน</t>
  </si>
  <si>
    <t>รายได้งบลงทุนอื่น</t>
  </si>
  <si>
    <t>รวมรายได้</t>
  </si>
  <si>
    <t>รวมรายได้ OPD</t>
  </si>
  <si>
    <t>รวมรายได้ IPD</t>
  </si>
  <si>
    <t>รายได้ค่ารักษาเบิกจ่ายตรง อปท.</t>
  </si>
  <si>
    <t>ค่ารักษาตามจ่าย</t>
  </si>
  <si>
    <t>ค่าใช้จ่ายอื่น ๆ</t>
  </si>
  <si>
    <t>รวมรายได้ค่ารักษาพยาบาลและบริการอื่นตามราคาเรียกเก็บ</t>
  </si>
  <si>
    <t>รายได้ UC-สุทธิ</t>
  </si>
  <si>
    <t>รายได้ค่ารักษาเบิกต้นสังกัด-สุทธิ</t>
  </si>
  <si>
    <t>รายได้ค่ารักษาเบิกจ่ายตรงกรมบัญชีกลาง-สุทธิ</t>
  </si>
  <si>
    <t>รายได้ประกันสังคม-สุทธิ</t>
  </si>
  <si>
    <t>รายได้แรงงานต่างด้าว-สุทธิ</t>
  </si>
  <si>
    <t>รวมรายได้ค่ารักษาพยาบาลและบริการอื่น-สุทธิ</t>
  </si>
  <si>
    <t>รวมรายได้ (ไม่รวมงบลงทุน)</t>
  </si>
  <si>
    <t>รายได้งบลงทุน</t>
  </si>
  <si>
    <t>ค่าตอบแทน (ฉบับ 8)</t>
  </si>
  <si>
    <t>ค่าตอบแทน (ฉบับ 9,ส่วนเพิ่ม)</t>
  </si>
  <si>
    <t>รหัสรายการ</t>
  </si>
  <si>
    <t xml:space="preserve"> รายการ</t>
  </si>
  <si>
    <t>เป้าหมายการเพิ่ม-ลดรายได้และค่าใช้จ่าย  (%)</t>
  </si>
  <si>
    <t>P13S</t>
  </si>
  <si>
    <t>P26S</t>
  </si>
  <si>
    <t>รวมค่าใช้จ่าย</t>
  </si>
  <si>
    <t>P27S</t>
  </si>
  <si>
    <t>ส่วนต่างรายได้หักค่าใช้จ่าย (NI)</t>
  </si>
  <si>
    <t xml:space="preserve">ข้อมูลคาดการณ์เพิ่มเติมเพื่อประกอบการจัดทำแผน </t>
  </si>
  <si>
    <t>P60</t>
  </si>
  <si>
    <t>2.แผนจัดซื้อยา เวชภัณฑ์ วัสดุการแพทย์ วัสดุวิทยาศาสตร์การแพทย์</t>
  </si>
  <si>
    <t>ยา  (รวมสนับสนุน รพ.สต.)</t>
  </si>
  <si>
    <t>เวชภัณฑ์มิใช่ยาและวัสดุการแพทย์  (รวมสนับสนุน รพ.สต.)</t>
  </si>
  <si>
    <t>วัสดุวิทยาศาสตร์และการแพทย์  (รวมสนับสนุน รพ.สต.)</t>
  </si>
  <si>
    <t>จำนวนเงิน</t>
  </si>
  <si>
    <t xml:space="preserve">   เจ้าหนี้ยา</t>
  </si>
  <si>
    <t xml:space="preserve">   เจ้าหนี้ วชภ.</t>
  </si>
  <si>
    <t xml:space="preserve">   เจ้าหนี้ lab</t>
  </si>
  <si>
    <t xml:space="preserve">   เจ้าหนี้ตามจ่าย</t>
  </si>
  <si>
    <t xml:space="preserve">   เจ้าหนี้ค่าแรงค้างจ่าย</t>
  </si>
  <si>
    <t xml:space="preserve">   เจ้าหนี้ค่าครุภัณฑ์ สิ่งก่อสร้างฯ</t>
  </si>
  <si>
    <t xml:space="preserve">   เจ้าหนี้อื่นๆ</t>
  </si>
  <si>
    <t xml:space="preserve">  ลูกหนี้ UC</t>
  </si>
  <si>
    <t xml:space="preserve">  ลูกหนี้ ประกันสังคม</t>
  </si>
  <si>
    <t xml:space="preserve">  ลูกหนี้ กรมบัญชีกลาง</t>
  </si>
  <si>
    <t xml:space="preserve">  ลูกหนี้ แรงงานต่างด้าว</t>
  </si>
  <si>
    <t xml:space="preserve">  ลูกหนี้ บุคคลที่มีปัญหาสถานะและสิทธิ</t>
  </si>
  <si>
    <t xml:space="preserve">  ลูกหนี้ อปท</t>
  </si>
  <si>
    <t xml:space="preserve">  ลูกหนี้ อื่น ๆ</t>
  </si>
  <si>
    <t>รวมค่าใช้จ่ายทั้งสิ้น</t>
  </si>
  <si>
    <t>รวมส่วนต่างฯ</t>
  </si>
  <si>
    <t>ค่าจ้างชั่วคราว/พกส./ค่าจ้างเหมาบุคลากรอื่น</t>
  </si>
  <si>
    <t>SSSS4</t>
  </si>
  <si>
    <t>5SSSS</t>
  </si>
  <si>
    <t>NI - รายได้หักค่าใช้จ่ายสุทธิ</t>
  </si>
  <si>
    <t>EBITDA - รายได้หักค่าใช้จ่าย(ไม่รวมค่าเสื่อม)</t>
  </si>
  <si>
    <t>P28</t>
  </si>
  <si>
    <t>สรุปแผนประมาณการ</t>
  </si>
  <si>
    <t>รายได้ค่ารักษา อปท.</t>
  </si>
  <si>
    <t>P151</t>
  </si>
  <si>
    <t>ต้นทุนวัสดุทันตกรรม</t>
  </si>
  <si>
    <t>P241</t>
  </si>
  <si>
    <t>หนี้สูญและสงสัยจะสูญ</t>
  </si>
  <si>
    <t>รหัสบัญชี</t>
  </si>
  <si>
    <t>ชื่อบัญชี</t>
  </si>
  <si>
    <t>P29</t>
  </si>
  <si>
    <t>ค่ากลาง</t>
  </si>
  <si>
    <t>IDP</t>
  </si>
  <si>
    <t>Charge Per Rw</t>
  </si>
  <si>
    <t>Revenue</t>
  </si>
  <si>
    <t>3 .แผนจัดซื้อวัสดุอื่น</t>
  </si>
  <si>
    <t>รายได้สุทธิ</t>
  </si>
  <si>
    <t>รหัสPlanfi60</t>
  </si>
  <si>
    <t>ชื่อPlanfin60</t>
  </si>
  <si>
    <t>รหัสExp&amp;Rev</t>
  </si>
  <si>
    <t>ชื่อExp&amp;Rev</t>
  </si>
  <si>
    <t xml:space="preserve">ส่วนต่างค่ารักษาฯ </t>
  </si>
  <si>
    <t>หน่วยบริการลงนาม</t>
  </si>
  <si>
    <t>……………………………………..</t>
  </si>
  <si>
    <t>4. แผนบริหารจัดการเจ้าหนี้</t>
  </si>
  <si>
    <t>5. แผนบริหารจัดการลูกหนี้</t>
  </si>
  <si>
    <t>6. แผนการลงทุนเพิ่ม</t>
  </si>
  <si>
    <t>7. แผนสนับสนุน รพ.สต.</t>
  </si>
  <si>
    <t>รายการ</t>
  </si>
  <si>
    <t>เวชภัณฑ์มิใช่ยาและวัสดุการแพทย์</t>
  </si>
  <si>
    <t>วัสดุวิทยาศาสตร์การแพทย์</t>
  </si>
  <si>
    <t>3.แผนจัดซื้อวัสดุอื่นๆ</t>
  </si>
  <si>
    <t xml:space="preserve">แผนการจ่ายชำระหนี้สินปีต่อไป </t>
  </si>
  <si>
    <t>ปี 2562</t>
  </si>
  <si>
    <t>ปี 2563</t>
  </si>
  <si>
    <t>ปี 2564</t>
  </si>
  <si>
    <t>เจ้าหนี้ยา</t>
  </si>
  <si>
    <t>เจ้าหนี้ วชภ</t>
  </si>
  <si>
    <t>เจ้าหนี้ lab</t>
  </si>
  <si>
    <t>เจ้าหนี้ตามจ่าย</t>
  </si>
  <si>
    <t>เจ้าหนี้ค่าแรงค้างจ่าย</t>
  </si>
  <si>
    <t>เจ้าหนี้ค่าครุภัณฑ์ สิ่งก่อสร้างฯ</t>
  </si>
  <si>
    <t xml:space="preserve"> รวม</t>
  </si>
  <si>
    <t>ลูกหนี้ UC</t>
  </si>
  <si>
    <t>ลูกหนี้ ประกันสังคม</t>
  </si>
  <si>
    <t>ลูกหนี้ กรมบัญชีกลาง</t>
  </si>
  <si>
    <t>ลูกหนี้ แรงงานต่างด้าว</t>
  </si>
  <si>
    <t>ลูกหนี้ บุคคลที่มีปัญหาสถานะและสิทธิ</t>
  </si>
  <si>
    <t>ลูกหนี้ อปท</t>
  </si>
  <si>
    <t>ลูกหนี้ อื่น ๆ</t>
  </si>
  <si>
    <t>6.แผนการลงทุนของหน่วยบริการ</t>
  </si>
  <si>
    <t>ประเภท</t>
  </si>
  <si>
    <t>หมายเหตุ</t>
  </si>
  <si>
    <t>จัดซื้อ จัดหาด้วยเงินบำรุงและเงินนอกงบประมาณอื่น ๆ ของ รพ.</t>
  </si>
  <si>
    <t>จัดซื้อ จัดหาด้วยค่างบค่าเสื่อมจากการบริการ</t>
  </si>
  <si>
    <t>จัดซื้อ จัดหาด้วยเงินงบประมาณ</t>
  </si>
  <si>
    <t>7. แผนการสนับสนุน รพ.สต.  (ไม่รวมเงินตามผลงาน)</t>
  </si>
  <si>
    <t>มูลค่ารวม</t>
  </si>
  <si>
    <t>ลำดับที่</t>
  </si>
  <si>
    <t>ชื่อ รพ.สต</t>
  </si>
  <si>
    <t>ยา เวชภัณฑ์ และวัสดุทุกประเภท</t>
  </si>
  <si>
    <t>งบค่าเสื่อม UC</t>
  </si>
  <si>
    <t>รายการอื่น</t>
  </si>
  <si>
    <t>SumAdjRw</t>
  </si>
  <si>
    <r>
      <t>EBITDA - รายได้(ไม่รวมงบลงทุน)</t>
    </r>
    <r>
      <rPr>
        <b/>
        <sz val="16"/>
        <color rgb="FFFF0000"/>
        <rFont val="TH SarabunPSK"/>
        <family val="2"/>
      </rPr>
      <t>หัก</t>
    </r>
    <r>
      <rPr>
        <b/>
        <sz val="16"/>
        <color theme="1"/>
        <rFont val="TH SarabunPSK"/>
        <family val="2"/>
      </rPr>
      <t xml:space="preserve"> ค่าใช้จ่าย(ไม่รวมค่าเสื่อม)</t>
    </r>
  </si>
  <si>
    <t>Fixed Cost ตามประกาศ (สธ0204/22819 ลว.15 กค.59)</t>
  </si>
  <si>
    <t>Fixed Cost</t>
  </si>
  <si>
    <t xml:space="preserve">หมายถึง การสนับสนุนค่าใช้จ่ายที่เป็นต้นทุนคงที่ ในการบริการของ รพ.สต.และสถานีอนามัยเฉลิมพระเกียรติ </t>
  </si>
  <si>
    <t>ประกอบด้วย ค่าไฟฟ้า ประปา สื่อสาร ค่าจ้างลูกจ้างชั่วคราว  ค่าน้ำมันเชื้อเพลิง (สธ.0204/22819 ลว.15 กค.59)</t>
  </si>
  <si>
    <t>เช่น ค่าใข้จ่ายตามโครงการ ค่าใช้สอย ค่าปรับปรุงเพิ่มเติมฯและรายการอื่น ๆที่แม่ข่ายจ่ายแทน</t>
  </si>
  <si>
    <t>หมายถึงที่ได้รับจากสนับสนุนจาก สปสช. เท่านั้น</t>
  </si>
  <si>
    <t>รหัสREV-EXP</t>
  </si>
  <si>
    <t>รหัสPLANFIN60</t>
  </si>
  <si>
    <t xml:space="preserve">      Expense</t>
  </si>
  <si>
    <t>เจ้าหนี้วัสดุอื่น</t>
  </si>
  <si>
    <t xml:space="preserve">   เจ้าหนี้วัสดุอื่น</t>
  </si>
  <si>
    <t>วิธีการใช้งาน</t>
  </si>
  <si>
    <t>Espense</t>
  </si>
  <si>
    <t>คอลั่ม D  คำนวนให้</t>
  </si>
  <si>
    <t>คอลั่ม E  link มาจาก  worksheet</t>
  </si>
  <si>
    <t xml:space="preserve">เตรียมไฟล์ก่อนนำส่งข้อมูล </t>
  </si>
  <si>
    <t xml:space="preserve">1.WS-Re-Exp ให้ลบข้อมูลที่ไม่เกี่ยวข้องออกให้หมด   ให้เหลือแต่ข้อมูลคอลั่ม A B C </t>
  </si>
  <si>
    <t xml:space="preserve">    ตรวจสอบค่าว่างในคอลั่ม C  ให้ใส่เลข  0  แทนค่าว่าง</t>
  </si>
  <si>
    <t>งบลงทุน (เงินบำรุง)  เปรียบเทียบกับ EBITDA &gt;20%</t>
  </si>
  <si>
    <t>คอลั่ม E  ใส่ข้อมูลบริการ  OPD=visit /  IPD=AdjRw  แยกตามสิทธิ</t>
  </si>
  <si>
    <t xml:space="preserve">คอลั่ม G ข้อมูล link มาจาก  worksheet  </t>
  </si>
  <si>
    <t>คอลั่ม E  ข้อมูล link มาจาก  worksheet</t>
  </si>
  <si>
    <t>1 WS-Re-Exp</t>
  </si>
  <si>
    <t>4301020105.260</t>
  </si>
  <si>
    <t>4301020105.261</t>
  </si>
  <si>
    <t>ส่วนต่างค่ารักษาที่สูงกว่าข้อตกลงในการจ่ายตาม DRG- UC OP -HC</t>
  </si>
  <si>
    <t>4301020105.262</t>
  </si>
  <si>
    <t>ส่วนต่างค่ารักษาที่สูงกว่าข้อตกลงในการจ่ายตาม DRG- UC IP -HC</t>
  </si>
  <si>
    <t>4301020105.263</t>
  </si>
  <si>
    <t>รายได้ค่ารักษา OP Refer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</si>
  <si>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</si>
  <si>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</si>
  <si>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</si>
  <si>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</si>
  <si>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</si>
  <si>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</si>
  <si>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4301010102.103</t>
  </si>
  <si>
    <t>4301010102.104</t>
  </si>
  <si>
    <t>4301010102.105</t>
  </si>
  <si>
    <t>ส่วนเพิ่มมูลค่าจากการผลิตสินค้า</t>
  </si>
  <si>
    <t>4301020102.103</t>
  </si>
  <si>
    <t>4301020102.104</t>
  </si>
  <si>
    <t>4301020102.105</t>
  </si>
  <si>
    <t>รายได้จากระบบปฏิบัติการฉุกเฉิน (EMS)</t>
  </si>
  <si>
    <t>4301020102.106</t>
  </si>
  <si>
    <t xml:space="preserve">รายได้สนับสนุนยาและอื่น ๆ </t>
  </si>
  <si>
    <t>4301020104.805</t>
  </si>
  <si>
    <t>รายได้ค่ารักษาเบิกจ่ายตรง- กทม. OP</t>
  </si>
  <si>
    <t>4301020104.806</t>
  </si>
  <si>
    <t>รายได้ค่ารักษาเบิกจ่ายตรง- กทม. IP</t>
  </si>
  <si>
    <t>4301020104.807</t>
  </si>
  <si>
    <t>ส่วนต่างค่ารักษาที่สูงกว่าข้อตกลงในการจ่ายตาม DRG -เบิกจ่ายตรง กทม.</t>
  </si>
  <si>
    <t>4301020104.808</t>
  </si>
  <si>
    <t>ส่วนต่างค่ารักษาที่ต่ำกว่าข้อตกลงในการจ่ายตาม DRG -เบิกจ่ายตรง กทม.</t>
  </si>
  <si>
    <t>4301020104.809</t>
  </si>
  <si>
    <t>รายได้ค่ารักษาเบิกจ่ายตรง- อปท.(พัทยา)  OP</t>
  </si>
  <si>
    <t>4301020104.810</t>
  </si>
  <si>
    <t>รายได้ค่ารักษาเบิกจ่ายตรงอปท. (พัทยา)IP</t>
  </si>
  <si>
    <t>4301020104.811</t>
  </si>
  <si>
    <t>ส่วนต่างค่ารักษาที่สูงกว่าข้อตกลงในการจ่ายตาม DRG -เบิกจ่ายตรง อปท.(พัทยา)</t>
  </si>
  <si>
    <t>4301020104.812</t>
  </si>
  <si>
    <t>ส่วนต่างค่ารักษาที่ต่ำกว่าข้อตกลงในการจ่ายตาม DRG -เบิกจ่ายตรง อปท.(พัทยา)</t>
  </si>
  <si>
    <t>4301020105.253</t>
  </si>
  <si>
    <t>ส่วนต่างค่ารักษาที่สูงกว่าข้อตกลงในการจ่าย UC- IP- DMI</t>
  </si>
  <si>
    <t>4301020105.254</t>
  </si>
  <si>
    <t>ส่วนต่างค่ารักษาที่ต่ำกว่าข้อตกลงในการจ่ายUC- IP- DMI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</si>
  <si>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</si>
  <si>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</si>
  <si>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</si>
  <si>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</si>
  <si>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</si>
  <si>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</si>
  <si>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</si>
  <si>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>ส่วนต่างค่ารักษาที่สูงกว่าข้อตกลงในการจ่ายตาม DRG- UC OP AE</t>
  </si>
  <si>
    <t>4301020105.259</t>
  </si>
  <si>
    <t>ส่วนต่างค่ารักษาที่สูงกว่าข้อตกลงในการจ่ายตาม DRG- UC OP -DMI</t>
  </si>
  <si>
    <t>4301020106.321</t>
  </si>
  <si>
    <t>4301020106.322</t>
  </si>
  <si>
    <t>4301020106.512</t>
  </si>
  <si>
    <t xml:space="preserve">รายได้ค่ารักษาแรงงานต่างด้าว OP นอก CUP 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</si>
  <si>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</si>
  <si>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</si>
  <si>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</si>
  <si>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รายได้ค่ารักษาแรงงานต่างด้าว-เบิกจากส่วนกลาง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</si>
  <si>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</si>
  <si>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</si>
  <si>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4301020106.516</t>
  </si>
  <si>
    <t>รายได้ค่าตรวจสุขภาพแรงงานต่างด้าว</t>
  </si>
  <si>
    <t>4301020106.517</t>
  </si>
  <si>
    <t>4301020106.518</t>
  </si>
  <si>
    <t>รายได้แรงงานต่างด้าว- ค่าบริการทางการแพทย์(P&amp;P)</t>
  </si>
  <si>
    <t>4301020106.709</t>
  </si>
  <si>
    <t>รายได้ค่ารักษา-บุคคลที่มีปัญหาสถานะและสิทธิ OP ใน CUP</t>
  </si>
  <si>
    <t>4301020106.710</t>
  </si>
  <si>
    <t>รายได้ค่ารักษาบุคคลที่มีปัญหาสถานะและสิทธิ  - เบิกจากส่วนกลาง IP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</si>
  <si>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</si>
  <si>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</si>
  <si>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</si>
  <si>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</si>
  <si>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4302020199.102</t>
  </si>
  <si>
    <t>4302030101.102</t>
  </si>
  <si>
    <t>รายได้จากการรับบริจาค-สินทรัพย์อื่น</t>
  </si>
  <si>
    <t>4302040101.101</t>
  </si>
  <si>
    <t>พักรับเงินงบอุดหนุน</t>
  </si>
  <si>
    <t>4306010110.102</t>
  </si>
  <si>
    <t>รายรับจากการขายวัสดุที่ใช้แล้ว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</si>
  <si>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</si>
  <si>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</si>
  <si>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</si>
  <si>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</si>
  <si>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</si>
  <si>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</si>
  <si>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4308010117.101</t>
  </si>
  <si>
    <t>รายได้ระหว่างหน่วยงาน -เงินทดรองราชการ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</si>
  <si>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</si>
  <si>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</si>
  <si>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</si>
  <si>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</si>
  <si>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5101010199.103</t>
  </si>
  <si>
    <t>5101020114.120</t>
  </si>
  <si>
    <t>5101020114.121</t>
  </si>
  <si>
    <t>5101020115.101</t>
  </si>
  <si>
    <t>ค่าตอบแทนพิเศษชายแดนภาคใต้ (บริการ)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</si>
  <si>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</si>
  <si>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</si>
  <si>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</si>
  <si>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</si>
  <si>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5101030206.101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</si>
  <si>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</si>
  <si>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5101040205.101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</si>
  <si>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</si>
  <si>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5104010104.101</t>
  </si>
  <si>
    <t>5104010104.102</t>
  </si>
  <si>
    <t>5104010104.103</t>
  </si>
  <si>
    <t>5104010104.104</t>
  </si>
  <si>
    <t>5104010104.105</t>
  </si>
  <si>
    <t>5104010104.106</t>
  </si>
  <si>
    <t>5104010104.107</t>
  </si>
  <si>
    <t>5104010104.108</t>
  </si>
  <si>
    <t>5104010104.109</t>
  </si>
  <si>
    <t>5104010110.101</t>
  </si>
  <si>
    <t>ค่าเชื้อเพลิง</t>
  </si>
  <si>
    <t>5104030205.118</t>
  </si>
  <si>
    <t>วัสดุเอกซเรย์ใช้ไป</t>
  </si>
  <si>
    <t>5104030212.101</t>
  </si>
  <si>
    <t xml:space="preserve">ค่าเช่าเบ็ดเตล็ด </t>
  </si>
  <si>
    <t>5104030218.101</t>
  </si>
  <si>
    <t>ค่าใช้จ่ายผลักส่งเป็นรายได้แผ่นดิน</t>
  </si>
  <si>
    <t>5104030299.104</t>
  </si>
  <si>
    <t>ค่าใช้สอยอื่นๆ</t>
  </si>
  <si>
    <t>5104030299.502</t>
  </si>
  <si>
    <t>ค่าใช้จ่ายตามโครง การ (P&amp;P) แรงงานต่างด้าว</t>
  </si>
  <si>
    <t>5104040199.101</t>
  </si>
  <si>
    <t>ค่าตอบแทนในการปฏิบัติงานของเจ้าหน้าที่  (บริการ)</t>
  </si>
  <si>
    <t>5104040199.102</t>
  </si>
  <si>
    <t>ค่าตอบแทนในการปฏิบัติงานของเจ้าหน้าที่  (สนับสนุน)</t>
  </si>
  <si>
    <t>5104040199.103</t>
  </si>
  <si>
    <t>ค่าตอบแทนการปฎิบัติงานในคลินิกพิเศษนอกเวลา</t>
  </si>
  <si>
    <t>5104040199.104</t>
  </si>
  <si>
    <t>ค่าตอบแทนการปฎิบัติงานชันสูตรพลิกศพ</t>
  </si>
  <si>
    <t>5104040199.105</t>
  </si>
  <si>
    <t>ค่าตอบแทนปฎิบัติงานแพทย์สาขาส่งเสริมพิเศษ</t>
  </si>
  <si>
    <t>5104040199.106</t>
  </si>
  <si>
    <t>5104040199.107</t>
  </si>
  <si>
    <t>5104040199.108</t>
  </si>
  <si>
    <t>5104040199.109</t>
  </si>
  <si>
    <t>ค่าตอบแทนปฎิบัติงานส่งเสริมสุขภาพและเวชปฏิบัติครอบครัว</t>
  </si>
  <si>
    <t>5104040199.110</t>
  </si>
  <si>
    <t>5105010129.101</t>
  </si>
  <si>
    <t>ค่าเสื่อมราคา - ครุภัณฑ์การศึกษา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</si>
  <si>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</si>
  <si>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</si>
  <si>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</si>
  <si>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</si>
  <si>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</si>
  <si>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</si>
  <si>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5107030101.101</t>
  </si>
  <si>
    <t>บัญชีพักเบิกเงินอุดหนุน</t>
  </si>
  <si>
    <t>5108010101.202</t>
  </si>
  <si>
    <t xml:space="preserve">หนี้สูญ-ลูกหนี้ค่ารักษาUC-IP </t>
  </si>
  <si>
    <t>5108010107.202</t>
  </si>
  <si>
    <t>หนี้สงสัยจะสูญ-ลูกหนี้ค่ารักษา IP-UC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</si>
  <si>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</si>
  <si>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</si>
  <si>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</si>
  <si>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</si>
  <si>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</si>
  <si>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 หน่วยงานโอนเงินนอกงบประมาณให้กรมบัญชีกลาง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</si>
  <si>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</si>
  <si>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</si>
  <si>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</si>
  <si>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คชจ.ระหว่างหน่วยงาน - รายได้แผ่นดินรอนำส่งคลัง</t>
  </si>
  <si>
    <t>5211010102.101</t>
  </si>
  <si>
    <t xml:space="preserve">ทุนสำรองสุทธิ (Net working Capital) </t>
  </si>
  <si>
    <t xml:space="preserve">เงินบำรุงคงเหลือ </t>
  </si>
  <si>
    <t xml:space="preserve">หนี้สินและภาระผูกพัน </t>
  </si>
  <si>
    <t>41010</t>
  </si>
  <si>
    <t>รายได้ UC - OPD</t>
  </si>
  <si>
    <t>42010</t>
  </si>
  <si>
    <t>รายได้ UC - IPD</t>
  </si>
  <si>
    <t>44010</t>
  </si>
  <si>
    <t>43010</t>
  </si>
  <si>
    <t>รายได้ UC - อื่น ๆ</t>
  </si>
  <si>
    <t>43060</t>
  </si>
  <si>
    <t>41020</t>
  </si>
  <si>
    <t>รายได้ค่ารักษาเบิกต้นสังกัด - OPD</t>
  </si>
  <si>
    <t>42020</t>
  </si>
  <si>
    <t>รายได้ค่ารักษาเบิกต้นสังกัด - IPD</t>
  </si>
  <si>
    <t>P61</t>
  </si>
  <si>
    <t>41030</t>
  </si>
  <si>
    <t>รายได้ค่ารักษาเบิกจ่ายตรง อปท. - OPD</t>
  </si>
  <si>
    <t>42030</t>
  </si>
  <si>
    <t>รายได้ค่ารักษาเบิกจ่ายตรง อปท. - IPD</t>
  </si>
  <si>
    <t>44030</t>
  </si>
  <si>
    <t>43020</t>
  </si>
  <si>
    <t>รายได้ค่ารักษาเบิกจ่ายตรงกรมบัญชีกลาง- อื่นๆ</t>
  </si>
  <si>
    <t>41040</t>
  </si>
  <si>
    <t>รายได้ค่ารักษาเบิกจ่ายตรงกรมบัญชีกลาง- OPD</t>
  </si>
  <si>
    <t>42040</t>
  </si>
  <si>
    <t>รายได้ค่ารักษาเบิกจ่ายตรงกรมบัญชีกลาง- IPD</t>
  </si>
  <si>
    <t>44020</t>
  </si>
  <si>
    <t>44040</t>
  </si>
  <si>
    <t>41050</t>
  </si>
  <si>
    <t>รายได้ประกันสังคม - OPD</t>
  </si>
  <si>
    <t>42050</t>
  </si>
  <si>
    <t>รายได้ประกันสังคม - IPD</t>
  </si>
  <si>
    <t>43030</t>
  </si>
  <si>
    <t>รายได้ประกันสังคม - อื่น ๆ</t>
  </si>
  <si>
    <t>44050</t>
  </si>
  <si>
    <t>41060</t>
  </si>
  <si>
    <t>รายได้แรงงานต่างด้าว-OPD</t>
  </si>
  <si>
    <t>42060</t>
  </si>
  <si>
    <t>รายได้แรงงานต่างด้าว-IPD</t>
  </si>
  <si>
    <t>43040</t>
  </si>
  <si>
    <t>รายได้แรงงานต่างด้าว-อื่นๆ</t>
  </si>
  <si>
    <t>43050</t>
  </si>
  <si>
    <t>รายได้ค่ารักษาและบริการ - อื่น ๆ</t>
  </si>
  <si>
    <t>41070</t>
  </si>
  <si>
    <t>รายได้ค่ารักษาและบริการอื่น ๆ-OPD</t>
  </si>
  <si>
    <t>42070</t>
  </si>
  <si>
    <t>รายได้ค่ารักษาและบริการอื่น ๆ-IPD</t>
  </si>
  <si>
    <t>45100</t>
  </si>
  <si>
    <t>45110</t>
  </si>
  <si>
    <t>46030</t>
  </si>
  <si>
    <t>46010</t>
  </si>
  <si>
    <t>46020</t>
  </si>
  <si>
    <t>51010</t>
  </si>
  <si>
    <t>ยาใช้ไป V</t>
  </si>
  <si>
    <t>51020</t>
  </si>
  <si>
    <t>เวชภัณฑ์มิใช่ยาใช้ไป v</t>
  </si>
  <si>
    <t>51030</t>
  </si>
  <si>
    <t>วัสดุการแพทย์ใช้ไป V</t>
  </si>
  <si>
    <t>51050</t>
  </si>
  <si>
    <t>วัสดุทันตกรรมใช้ไป V</t>
  </si>
  <si>
    <t>51040</t>
  </si>
  <si>
    <t>วัสดุวิทยาศาสตร์การแพทย์ใช้ไป V</t>
  </si>
  <si>
    <t>52010</t>
  </si>
  <si>
    <t>เงินเดือนและค่าจ้างประจำ F</t>
  </si>
  <si>
    <t>51070</t>
  </si>
  <si>
    <t>ค่าตอบแทน(ฉบับ5,ค่าล่วงเวลา) V</t>
  </si>
  <si>
    <t>52030</t>
  </si>
  <si>
    <t>ค่าจ้างชั่วคราว F</t>
  </si>
  <si>
    <t>52020</t>
  </si>
  <si>
    <t>ค่าจ้างพนักงานกระทรวงสาธารณสุข F</t>
  </si>
  <si>
    <t>52040</t>
  </si>
  <si>
    <t>ค่าจ้างเหมาบุคลากรอื่น F</t>
  </si>
  <si>
    <t>52060</t>
  </si>
  <si>
    <t>ค่าใช้จ่ายบุคลากรอื่น F</t>
  </si>
  <si>
    <t>52080</t>
  </si>
  <si>
    <t>ค่าตอบแทน (ฉบับ 8) F</t>
  </si>
  <si>
    <t>52070</t>
  </si>
  <si>
    <t>ค่าตอบแทน พ.ต.ส. F</t>
  </si>
  <si>
    <t>52090</t>
  </si>
  <si>
    <t>ค่าตอบแทน(ฉบับ 9,ส่วนเพิ่ม) F</t>
  </si>
  <si>
    <t>51130</t>
  </si>
  <si>
    <t>ค่าใช้สอยอื่น V</t>
  </si>
  <si>
    <t>51120</t>
  </si>
  <si>
    <t>ค่าซ่อมแซม V</t>
  </si>
  <si>
    <t>51100</t>
  </si>
  <si>
    <t>ค่าจ้างเหมาบำรุงรักษา/ซ่อมแซม V</t>
  </si>
  <si>
    <t>51110</t>
  </si>
  <si>
    <t>ค่าจ้างเหมาบริการ V</t>
  </si>
  <si>
    <t>51090</t>
  </si>
  <si>
    <t>ค่าจ้างตรวจทางห้องปฏิบัติการ V</t>
  </si>
  <si>
    <t>51080</t>
  </si>
  <si>
    <t>ค่าสาธารณูปโภค V</t>
  </si>
  <si>
    <t>51060</t>
  </si>
  <si>
    <t>วัสดุใช้ไป V</t>
  </si>
  <si>
    <t>53020</t>
  </si>
  <si>
    <t>ค่าเสื่อมราคาอาคารและสิ่งปลูกสร้าง O</t>
  </si>
  <si>
    <t>53030</t>
  </si>
  <si>
    <t>ค่าเสื่อมราคาครุภัณฑ์ O</t>
  </si>
  <si>
    <t>53060</t>
  </si>
  <si>
    <t>ค่าตัดจำหน่าย O</t>
  </si>
  <si>
    <t>52100</t>
  </si>
  <si>
    <t>ค่าใช้จ่ายโครงการPP   F</t>
  </si>
  <si>
    <t>51140</t>
  </si>
  <si>
    <t>ค่าใช้จ่ายโครงการ Non PP  V</t>
  </si>
  <si>
    <t>53040</t>
  </si>
  <si>
    <t>ค่ารักษาตามจ่าย O</t>
  </si>
  <si>
    <t>53050</t>
  </si>
  <si>
    <t>ค่าใช้จ่ายอื่น O</t>
  </si>
  <si>
    <t>53010</t>
  </si>
  <si>
    <t>หนี้สูญและหนี้สงสัยจะสูญ O</t>
  </si>
  <si>
    <t>plan_id</t>
  </si>
  <si>
    <t>hgr_code</t>
  </si>
  <si>
    <t>รหัสบัญชีย่อย</t>
  </si>
  <si>
    <t>ชื่อบัญชีย่อย</t>
  </si>
  <si>
    <t>UseOrNot</t>
  </si>
  <si>
    <t>NotUseDate</t>
  </si>
  <si>
    <t>YearX</t>
  </si>
  <si>
    <t>2559</t>
  </si>
  <si>
    <t>Use</t>
  </si>
  <si>
    <t>รายได้แผ่นดิน-ค่าขายของเบ็ดเตล็ด</t>
  </si>
  <si>
    <t>2560</t>
  </si>
  <si>
    <t>รายได้ค่ารักษาเบิกต้นสังกัด OP</t>
  </si>
  <si>
    <t>รายได้ค่ารักษาเบิกต้นสังกัด IP</t>
  </si>
  <si>
    <t>รายได้ค่ารักษาชำระเงิน OP</t>
  </si>
  <si>
    <t>รายได้ค่ารักษาชำระเงิน IP</t>
  </si>
  <si>
    <t>รายได้ค่ารักษาเบิกจ่ายตรงกรมบัญชีกลาง OP</t>
  </si>
  <si>
    <t>รายได้ค่ารักษาเบิกจ่ายตรงกรมบัญชีกลาง IP</t>
  </si>
  <si>
    <t>รายได้ค่ารักษา พรบ.รถ OP</t>
  </si>
  <si>
    <t>รายได้ค่ารักษา พรบ.รถ IP</t>
  </si>
  <si>
    <t>รายได้ค่ารักษาเบิกจ่ายตรง- อปท. OP</t>
  </si>
  <si>
    <t>รายได้ค่ารักษาเบิกจ่ายตรงอปท. IP</t>
  </si>
  <si>
    <t>รายได้ค่ารักษา UC -OP  ใน CUP</t>
  </si>
  <si>
    <t xml:space="preserve">รายได้ค่ารักษา UC-IP  </t>
  </si>
  <si>
    <t>รายได้ค่ารักษา UC - OP นอก CUP ในจังหวัด</t>
  </si>
  <si>
    <t>รายได้ค่ารักษา UC-OP  นอก CUP ต่างจังหวัด</t>
  </si>
  <si>
    <t>รายได้ค่ารักษาUC-OP ต่างสังกัด สป.</t>
  </si>
  <si>
    <t>รายได้กองทุน UC - OP แบบเหมาจ่ายต่อผู้มีสิทธิ</t>
  </si>
  <si>
    <t>รายได้กองทุน UC-OP ตามเกณฑ์คุณภาพผลงานบริการ</t>
  </si>
  <si>
    <t>รายได้กองทุน UC - P&amp;P แบบเหมาจ่ายต่อผู้มีสิทธิ</t>
  </si>
  <si>
    <t>รายได้กองทุน P&amp;P อื่น</t>
  </si>
  <si>
    <t>ส่วนต่างค่ารักษาที่สูงกว่าเหมาจ่ายรายหัว - กองทุน UC OP</t>
  </si>
  <si>
    <t>ส่วนต่างค่ารักษาที่สูงกว่าข้อตกลงในการจ่ายตาม DRG-กองทุน UC -IP</t>
  </si>
  <si>
    <t>ส่วนต่างค่ารักษาที่ต่ำกว่าข้อตกลงในการจ่ายตาม DRG-กองทุน UC -IP</t>
  </si>
  <si>
    <t>ส่วนต่างค่ารักษาที่สูงกว่าข้อตกลงในการตามจ่าย UC OP</t>
  </si>
  <si>
    <t>ส่วนต่างค่ารักษาที่ต่ำกว่าข้อตกลงในการตามจ่าย UC OP</t>
  </si>
  <si>
    <t xml:space="preserve">รายได้ค่ารักษาด้านการสร้างเสริมสุขภาพและป้องกันโรค (P&amp;P) </t>
  </si>
  <si>
    <t>รายได้ค่ารักษา UC OP - AE</t>
  </si>
  <si>
    <t>รายได้ค่ารักษา UC IP - AE</t>
  </si>
  <si>
    <t>รายได้ค่ารักษา UC OP - HC</t>
  </si>
  <si>
    <t>รายได้ค่ารักษา UC IP - HC</t>
  </si>
  <si>
    <t>รายได้ค่ารักษา UC OP - DMI</t>
  </si>
  <si>
    <t>รายได้ค่ารักษา UC IP - DMI</t>
  </si>
  <si>
    <t>ส่วนต่างค่ารักษาที่สูงกว่าข้อตกลงในการจ่ายตาม DRG- UC IP AE</t>
  </si>
  <si>
    <t>ส่วนต่างค่ารักษาที่ต่ำกว่าข้อตกลงในการจ่ายตาม DRG- UC IP AE</t>
  </si>
  <si>
    <t>ส่วนต่างค่ารักษาที่ต่ำกว่าข้อตกลงในการจ่ายตาม DRG- UC OP -DMI</t>
  </si>
  <si>
    <t>รายได้ค่ารักษาประกันสังคม OP-เครือข่าย</t>
  </si>
  <si>
    <t>รายได้ค่ารักษาประกันสังคม IP-เครือข่าย</t>
  </si>
  <si>
    <t>รายได้ค่ารักษาประกันสังคม OP-นอกเครือข่าย</t>
  </si>
  <si>
    <t>รายได้ค่ารักษาประกันสังคม IP-นอกเครือข่าย</t>
  </si>
  <si>
    <t>รายได้ค่ารักษาประกันสังคม-ค่าใช้จ่ายสูง/อุบัติเหตุ/ฉุกเฉิน OP</t>
  </si>
  <si>
    <t>รายได้ค่ารักษาประกันสังคม-ค่าใช้จ่ายสูง IP</t>
  </si>
  <si>
    <t>ส่วนต่างค่ารักษาที่สูงกว่าเหมาจ่ายรายหัว - กองทุนประกันสังคม - OP</t>
  </si>
  <si>
    <t>ส่วนต่างค่ารักษาที่สูงกว่าข้อตกลงตามหลักเกณฑ์การจ่าย - กองทุนประกันสังคม - IP</t>
  </si>
  <si>
    <t>ส่วนต่างค่ารักษาที่สูงกว่าข้อตกลงในการจ่ายตาม DRG -ประกันสังคม IP</t>
  </si>
  <si>
    <t>ส่วนต่างค่ารักษาที่ต่ำกว่าข้อตกลงในการจ่ายตาม DRG -ประกันสังคม IP</t>
  </si>
  <si>
    <t>รายได้ค่ารักษาแรงงานต่างด้าว OP</t>
  </si>
  <si>
    <t>รายได้ค่ารักษาแรงงานต่างด้าว IP</t>
  </si>
  <si>
    <t>ส่วนต่างค่ารักษาที่สูงกว่ากองทุนเหมาจ่ายรายหัว - กองทุนแรงงานต่างด้าว - OP</t>
  </si>
  <si>
    <t>ส่วนต่างค่ารักษาที่สูงกว่ากองทุนเหมาจ่ายรายหัว - กองทุนแรงงานต่างด้าว - IP</t>
  </si>
  <si>
    <t>รายได้ค่ารักษาแรงงานต่างด้าว-เบิกจากส่วนกลาง OP</t>
  </si>
  <si>
    <t>ส่วนต่างค่ารักษาที่สูงกว่าข้อตกลงในการจ่ายตาม DRG -แรงงานต่างด้าว - IP</t>
  </si>
  <si>
    <t>ส่วนต่างค่ารักษาที่ต่ำกว่าข้อตกลงในการจ่ายตาม DRG -แรงงานต่างด้าว - IP</t>
  </si>
  <si>
    <t>รายได้ค่ารักษาบุคคลที่มีปัญหาสถานะและสิทธิ OP นอก CUP</t>
  </si>
  <si>
    <t>รายได้ค่ารักษาบุคคลที่มีปัญหาสถานะและสิทธิ  - เบิกจากส่วนกลาง OP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</si>
  <si>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</si>
  <si>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รายได้ค่าเช่าอสังหาริมทรัพย์</t>
  </si>
  <si>
    <t>รายได้ค่าเช่าอื่น</t>
  </si>
  <si>
    <t>รายได้จากการรับบริจาค-เงินสดและรายการเทียบเท่าเงินสด</t>
  </si>
  <si>
    <t>รายได้ดอกเบี้ยจากสถาบันการเงิน</t>
  </si>
  <si>
    <t>บัญชีรายได้ระหว่างหน่วยงาน - หน่วยงานรับเงินงบบุคลากรจากรัฐบาล</t>
  </si>
  <si>
    <t>บัญชีรายได้ระหว่างหน่วยงาน - หน่วยงานรับเงินงบลงทุนจากรัฐบาล</t>
  </si>
  <si>
    <t>บัญชีรายได้ระหว่างหน่วยงาน - หน่วยงานรับเงินงบดำเนินงานจากรัฐบาล</t>
  </si>
  <si>
    <t>บัญชีรายได้ระหว่างหน่วยงาน - หน่วยงานรับเงินงบอุดหนุนจากรัฐบาล</t>
  </si>
  <si>
    <t>บัญชีรายได้ระหว่างหน่วยงาน - หน่วยงานรับเงินงบรายจ่ายอื่นจากรัฐบาล</t>
  </si>
  <si>
    <t>บัญชีรายได้ระหว่างหน่วยงาน - หน่วยงานรับเงินงบกลางจากรัฐบาล</t>
  </si>
  <si>
    <t>บัญชีรายได้ระหว่างหน่วยงาน - หน่วยงานรับเงินกู้จากรัฐบาล</t>
  </si>
  <si>
    <t>รายได้ระหว่างหน่วยงาน - หน่วยงานรับเงินถอนคืนรายได้จากรัฐบาล</t>
  </si>
  <si>
    <t>รายได้ระหว่างกัน-ภายในกรมเดียวกัน</t>
  </si>
  <si>
    <t>รายได้อื่น-สินค้ารับโอนจาก สสจ./ รพศ./รพท./รพช./รพ.สต.</t>
  </si>
  <si>
    <t>รายได้อื่น-วัสดุรับโอนจาก สสจ./รพศ./รพท./รพช./รพ.สต.</t>
  </si>
  <si>
    <t>รายได้อื่น-เงินงบประมาณงบดำเนินงานรับโอนจาก สสจ./รพศ./รพท./รพช. /รพ.สต.</t>
  </si>
  <si>
    <t>รายได้อื่น-เงินงบประมาณงบรายจ่ายอื่นรับโอนจาก สสจ./รพศ. /รพท./รพช. /รพ.สต.</t>
  </si>
  <si>
    <t>ค่าจ้างพนักงานกระทรวงสาธารณสุข (บริการ)</t>
  </si>
  <si>
    <t>เงินค่าตอบแทนพนักงานราชการ (บริการ)</t>
  </si>
  <si>
    <t>ค่าตอบแทนพนักงานราชการ (สนับสนุน)</t>
  </si>
  <si>
    <t>เงินค่าครองชีพสำหรับข้าราชการ (บริการ)</t>
  </si>
  <si>
    <t>เงินค่าครองชีพสำหรับข้าราชการ(สนับสนุน)</t>
  </si>
  <si>
    <t>เงินค่าครองชีพสำหรับลูกจ้างประจำ(บริการ)</t>
  </si>
  <si>
    <t>เงินค่าครองชีพสำหรับลูกจ้างประจำ(สนับสนุน)</t>
  </si>
  <si>
    <t>เงินค่าครองชีพสำหรับพนักงานราชการ(บริการ)</t>
  </si>
  <si>
    <t>เงินค่าครองชีพสำหรับพนักงานราชการ(สนับสนุน)</t>
  </si>
  <si>
    <t>เงินสมทบกองทุนประกันสังคมส่วนของนายจ้าง</t>
  </si>
  <si>
    <t>เงินช่วยเหลือค่ารักษาพยาบาลตามกฎหมายสงเคราะห์ข้าราชการ</t>
  </si>
  <si>
    <t>ค่าจ้างเหมาบำรุงรักษาครุภัณฑ์วิทยาศาสตร์และการแพทย์</t>
  </si>
  <si>
    <t>ค่าจ้างเหมาบริการทางการแพทย์</t>
  </si>
  <si>
    <t>ค่าจ้างเหมาบริการอื่น(สนับสนุน)</t>
  </si>
  <si>
    <t>ค่าน้ำประปาและน้ำบาดาล</t>
  </si>
  <si>
    <t>วัสดุเภสัชกรรมใช้ไป</t>
  </si>
  <si>
    <t>วัสดุทางการแพทย์ทั่วไปใช้ไป</t>
  </si>
  <si>
    <t>ค่าครุภัณฑ์มูลค่าต่ำกว่าเกณฑ์</t>
  </si>
  <si>
    <t xml:space="preserve">ค่าเช่าอสังหาริมทรัพย์ </t>
  </si>
  <si>
    <t>ค่าใช้จ่ายตามโครงการ(PP)</t>
  </si>
  <si>
    <t>ค่ารักษาตามจ่าย UC ในสังกัด สธ.</t>
  </si>
  <si>
    <t>ค่ารักษาตามจ่าย UC นอกสังกัด สธ.</t>
  </si>
  <si>
    <t>หนี้สูญ-ลูกหนี้ค่าสิ่งส่งตรวจ-หน่วยงานภาครัฐ</t>
  </si>
  <si>
    <t>หนี้สูญ-ลูกหนี้ค่ารักษา-ชำระเงิน OP</t>
  </si>
  <si>
    <t>หนี้สูญ-ลูกหนี้ค่ารักษา-ชำระเงิน IP</t>
  </si>
  <si>
    <t>หนี้สูญ-ลูกหนี้ค่ารักษา UC -OP นอก CUP        (ในจังหวัด)</t>
  </si>
  <si>
    <t>หนี้สูญ-ลูกหนี้ค่ารักษา UC -OP นอก CUP (ต่างจังหวัด)</t>
  </si>
  <si>
    <t>หนี้สูญ-ลูกหนี้ค่ารักษา UC- OP -AE</t>
  </si>
  <si>
    <t>หนี้สูญ-ลูกหนี้ค่ารักษา UC- OP- HC</t>
  </si>
  <si>
    <t>หนี้สูญ-ลูกหนี้ค่ารักษา UC - IP -HC</t>
  </si>
  <si>
    <t>หนี้สูญ-ลูกหนี้ค่ารักษา UC- OP- DMI</t>
  </si>
  <si>
    <t>หนี้สูญ-ลูกหนี้ค่ารักษา UC -IP - DMI</t>
  </si>
  <si>
    <t>หนี้สูญ-ลูกหนี้ค่ารักษาประกันสังคม-ค่าใช้จ่ายสูง/อุบัติเหตุ/ฉุกเฉิน OP</t>
  </si>
  <si>
    <t>หนี้สูญ-ลูกหนี้ค่ารักษา-พรบ.รถ OP</t>
  </si>
  <si>
    <t>หนี้สูญ-ลูกหนี้ค่ารักษา-พรบ.รถ IP</t>
  </si>
  <si>
    <t>หนี้สงสัยจะสูญ-ลูกหนี้ค่ารักษา-ชำระเงิน OP</t>
  </si>
  <si>
    <t>หนี้สงสัยจะสูญ-ลูกหนี้ค่ารักษา-ชำระเงิน  IP</t>
  </si>
  <si>
    <t>หนี้สงสัยจะสูญ-ลูกหนี้ค่ารักษา UC-OP - AE</t>
  </si>
  <si>
    <t>หนี้สงสัยจะสูญ-ลูกหนี้ค่ารักษา UC- IP- AE</t>
  </si>
  <si>
    <t>หนี้สงสัยจะสูญ-ลูกหนี้ค่ารักษา UC-OP - HC</t>
  </si>
  <si>
    <t>หนี้สงสัยจะสูญ-ลูกหนี้ค่ารักษา UC -IP- HC</t>
  </si>
  <si>
    <t>หนี้สงสัยจะสูญ-ลูกหนี้ค่ารักษา UC-OP- DMI</t>
  </si>
  <si>
    <t>หนี้สงสัยจะสูญ-ลูกหนี้ค่ารักษา UC - IP - DMI</t>
  </si>
  <si>
    <t>ค่าใช้จ่ายระหว่างหน่วยงาน - หน่วยงานโอนเงินรายได้แผ่นดินให้กรมบัญชีกลาง</t>
  </si>
  <si>
    <t>ค่าใช้จ่ายระหว่างกัน-ภายในกรมเดียวกัน</t>
  </si>
  <si>
    <t>ค่าใช้จ่ายอื่น-สินค้าโอนไป สสจ./รพศ./รพท./รพช./รพ.สต.</t>
  </si>
  <si>
    <t>ค่าใช้จ่ายอื่น-วัสดุโอนไป สสจ./ รพศ./รพท./รพช./รพ.สต.</t>
  </si>
  <si>
    <t>xxx</t>
  </si>
  <si>
    <t>ผังฯ60</t>
  </si>
  <si>
    <t xml:space="preserve">   ส่วนคำแนะนำสำหรับนำไฟล์แนบส่งขึ้นเว็บ planfin    </t>
  </si>
  <si>
    <t xml:space="preserve">  1   ให้ copy เฉพาะ  column a b c และตั้งแต่ บรรทัดที่ 2 จนถึงบรรทัดสุดท้าย ไปวางไฟล์ template หรือ ไฟล์ใหม่ แบบวางแต่ค่าอย่างเดียว</t>
  </si>
  <si>
    <t>ค่าตอบแทนตามผลการปฏิบัติงาน (บริการ) (ฉ12)</t>
  </si>
  <si>
    <t>ค่าตอบแทนตามผลการปฏิบัติงาน (สนับสนุน)  (ฉ12)</t>
  </si>
  <si>
    <t>ค่าตอบแทนในการปฏิบัติงานเวรหรือผลัดบ่ายและหรือผลัดดึกของพยาบาล</t>
  </si>
  <si>
    <t>ค่าตอบแทนการปฏิบัติงานในลักษณะค่าเบี้ยเลี้ยงเหมาจ่าย (สนับสนุน) 11</t>
  </si>
  <si>
    <t>ค่าตอบแทนการปฏิบัติงานในลักษณะค่าเบี้ยเลี้ยงเหมาจ่าย (บริการ)11</t>
  </si>
  <si>
    <t>[5]</t>
  </si>
  <si>
    <t>ส่วนต่างที่ต่ำ (สูง)กว่าค่ารักษาพยาบาล</t>
  </si>
  <si>
    <t>[6]</t>
  </si>
  <si>
    <t>[1]</t>
  </si>
  <si>
    <t xml:space="preserve">[2] </t>
  </si>
  <si>
    <t>[3]</t>
  </si>
  <si>
    <t>[4]</t>
  </si>
  <si>
    <t>ประมาณการตัดหนี้สูญ</t>
  </si>
  <si>
    <t>[7]=[4-5-6]</t>
  </si>
  <si>
    <t xml:space="preserve">[3]= [1+2] </t>
  </si>
  <si>
    <t>[1] วงเงินที่สามารถใช้ลงทุนได้แต่ละประเภท(บาท)</t>
  </si>
  <si>
    <t>[2] ครุภัณฑ์ (จำนวนรายการ)</t>
  </si>
  <si>
    <t>[4] ที่ดินอาคาร สิ่งปลูกสร้าง (จำนวนรายการ)</t>
  </si>
  <si>
    <t>[5] มูลค่ารวม (บาท)</t>
  </si>
  <si>
    <t>[3]  มูลค่ารวม (บาท)</t>
  </si>
  <si>
    <t>รวมค่าใช้จ่าย (ไม่รวมค่าเสื่อมราคาและค่าตัดจำหน่าย)</t>
  </si>
  <si>
    <t xml:space="preserve">EBITDA </t>
  </si>
  <si>
    <t>วงเงินที่ลงทุนได้(ร้อยละ 20%ของ EBITDA)</t>
  </si>
  <si>
    <t>รายจ่ายเฉลี่ยต่อเดือน</t>
  </si>
  <si>
    <t xml:space="preserve"> NWC เหลือหลังลงทุน&gt;20%EBITDA</t>
  </si>
  <si>
    <t>Risk EBITDA</t>
  </si>
  <si>
    <t>Risk Investment &gt;20% EBITDA</t>
  </si>
  <si>
    <t>Risk NWC เหลือต่อรายจ่าย:เดือน</t>
  </si>
  <si>
    <t>PlanFin แบบ</t>
  </si>
  <si>
    <t>Normal</t>
  </si>
  <si>
    <t>Risk</t>
  </si>
  <si>
    <t>สัดส่วนการลงทุน</t>
  </si>
  <si>
    <t>[2]</t>
  </si>
  <si>
    <t>[5] = [3] x 20%</t>
  </si>
  <si>
    <t>[7]=[6]/[3]x100</t>
  </si>
  <si>
    <t>[8]=[5-6]</t>
  </si>
  <si>
    <t>[9]</t>
  </si>
  <si>
    <t>[10]</t>
  </si>
  <si>
    <t>[11]=[2]/12</t>
  </si>
  <si>
    <t>[12] =[9]/[11]</t>
  </si>
  <si>
    <t>อัตราส่วน NWC ต่อรายจ่าย:เดือน</t>
  </si>
  <si>
    <t>[13] =[8+9]</t>
  </si>
  <si>
    <t>[15] = [3]ค่าบวก Normal, ค่าลบ Risk</t>
  </si>
  <si>
    <t>[16] =[8] ค่าบวก Normal, ค่าลบ Risk</t>
  </si>
  <si>
    <t>[17] = [14]&gt;1 "Normal" &lt;1"Risk)</t>
  </si>
  <si>
    <t>PlanFin Analysis</t>
  </si>
  <si>
    <t xml:space="preserve"> การปรับ PlanFin</t>
  </si>
  <si>
    <t>ความเสี่ยงด้านกระแสเงินสด</t>
  </si>
  <si>
    <t>ความเสี่ยงด้านการลงทุน</t>
  </si>
  <si>
    <t>ความเสี่ยงด้านเงินทุนหมุนเวียน</t>
  </si>
  <si>
    <t>PlanFin</t>
  </si>
  <si>
    <t>EBITDA</t>
  </si>
  <si>
    <t xml:space="preserve">% Investment </t>
  </si>
  <si>
    <t>สัดส่วน NWC เหลือหลัง Investment ต่อ รายจ่าย:เดือน</t>
  </si>
  <si>
    <t>แบบ</t>
  </si>
  <si>
    <t xml:space="preserve">  บวก=Normal </t>
  </si>
  <si>
    <t>ต่อ EBITDA</t>
  </si>
  <si>
    <t>&lt; 1 = Risk</t>
  </si>
  <si>
    <t xml:space="preserve">  ลบ = Risk </t>
  </si>
  <si>
    <t xml:space="preserve">&gt;20%  Risk </t>
  </si>
  <si>
    <t xml:space="preserve">  Normal </t>
  </si>
  <si>
    <t xml:space="preserve"> Normal</t>
  </si>
  <si>
    <t xml:space="preserve"> ไม่ต้องปรับ</t>
  </si>
  <si>
    <t xml:space="preserve">ทบทวนการลงทุนอีกครั้ง </t>
  </si>
  <si>
    <t>ปรับ EBITDA ให้เป็น +</t>
  </si>
  <si>
    <t xml:space="preserve"> Risk</t>
  </si>
  <si>
    <r>
      <t>&lt;</t>
    </r>
    <r>
      <rPr>
        <b/>
        <sz val="14"/>
        <color rgb="FFFFFFFF"/>
        <rFont val="TH SarabunPSK"/>
        <family val="2"/>
      </rPr>
      <t>20%  Normal</t>
    </r>
  </si>
  <si>
    <r>
      <t>&gt;</t>
    </r>
    <r>
      <rPr>
        <b/>
        <sz val="14"/>
        <color rgb="FFFFFFFF"/>
        <rFont val="TH SarabunPSK"/>
        <family val="2"/>
      </rPr>
      <t xml:space="preserve"> 1 = Normal</t>
    </r>
  </si>
  <si>
    <r>
      <t xml:space="preserve"> </t>
    </r>
    <r>
      <rPr>
        <sz val="14"/>
        <color rgb="FFFF0000"/>
        <rFont val="TH SarabunPSK"/>
        <family val="2"/>
      </rPr>
      <t>Risk</t>
    </r>
  </si>
  <si>
    <r>
      <t xml:space="preserve"> </t>
    </r>
    <r>
      <rPr>
        <sz val="14"/>
        <color rgb="FF000000"/>
        <rFont val="TH SarabunPSK"/>
        <family val="2"/>
      </rPr>
      <t>Normal</t>
    </r>
  </si>
  <si>
    <t>ทบทวนการลงทุนอีกครั้ง ทำFeasibility study</t>
  </si>
  <si>
    <t>ปรับ EBITDA ให้เป็น + และ ทบทวนการลงทุนอีกครั้งควร ลงทุนให้ &lt; 20% EBITDAทำ Feasibility study</t>
  </si>
  <si>
    <t xml:space="preserve">ปรับ EBITDA ให้เป็น + และ ชะลอการลงทุน </t>
  </si>
  <si>
    <t xml:space="preserve">ปรับ EBITDA ให้เป็น + และทบทวนการลงทุนอีกครั้งเพื่อเงินเหลือจาก EBITDA – ลงทุนจะไปเพิ่ม NWC </t>
  </si>
  <si>
    <t xml:space="preserve"> ปรับลดการลงทุนให้ &lt; 20% EBITDA เพื่อเงินเหลือจาก EBITDA – ลงทุนจะไปเพิ่ม NWC  ทำ Feasibility study</t>
  </si>
  <si>
    <t>ปรับลดการลงทุนให้ &lt; 20% EBITDA เพื่อเงินเหลือจาก EBITDA – ลงทุนจะไปเพิ่ม NWC  ทำ Feasibility study</t>
  </si>
  <si>
    <t>ไม่ต้องปรับ</t>
  </si>
  <si>
    <t xml:space="preserve">  ประมาณการปี 2561 ทั้งปีจากส่วนกลาง </t>
  </si>
  <si>
    <t>HGR Growth</t>
  </si>
  <si>
    <t>ผลต่างจาก HGR Mean</t>
  </si>
  <si>
    <t>การเปรียบเทียบ HGR ปี 2559</t>
  </si>
  <si>
    <t>NO</t>
  </si>
  <si>
    <t>I_CODE</t>
  </si>
  <si>
    <t>ชื่อรายการ</t>
  </si>
  <si>
    <t>Growth</t>
  </si>
  <si>
    <t>Mean</t>
  </si>
  <si>
    <t>HGR Mean</t>
  </si>
  <si>
    <t>SD</t>
  </si>
  <si>
    <t>เทียบค่ากลาง</t>
  </si>
  <si>
    <t>Mean+1SD</t>
  </si>
  <si>
    <t>HGR Mean+1SD</t>
  </si>
  <si>
    <t>ผลต่างจาก HGR Mean+1SD</t>
  </si>
  <si>
    <t xml:space="preserve">หมายเหตุ </t>
  </si>
  <si>
    <t>สูงกว่าค่า HGR Mean/HGR Mean=1SD</t>
  </si>
  <si>
    <r>
      <t>&lt;</t>
    </r>
    <r>
      <rPr>
        <b/>
        <sz val="18"/>
        <color rgb="FFFFFFFF"/>
        <rFont val="TH SarabunPSK"/>
        <family val="2"/>
      </rPr>
      <t>20%  Normal</t>
    </r>
  </si>
  <si>
    <r>
      <t>&gt;</t>
    </r>
    <r>
      <rPr>
        <b/>
        <sz val="18"/>
        <color rgb="FFFFFFFF"/>
        <rFont val="TH SarabunPSK"/>
        <family val="2"/>
      </rPr>
      <t xml:space="preserve"> 1 = Normal</t>
    </r>
  </si>
  <si>
    <r>
      <t xml:space="preserve"> </t>
    </r>
    <r>
      <rPr>
        <sz val="18"/>
        <color rgb="FFFF0000"/>
        <rFont val="TH SarabunPSK"/>
        <family val="2"/>
      </rPr>
      <t>Risk</t>
    </r>
  </si>
  <si>
    <r>
      <t xml:space="preserve"> </t>
    </r>
    <r>
      <rPr>
        <sz val="18"/>
        <color rgb="FF000000"/>
        <rFont val="TH SarabunPSK"/>
        <family val="2"/>
      </rPr>
      <t>Normal</t>
    </r>
  </si>
  <si>
    <t>Low Risk</t>
  </si>
  <si>
    <t>Medium Risk</t>
  </si>
  <si>
    <t>High Risk</t>
  </si>
  <si>
    <t>วางค่าเฉพาะช่องสีม่วง</t>
  </si>
  <si>
    <t>งบทดลอง รพ.</t>
  </si>
  <si>
    <t>รวบรวมข้อมูลที่จะจัดทำแผนประมาณการจากงบทดลองของ โรงพยาบาล นำมาวางในชีทนี้</t>
  </si>
  <si>
    <t>WORKSHEET PLANFIN61 _1st</t>
  </si>
  <si>
    <t xml:space="preserve">    บรรทัดแรก ชื่อ WORKSHEET PLANFIN61_1st  ให้ลบออก</t>
  </si>
  <si>
    <t xml:space="preserve">    ลบชีทที่ไม่เกี่ยวข้องออกให้หมด  ให้เหลือแต่  1.WS-Re-Exp   เพียงชีทเดียวและ saveAs  เป็นไฟล์ใหม่เพื่อส่งข้อมูลต่อไป   </t>
  </si>
  <si>
    <t>Planfin2561</t>
  </si>
  <si>
    <t>HGR2559</t>
  </si>
  <si>
    <t>นำค่ามาวางไว้ตามที่มาร์คสีไว้</t>
  </si>
  <si>
    <t>Update  6/9/2560</t>
  </si>
  <si>
    <t>ข้อมูลจาก Sheet "งบทดลอง" จะ link มาที่ Sheet ตาม "template"  ที่เตรียมไว้สำหรับส่งขึ้นเว็บ</t>
  </si>
  <si>
    <r>
      <t xml:space="preserve">ตรวจสอบข้อมุล ถูกต้อง  เรียบร้อยแล้ว   ใช้ </t>
    </r>
    <r>
      <rPr>
        <b/>
        <u/>
        <sz val="18"/>
        <color theme="3"/>
        <rFont val="TH SarabunPSK"/>
        <family val="2"/>
      </rPr>
      <t>Sheet "1.WS-Re-Ex</t>
    </r>
    <r>
      <rPr>
        <sz val="16"/>
        <color theme="1"/>
        <rFont val="TH SarabunPSK"/>
        <family val="2"/>
      </rPr>
      <t>" ในการส่งข้อมูลมาที่ planfin.cfo.in.th</t>
    </r>
  </si>
  <si>
    <t>คอลั่ม F  คำนวนให้ Unit Cost Per Visit/Unit Cost Per SumAdjRW</t>
  </si>
  <si>
    <r>
      <t xml:space="preserve">ดาวโหลดข้อมูลของ รพ. </t>
    </r>
    <r>
      <rPr>
        <b/>
        <sz val="16"/>
        <color theme="1"/>
        <rFont val="TH SarabunPSK"/>
        <family val="2"/>
      </rPr>
      <t>จาก สรุป Plfnin เ</t>
    </r>
    <r>
      <rPr>
        <sz val="16"/>
        <color theme="1"/>
        <rFont val="TH SarabunPSK"/>
        <family val="2"/>
      </rPr>
      <t xml:space="preserve">ทียบค่ากลาง(มูลค่า) ไฟล์ Excel เว็บไซด์   </t>
    </r>
    <r>
      <rPr>
        <b/>
        <sz val="16"/>
        <color theme="1"/>
        <rFont val="TH SarabunPSK"/>
        <family val="2"/>
      </rPr>
      <t xml:space="preserve">http://dhes.moph.go.th/hgr        </t>
    </r>
  </si>
  <si>
    <t>ต่ำกว่าค่า HGR Mean/HGR Mean=1SD</t>
  </si>
  <si>
    <t>[14]=[13]/[11]</t>
  </si>
  <si>
    <t>ปรับสูตรไม่ต้อง คูณ 100</t>
  </si>
  <si>
    <t>ลิงค์จากหน้า Planfin ช่องประมาณการจากส่วนกลาง</t>
  </si>
  <si>
    <t>อัตราส่วน NWC เหลือเหลือหลังลงทุน&gt;20%EBITDAต่อรายจ่าย:เดือน</t>
  </si>
  <si>
    <t>ส่วนต่างค่ารักษาที่สูงกว่าข้อตกลงในการจ่ายตาม UC OP AE</t>
  </si>
  <si>
    <t>ส่วนต่างค่ารักษาที่สูงกว่าข้อตกลงในการจ่ายตาม UC OP -DMI</t>
  </si>
  <si>
    <t>ส่วนต่างค่ารักษาที่ต่ำกว่าข้อตกลงในการจ่ายตาม UC OP -DMI</t>
  </si>
  <si>
    <t xml:space="preserve">ค่าตอบแทนในการปฏิบัติงานเวรหรือผลัดบ่ายและหรือผลัดดึกของพยาบาล </t>
  </si>
  <si>
    <t>ค่าตอบแทนตามผลการปฏิบัติงาน (บริการ)</t>
  </si>
  <si>
    <t>ค่าตอบแทนตามผลการปฏิบัติงาน (สนับสนุน)</t>
  </si>
  <si>
    <t>ค่าตอบแทนการปฏิบัติงานในลักษณะค่าเบี้ยเลี้ยงเหมาจ่าย (บริการ)</t>
  </si>
  <si>
    <t>ค่าตอบแทนการปฏิบัติงานในลักษณะค่าเบี้ยเลี้ยงเหมาจ่าย (สนับสนุน)</t>
  </si>
  <si>
    <t>หนี้สูญ-ลูกหนี้ค่ารักษา UC -OP นอก CUP(ในจังหวัด)</t>
  </si>
  <si>
    <t>6.1 รายละเอียดการจัดซื้อ จัดหาด้วยเงินบำรุงและเงินนอกงบประมาณอื่น ๆ ของ รพ.</t>
  </si>
  <si>
    <t>กลุ่มการพยาบาล</t>
  </si>
  <si>
    <t>เภสัชกรรม</t>
  </si>
  <si>
    <t>ทันตกรรม</t>
  </si>
  <si>
    <t>แผนไทย+กายภาพ</t>
  </si>
  <si>
    <t>ปฐมภูมิ</t>
  </si>
  <si>
    <t>เทคนิคบริการ</t>
  </si>
  <si>
    <t>บริหาร</t>
  </si>
  <si>
    <t>ยุทธศาสตร์</t>
  </si>
  <si>
    <t>ภาพรวมทั้งโรงพยาบาล</t>
  </si>
  <si>
    <t>(B)ครุภัณฑ์ (จำนวนรายการ)</t>
  </si>
  <si>
    <t>(C) มูลค่ารวม</t>
  </si>
  <si>
    <t>7. 1 รายละเอียดแผนการสนับสนุน รพ.สต.  (ไม่รวมเงินตามผลงาน)</t>
  </si>
  <si>
    <t>ขนาด รพสต. ตามประกาศ สธ 0204/22819 ลว15กค.59 ใช้ข้อมูลประชากร UC กค.59</t>
  </si>
  <si>
    <t>มูลค่ารวมทั้งปี 61</t>
  </si>
  <si>
    <t>ค่าบริหารจัดการ</t>
  </si>
  <si>
    <t>ค่าตอบแทนนอกเวลา</t>
  </si>
  <si>
    <t>ค่าจ้างกลุ่มวิชาชีพ/พกส.</t>
  </si>
  <si>
    <t>สมทบประกันสังคม5%</t>
  </si>
  <si>
    <t>กองทุนสำรองเลี้ยงชีพ พกส.2%</t>
  </si>
  <si>
    <t>เหมาจ่าย ฉบับ11</t>
  </si>
  <si>
    <t>ค่าสอบเทียบเครื่องมือแพทย์ กลุ่มการพยาบาล</t>
  </si>
  <si>
    <t>ค่าสอบเทียบเครื่องมือแพทย์ เทคนิคบริการ</t>
  </si>
  <si>
    <t>แผนงานโครงการ</t>
  </si>
  <si>
    <t>ยา+ยาโรคเรื้อรัง+วัคซีน</t>
  </si>
  <si>
    <t>วัสดุเภสัชกรรม</t>
  </si>
  <si>
    <t>วัสดุการแพทย์(LAB)</t>
  </si>
  <si>
    <t>วัสดุทันตกรรม</t>
  </si>
  <si>
    <t>แผนทางการเงินสำหรับหน่วยบริการ สำนักงานปลัดกระทรวงสาธารณสุขประจำปี 2562</t>
  </si>
  <si>
    <t>1. แผนประมาณการรายได้-ควบคุมค่าใช้จ่าย ปีงบประมาณ 2562</t>
  </si>
  <si>
    <t>ประมาณการปี 2562</t>
  </si>
  <si>
    <t>มูลค่าการจัดซื้อปี 2562</t>
  </si>
  <si>
    <t>ประมาณการจ่ายชำระหนี้ปี 2562</t>
  </si>
  <si>
    <t>ประมาณการลูกหนี้ที่เรียกเก็บได้ปี 2562</t>
  </si>
  <si>
    <t>จัดซื้อ จัดหาด้วยเงินบำรุงของ รพ. ปี 2562</t>
  </si>
  <si>
    <t>จัดซื้อ ด้วยงบค่าบริการฯเบิกจ่ายลักษณะงบลงทุน ปี 2562</t>
  </si>
  <si>
    <t>จัดซื้อ จัดหาด้วยเงินงบประมาณ ของ รพ. ปี 2562</t>
  </si>
  <si>
    <t>แผนปี 2562</t>
  </si>
  <si>
    <t>ทุนสำรองสุทธิ (Networking Capital) ณ 31 สิงหาคม 2561</t>
  </si>
  <si>
    <t>เงินบำรุงคงเหลือ (หักหนี้สินและภาระผูกพัน) ณ 31 สิงหาคม 2561</t>
  </si>
  <si>
    <t>จัดซื้อ/จัดหาด้วยเงินบำรุงของ รพ. ปี 2561</t>
  </si>
  <si>
    <t>[2] มูลค่าจัดซื้อปี 2560</t>
  </si>
  <si>
    <t>[3] มูลค่าจัดซื้อปี 2561</t>
  </si>
  <si>
    <t>[1] มูลค่าจัดซื้อปี 2559</t>
  </si>
  <si>
    <t>[9] แผนจัดซื้อปี 2562 นำไปกรอกใน planfin</t>
  </si>
  <si>
    <t>[8] สินค้าคงคลัง (ยา เวชภัณฑ์ฯ วัสดุวิทย์ฯ) ณ 30 ก.ย. 2561</t>
  </si>
  <si>
    <t>[7] = [4+5+6] รวมมูลค่าการใช้ยาทั้งปี 2561</t>
  </si>
  <si>
    <t>[6] มูลค่าการโอนยาให้หน่วยงานอื่น ปี 2561</t>
  </si>
  <si>
    <t>[5]มูลค่าการสนับสนุน รพ.สต.ปี 2561</t>
  </si>
  <si>
    <t>[4]มูลค่าการใช้ใน รพ. ปี 2561</t>
  </si>
  <si>
    <t>[4] มูลค่าการใช้ใน รพ. ปี 2561</t>
  </si>
  <si>
    <t>[5] วัสดุคงคลัง ณ 30 ก.ย. 2561</t>
  </si>
  <si>
    <t>[6] แผนจัดซื้อปี 2562 นำไปกรอกใน planfin2562</t>
  </si>
  <si>
    <t>[1] หนี้สินค้างชำระ ณ 30 ก.ย.2561</t>
  </si>
  <si>
    <t>[2] ประมาณการหนี้สินปี 2562</t>
  </si>
  <si>
    <t>[3] = [1] +[2]  รวมภาระหนี้สินปี 2562</t>
  </si>
  <si>
    <t>[4] แผนการจ่ายชำระปี 2562 (นำไปกรอกใน Planfin2562</t>
  </si>
  <si>
    <t>(5) = [3] -[4] ภาระหนี้สินคงเหลือสิ้นปี 2562</t>
  </si>
  <si>
    <t>ปี 2565</t>
  </si>
  <si>
    <r>
      <t xml:space="preserve"> ลูกหนี้-สุทธิ</t>
    </r>
    <r>
      <rPr>
        <u/>
        <sz val="16"/>
        <color theme="1"/>
        <rFont val="TH SarabunPSK"/>
        <family val="2"/>
      </rPr>
      <t>ค้างชำระ</t>
    </r>
    <r>
      <rPr>
        <sz val="16"/>
        <color theme="1"/>
        <rFont val="TH SarabunPSK"/>
        <family val="2"/>
      </rPr>
      <t xml:space="preserve"> ณ 30 ก.ย.2561</t>
    </r>
  </si>
  <si>
    <t>ประมาณการลูกหนี้ปี 2562</t>
  </si>
  <si>
    <t xml:space="preserve">   รวมลูกหนี้ปี 2562</t>
  </si>
  <si>
    <t xml:space="preserve">  ประมาณการลูกหนี้ที่เรียกเก็บได้ในปี 2562 นำไปกรอกใน planfin  </t>
  </si>
  <si>
    <t>ลูกหนี้คงเหลือยกไปปี 2563</t>
  </si>
  <si>
    <t>[6] = [3+5]    รวมเงินลงทุนนำไปกรอกใน Planfin2562</t>
  </si>
  <si>
    <t>คอลั่ม C   ให้นำข้อมูลในเว็บไซด์  planfin.cfo.in.th  ข้อมูลกองเศรษฐกิจฯ (โดยใช้ข้อมูลงบการเงิน ณ 31 สิงหาคม 2561  หาร 11 เดือน คูณ 12 เดือน)  มาใส่เพื่อดูผลเปรียบเทียบ</t>
  </si>
  <si>
    <t>คอลั่ม F - I  link มาจาก HGR2560</t>
  </si>
  <si>
    <t>รพ.สต.บ้านแก้ง</t>
  </si>
  <si>
    <t>รพ.สต.เขาสิงโต</t>
  </si>
  <si>
    <t>รพ.สต.ศาลาลำดวน</t>
  </si>
  <si>
    <t>รพ.สต.หนองไทร</t>
  </si>
  <si>
    <t>รพ.สต.เขามะกา</t>
  </si>
  <si>
    <t>รพ.สต.คลองน้ำใส</t>
  </si>
  <si>
    <t>รพ.สต.ลุงพลู</t>
  </si>
  <si>
    <t>รพ.สต.โคกปี่ฆ้อง</t>
  </si>
  <si>
    <t>รพ.สต.บะขมิ้น</t>
  </si>
  <si>
    <t>รพ.สต.ท่าแยก</t>
  </si>
  <si>
    <t>รพ.สต.คลองผักขม</t>
  </si>
  <si>
    <t>รพ.สต.ท่าเกษม</t>
  </si>
  <si>
    <t>รพ.สต.โคกสัมพันธ์</t>
  </si>
  <si>
    <t>รพ.สต.น้ำซับเจริญ</t>
  </si>
  <si>
    <t>รพ.สต.แก่งสีเสียด</t>
  </si>
  <si>
    <t>รพ.สต.คลองมะละกอ</t>
  </si>
  <si>
    <t>รพ.สต.คลองบุหรี่</t>
  </si>
  <si>
    <t>รพ.สต.เนินแสนสุข</t>
  </si>
  <si>
    <t>รพ.สต.คลองหมากนัด</t>
  </si>
  <si>
    <t>รพ.สต.คลองปลาโด</t>
  </si>
  <si>
    <t>รพ.สต.ท่ากระบาก</t>
  </si>
  <si>
    <t>เครื่องส่องไฟสำหรับทารกตัวเหลือง double Photo(LED)</t>
  </si>
  <si>
    <t>เครื่องจี้ห้ามเลือดและตัดเนื้อเยื่อด้วยคลื่นวิทยุความถี่สูง</t>
  </si>
  <si>
    <t>เครื่องช่วยหายใจชนิดควบคุมด้วยปริมาตรและความดัน</t>
  </si>
  <si>
    <t>เครื่องให้ความอบอุ่น(Bair hugger)</t>
  </si>
  <si>
    <t>เครื่องวัดความดันอัตโนมัติสำหรับทารกแรกคลอด</t>
  </si>
  <si>
    <t>เครื่องติดตามการทำงานของหัวใจและสัญญาณชีพอัตโนมัติระดับกลาง</t>
  </si>
  <si>
    <t>เครื่องกระตุกไฟฟ้าหัวใจชนิดไบเฟสิคพร้อมภาควัดออกซิเจนในเลือด</t>
  </si>
  <si>
    <t>เครื่องควบคุมการให้สารน้ำทางหลอดเลือดดำชนิด 1 สาย</t>
  </si>
  <si>
    <t>เครื่องติดตามการทำงานของหัวใจและสัญญาณชีพอัตโนมัติ</t>
  </si>
  <si>
    <t>เครื่องปั่นตะกอนปัสสาวะ</t>
  </si>
  <si>
    <t>เครื่องปั่นเหวี่ยงตกตะกอนเม็ดเลือด</t>
  </si>
  <si>
    <t>เครื่องวัดความเข้มข้นออกซิเจนเม็ดเลือดแดง</t>
  </si>
  <si>
    <t>เครื่องปั่นตกตะกอนสำหรับงานธนาคารเลือด</t>
  </si>
  <si>
    <t>รถเข็นไฟฟ้าสำหรับขนส่งอุปกรณ์ปราศจากเชื้อ</t>
  </si>
  <si>
    <t>เครื่องซักสลัดผ้า ขนาด 200 ปอนด์</t>
  </si>
  <si>
    <t>รถเข็นอุปกรณ์ปนเปื้อนติดตั้งมอเตอร์ไฟฟ้า</t>
  </si>
  <si>
    <r>
      <rPr>
        <b/>
        <sz val="16"/>
        <color theme="1"/>
        <rFont val="TH SarabunPSK"/>
        <family val="2"/>
      </rPr>
      <t xml:space="preserve">รายการอื่น </t>
    </r>
    <r>
      <rPr>
        <sz val="16"/>
        <color theme="1"/>
        <rFont val="TH SarabunPSK"/>
        <family val="2"/>
      </rPr>
      <t xml:space="preserve">
</t>
    </r>
  </si>
  <si>
    <r>
      <rPr>
        <b/>
        <sz val="16"/>
        <color theme="1"/>
        <rFont val="TH SarabunPSK"/>
        <family val="2"/>
      </rPr>
      <t>ยา เวชภัณฑ์ วัสดุอื่นฯ</t>
    </r>
    <r>
      <rPr>
        <sz val="16"/>
        <color theme="1"/>
        <rFont val="TH SarabunPSK"/>
        <family val="2"/>
      </rPr>
      <t xml:space="preserve"> หมายถึง ยา เวชภัณฑ์ วัสดุการแพทย์ วัสดุวิทยาศาตร์การแพทย์ วัสดุทันตกรรม และวัสดุอื่นทุกประเภท</t>
    </r>
  </si>
  <si>
    <r>
      <rPr>
        <b/>
        <sz val="16"/>
        <color theme="1"/>
        <rFont val="TH SarabunPSK"/>
        <family val="2"/>
      </rPr>
      <t>งบค่าเสื่อม UC</t>
    </r>
    <r>
      <rPr>
        <sz val="16"/>
        <color theme="1"/>
        <rFont val="TH SarabunPSK"/>
        <family val="2"/>
      </rPr>
      <t xml:space="preserve">  </t>
    </r>
  </si>
  <si>
    <t>กลาง</t>
  </si>
  <si>
    <t>เล็ก</t>
  </si>
  <si>
    <t>ใหญ่</t>
  </si>
  <si>
    <t>รถบรรทุก(ดีเซล)ขนาด 1 ตัน ปริมาตรกระบอกสูบไม่ต่ำกว่า 2400 ซีซี หรือกำลังเครื่องยนต์สูงสุดไม่ต่ำกว่า 110 กิโลวัตต์ ขับเคลื่อน 2 ล้อ แบบดับเบิ้ลแคบ</t>
  </si>
  <si>
    <t>วัสดุงานบ้าน/วัสดุสำนักงาน</t>
  </si>
  <si>
    <t>โรงพยาบาลสมเด็จพระยุพราชสระแก้ว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</si>
</sst>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.00_ ;[Red]\-#,##0.00\ "/>
    <numFmt numFmtId="188" formatCode="#,##0_ ;[Red]\-#,##0\ "/>
    <numFmt numFmtId="189" formatCode="_-* #,##0_-;\-* #,##0_-;_-* &quot;-&quot;??_-;_-@_-"/>
  </numFmts>
  <fonts count="59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indexed="8"/>
      <name val="Tahoma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sz val="14"/>
      <name val="TH SarabunPSK"/>
      <family val="2"/>
    </font>
    <font>
      <b/>
      <sz val="16"/>
      <color theme="0"/>
      <name val="TH SarabunPSK"/>
      <family val="2"/>
    </font>
    <font>
      <b/>
      <sz val="12"/>
      <color theme="1"/>
      <name val="TH SarabunPSK"/>
      <family val="2"/>
    </font>
    <font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b/>
      <i/>
      <u/>
      <sz val="10"/>
      <color theme="1"/>
      <name val="TH SarabunPSK"/>
      <family val="2"/>
    </font>
    <font>
      <b/>
      <sz val="9"/>
      <color indexed="81"/>
      <name val="Tahoma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b/>
      <u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theme="0"/>
      <name val="TH SarabunPSK"/>
      <family val="2"/>
    </font>
    <font>
      <sz val="9"/>
      <color indexed="81"/>
      <name val="Tahoma"/>
      <family val="2"/>
    </font>
    <font>
      <sz val="18"/>
      <color theme="1"/>
      <name val="Tahoma"/>
      <family val="2"/>
      <charset val="222"/>
      <scheme val="minor"/>
    </font>
    <font>
      <sz val="18"/>
      <name val="TH SarabunPSK"/>
      <family val="2"/>
    </font>
    <font>
      <sz val="10"/>
      <color indexed="8"/>
      <name val="Arial"/>
      <family val="2"/>
    </font>
    <font>
      <sz val="18"/>
      <color indexed="8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u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i/>
      <sz val="16"/>
      <color theme="1"/>
      <name val="TH SarabunPSK"/>
      <family val="2"/>
    </font>
    <font>
      <sz val="14"/>
      <color rgb="FFFF0000"/>
      <name val="TH SarabunPSK"/>
      <family val="2"/>
    </font>
    <font>
      <u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1"/>
      <color indexed="8"/>
      <name val="Leelawadee"/>
      <family val="2"/>
    </font>
    <font>
      <b/>
      <u/>
      <sz val="14"/>
      <color rgb="FFFF0000"/>
      <name val="TH SarabunPSK"/>
      <family val="2"/>
    </font>
    <font>
      <sz val="11"/>
      <color indexed="8"/>
      <name val="Calibri"/>
      <family val="2"/>
    </font>
    <font>
      <b/>
      <sz val="14"/>
      <name val="TH SarabunPSK"/>
      <family val="2"/>
    </font>
    <font>
      <b/>
      <sz val="16"/>
      <color theme="1"/>
      <name val="Tahoma"/>
      <family val="2"/>
      <charset val="222"/>
      <scheme val="minor"/>
    </font>
    <font>
      <b/>
      <sz val="9"/>
      <color rgb="FF0070C0"/>
      <name val="Tahoma"/>
      <family val="2"/>
    </font>
    <font>
      <sz val="9"/>
      <color rgb="FF0070C0"/>
      <name val="Tahoma"/>
      <family val="2"/>
    </font>
    <font>
      <b/>
      <sz val="14"/>
      <color rgb="FFFFFFFF"/>
      <name val="TH SarabunPSK"/>
      <family val="2"/>
    </font>
    <font>
      <b/>
      <u/>
      <sz val="14"/>
      <color rgb="FFFFFFFF"/>
      <name val="TH SarabunPSK"/>
      <family val="2"/>
    </font>
    <font>
      <sz val="14"/>
      <color rgb="FF000000"/>
      <name val="TH SarabunPSK"/>
      <family val="2"/>
    </font>
    <font>
      <sz val="9"/>
      <color theme="1"/>
      <name val="TH SarabunPSK"/>
      <family val="2"/>
    </font>
    <font>
      <b/>
      <sz val="18"/>
      <color rgb="FFFFFFFF"/>
      <name val="TH SarabunPSK"/>
      <family val="2"/>
    </font>
    <font>
      <b/>
      <u/>
      <sz val="18"/>
      <color rgb="FFFFFFFF"/>
      <name val="TH SarabunPSK"/>
      <family val="2"/>
    </font>
    <font>
      <sz val="18"/>
      <color rgb="FF000000"/>
      <name val="TH SarabunPSK"/>
      <family val="2"/>
    </font>
    <font>
      <sz val="18"/>
      <color rgb="FFFF0000"/>
      <name val="TH SarabunPSK"/>
      <family val="2"/>
    </font>
    <font>
      <sz val="20"/>
      <color theme="1"/>
      <name val="TH SarabunPSK"/>
      <family val="2"/>
    </font>
    <font>
      <b/>
      <u/>
      <sz val="18"/>
      <color theme="3"/>
      <name val="TH SarabunPSK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7" fillId="0" borderId="0"/>
    <xf numFmtId="0" fontId="57" fillId="0" borderId="0"/>
    <xf numFmtId="0" fontId="58" fillId="0" borderId="0"/>
  </cellStyleXfs>
  <cellXfs count="5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1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87" fontId="1" fillId="0" borderId="8" xfId="0" applyNumberFormat="1" applyFont="1" applyBorder="1"/>
    <xf numFmtId="43" fontId="1" fillId="0" borderId="0" xfId="3" applyFont="1" applyBorder="1"/>
    <xf numFmtId="0" fontId="1" fillId="0" borderId="0" xfId="0" applyFont="1" applyBorder="1"/>
    <xf numFmtId="0" fontId="1" fillId="0" borderId="10" xfId="0" applyFont="1" applyBorder="1"/>
    <xf numFmtId="0" fontId="4" fillId="0" borderId="0" xfId="0" applyFont="1"/>
    <xf numFmtId="187" fontId="4" fillId="0" borderId="0" xfId="0" applyNumberFormat="1" applyFont="1"/>
    <xf numFmtId="0" fontId="4" fillId="0" borderId="10" xfId="0" applyFont="1" applyBorder="1"/>
    <xf numFmtId="0" fontId="4" fillId="0" borderId="0" xfId="0" applyFont="1" applyBorder="1"/>
    <xf numFmtId="187" fontId="4" fillId="0" borderId="10" xfId="0" applyNumberFormat="1" applyFont="1" applyBorder="1"/>
    <xf numFmtId="188" fontId="10" fillId="3" borderId="2" xfId="0" applyNumberFormat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10" xfId="0" applyFont="1" applyBorder="1"/>
    <xf numFmtId="0" fontId="2" fillId="0" borderId="0" xfId="0" applyFont="1" applyBorder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2" xfId="0" applyFont="1" applyBorder="1" applyAlignment="1">
      <alignment horizontal="center" vertical="center"/>
    </xf>
    <xf numFmtId="43" fontId="4" fillId="0" borderId="2" xfId="3" applyFont="1" applyFill="1" applyBorder="1" applyAlignment="1">
      <alignment horizontal="center" vertical="center" wrapText="1"/>
    </xf>
    <xf numFmtId="43" fontId="3" fillId="0" borderId="2" xfId="3" applyFont="1" applyFill="1" applyBorder="1"/>
    <xf numFmtId="0" fontId="3" fillId="6" borderId="2" xfId="0" applyFont="1" applyFill="1" applyBorder="1"/>
    <xf numFmtId="0" fontId="3" fillId="0" borderId="0" xfId="0" applyFont="1" applyFill="1" applyBorder="1"/>
    <xf numFmtId="0" fontId="3" fillId="0" borderId="0" xfId="0" applyFont="1"/>
    <xf numFmtId="43" fontId="3" fillId="0" borderId="0" xfId="3" applyFont="1" applyFill="1"/>
    <xf numFmtId="43" fontId="3" fillId="0" borderId="0" xfId="3" applyFont="1" applyFill="1" applyBorder="1"/>
    <xf numFmtId="0" fontId="3" fillId="0" borderId="2" xfId="0" applyFont="1" applyBorder="1"/>
    <xf numFmtId="43" fontId="13" fillId="0" borderId="0" xfId="3" applyFont="1" applyFill="1"/>
    <xf numFmtId="0" fontId="4" fillId="0" borderId="0" xfId="0" applyFont="1" applyFill="1"/>
    <xf numFmtId="0" fontId="18" fillId="0" borderId="2" xfId="2" applyFont="1" applyFill="1" applyBorder="1" applyAlignment="1">
      <alignment horizontal="center"/>
    </xf>
    <xf numFmtId="187" fontId="15" fillId="0" borderId="2" xfId="3" applyNumberFormat="1" applyFont="1" applyFill="1" applyBorder="1"/>
    <xf numFmtId="187" fontId="1" fillId="7" borderId="9" xfId="0" applyNumberFormat="1" applyFont="1" applyFill="1" applyBorder="1"/>
    <xf numFmtId="187" fontId="1" fillId="7" borderId="10" xfId="3" applyNumberFormat="1" applyFont="1" applyFill="1" applyBorder="1"/>
    <xf numFmtId="187" fontId="1" fillId="7" borderId="10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187" fontId="4" fillId="0" borderId="10" xfId="3" applyNumberFormat="1" applyFont="1" applyBorder="1"/>
    <xf numFmtId="0" fontId="23" fillId="3" borderId="3" xfId="0" applyFont="1" applyFill="1" applyBorder="1" applyAlignment="1">
      <alignment horizontal="center"/>
    </xf>
    <xf numFmtId="0" fontId="3" fillId="0" borderId="2" xfId="0" applyFont="1" applyFill="1" applyBorder="1"/>
    <xf numFmtId="0" fontId="15" fillId="0" borderId="2" xfId="0" applyFont="1" applyFill="1" applyBorder="1"/>
    <xf numFmtId="187" fontId="3" fillId="0" borderId="0" xfId="0" applyNumberFormat="1" applyFont="1"/>
    <xf numFmtId="187" fontId="3" fillId="0" borderId="0" xfId="0" applyNumberFormat="1" applyFont="1" applyAlignment="1">
      <alignment wrapText="1"/>
    </xf>
    <xf numFmtId="187" fontId="1" fillId="0" borderId="0" xfId="0" applyNumberFormat="1" applyFont="1"/>
    <xf numFmtId="0" fontId="16" fillId="0" borderId="18" xfId="0" applyFont="1" applyFill="1" applyBorder="1" applyAlignment="1">
      <alignment wrapText="1"/>
    </xf>
    <xf numFmtId="0" fontId="4" fillId="12" borderId="20" xfId="0" applyFont="1" applyFill="1" applyBorder="1" applyAlignment="1">
      <alignment wrapText="1"/>
    </xf>
    <xf numFmtId="0" fontId="4" fillId="12" borderId="0" xfId="0" applyFont="1" applyFill="1" applyBorder="1" applyAlignment="1">
      <alignment horizontal="left" wrapText="1"/>
    </xf>
    <xf numFmtId="0" fontId="4" fillId="12" borderId="20" xfId="0" applyFont="1" applyFill="1" applyBorder="1"/>
    <xf numFmtId="0" fontId="4" fillId="12" borderId="0" xfId="0" applyFont="1" applyFill="1" applyBorder="1"/>
    <xf numFmtId="0" fontId="1" fillId="12" borderId="20" xfId="0" applyFont="1" applyFill="1" applyBorder="1"/>
    <xf numFmtId="0" fontId="1" fillId="12" borderId="0" xfId="0" applyFont="1" applyFill="1" applyBorder="1"/>
    <xf numFmtId="0" fontId="4" fillId="0" borderId="17" xfId="0" applyFont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/>
    </xf>
    <xf numFmtId="0" fontId="1" fillId="0" borderId="0" xfId="0" applyFont="1" applyBorder="1" applyAlignment="1"/>
    <xf numFmtId="187" fontId="1" fillId="0" borderId="21" xfId="0" applyNumberFormat="1" applyFont="1" applyBorder="1"/>
    <xf numFmtId="187" fontId="1" fillId="0" borderId="22" xfId="0" applyNumberFormat="1" applyFont="1" applyBorder="1"/>
    <xf numFmtId="187" fontId="4" fillId="0" borderId="22" xfId="0" applyNumberFormat="1" applyFont="1" applyBorder="1"/>
    <xf numFmtId="0" fontId="23" fillId="3" borderId="23" xfId="0" applyFont="1" applyFill="1" applyBorder="1" applyAlignment="1">
      <alignment horizontal="center"/>
    </xf>
    <xf numFmtId="0" fontId="9" fillId="0" borderId="0" xfId="0" applyFont="1" applyBorder="1" applyAlignment="1"/>
    <xf numFmtId="0" fontId="4" fillId="0" borderId="20" xfId="0" applyFont="1" applyFill="1" applyBorder="1" applyAlignment="1">
      <alignment horizontal="left"/>
    </xf>
    <xf numFmtId="0" fontId="7" fillId="0" borderId="0" xfId="0" applyFont="1" applyBorder="1" applyAlignment="1"/>
    <xf numFmtId="0" fontId="1" fillId="0" borderId="22" xfId="0" applyFont="1" applyBorder="1"/>
    <xf numFmtId="0" fontId="1" fillId="0" borderId="0" xfId="0" applyFont="1" applyFill="1" applyBorder="1"/>
    <xf numFmtId="0" fontId="9" fillId="0" borderId="0" xfId="0" applyFont="1" applyFill="1" applyBorder="1"/>
    <xf numFmtId="187" fontId="2" fillId="0" borderId="22" xfId="0" applyNumberFormat="1" applyFont="1" applyBorder="1"/>
    <xf numFmtId="0" fontId="1" fillId="0" borderId="20" xfId="0" applyFont="1" applyFill="1" applyBorder="1"/>
    <xf numFmtId="187" fontId="4" fillId="0" borderId="24" xfId="0" applyNumberFormat="1" applyFont="1" applyBorder="1"/>
    <xf numFmtId="0" fontId="1" fillId="0" borderId="25" xfId="0" applyFont="1" applyFill="1" applyBorder="1"/>
    <xf numFmtId="0" fontId="1" fillId="0" borderId="26" xfId="0" applyFont="1" applyBorder="1"/>
    <xf numFmtId="0" fontId="1" fillId="0" borderId="27" xfId="0" applyFont="1" applyBorder="1"/>
    <xf numFmtId="187" fontId="1" fillId="0" borderId="0" xfId="0" applyNumberFormat="1" applyFont="1" applyBorder="1"/>
    <xf numFmtId="0" fontId="1" fillId="4" borderId="7" xfId="0" applyFont="1" applyFill="1" applyBorder="1" applyAlignment="1">
      <alignment horizontal="centerContinuous"/>
    </xf>
    <xf numFmtId="10" fontId="1" fillId="0" borderId="22" xfId="4" applyNumberFormat="1" applyFont="1" applyBorder="1"/>
    <xf numFmtId="187" fontId="2" fillId="0" borderId="24" xfId="0" applyNumberFormat="1" applyFont="1" applyFill="1" applyBorder="1"/>
    <xf numFmtId="187" fontId="2" fillId="0" borderId="22" xfId="0" applyNumberFormat="1" applyFont="1" applyFill="1" applyBorder="1"/>
    <xf numFmtId="187" fontId="1" fillId="0" borderId="22" xfId="0" applyNumberFormat="1" applyFont="1" applyFill="1" applyBorder="1"/>
    <xf numFmtId="187" fontId="4" fillId="0" borderId="22" xfId="0" applyNumberFormat="1" applyFont="1" applyFill="1" applyBorder="1"/>
    <xf numFmtId="0" fontId="1" fillId="0" borderId="22" xfId="0" applyFont="1" applyFill="1" applyBorder="1"/>
    <xf numFmtId="187" fontId="4" fillId="0" borderId="21" xfId="0" applyNumberFormat="1" applyFont="1" applyFill="1" applyBorder="1"/>
    <xf numFmtId="0" fontId="4" fillId="0" borderId="21" xfId="0" applyFont="1" applyBorder="1"/>
    <xf numFmtId="0" fontId="4" fillId="0" borderId="28" xfId="0" applyFont="1" applyBorder="1"/>
    <xf numFmtId="187" fontId="3" fillId="0" borderId="2" xfId="3" applyNumberFormat="1" applyFont="1" applyFill="1" applyBorder="1"/>
    <xf numFmtId="0" fontId="25" fillId="0" borderId="0" xfId="0" applyFont="1"/>
    <xf numFmtId="43" fontId="26" fillId="0" borderId="2" xfId="3" applyFont="1" applyBorder="1"/>
    <xf numFmtId="0" fontId="12" fillId="0" borderId="2" xfId="0" applyFont="1" applyBorder="1"/>
    <xf numFmtId="0" fontId="28" fillId="0" borderId="0" xfId="6" applyFont="1" applyFill="1" applyBorder="1" applyAlignment="1">
      <alignment wrapText="1"/>
    </xf>
    <xf numFmtId="0" fontId="28" fillId="6" borderId="0" xfId="6" applyFont="1" applyFill="1" applyBorder="1" applyAlignment="1">
      <alignment wrapText="1"/>
    </xf>
    <xf numFmtId="0" fontId="28" fillId="0" borderId="0" xfId="6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/>
    <xf numFmtId="0" fontId="12" fillId="0" borderId="0" xfId="0" applyFont="1" applyAlignment="1"/>
    <xf numFmtId="0" fontId="14" fillId="0" borderId="19" xfId="0" applyFont="1" applyBorder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2" fillId="0" borderId="0" xfId="0" applyFont="1"/>
    <xf numFmtId="0" fontId="1" fillId="6" borderId="0" xfId="0" applyFont="1" applyFill="1" applyBorder="1" applyAlignment="1"/>
    <xf numFmtId="0" fontId="1" fillId="6" borderId="10" xfId="0" applyFont="1" applyFill="1" applyBorder="1"/>
    <xf numFmtId="0" fontId="1" fillId="6" borderId="0" xfId="0" applyFont="1" applyFill="1" applyBorder="1"/>
    <xf numFmtId="187" fontId="1" fillId="6" borderId="22" xfId="0" applyNumberFormat="1" applyFont="1" applyFill="1" applyBorder="1"/>
    <xf numFmtId="0" fontId="4" fillId="6" borderId="0" xfId="0" applyFont="1" applyFill="1" applyBorder="1"/>
    <xf numFmtId="187" fontId="4" fillId="6" borderId="22" xfId="0" applyNumberFormat="1" applyFont="1" applyFill="1" applyBorder="1"/>
    <xf numFmtId="0" fontId="8" fillId="0" borderId="2" xfId="0" applyFont="1" applyBorder="1"/>
    <xf numFmtId="0" fontId="1" fillId="4" borderId="23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left" vertical="center"/>
    </xf>
    <xf numFmtId="0" fontId="1" fillId="0" borderId="2" xfId="0" applyFont="1" applyBorder="1"/>
    <xf numFmtId="0" fontId="4" fillId="13" borderId="2" xfId="0" applyFont="1" applyFill="1" applyBorder="1"/>
    <xf numFmtId="0" fontId="2" fillId="0" borderId="2" xfId="0" applyFont="1" applyBorder="1"/>
    <xf numFmtId="0" fontId="4" fillId="0" borderId="2" xfId="0" applyFont="1" applyBorder="1"/>
    <xf numFmtId="0" fontId="9" fillId="0" borderId="2" xfId="0" applyFont="1" applyFill="1" applyBorder="1"/>
    <xf numFmtId="0" fontId="1" fillId="4" borderId="33" xfId="0" applyFont="1" applyFill="1" applyBorder="1" applyAlignment="1">
      <alignment horizontal="centerContinuous"/>
    </xf>
    <xf numFmtId="0" fontId="4" fillId="13" borderId="16" xfId="0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/>
    </xf>
    <xf numFmtId="187" fontId="1" fillId="8" borderId="17" xfId="3" applyNumberFormat="1" applyFont="1" applyFill="1" applyBorder="1"/>
    <xf numFmtId="187" fontId="1" fillId="8" borderId="17" xfId="0" applyNumberFormat="1" applyFont="1" applyFill="1" applyBorder="1"/>
    <xf numFmtId="0" fontId="1" fillId="0" borderId="16" xfId="0" applyFont="1" applyBorder="1" applyAlignment="1">
      <alignment horizontal="center"/>
    </xf>
    <xf numFmtId="187" fontId="2" fillId="8" borderId="17" xfId="0" applyNumberFormat="1" applyFont="1" applyFill="1" applyBorder="1"/>
    <xf numFmtId="0" fontId="4" fillId="13" borderId="16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187" fontId="3" fillId="8" borderId="17" xfId="0" applyNumberFormat="1" applyFont="1" applyFill="1" applyBorder="1"/>
    <xf numFmtId="0" fontId="1" fillId="8" borderId="17" xfId="0" applyFont="1" applyFill="1" applyBorder="1"/>
    <xf numFmtId="0" fontId="4" fillId="0" borderId="16" xfId="0" applyFont="1" applyBorder="1" applyAlignment="1">
      <alignment horizontal="center"/>
    </xf>
    <xf numFmtId="187" fontId="4" fillId="8" borderId="17" xfId="0" applyNumberFormat="1" applyFont="1" applyFill="1" applyBorder="1"/>
    <xf numFmtId="187" fontId="4" fillId="0" borderId="17" xfId="0" applyNumberFormat="1" applyFont="1" applyBorder="1"/>
    <xf numFmtId="0" fontId="1" fillId="0" borderId="34" xfId="0" applyFont="1" applyBorder="1" applyAlignment="1">
      <alignment horizontal="left"/>
    </xf>
    <xf numFmtId="0" fontId="1" fillId="0" borderId="35" xfId="0" applyFont="1" applyBorder="1"/>
    <xf numFmtId="0" fontId="1" fillId="0" borderId="36" xfId="0" applyFont="1" applyBorder="1"/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top"/>
    </xf>
    <xf numFmtId="4" fontId="15" fillId="6" borderId="2" xfId="0" applyNumberFormat="1" applyFont="1" applyFill="1" applyBorder="1"/>
    <xf numFmtId="43" fontId="15" fillId="0" borderId="2" xfId="3" applyFont="1" applyBorder="1"/>
    <xf numFmtId="0" fontId="15" fillId="0" borderId="2" xfId="0" applyFont="1" applyBorder="1"/>
    <xf numFmtId="0" fontId="34" fillId="0" borderId="0" xfId="0" applyFont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center"/>
    </xf>
    <xf numFmtId="0" fontId="37" fillId="0" borderId="0" xfId="0" applyFont="1"/>
    <xf numFmtId="0" fontId="38" fillId="0" borderId="0" xfId="0" applyFont="1"/>
    <xf numFmtId="43" fontId="13" fillId="0" borderId="0" xfId="3" applyFont="1"/>
    <xf numFmtId="0" fontId="3" fillId="0" borderId="0" xfId="0" applyFont="1" applyFill="1"/>
    <xf numFmtId="187" fontId="4" fillId="0" borderId="0" xfId="0" applyNumberFormat="1" applyFont="1" applyFill="1" applyBorder="1" applyAlignment="1"/>
    <xf numFmtId="0" fontId="12" fillId="0" borderId="0" xfId="0" applyFont="1" applyFill="1" applyAlignment="1">
      <alignment horizontal="center"/>
    </xf>
    <xf numFmtId="0" fontId="40" fillId="0" borderId="0" xfId="0" applyFont="1" applyAlignment="1">
      <alignment horizontal="right"/>
    </xf>
    <xf numFmtId="187" fontId="3" fillId="11" borderId="2" xfId="0" applyNumberFormat="1" applyFont="1" applyFill="1" applyBorder="1"/>
    <xf numFmtId="0" fontId="19" fillId="16" borderId="2" xfId="7" applyFont="1" applyFill="1" applyBorder="1" applyAlignment="1"/>
    <xf numFmtId="0" fontId="3" fillId="16" borderId="2" xfId="0" applyFont="1" applyFill="1" applyBorder="1"/>
    <xf numFmtId="0" fontId="0" fillId="16" borderId="0" xfId="0" applyFill="1"/>
    <xf numFmtId="0" fontId="41" fillId="0" borderId="1" xfId="8" applyFont="1" applyFill="1" applyBorder="1" applyAlignment="1"/>
    <xf numFmtId="187" fontId="0" fillId="0" borderId="0" xfId="0" applyNumberFormat="1"/>
    <xf numFmtId="0" fontId="18" fillId="4" borderId="2" xfId="2" applyFont="1" applyFill="1" applyBorder="1" applyAlignment="1">
      <alignment horizontal="center"/>
    </xf>
    <xf numFmtId="0" fontId="13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22" fillId="0" borderId="0" xfId="0" applyFont="1" applyFill="1"/>
    <xf numFmtId="187" fontId="4" fillId="0" borderId="0" xfId="3" applyNumberFormat="1" applyFont="1" applyFill="1" applyBorder="1"/>
    <xf numFmtId="0" fontId="36" fillId="0" borderId="0" xfId="0" applyFont="1" applyFill="1"/>
    <xf numFmtId="187" fontId="3" fillId="0" borderId="0" xfId="3" applyNumberFormat="1" applyFont="1" applyFill="1" applyBorder="1"/>
    <xf numFmtId="0" fontId="12" fillId="0" borderId="0" xfId="0" applyFont="1" applyFill="1"/>
    <xf numFmtId="0" fontId="4" fillId="0" borderId="0" xfId="0" applyFont="1" applyFill="1" applyAlignment="1">
      <alignment vertical="center"/>
    </xf>
    <xf numFmtId="0" fontId="1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187" fontId="3" fillId="18" borderId="2" xfId="3" applyNumberFormat="1" applyFont="1" applyFill="1" applyBorder="1"/>
    <xf numFmtId="0" fontId="8" fillId="18" borderId="2" xfId="0" applyFont="1" applyFill="1" applyBorder="1" applyAlignment="1">
      <alignment horizontal="center"/>
    </xf>
    <xf numFmtId="0" fontId="8" fillId="18" borderId="2" xfId="0" applyFont="1" applyFill="1" applyBorder="1" applyAlignment="1">
      <alignment horizontal="left"/>
    </xf>
    <xf numFmtId="187" fontId="8" fillId="18" borderId="2" xfId="3" applyNumberFormat="1" applyFont="1" applyFill="1" applyBorder="1"/>
    <xf numFmtId="0" fontId="4" fillId="18" borderId="2" xfId="0" applyFont="1" applyFill="1" applyBorder="1" applyAlignment="1">
      <alignment horizontal="center"/>
    </xf>
    <xf numFmtId="187" fontId="4" fillId="18" borderId="2" xfId="3" applyNumberFormat="1" applyFont="1" applyFill="1" applyBorder="1"/>
    <xf numFmtId="187" fontId="4" fillId="18" borderId="13" xfId="0" applyNumberFormat="1" applyFont="1" applyFill="1" applyBorder="1"/>
    <xf numFmtId="187" fontId="4" fillId="18" borderId="13" xfId="3" applyNumberFormat="1" applyFont="1" applyFill="1" applyBorder="1"/>
    <xf numFmtId="0" fontId="8" fillId="0" borderId="12" xfId="0" applyFont="1" applyFill="1" applyBorder="1" applyAlignment="1">
      <alignment horizontal="center"/>
    </xf>
    <xf numFmtId="0" fontId="4" fillId="0" borderId="11" xfId="0" applyFont="1" applyFill="1" applyBorder="1"/>
    <xf numFmtId="187" fontId="14" fillId="0" borderId="15" xfId="0" applyNumberFormat="1" applyFont="1" applyFill="1" applyBorder="1" applyAlignment="1">
      <alignment horizontal="right"/>
    </xf>
    <xf numFmtId="0" fontId="12" fillId="0" borderId="8" xfId="0" applyFont="1" applyFill="1" applyBorder="1" applyAlignment="1">
      <alignment horizontal="center"/>
    </xf>
    <xf numFmtId="187" fontId="21" fillId="0" borderId="9" xfId="0" applyNumberFormat="1" applyFont="1" applyFill="1" applyBorder="1" applyAlignment="1"/>
    <xf numFmtId="187" fontId="4" fillId="0" borderId="29" xfId="0" applyNumberFormat="1" applyFont="1" applyFill="1" applyBorder="1" applyAlignment="1"/>
    <xf numFmtId="187" fontId="4" fillId="21" borderId="3" xfId="0" applyNumberFormat="1" applyFont="1" applyFill="1" applyBorder="1" applyAlignment="1"/>
    <xf numFmtId="187" fontId="4" fillId="21" borderId="4" xfId="0" applyNumberFormat="1" applyFont="1" applyFill="1" applyBorder="1" applyAlignment="1"/>
    <xf numFmtId="187" fontId="4" fillId="21" borderId="11" xfId="0" applyNumberFormat="1" applyFont="1" applyFill="1" applyBorder="1" applyAlignment="1"/>
    <xf numFmtId="0" fontId="3" fillId="21" borderId="11" xfId="0" applyFont="1" applyFill="1" applyBorder="1"/>
    <xf numFmtId="187" fontId="3" fillId="21" borderId="14" xfId="3" applyNumberFormat="1" applyFont="1" applyFill="1" applyBorder="1"/>
    <xf numFmtId="187" fontId="3" fillId="21" borderId="2" xfId="3" applyNumberFormat="1" applyFont="1" applyFill="1" applyBorder="1"/>
    <xf numFmtId="0" fontId="3" fillId="21" borderId="3" xfId="0" applyFont="1" applyFill="1" applyBorder="1"/>
    <xf numFmtId="0" fontId="3" fillId="21" borderId="3" xfId="0" applyFont="1" applyFill="1" applyBorder="1" applyAlignment="1">
      <alignment horizontal="center"/>
    </xf>
    <xf numFmtId="187" fontId="29" fillId="21" borderId="15" xfId="0" applyNumberFormat="1" applyFont="1" applyFill="1" applyBorder="1" applyAlignment="1">
      <alignment horizontal="center" vertical="top"/>
    </xf>
    <xf numFmtId="0" fontId="3" fillId="21" borderId="2" xfId="0" applyFont="1" applyFill="1" applyBorder="1" applyAlignment="1">
      <alignment horizontal="center"/>
    </xf>
    <xf numFmtId="43" fontId="3" fillId="18" borderId="2" xfId="3" applyFont="1" applyFill="1" applyBorder="1"/>
    <xf numFmtId="0" fontId="4" fillId="18" borderId="0" xfId="0" applyFont="1" applyFill="1" applyAlignment="1">
      <alignment vertical="center"/>
    </xf>
    <xf numFmtId="0" fontId="13" fillId="18" borderId="0" xfId="0" applyFont="1" applyFill="1"/>
    <xf numFmtId="43" fontId="4" fillId="0" borderId="13" xfId="3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3" fillId="0" borderId="0" xfId="0" applyFont="1"/>
    <xf numFmtId="0" fontId="4" fillId="18" borderId="2" xfId="0" applyFont="1" applyFill="1" applyBorder="1" applyAlignment="1">
      <alignment horizontal="center" vertical="center" wrapText="1"/>
    </xf>
    <xf numFmtId="43" fontId="15" fillId="18" borderId="2" xfId="3" applyFont="1" applyFill="1" applyBorder="1"/>
    <xf numFmtId="43" fontId="3" fillId="17" borderId="2" xfId="3" applyFont="1" applyFill="1" applyBorder="1"/>
    <xf numFmtId="43" fontId="4" fillId="18" borderId="13" xfId="3" applyFont="1" applyFill="1" applyBorder="1" applyAlignment="1">
      <alignment horizontal="center" vertical="center" wrapText="1"/>
    </xf>
    <xf numFmtId="43" fontId="26" fillId="18" borderId="2" xfId="3" applyFont="1" applyFill="1" applyBorder="1"/>
    <xf numFmtId="0" fontId="8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vertical="center"/>
    </xf>
    <xf numFmtId="43" fontId="3" fillId="18" borderId="0" xfId="0" applyNumberFormat="1" applyFont="1" applyFill="1"/>
    <xf numFmtId="43" fontId="14" fillId="0" borderId="12" xfId="3" applyFont="1" applyBorder="1" applyAlignment="1">
      <alignment vertical="center"/>
    </xf>
    <xf numFmtId="43" fontId="28" fillId="0" borderId="0" xfId="3" applyFont="1" applyFill="1" applyBorder="1" applyAlignment="1">
      <alignment wrapText="1"/>
    </xf>
    <xf numFmtId="43" fontId="28" fillId="6" borderId="0" xfId="3" applyFont="1" applyFill="1" applyBorder="1" applyAlignment="1">
      <alignment wrapText="1"/>
    </xf>
    <xf numFmtId="43" fontId="28" fillId="0" borderId="0" xfId="3" applyFont="1" applyFill="1" applyBorder="1" applyAlignment="1">
      <alignment vertical="top" wrapText="1"/>
    </xf>
    <xf numFmtId="43" fontId="12" fillId="0" borderId="0" xfId="3" applyFont="1"/>
    <xf numFmtId="43" fontId="19" fillId="0" borderId="2" xfId="3" applyFont="1" applyFill="1" applyBorder="1" applyAlignment="1">
      <alignment wrapText="1"/>
    </xf>
    <xf numFmtId="43" fontId="3" fillId="0" borderId="2" xfId="0" applyNumberFormat="1" applyFont="1" applyBorder="1"/>
    <xf numFmtId="0" fontId="19" fillId="18" borderId="2" xfId="6" applyFont="1" applyFill="1" applyBorder="1" applyAlignment="1">
      <alignment wrapText="1"/>
    </xf>
    <xf numFmtId="0" fontId="3" fillId="18" borderId="2" xfId="0" applyFont="1" applyFill="1" applyBorder="1" applyAlignment="1">
      <alignment horizontal="center"/>
    </xf>
    <xf numFmtId="43" fontId="19" fillId="18" borderId="2" xfId="3" applyFont="1" applyFill="1" applyBorder="1" applyAlignment="1">
      <alignment wrapText="1"/>
    </xf>
    <xf numFmtId="0" fontId="4" fillId="0" borderId="13" xfId="0" applyFont="1" applyBorder="1" applyAlignment="1">
      <alignment horizontal="center" vertical="center"/>
    </xf>
    <xf numFmtId="43" fontId="4" fillId="18" borderId="2" xfId="3" applyFont="1" applyFill="1" applyBorder="1" applyAlignment="1">
      <alignment horizontal="center"/>
    </xf>
    <xf numFmtId="0" fontId="0" fillId="0" borderId="0" xfId="0" applyFill="1"/>
    <xf numFmtId="0" fontId="3" fillId="18" borderId="2" xfId="0" applyFont="1" applyFill="1" applyBorder="1" applyAlignment="1">
      <alignment horizontal="center" vertical="center" wrapText="1"/>
    </xf>
    <xf numFmtId="43" fontId="3" fillId="0" borderId="2" xfId="3" applyFont="1" applyBorder="1"/>
    <xf numFmtId="0" fontId="4" fillId="17" borderId="2" xfId="0" applyFont="1" applyFill="1" applyBorder="1" applyAlignment="1">
      <alignment horizontal="center"/>
    </xf>
    <xf numFmtId="43" fontId="0" fillId="17" borderId="2" xfId="3" applyFont="1" applyFill="1" applyBorder="1"/>
    <xf numFmtId="43" fontId="4" fillId="17" borderId="13" xfId="3" applyFont="1" applyFill="1" applyBorder="1" applyAlignment="1">
      <alignment horizontal="center" vertical="center"/>
    </xf>
    <xf numFmtId="0" fontId="14" fillId="0" borderId="3" xfId="0" applyFont="1" applyBorder="1" applyAlignment="1"/>
    <xf numFmtId="0" fontId="14" fillId="0" borderId="30" xfId="0" applyFont="1" applyBorder="1" applyAlignment="1"/>
    <xf numFmtId="0" fontId="14" fillId="0" borderId="4" xfId="0" applyFont="1" applyBorder="1" applyAlignment="1"/>
    <xf numFmtId="0" fontId="3" fillId="0" borderId="9" xfId="0" applyFont="1" applyBorder="1"/>
    <xf numFmtId="43" fontId="3" fillId="18" borderId="2" xfId="3" applyFont="1" applyFill="1" applyBorder="1" applyAlignment="1">
      <alignment vertical="top" wrapText="1"/>
    </xf>
    <xf numFmtId="0" fontId="4" fillId="18" borderId="2" xfId="0" applyFont="1" applyFill="1" applyBorder="1"/>
    <xf numFmtId="0" fontId="3" fillId="17" borderId="13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22" borderId="2" xfId="0" applyFont="1" applyFill="1" applyBorder="1" applyAlignment="1">
      <alignment horizontal="center" vertical="center" wrapText="1"/>
    </xf>
    <xf numFmtId="187" fontId="3" fillId="0" borderId="2" xfId="0" applyNumberFormat="1" applyFont="1" applyBorder="1"/>
    <xf numFmtId="187" fontId="3" fillId="22" borderId="2" xfId="0" applyNumberFormat="1" applyFont="1" applyFill="1" applyBorder="1"/>
    <xf numFmtId="187" fontId="4" fillId="19" borderId="2" xfId="0" applyNumberFormat="1" applyFont="1" applyFill="1" applyBorder="1" applyAlignment="1">
      <alignment horizontal="center"/>
    </xf>
    <xf numFmtId="43" fontId="3" fillId="22" borderId="2" xfId="0" applyNumberFormat="1" applyFont="1" applyFill="1" applyBorder="1"/>
    <xf numFmtId="0" fontId="3" fillId="20" borderId="2" xfId="0" applyFont="1" applyFill="1" applyBorder="1" applyAlignment="1">
      <alignment horizontal="center" vertical="center" wrapText="1"/>
    </xf>
    <xf numFmtId="187" fontId="3" fillId="20" borderId="2" xfId="0" applyNumberFormat="1" applyFont="1" applyFill="1" applyBorder="1"/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5" fillId="0" borderId="0" xfId="0" applyFont="1" applyAlignment="1">
      <alignment horizontal="center" vertical="top" wrapText="1"/>
    </xf>
    <xf numFmtId="0" fontId="44" fillId="0" borderId="0" xfId="0" applyFont="1" applyFill="1" applyAlignment="1">
      <alignment horizontal="center" vertical="top" wrapText="1"/>
    </xf>
    <xf numFmtId="0" fontId="45" fillId="0" borderId="0" xfId="0" applyFont="1" applyFill="1" applyAlignment="1">
      <alignment horizontal="center" vertical="top" wrapText="1"/>
    </xf>
    <xf numFmtId="0" fontId="42" fillId="0" borderId="2" xfId="0" applyFont="1" applyFill="1" applyBorder="1" applyAlignment="1">
      <alignment horizontal="center" vertical="center" wrapText="1" readingOrder="1"/>
    </xf>
    <xf numFmtId="0" fontId="7" fillId="23" borderId="39" xfId="0" applyFont="1" applyFill="1" applyBorder="1" applyAlignment="1">
      <alignment horizontal="center" vertical="center" wrapText="1" readingOrder="1"/>
    </xf>
    <xf numFmtId="0" fontId="15" fillId="22" borderId="2" xfId="0" applyFont="1" applyFill="1" applyBorder="1" applyAlignment="1">
      <alignment horizontal="center" vertical="center" wrapText="1"/>
    </xf>
    <xf numFmtId="187" fontId="3" fillId="0" borderId="14" xfId="3" applyNumberFormat="1" applyFont="1" applyBorder="1"/>
    <xf numFmtId="187" fontId="3" fillId="0" borderId="2" xfId="3" applyNumberFormat="1" applyFont="1" applyBorder="1"/>
    <xf numFmtId="43" fontId="3" fillId="0" borderId="2" xfId="3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 wrapText="1"/>
    </xf>
    <xf numFmtId="0" fontId="36" fillId="6" borderId="0" xfId="0" applyFont="1" applyFill="1" applyBorder="1" applyAlignment="1">
      <alignment horizontal="center"/>
    </xf>
    <xf numFmtId="0" fontId="46" fillId="23" borderId="39" xfId="0" applyFont="1" applyFill="1" applyBorder="1" applyAlignment="1">
      <alignment horizontal="center" vertical="center" wrapText="1" readingOrder="1"/>
    </xf>
    <xf numFmtId="0" fontId="46" fillId="23" borderId="40" xfId="0" applyFont="1" applyFill="1" applyBorder="1" applyAlignment="1">
      <alignment horizontal="center" vertical="center" wrapText="1" readingOrder="1"/>
    </xf>
    <xf numFmtId="0" fontId="46" fillId="23" borderId="40" xfId="0" applyFont="1" applyFill="1" applyBorder="1" applyAlignment="1">
      <alignment horizontal="left" vertical="center" wrapText="1" readingOrder="1"/>
    </xf>
    <xf numFmtId="0" fontId="1" fillId="23" borderId="40" xfId="0" applyFont="1" applyFill="1" applyBorder="1" applyAlignment="1">
      <alignment horizontal="center" vertical="top" wrapText="1"/>
    </xf>
    <xf numFmtId="0" fontId="47" fillId="23" borderId="40" xfId="0" applyFont="1" applyFill="1" applyBorder="1" applyAlignment="1">
      <alignment horizontal="left" vertical="center" wrapText="1" readingOrder="1"/>
    </xf>
    <xf numFmtId="0" fontId="1" fillId="23" borderId="41" xfId="0" applyFont="1" applyFill="1" applyBorder="1" applyAlignment="1">
      <alignment horizontal="center" vertical="top" wrapText="1"/>
    </xf>
    <xf numFmtId="0" fontId="46" fillId="23" borderId="41" xfId="0" applyFont="1" applyFill="1" applyBorder="1" applyAlignment="1">
      <alignment horizontal="left" vertical="center" wrapText="1" readingOrder="1"/>
    </xf>
    <xf numFmtId="0" fontId="48" fillId="24" borderId="42" xfId="0" applyFont="1" applyFill="1" applyBorder="1" applyAlignment="1">
      <alignment horizontal="center" vertical="center" wrapText="1" readingOrder="1"/>
    </xf>
    <xf numFmtId="0" fontId="48" fillId="25" borderId="43" xfId="0" applyFont="1" applyFill="1" applyBorder="1" applyAlignment="1">
      <alignment horizontal="center" vertical="center" wrapText="1" readingOrder="1"/>
    </xf>
    <xf numFmtId="0" fontId="36" fillId="25" borderId="43" xfId="0" applyFont="1" applyFill="1" applyBorder="1" applyAlignment="1">
      <alignment horizontal="center" vertical="center" wrapText="1" readingOrder="1"/>
    </xf>
    <xf numFmtId="0" fontId="48" fillId="24" borderId="43" xfId="0" applyFont="1" applyFill="1" applyBorder="1" applyAlignment="1">
      <alignment horizontal="center" vertical="center" wrapText="1" readingOrder="1"/>
    </xf>
    <xf numFmtId="0" fontId="36" fillId="24" borderId="43" xfId="0" applyFont="1" applyFill="1" applyBorder="1" applyAlignment="1">
      <alignment horizontal="center" vertical="center" wrapText="1" readingOrder="1"/>
    </xf>
    <xf numFmtId="0" fontId="48" fillId="24" borderId="39" xfId="0" applyFont="1" applyFill="1" applyBorder="1" applyAlignment="1">
      <alignment horizontal="center" vertical="center" wrapText="1" readingOrder="1"/>
    </xf>
    <xf numFmtId="0" fontId="48" fillId="25" borderId="39" xfId="0" applyFont="1" applyFill="1" applyBorder="1" applyAlignment="1">
      <alignment horizontal="center" vertical="center" wrapText="1" readingOrder="1"/>
    </xf>
    <xf numFmtId="0" fontId="36" fillId="25" borderId="39" xfId="0" applyFont="1" applyFill="1" applyBorder="1" applyAlignment="1">
      <alignment horizontal="center" vertical="center" wrapText="1" readingOrder="1"/>
    </xf>
    <xf numFmtId="0" fontId="36" fillId="24" borderId="39" xfId="0" applyFont="1" applyFill="1" applyBorder="1" applyAlignment="1">
      <alignment horizontal="center" vertical="center" wrapText="1" readingOrder="1"/>
    </xf>
    <xf numFmtId="0" fontId="48" fillId="24" borderId="42" xfId="0" applyFont="1" applyFill="1" applyBorder="1" applyAlignment="1">
      <alignment horizontal="left" vertical="center" readingOrder="1"/>
    </xf>
    <xf numFmtId="0" fontId="48" fillId="25" borderId="43" xfId="0" applyFont="1" applyFill="1" applyBorder="1" applyAlignment="1">
      <alignment horizontal="left" vertical="center" readingOrder="1"/>
    </xf>
    <xf numFmtId="0" fontId="48" fillId="24" borderId="39" xfId="0" applyFont="1" applyFill="1" applyBorder="1" applyAlignment="1">
      <alignment horizontal="left" vertical="center" readingOrder="1"/>
    </xf>
    <xf numFmtId="0" fontId="48" fillId="25" borderId="39" xfId="0" applyFont="1" applyFill="1" applyBorder="1" applyAlignment="1">
      <alignment horizontal="left" vertical="center" readingOrder="1"/>
    </xf>
    <xf numFmtId="0" fontId="48" fillId="24" borderId="43" xfId="0" applyFont="1" applyFill="1" applyBorder="1" applyAlignment="1">
      <alignment horizontal="left" vertical="center" readingOrder="1"/>
    </xf>
    <xf numFmtId="0" fontId="1" fillId="0" borderId="2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/>
    </xf>
    <xf numFmtId="0" fontId="38" fillId="6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187" fontId="3" fillId="5" borderId="2" xfId="3" applyNumberFormat="1" applyFont="1" applyFill="1" applyBorder="1"/>
    <xf numFmtId="187" fontId="4" fillId="5" borderId="2" xfId="3" applyNumberFormat="1" applyFont="1" applyFill="1" applyBorder="1"/>
    <xf numFmtId="43" fontId="0" fillId="0" borderId="0" xfId="3" applyFont="1"/>
    <xf numFmtId="49" fontId="42" fillId="5" borderId="3" xfId="3" applyNumberFormat="1" applyFont="1" applyFill="1" applyBorder="1" applyAlignment="1">
      <alignment horizontal="center" vertical="center" wrapText="1"/>
    </xf>
    <xf numFmtId="187" fontId="0" fillId="5" borderId="0" xfId="0" applyNumberFormat="1" applyFill="1" applyAlignment="1">
      <alignment horizontal="center"/>
    </xf>
    <xf numFmtId="43" fontId="0" fillId="5" borderId="0" xfId="3" applyFont="1" applyFill="1"/>
    <xf numFmtId="0" fontId="0" fillId="5" borderId="0" xfId="0" applyFill="1"/>
    <xf numFmtId="0" fontId="30" fillId="0" borderId="0" xfId="0" applyFont="1" applyFill="1" applyAlignment="1">
      <alignment horizontal="center"/>
    </xf>
    <xf numFmtId="43" fontId="30" fillId="0" borderId="0" xfId="3" applyFont="1" applyFill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22" fillId="19" borderId="0" xfId="0" applyFont="1" applyFill="1"/>
    <xf numFmtId="0" fontId="13" fillId="26" borderId="0" xfId="0" applyFont="1" applyFill="1"/>
    <xf numFmtId="0" fontId="3" fillId="2" borderId="0" xfId="0" applyFont="1" applyFill="1"/>
    <xf numFmtId="0" fontId="50" fillId="23" borderId="39" xfId="0" applyFont="1" applyFill="1" applyBorder="1" applyAlignment="1">
      <alignment horizontal="center" vertical="center" wrapText="1" readingOrder="1"/>
    </xf>
    <xf numFmtId="0" fontId="50" fillId="23" borderId="40" xfId="0" applyFont="1" applyFill="1" applyBorder="1" applyAlignment="1">
      <alignment horizontal="center" vertical="center" wrapText="1" readingOrder="1"/>
    </xf>
    <xf numFmtId="0" fontId="50" fillId="23" borderId="40" xfId="0" applyFont="1" applyFill="1" applyBorder="1" applyAlignment="1">
      <alignment horizontal="left" vertical="center" wrapText="1" readingOrder="1"/>
    </xf>
    <xf numFmtId="0" fontId="12" fillId="23" borderId="40" xfId="0" applyFont="1" applyFill="1" applyBorder="1" applyAlignment="1">
      <alignment horizontal="center" vertical="top" wrapText="1"/>
    </xf>
    <xf numFmtId="0" fontId="51" fillId="23" borderId="40" xfId="0" applyFont="1" applyFill="1" applyBorder="1" applyAlignment="1">
      <alignment horizontal="left" vertical="center" wrapText="1" readingOrder="1"/>
    </xf>
    <xf numFmtId="0" fontId="12" fillId="23" borderId="41" xfId="0" applyFont="1" applyFill="1" applyBorder="1" applyAlignment="1">
      <alignment horizontal="center" vertical="top" wrapText="1"/>
    </xf>
    <xf numFmtId="0" fontId="50" fillId="23" borderId="41" xfId="0" applyFont="1" applyFill="1" applyBorder="1" applyAlignment="1">
      <alignment horizontal="left" vertical="center" wrapText="1" readingOrder="1"/>
    </xf>
    <xf numFmtId="0" fontId="52" fillId="24" borderId="42" xfId="0" applyFont="1" applyFill="1" applyBorder="1" applyAlignment="1">
      <alignment horizontal="center" vertical="center" wrapText="1" readingOrder="1"/>
    </xf>
    <xf numFmtId="0" fontId="52" fillId="24" borderId="42" xfId="0" applyFont="1" applyFill="1" applyBorder="1" applyAlignment="1">
      <alignment horizontal="left" vertical="center" readingOrder="1"/>
    </xf>
    <xf numFmtId="0" fontId="52" fillId="25" borderId="43" xfId="0" applyFont="1" applyFill="1" applyBorder="1" applyAlignment="1">
      <alignment horizontal="center" vertical="center" wrapText="1" readingOrder="1"/>
    </xf>
    <xf numFmtId="0" fontId="53" fillId="25" borderId="43" xfId="0" applyFont="1" applyFill="1" applyBorder="1" applyAlignment="1">
      <alignment horizontal="center" vertical="center" wrapText="1" readingOrder="1"/>
    </xf>
    <xf numFmtId="0" fontId="52" fillId="25" borderId="43" xfId="0" applyFont="1" applyFill="1" applyBorder="1" applyAlignment="1">
      <alignment horizontal="left" vertical="center" readingOrder="1"/>
    </xf>
    <xf numFmtId="0" fontId="52" fillId="24" borderId="39" xfId="0" applyFont="1" applyFill="1" applyBorder="1" applyAlignment="1">
      <alignment horizontal="center" vertical="center" wrapText="1" readingOrder="1"/>
    </xf>
    <xf numFmtId="0" fontId="52" fillId="24" borderId="39" xfId="0" applyFont="1" applyFill="1" applyBorder="1" applyAlignment="1">
      <alignment horizontal="left" vertical="center" readingOrder="1"/>
    </xf>
    <xf numFmtId="0" fontId="52" fillId="25" borderId="39" xfId="0" applyFont="1" applyFill="1" applyBorder="1" applyAlignment="1">
      <alignment horizontal="center" vertical="center" wrapText="1" readingOrder="1"/>
    </xf>
    <xf numFmtId="0" fontId="53" fillId="25" borderId="39" xfId="0" applyFont="1" applyFill="1" applyBorder="1" applyAlignment="1">
      <alignment horizontal="center" vertical="center" wrapText="1" readingOrder="1"/>
    </xf>
    <xf numFmtId="0" fontId="52" fillId="25" borderId="39" xfId="0" applyFont="1" applyFill="1" applyBorder="1" applyAlignment="1">
      <alignment horizontal="left" vertical="center" readingOrder="1"/>
    </xf>
    <xf numFmtId="0" fontId="52" fillId="24" borderId="43" xfId="0" applyFont="1" applyFill="1" applyBorder="1" applyAlignment="1">
      <alignment horizontal="center" vertical="center" wrapText="1" readingOrder="1"/>
    </xf>
    <xf numFmtId="0" fontId="53" fillId="24" borderId="43" xfId="0" applyFont="1" applyFill="1" applyBorder="1" applyAlignment="1">
      <alignment horizontal="center" vertical="center" wrapText="1" readingOrder="1"/>
    </xf>
    <xf numFmtId="0" fontId="52" fillId="24" borderId="43" xfId="0" applyFont="1" applyFill="1" applyBorder="1" applyAlignment="1">
      <alignment horizontal="left" vertical="center" readingOrder="1"/>
    </xf>
    <xf numFmtId="0" fontId="53" fillId="24" borderId="39" xfId="0" applyFont="1" applyFill="1" applyBorder="1" applyAlignment="1">
      <alignment horizontal="center" vertical="center" wrapText="1" readingOrder="1"/>
    </xf>
    <xf numFmtId="0" fontId="3" fillId="4" borderId="0" xfId="0" applyFont="1" applyFill="1"/>
    <xf numFmtId="0" fontId="3" fillId="15" borderId="0" xfId="0" applyFont="1" applyFill="1"/>
    <xf numFmtId="0" fontId="3" fillId="27" borderId="0" xfId="0" applyFont="1" applyFill="1"/>
    <xf numFmtId="0" fontId="54" fillId="0" borderId="0" xfId="0" applyFont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187" fontId="32" fillId="0" borderId="0" xfId="0" applyNumberFormat="1" applyFont="1"/>
    <xf numFmtId="0" fontId="42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22" fillId="0" borderId="0" xfId="0" applyFont="1"/>
    <xf numFmtId="0" fontId="44" fillId="18" borderId="0" xfId="0" applyFont="1" applyFill="1" applyAlignment="1">
      <alignment horizontal="center" vertical="top" wrapText="1"/>
    </xf>
    <xf numFmtId="0" fontId="3" fillId="2" borderId="0" xfId="0" applyFont="1" applyFill="1" applyBorder="1" applyAlignment="1">
      <alignment vertical="top"/>
    </xf>
    <xf numFmtId="0" fontId="3" fillId="9" borderId="0" xfId="0" applyFont="1" applyFill="1" applyBorder="1" applyAlignment="1">
      <alignment vertical="top"/>
    </xf>
    <xf numFmtId="0" fontId="3" fillId="10" borderId="0" xfId="0" applyFont="1" applyFill="1" applyAlignment="1">
      <alignment horizontal="center" vertical="top"/>
    </xf>
    <xf numFmtId="0" fontId="3" fillId="10" borderId="0" xfId="0" applyFont="1" applyFill="1" applyAlignment="1">
      <alignment vertical="top"/>
    </xf>
    <xf numFmtId="0" fontId="39" fillId="14" borderId="38" xfId="8" applyFont="1" applyFill="1" applyBorder="1" applyAlignment="1">
      <alignment horizontal="center" vertical="top"/>
    </xf>
    <xf numFmtId="0" fontId="12" fillId="0" borderId="0" xfId="0" applyFont="1" applyAlignment="1">
      <alignment vertical="top"/>
    </xf>
    <xf numFmtId="0" fontId="19" fillId="0" borderId="1" xfId="8" applyFont="1" applyFill="1" applyBorder="1" applyAlignment="1">
      <alignment vertical="top"/>
    </xf>
    <xf numFmtId="0" fontId="39" fillId="0" borderId="1" xfId="8" applyFont="1" applyFill="1" applyBorder="1" applyAlignment="1">
      <alignment horizontal="right" vertical="top"/>
    </xf>
    <xf numFmtId="0" fontId="39" fillId="0" borderId="1" xfId="8" applyFont="1" applyFill="1" applyBorder="1" applyAlignment="1">
      <alignment vertical="top"/>
    </xf>
    <xf numFmtId="0" fontId="19" fillId="19" borderId="1" xfId="8" applyFont="1" applyFill="1" applyBorder="1" applyAlignment="1">
      <alignment vertical="top"/>
    </xf>
    <xf numFmtId="0" fontId="12" fillId="0" borderId="0" xfId="0" applyFont="1" applyFill="1" applyAlignment="1">
      <alignment horizontal="center" vertical="top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vertical="top"/>
    </xf>
    <xf numFmtId="43" fontId="3" fillId="19" borderId="2" xfId="0" applyNumberFormat="1" applyFont="1" applyFill="1" applyBorder="1"/>
    <xf numFmtId="0" fontId="3" fillId="19" borderId="0" xfId="0" applyFont="1" applyFill="1" applyAlignment="1">
      <alignment vertical="top"/>
    </xf>
    <xf numFmtId="0" fontId="49" fillId="0" borderId="0" xfId="0" applyFont="1" applyAlignment="1">
      <alignment vertical="top"/>
    </xf>
    <xf numFmtId="0" fontId="4" fillId="7" borderId="11" xfId="0" applyFont="1" applyFill="1" applyBorder="1" applyAlignment="1">
      <alignment horizontal="centerContinuous" vertical="top"/>
    </xf>
    <xf numFmtId="0" fontId="49" fillId="7" borderId="12" xfId="0" applyFont="1" applyFill="1" applyBorder="1" applyAlignment="1">
      <alignment horizontal="centerContinuous" vertical="top"/>
    </xf>
    <xf numFmtId="0" fontId="49" fillId="7" borderId="0" xfId="0" applyFont="1" applyFill="1" applyBorder="1" applyAlignment="1">
      <alignment horizontal="centerContinuous" vertical="top"/>
    </xf>
    <xf numFmtId="0" fontId="19" fillId="16" borderId="1" xfId="8" applyFont="1" applyFill="1" applyBorder="1" applyAlignment="1">
      <alignment vertical="top"/>
    </xf>
    <xf numFmtId="0" fontId="56" fillId="0" borderId="1" xfId="9" applyFont="1" applyFill="1" applyBorder="1" applyAlignment="1"/>
    <xf numFmtId="0" fontId="19" fillId="4" borderId="1" xfId="8" applyFont="1" applyFill="1" applyBorder="1" applyAlignment="1">
      <alignment vertical="top"/>
    </xf>
    <xf numFmtId="43" fontId="1" fillId="0" borderId="0" xfId="3" applyFont="1"/>
    <xf numFmtId="43" fontId="4" fillId="0" borderId="0" xfId="3" applyFont="1"/>
    <xf numFmtId="0" fontId="4" fillId="0" borderId="0" xfId="0" applyFont="1" applyFill="1" applyBorder="1" applyAlignment="1"/>
    <xf numFmtId="0" fontId="34" fillId="0" borderId="0" xfId="0" applyFont="1" applyFill="1"/>
    <xf numFmtId="43" fontId="4" fillId="0" borderId="44" xfId="0" applyNumberFormat="1" applyFont="1" applyFill="1" applyBorder="1"/>
    <xf numFmtId="0" fontId="4" fillId="0" borderId="44" xfId="0" applyFont="1" applyFill="1" applyBorder="1" applyAlignment="1">
      <alignment horizontal="center"/>
    </xf>
    <xf numFmtId="43" fontId="4" fillId="0" borderId="45" xfId="3" applyFont="1" applyFill="1" applyBorder="1"/>
    <xf numFmtId="0" fontId="8" fillId="0" borderId="0" xfId="0" applyFont="1" applyBorder="1" applyAlignment="1"/>
    <xf numFmtId="0" fontId="0" fillId="0" borderId="0" xfId="0" applyBorder="1"/>
    <xf numFmtId="0" fontId="0" fillId="0" borderId="0" xfId="0" applyFill="1" applyBorder="1"/>
    <xf numFmtId="0" fontId="4" fillId="0" borderId="2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43" fontId="3" fillId="0" borderId="14" xfId="3" applyFont="1" applyBorder="1" applyAlignment="1">
      <alignment horizontal="center"/>
    </xf>
    <xf numFmtId="43" fontId="3" fillId="0" borderId="2" xfId="3" applyFont="1" applyBorder="1" applyAlignment="1">
      <alignment horizontal="center"/>
    </xf>
    <xf numFmtId="43" fontId="4" fillId="0" borderId="4" xfId="0" applyNumberFormat="1" applyFont="1" applyBorder="1" applyAlignment="1">
      <alignment horizontal="center" vertical="center"/>
    </xf>
    <xf numFmtId="43" fontId="4" fillId="0" borderId="2" xfId="3" applyFont="1" applyBorder="1" applyAlignment="1">
      <alignment horizontal="center"/>
    </xf>
    <xf numFmtId="43" fontId="4" fillId="0" borderId="2" xfId="0" applyNumberFormat="1" applyFont="1" applyBorder="1" applyAlignment="1"/>
    <xf numFmtId="43" fontId="4" fillId="0" borderId="2" xfId="3" applyFont="1" applyBorder="1"/>
    <xf numFmtId="0" fontId="8" fillId="0" borderId="2" xfId="0" applyFont="1" applyBorder="1" applyAlignment="1">
      <alignment horizontal="center" vertical="center"/>
    </xf>
    <xf numFmtId="0" fontId="28" fillId="0" borderId="2" xfId="1" applyFont="1" applyFill="1" applyBorder="1" applyAlignment="1"/>
    <xf numFmtId="43" fontId="12" fillId="18" borderId="2" xfId="0" applyNumberFormat="1" applyFont="1" applyFill="1" applyBorder="1"/>
    <xf numFmtId="43" fontId="26" fillId="6" borderId="2" xfId="3" applyFont="1" applyFill="1" applyBorder="1"/>
    <xf numFmtId="43" fontId="12" fillId="0" borderId="2" xfId="3" applyFont="1" applyBorder="1"/>
    <xf numFmtId="43" fontId="19" fillId="6" borderId="2" xfId="3" applyFont="1" applyFill="1" applyBorder="1" applyAlignment="1">
      <alignment wrapText="1"/>
    </xf>
    <xf numFmtId="43" fontId="19" fillId="4" borderId="2" xfId="3" applyFont="1" applyFill="1" applyBorder="1" applyAlignment="1">
      <alignment wrapText="1"/>
    </xf>
    <xf numFmtId="43" fontId="3" fillId="0" borderId="2" xfId="3" applyFont="1" applyBorder="1" applyAlignment="1">
      <alignment horizontal="center" vertical="center"/>
    </xf>
    <xf numFmtId="43" fontId="3" fillId="0" borderId="2" xfId="3" applyFont="1" applyBorder="1" applyAlignment="1">
      <alignment horizontal="center" vertical="center" wrapText="1"/>
    </xf>
    <xf numFmtId="43" fontId="3" fillId="17" borderId="2" xfId="3" applyFont="1" applyFill="1" applyBorder="1" applyAlignment="1">
      <alignment horizontal="center" vertical="center"/>
    </xf>
    <xf numFmtId="43" fontId="3" fillId="17" borderId="4" xfId="3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43" fontId="34" fillId="0" borderId="0" xfId="3" applyFont="1" applyFill="1"/>
    <xf numFmtId="43" fontId="3" fillId="0" borderId="2" xfId="3" applyFont="1" applyFill="1" applyBorder="1" applyAlignment="1">
      <alignment horizontal="center" vertical="center" wrapText="1"/>
    </xf>
    <xf numFmtId="43" fontId="4" fillId="0" borderId="44" xfId="3" applyFont="1" applyFill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3" xfId="0" applyFont="1" applyBorder="1" applyAlignment="1">
      <alignment horizontal="center"/>
    </xf>
    <xf numFmtId="43" fontId="3" fillId="0" borderId="4" xfId="3" applyFont="1" applyBorder="1"/>
    <xf numFmtId="43" fontId="3" fillId="0" borderId="4" xfId="3" applyFont="1" applyFill="1" applyBorder="1"/>
    <xf numFmtId="0" fontId="3" fillId="0" borderId="2" xfId="0" applyFont="1" applyBorder="1" applyAlignment="1">
      <alignment horizontal="left" shrinkToFit="1"/>
    </xf>
    <xf numFmtId="189" fontId="3" fillId="0" borderId="4" xfId="3" applyNumberFormat="1" applyFont="1" applyBorder="1" applyAlignment="1">
      <alignment horizontal="center"/>
    </xf>
    <xf numFmtId="189" fontId="3" fillId="0" borderId="4" xfId="3" applyNumberFormat="1" applyFont="1" applyBorder="1" applyAlignment="1">
      <alignment horizontal="center" vertical="center" wrapText="1"/>
    </xf>
    <xf numFmtId="43" fontId="0" fillId="0" borderId="0" xfId="0" applyNumberFormat="1"/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top" wrapText="1"/>
    </xf>
    <xf numFmtId="43" fontId="15" fillId="0" borderId="2" xfId="3" applyFont="1" applyFill="1" applyBorder="1"/>
    <xf numFmtId="43" fontId="15" fillId="0" borderId="4" xfId="3" applyFont="1" applyFill="1" applyBorder="1"/>
    <xf numFmtId="43" fontId="7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/>
    </xf>
    <xf numFmtId="43" fontId="4" fillId="0" borderId="44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43" fontId="3" fillId="0" borderId="2" xfId="3" applyFont="1" applyFill="1" applyBorder="1" applyAlignment="1">
      <alignment horizontal="center" vertical="center"/>
    </xf>
    <xf numFmtId="43" fontId="3" fillId="0" borderId="2" xfId="3" applyFont="1" applyFill="1" applyBorder="1" applyAlignment="1">
      <alignment vertical="center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8" fillId="0" borderId="0" xfId="0" applyFont="1" applyFill="1" applyAlignment="1"/>
    <xf numFmtId="0" fontId="8" fillId="0" borderId="12" xfId="0" applyFont="1" applyFill="1" applyBorder="1" applyAlignment="1"/>
    <xf numFmtId="0" fontId="8" fillId="0" borderId="2" xfId="0" applyFont="1" applyFill="1" applyBorder="1" applyAlignment="1">
      <alignment horizontal="center"/>
    </xf>
    <xf numFmtId="0" fontId="4" fillId="0" borderId="2" xfId="0" applyFont="1" applyFill="1" applyBorder="1"/>
    <xf numFmtId="187" fontId="14" fillId="19" borderId="2" xfId="0" applyNumberFormat="1" applyFont="1" applyFill="1" applyBorder="1" applyAlignment="1">
      <alignment horizontal="right"/>
    </xf>
    <xf numFmtId="187" fontId="4" fillId="0" borderId="2" xfId="3" applyNumberFormat="1" applyFont="1" applyFill="1" applyBorder="1"/>
    <xf numFmtId="0" fontId="4" fillId="0" borderId="44" xfId="0" applyFont="1" applyFill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3" fontId="3" fillId="0" borderId="14" xfId="3" applyFont="1" applyBorder="1" applyAlignment="1">
      <alignment horizontal="center" wrapText="1"/>
    </xf>
    <xf numFmtId="43" fontId="3" fillId="0" borderId="2" xfId="3" applyFont="1" applyBorder="1" applyAlignment="1">
      <alignment wrapText="1"/>
    </xf>
    <xf numFmtId="43" fontId="3" fillId="0" borderId="2" xfId="3" applyFont="1" applyBorder="1" applyAlignment="1">
      <alignment horizontal="center" wrapText="1"/>
    </xf>
    <xf numFmtId="43" fontId="3" fillId="0" borderId="4" xfId="3" applyFont="1" applyBorder="1" applyAlignment="1">
      <alignment wrapText="1"/>
    </xf>
    <xf numFmtId="43" fontId="4" fillId="0" borderId="4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43" fontId="4" fillId="0" borderId="2" xfId="3" applyFont="1" applyFill="1" applyBorder="1" applyAlignment="1">
      <alignment horizontal="center" vertical="top" wrapText="1"/>
    </xf>
    <xf numFmtId="49" fontId="42" fillId="0" borderId="2" xfId="3" applyNumberFormat="1" applyFont="1" applyFill="1" applyBorder="1" applyAlignment="1">
      <alignment horizontal="center" vertical="center" wrapText="1"/>
    </xf>
    <xf numFmtId="187" fontId="12" fillId="18" borderId="2" xfId="3" applyNumberFormat="1" applyFont="1" applyFill="1" applyBorder="1"/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7" fillId="18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center"/>
    </xf>
    <xf numFmtId="0" fontId="35" fillId="0" borderId="2" xfId="0" applyFont="1" applyFill="1" applyBorder="1" applyAlignment="1">
      <alignment horizontal="left"/>
    </xf>
    <xf numFmtId="0" fontId="19" fillId="0" borderId="2" xfId="1" applyFont="1" applyFill="1" applyBorder="1" applyAlignment="1">
      <alignment horizontal="left"/>
    </xf>
    <xf numFmtId="0" fontId="35" fillId="0" borderId="3" xfId="0" applyFont="1" applyFill="1" applyBorder="1" applyAlignment="1">
      <alignment horizontal="left"/>
    </xf>
    <xf numFmtId="0" fontId="35" fillId="0" borderId="4" xfId="0" applyFont="1" applyFill="1" applyBorder="1" applyAlignment="1">
      <alignment horizontal="left"/>
    </xf>
    <xf numFmtId="0" fontId="4" fillId="5" borderId="12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8" fillId="0" borderId="0" xfId="0" applyFont="1" applyFill="1" applyAlignment="1">
      <alignment horizontal="left" vertical="center"/>
    </xf>
    <xf numFmtId="0" fontId="8" fillId="0" borderId="37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top"/>
    </xf>
    <xf numFmtId="0" fontId="7" fillId="18" borderId="3" xfId="0" applyFont="1" applyFill="1" applyBorder="1" applyAlignment="1">
      <alignment horizontal="center"/>
    </xf>
    <xf numFmtId="0" fontId="7" fillId="18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46" fillId="23" borderId="39" xfId="0" applyFont="1" applyFill="1" applyBorder="1" applyAlignment="1">
      <alignment horizontal="center" vertical="center" wrapText="1" readingOrder="1"/>
    </xf>
    <xf numFmtId="0" fontId="46" fillId="23" borderId="40" xfId="0" applyFont="1" applyFill="1" applyBorder="1" applyAlignment="1">
      <alignment horizontal="center" vertical="center" wrapText="1" readingOrder="1"/>
    </xf>
    <xf numFmtId="0" fontId="46" fillId="23" borderId="41" xfId="0" applyFont="1" applyFill="1" applyBorder="1" applyAlignment="1">
      <alignment horizontal="center" vertical="center" wrapText="1" readingOrder="1"/>
    </xf>
    <xf numFmtId="0" fontId="44" fillId="18" borderId="0" xfId="0" applyFont="1" applyFill="1" applyAlignment="1">
      <alignment horizontal="center" vertical="top" wrapText="1"/>
    </xf>
    <xf numFmtId="0" fontId="44" fillId="18" borderId="12" xfId="0" applyFont="1" applyFill="1" applyBorder="1" applyAlignment="1">
      <alignment horizontal="center" vertical="top" wrapText="1"/>
    </xf>
    <xf numFmtId="0" fontId="44" fillId="19" borderId="0" xfId="0" applyFont="1" applyFill="1" applyAlignment="1">
      <alignment horizontal="center" vertical="top" wrapText="1"/>
    </xf>
    <xf numFmtId="0" fontId="44" fillId="19" borderId="12" xfId="0" applyFont="1" applyFill="1" applyBorder="1" applyAlignment="1">
      <alignment horizontal="center" vertical="top" wrapText="1"/>
    </xf>
    <xf numFmtId="0" fontId="3" fillId="19" borderId="8" xfId="0" applyFont="1" applyFill="1" applyBorder="1" applyAlignment="1">
      <alignment horizontal="center" vertical="top"/>
    </xf>
    <xf numFmtId="0" fontId="8" fillId="0" borderId="12" xfId="0" applyFont="1" applyBorder="1" applyAlignment="1">
      <alignment horizontal="left" vertical="center"/>
    </xf>
    <xf numFmtId="0" fontId="3" fillId="18" borderId="8" xfId="0" applyFont="1" applyFill="1" applyBorder="1" applyAlignment="1">
      <alignment horizontal="center"/>
    </xf>
    <xf numFmtId="0" fontId="28" fillId="18" borderId="2" xfId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3" fontId="4" fillId="0" borderId="2" xfId="3" applyFont="1" applyFill="1" applyBorder="1" applyAlignment="1">
      <alignment horizontal="center" vertical="center" wrapText="1"/>
    </xf>
    <xf numFmtId="43" fontId="4" fillId="0" borderId="13" xfId="3" applyFont="1" applyFill="1" applyBorder="1" applyAlignment="1">
      <alignment horizontal="center" vertical="center" wrapText="1"/>
    </xf>
    <xf numFmtId="0" fontId="4" fillId="18" borderId="9" xfId="0" applyFont="1" applyFill="1" applyBorder="1" applyAlignment="1">
      <alignment horizontal="center" vertical="center" wrapText="1"/>
    </xf>
    <xf numFmtId="0" fontId="4" fillId="18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18" borderId="13" xfId="0" applyFont="1" applyFill="1" applyBorder="1" applyAlignment="1">
      <alignment horizontal="center" vertical="center" wrapText="1"/>
    </xf>
    <xf numFmtId="0" fontId="3" fillId="18" borderId="14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3" fillId="17" borderId="3" xfId="0" applyFont="1" applyFill="1" applyBorder="1" applyAlignment="1">
      <alignment horizontal="center"/>
    </xf>
    <xf numFmtId="0" fontId="3" fillId="17" borderId="4" xfId="0" applyFont="1" applyFill="1" applyBorder="1" applyAlignment="1">
      <alignment horizontal="center"/>
    </xf>
    <xf numFmtId="43" fontId="4" fillId="0" borderId="13" xfId="3" applyFont="1" applyFill="1" applyBorder="1" applyAlignment="1">
      <alignment horizontal="center" vertical="center"/>
    </xf>
    <xf numFmtId="43" fontId="4" fillId="0" borderId="14" xfId="3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3" fontId="4" fillId="0" borderId="30" xfId="0" applyNumberFormat="1" applyFont="1" applyBorder="1" applyAlignment="1">
      <alignment horizontal="center"/>
    </xf>
    <xf numFmtId="43" fontId="4" fillId="0" borderId="4" xfId="0" applyNumberFormat="1" applyFont="1" applyBorder="1" applyAlignment="1">
      <alignment horizontal="center"/>
    </xf>
    <xf numFmtId="43" fontId="4" fillId="0" borderId="3" xfId="3" applyFont="1" applyBorder="1" applyAlignment="1">
      <alignment horizontal="center"/>
    </xf>
    <xf numFmtId="43" fontId="4" fillId="0" borderId="30" xfId="3" applyFont="1" applyBorder="1" applyAlignment="1">
      <alignment horizontal="center"/>
    </xf>
    <xf numFmtId="43" fontId="4" fillId="0" borderId="4" xfId="3" applyFont="1" applyBorder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shrinkToFit="1"/>
    </xf>
    <xf numFmtId="0" fontId="4" fillId="0" borderId="14" xfId="0" applyFont="1" applyFill="1" applyBorder="1" applyAlignment="1">
      <alignment horizontal="center" vertical="top" shrinkToFit="1"/>
    </xf>
    <xf numFmtId="0" fontId="4" fillId="0" borderId="14" xfId="0" applyFont="1" applyFill="1" applyBorder="1" applyAlignment="1">
      <alignment horizontal="center" vertical="center" wrapText="1"/>
    </xf>
    <xf numFmtId="0" fontId="50" fillId="23" borderId="39" xfId="0" applyFont="1" applyFill="1" applyBorder="1" applyAlignment="1">
      <alignment horizontal="center" vertical="center" wrapText="1" readingOrder="1"/>
    </xf>
    <xf numFmtId="0" fontId="50" fillId="23" borderId="40" xfId="0" applyFont="1" applyFill="1" applyBorder="1" applyAlignment="1">
      <alignment horizontal="center" vertical="center" wrapText="1" readingOrder="1"/>
    </xf>
    <xf numFmtId="0" fontId="50" fillId="23" borderId="41" xfId="0" applyFont="1" applyFill="1" applyBorder="1" applyAlignment="1">
      <alignment horizontal="center" vertical="center" wrapText="1" readingOrder="1"/>
    </xf>
  </cellXfs>
  <cellStyles count="11">
    <cellStyle name="Comma" xfId="3" builtinId="3"/>
    <cellStyle name="Normal" xfId="0" builtinId="0"/>
    <cellStyle name="Normal 2" xfId="5"/>
    <cellStyle name="Normal_Sheet2" xfId="1"/>
    <cellStyle name="Normal_Sheet4" xfId="2"/>
    <cellStyle name="Normal_Sheet7" xfId="6"/>
    <cellStyle name="Percent" xfId="4" builtinId="5"/>
    <cellStyle name="ปกติ 2" xfId="10"/>
    <cellStyle name="ปกติ_Sheet1" xfId="8"/>
    <cellStyle name="ปกติ_Sheet7" xfId="7"/>
    <cellStyle name="ปกติ_งบทดลอง รพ." xfId="9"/>
  </cellStyles>
  <dxfs count="2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FF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99FF99"/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12</xdr:row>
      <xdr:rowOff>57150</xdr:rowOff>
    </xdr:from>
    <xdr:to>
      <xdr:col>1</xdr:col>
      <xdr:colOff>4305300</xdr:colOff>
      <xdr:row>20</xdr:row>
      <xdr:rowOff>222250</xdr:rowOff>
    </xdr:to>
    <xdr:pic>
      <xdr:nvPicPr>
        <xdr:cNvPr id="17" name="รูปภาพ 16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8" t="20837" r="34081" b="7323"/>
        <a:stretch/>
      </xdr:blipFill>
      <xdr:spPr bwMode="auto">
        <a:xfrm>
          <a:off x="1447800" y="4171950"/>
          <a:ext cx="3790950" cy="2298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31"/>
  <sheetViews>
    <sheetView topLeftCell="B16" workbookViewId="0">
      <selection activeCell="B21" sqref="B21"/>
    </sheetView>
  </sheetViews>
  <sheetFormatPr defaultColWidth="9" defaultRowHeight="17.25" x14ac:dyDescent="0.4"/>
  <cols>
    <col min="1" max="1" width="16.875" style="21" customWidth="1"/>
    <col min="2" max="2" width="87.375" style="21" bestFit="1" customWidth="1"/>
    <col min="3" max="16384" width="9" style="21"/>
  </cols>
  <sheetData>
    <row r="1" spans="1:2" ht="27.75" x14ac:dyDescent="0.65">
      <c r="A1" s="93" t="s">
        <v>804</v>
      </c>
      <c r="B1" s="148" t="s">
        <v>1340</v>
      </c>
    </row>
    <row r="2" spans="1:2" ht="27.75" x14ac:dyDescent="0.65">
      <c r="A2" s="20" t="s">
        <v>1332</v>
      </c>
      <c r="B2" s="328" t="s">
        <v>1333</v>
      </c>
    </row>
    <row r="3" spans="1:2" s="27" customFormat="1" ht="24" x14ac:dyDescent="0.55000000000000004">
      <c r="A3" s="27" t="s">
        <v>815</v>
      </c>
      <c r="B3" s="27" t="s">
        <v>1341</v>
      </c>
    </row>
    <row r="4" spans="1:2" s="27" customFormat="1" ht="27.75" x14ac:dyDescent="0.65">
      <c r="B4" s="27" t="s">
        <v>1342</v>
      </c>
    </row>
    <row r="5" spans="1:2" s="27" customFormat="1" ht="24" x14ac:dyDescent="0.55000000000000004">
      <c r="B5" s="142" t="s">
        <v>808</v>
      </c>
    </row>
    <row r="6" spans="1:2" s="27" customFormat="1" ht="24" x14ac:dyDescent="0.55000000000000004">
      <c r="B6" s="143" t="s">
        <v>809</v>
      </c>
    </row>
    <row r="7" spans="1:2" s="27" customFormat="1" ht="24" x14ac:dyDescent="0.55000000000000004">
      <c r="B7" s="143" t="s">
        <v>1335</v>
      </c>
    </row>
    <row r="8" spans="1:2" s="27" customFormat="1" ht="24" x14ac:dyDescent="0.55000000000000004">
      <c r="B8" s="143" t="s">
        <v>810</v>
      </c>
    </row>
    <row r="9" spans="1:2" s="27" customFormat="1" ht="24" x14ac:dyDescent="0.55000000000000004">
      <c r="B9" s="143" t="s">
        <v>1336</v>
      </c>
    </row>
    <row r="10" spans="1:2" s="27" customFormat="1" ht="24" x14ac:dyDescent="0.55000000000000004">
      <c r="B10" s="143"/>
    </row>
    <row r="11" spans="1:2" s="27" customFormat="1" ht="24" x14ac:dyDescent="0.55000000000000004">
      <c r="B11" s="143" t="s">
        <v>1228</v>
      </c>
    </row>
    <row r="12" spans="1:2" s="27" customFormat="1" ht="24" x14ac:dyDescent="0.55000000000000004">
      <c r="B12" s="143" t="s">
        <v>1229</v>
      </c>
    </row>
    <row r="13" spans="1:2" s="27" customFormat="1" ht="24" x14ac:dyDescent="0.55000000000000004">
      <c r="B13" s="143"/>
    </row>
    <row r="14" spans="1:2" s="27" customFormat="1" ht="24" x14ac:dyDescent="0.55000000000000004">
      <c r="B14" s="143"/>
    </row>
    <row r="15" spans="1:2" s="27" customFormat="1" ht="24" x14ac:dyDescent="0.55000000000000004">
      <c r="B15" s="143"/>
    </row>
    <row r="16" spans="1:2" s="27" customFormat="1" ht="24" x14ac:dyDescent="0.55000000000000004">
      <c r="B16" s="143"/>
    </row>
    <row r="17" spans="1:2" s="27" customFormat="1" ht="24" x14ac:dyDescent="0.55000000000000004">
      <c r="B17" s="143"/>
    </row>
    <row r="18" spans="1:2" s="27" customFormat="1" ht="24" x14ac:dyDescent="0.55000000000000004">
      <c r="B18" s="143"/>
    </row>
    <row r="19" spans="1:2" s="27" customFormat="1" ht="24" x14ac:dyDescent="0.55000000000000004">
      <c r="B19" s="143"/>
    </row>
    <row r="20" spans="1:2" s="27" customFormat="1" ht="24" x14ac:dyDescent="0.55000000000000004">
      <c r="B20" s="143"/>
    </row>
    <row r="21" spans="1:2" s="27" customFormat="1" ht="24" x14ac:dyDescent="0.55000000000000004">
      <c r="B21" s="143"/>
    </row>
    <row r="22" spans="1:2" s="27" customFormat="1" ht="24" x14ac:dyDescent="0.55000000000000004">
      <c r="A22" s="10" t="s">
        <v>742</v>
      </c>
      <c r="B22" s="27" t="s">
        <v>812</v>
      </c>
    </row>
    <row r="23" spans="1:2" s="27" customFormat="1" ht="24" x14ac:dyDescent="0.55000000000000004">
      <c r="A23" s="10"/>
      <c r="B23" s="27" t="s">
        <v>1343</v>
      </c>
    </row>
    <row r="24" spans="1:2" s="27" customFormat="1" ht="24" x14ac:dyDescent="0.55000000000000004">
      <c r="A24" s="10"/>
      <c r="B24" s="27" t="s">
        <v>813</v>
      </c>
    </row>
    <row r="25" spans="1:2" s="27" customFormat="1" ht="24" x14ac:dyDescent="0.55000000000000004">
      <c r="A25" s="10" t="s">
        <v>805</v>
      </c>
      <c r="B25" s="27" t="s">
        <v>814</v>
      </c>
    </row>
    <row r="26" spans="1:2" s="27" customFormat="1" ht="48" x14ac:dyDescent="0.55000000000000004">
      <c r="A26" s="330" t="s">
        <v>1337</v>
      </c>
      <c r="B26" s="329" t="s">
        <v>1424</v>
      </c>
    </row>
    <row r="27" spans="1:2" s="27" customFormat="1" ht="24" x14ac:dyDescent="0.55000000000000004">
      <c r="A27" s="10"/>
      <c r="B27" s="27" t="s">
        <v>806</v>
      </c>
    </row>
    <row r="28" spans="1:2" s="27" customFormat="1" ht="24" x14ac:dyDescent="0.55000000000000004">
      <c r="A28" s="10"/>
      <c r="B28" s="27" t="s">
        <v>807</v>
      </c>
    </row>
    <row r="29" spans="1:2" ht="24" x14ac:dyDescent="0.55000000000000004">
      <c r="A29" s="331"/>
      <c r="B29" s="27" t="s">
        <v>1425</v>
      </c>
    </row>
    <row r="30" spans="1:2" s="27" customFormat="1" ht="24" x14ac:dyDescent="0.55000000000000004">
      <c r="A30" s="330" t="s">
        <v>1338</v>
      </c>
      <c r="B30" s="329" t="s">
        <v>1344</v>
      </c>
    </row>
    <row r="31" spans="1:2" ht="24" x14ac:dyDescent="0.55000000000000004">
      <c r="B31" s="27" t="s">
        <v>1339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Normal="100" workbookViewId="0">
      <pane xSplit="1" ySplit="2" topLeftCell="D3" activePane="bottomRight" state="frozen"/>
      <selection pane="topRight" activeCell="B1" sqref="B1"/>
      <selection pane="bottomLeft" activeCell="A3" sqref="A3"/>
      <selection pane="bottomRight" activeCell="L7" sqref="L7"/>
    </sheetView>
  </sheetViews>
  <sheetFormatPr defaultColWidth="9" defaultRowHeight="22.5" x14ac:dyDescent="0.3"/>
  <cols>
    <col min="1" max="1" width="24.625" style="84" bestFit="1" customWidth="1"/>
    <col min="2" max="2" width="15.75" style="84" customWidth="1"/>
    <col min="3" max="3" width="14.625" style="84" customWidth="1"/>
    <col min="4" max="4" width="15.25" style="84" customWidth="1"/>
    <col min="5" max="5" width="15.875" style="84" customWidth="1"/>
    <col min="6" max="6" width="16.625" style="84" customWidth="1"/>
    <col min="7" max="7" width="14.875" style="84" customWidth="1"/>
    <col min="8" max="8" width="16.375" style="84" customWidth="1"/>
    <col min="9" max="9" width="19" style="84" customWidth="1"/>
    <col min="10" max="10" width="19.25" style="84" customWidth="1"/>
    <col min="11" max="11" width="11.125" style="84" customWidth="1"/>
    <col min="12" max="16384" width="9" style="84"/>
  </cols>
  <sheetData>
    <row r="1" spans="1:10" ht="27.75" x14ac:dyDescent="0.3">
      <c r="A1" s="463" t="s">
        <v>703</v>
      </c>
      <c r="B1" s="463"/>
      <c r="C1" s="463"/>
      <c r="D1" s="463"/>
      <c r="E1" s="463"/>
      <c r="F1" s="463"/>
      <c r="G1" s="463"/>
      <c r="H1" s="463"/>
      <c r="I1" s="463"/>
      <c r="J1" s="463"/>
    </row>
    <row r="2" spans="1:10" s="202" customFormat="1" ht="72" x14ac:dyDescent="0.25">
      <c r="A2" s="22" t="s">
        <v>756</v>
      </c>
      <c r="B2" s="5" t="s">
        <v>1402</v>
      </c>
      <c r="C2" s="5" t="s">
        <v>1400</v>
      </c>
      <c r="D2" s="5" t="s">
        <v>1401</v>
      </c>
      <c r="E2" s="168" t="s">
        <v>1408</v>
      </c>
      <c r="F2" s="168" t="s">
        <v>1407</v>
      </c>
      <c r="G2" s="168" t="s">
        <v>1406</v>
      </c>
      <c r="H2" s="203" t="s">
        <v>1405</v>
      </c>
      <c r="I2" s="5" t="s">
        <v>1404</v>
      </c>
      <c r="J2" s="203" t="s">
        <v>1403</v>
      </c>
    </row>
    <row r="3" spans="1:10" s="139" customFormat="1" ht="24" x14ac:dyDescent="0.55000000000000004">
      <c r="A3" s="135" t="s">
        <v>623</v>
      </c>
      <c r="B3" s="136">
        <v>103444206.46999998</v>
      </c>
      <c r="C3" s="136">
        <v>102775041.97999999</v>
      </c>
      <c r="D3" s="137">
        <v>110971334.91272728</v>
      </c>
      <c r="E3" s="137">
        <v>131037243.39272729</v>
      </c>
      <c r="F3" s="137">
        <v>3213265.1520000002</v>
      </c>
      <c r="G3" s="137"/>
      <c r="H3" s="204">
        <f>SUM(E3:G3)</f>
        <v>134250508.5447273</v>
      </c>
      <c r="I3" s="137">
        <v>28093969.010000002</v>
      </c>
      <c r="J3" s="204">
        <f>H3-I3</f>
        <v>106156539.53472729</v>
      </c>
    </row>
    <row r="4" spans="1:10" s="139" customFormat="1" ht="24" x14ac:dyDescent="0.55000000000000004">
      <c r="A4" s="138" t="s">
        <v>757</v>
      </c>
      <c r="B4" s="136">
        <v>57087398.280000001</v>
      </c>
      <c r="C4" s="136">
        <v>46330364.070000008</v>
      </c>
      <c r="D4" s="137">
        <v>52185220.472727284</v>
      </c>
      <c r="E4" s="137">
        <v>51719314.440000005</v>
      </c>
      <c r="F4" s="137">
        <v>338847.91200000001</v>
      </c>
      <c r="G4" s="137"/>
      <c r="H4" s="204">
        <f t="shared" ref="H4:H5" si="0">SUM(E4:G4)</f>
        <v>52058162.352000006</v>
      </c>
      <c r="I4" s="137">
        <v>3542313.8200000003</v>
      </c>
      <c r="J4" s="204">
        <f t="shared" ref="J4:J5" si="1">H4-I4</f>
        <v>48515848.532000005</v>
      </c>
    </row>
    <row r="5" spans="1:10" s="139" customFormat="1" ht="24" x14ac:dyDescent="0.55000000000000004">
      <c r="A5" s="138" t="s">
        <v>758</v>
      </c>
      <c r="B5" s="136">
        <v>41062677.850000001</v>
      </c>
      <c r="C5" s="136">
        <v>30618964.200000003</v>
      </c>
      <c r="D5" s="137">
        <v>28478046.981818184</v>
      </c>
      <c r="E5" s="137">
        <v>28734373.036363639</v>
      </c>
      <c r="F5" s="137"/>
      <c r="G5" s="137"/>
      <c r="H5" s="204">
        <f t="shared" si="0"/>
        <v>28734373.036363639</v>
      </c>
      <c r="I5" s="137">
        <v>15111.37</v>
      </c>
      <c r="J5" s="204">
        <f t="shared" si="1"/>
        <v>28719261.666363638</v>
      </c>
    </row>
    <row r="6" spans="1:10" ht="26.25" x14ac:dyDescent="0.55000000000000004">
      <c r="A6" s="464" t="s">
        <v>666</v>
      </c>
      <c r="B6" s="464"/>
      <c r="C6" s="464"/>
      <c r="D6" s="464"/>
      <c r="E6" s="464"/>
      <c r="F6" s="464"/>
      <c r="G6" s="464"/>
      <c r="H6" s="464"/>
      <c r="I6" s="464"/>
      <c r="J6" s="212">
        <f>SUM(J3:J5)</f>
        <v>183391649.73309091</v>
      </c>
    </row>
  </sheetData>
  <mergeCells count="2">
    <mergeCell ref="A1:J1"/>
    <mergeCell ref="A6:I6"/>
  </mergeCells>
  <pageMargins left="0.2" right="0.2" top="0.75" bottom="0.75" header="0.3" footer="0.3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80" zoomScaleNormal="80" workbookViewId="0">
      <selection activeCell="J4" sqref="J4"/>
    </sheetView>
  </sheetViews>
  <sheetFormatPr defaultColWidth="9" defaultRowHeight="27.75" x14ac:dyDescent="0.65"/>
  <cols>
    <col min="1" max="1" width="27.75" style="20" customWidth="1"/>
    <col min="2" max="4" width="17" style="20" bestFit="1" customWidth="1"/>
    <col min="5" max="5" width="18.375" style="20" bestFit="1" customWidth="1"/>
    <col min="6" max="6" width="20.875" style="20" bestFit="1" customWidth="1"/>
    <col min="7" max="7" width="24.875" style="20" customWidth="1"/>
    <col min="8" max="16384" width="9" style="20"/>
  </cols>
  <sheetData>
    <row r="1" spans="1:7" x14ac:dyDescent="0.65">
      <c r="A1" s="463" t="s">
        <v>759</v>
      </c>
      <c r="B1" s="463"/>
      <c r="C1" s="463"/>
      <c r="D1" s="463"/>
      <c r="E1" s="463"/>
      <c r="F1" s="463"/>
      <c r="G1" s="463"/>
    </row>
    <row r="2" spans="1:7" ht="55.5" x14ac:dyDescent="0.65">
      <c r="A2" s="373" t="s">
        <v>756</v>
      </c>
      <c r="B2" s="208" t="s">
        <v>1402</v>
      </c>
      <c r="C2" s="208" t="s">
        <v>1400</v>
      </c>
      <c r="D2" s="208" t="s">
        <v>1401</v>
      </c>
      <c r="E2" s="209" t="s">
        <v>1409</v>
      </c>
      <c r="F2" s="208" t="s">
        <v>1410</v>
      </c>
      <c r="G2" s="210" t="s">
        <v>1411</v>
      </c>
    </row>
    <row r="3" spans="1:7" x14ac:dyDescent="0.65">
      <c r="A3" s="374" t="s">
        <v>624</v>
      </c>
      <c r="B3" s="376">
        <v>3663835.49</v>
      </c>
      <c r="C3" s="376">
        <v>3209793.8800000004</v>
      </c>
      <c r="D3" s="85">
        <v>3936587.7818181817</v>
      </c>
      <c r="E3" s="85">
        <v>3079436.6836363636</v>
      </c>
      <c r="F3" s="85">
        <v>996505.79</v>
      </c>
      <c r="G3" s="207">
        <f>SUM(E3-F3)</f>
        <v>2082930.8936363636</v>
      </c>
    </row>
    <row r="4" spans="1:7" x14ac:dyDescent="0.65">
      <c r="A4" s="374" t="s">
        <v>625</v>
      </c>
      <c r="B4" s="376">
        <v>112666.05</v>
      </c>
      <c r="C4" s="376">
        <v>86608</v>
      </c>
      <c r="D4" s="85">
        <v>157873.39636363636</v>
      </c>
      <c r="E4" s="85">
        <v>157873.39000000001</v>
      </c>
      <c r="F4" s="85">
        <v>0</v>
      </c>
      <c r="G4" s="207">
        <f t="shared" ref="G4:G13" si="0">SUM(E4-F4)</f>
        <v>157873.39000000001</v>
      </c>
    </row>
    <row r="5" spans="1:7" x14ac:dyDescent="0.65">
      <c r="A5" s="374" t="s">
        <v>626</v>
      </c>
      <c r="B5" s="376">
        <v>2419566.92</v>
      </c>
      <c r="C5" s="376">
        <v>2267165.04</v>
      </c>
      <c r="D5" s="85">
        <v>2675203.0909090908</v>
      </c>
      <c r="E5" s="85">
        <v>2729486.73</v>
      </c>
      <c r="F5" s="85">
        <v>0</v>
      </c>
      <c r="G5" s="207">
        <f t="shared" si="0"/>
        <v>2729486.73</v>
      </c>
    </row>
    <row r="6" spans="1:7" x14ac:dyDescent="0.65">
      <c r="A6" s="374" t="s">
        <v>627</v>
      </c>
      <c r="B6" s="377">
        <v>429444.82999999996</v>
      </c>
      <c r="C6" s="377">
        <v>324314</v>
      </c>
      <c r="D6" s="377">
        <v>189751.63636363635</v>
      </c>
      <c r="E6" s="377">
        <v>166659.27272727274</v>
      </c>
      <c r="F6" s="377">
        <v>27912</v>
      </c>
      <c r="G6" s="207">
        <f t="shared" si="0"/>
        <v>138747.27272727274</v>
      </c>
    </row>
    <row r="7" spans="1:7" x14ac:dyDescent="0.65">
      <c r="A7" s="374" t="s">
        <v>628</v>
      </c>
      <c r="B7" s="377">
        <v>84968.44</v>
      </c>
      <c r="C7" s="377">
        <v>31902</v>
      </c>
      <c r="D7" s="377">
        <v>4349.454545454545</v>
      </c>
      <c r="E7" s="377">
        <v>4349.4545454545396</v>
      </c>
      <c r="F7" s="377">
        <v>0</v>
      </c>
      <c r="G7" s="207">
        <f t="shared" si="0"/>
        <v>4349.4545454545396</v>
      </c>
    </row>
    <row r="8" spans="1:7" x14ac:dyDescent="0.65">
      <c r="A8" s="374" t="s">
        <v>629</v>
      </c>
      <c r="B8" s="377">
        <v>964835</v>
      </c>
      <c r="C8" s="377">
        <v>667968</v>
      </c>
      <c r="D8" s="377">
        <v>929909.52</v>
      </c>
      <c r="E8" s="377">
        <v>749060.72727272729</v>
      </c>
      <c r="F8" s="377">
        <v>183557.06</v>
      </c>
      <c r="G8" s="207">
        <f t="shared" si="0"/>
        <v>565503.66727272724</v>
      </c>
    </row>
    <row r="9" spans="1:7" x14ac:dyDescent="0.65">
      <c r="A9" s="374" t="s">
        <v>630</v>
      </c>
      <c r="B9" s="377">
        <v>4167390.0200000005</v>
      </c>
      <c r="C9" s="377">
        <v>3492092.79</v>
      </c>
      <c r="D9" s="377">
        <v>4194157.2327272724</v>
      </c>
      <c r="E9" s="377">
        <v>3772311.687272727</v>
      </c>
      <c r="F9" s="377">
        <v>536036.43000000005</v>
      </c>
      <c r="G9" s="207">
        <f t="shared" si="0"/>
        <v>3236275.2572727269</v>
      </c>
    </row>
    <row r="10" spans="1:7" x14ac:dyDescent="0.65">
      <c r="A10" s="374" t="s">
        <v>631</v>
      </c>
      <c r="B10" s="377">
        <v>8739817.1000000015</v>
      </c>
      <c r="C10" s="377">
        <v>7970349.5499999998</v>
      </c>
      <c r="D10" s="377">
        <v>8612159.2363636363</v>
      </c>
      <c r="E10" s="377">
        <v>9395082.8072727267</v>
      </c>
      <c r="F10" s="377">
        <v>0</v>
      </c>
      <c r="G10" s="207">
        <f t="shared" si="0"/>
        <v>9395082.8072727267</v>
      </c>
    </row>
    <row r="11" spans="1:7" x14ac:dyDescent="0.65">
      <c r="A11" s="374" t="s">
        <v>632</v>
      </c>
      <c r="B11" s="377">
        <v>2136139</v>
      </c>
      <c r="C11" s="377">
        <v>1985020.2</v>
      </c>
      <c r="D11" s="377">
        <v>2825.4545454545455</v>
      </c>
      <c r="E11" s="377">
        <v>3899</v>
      </c>
      <c r="F11" s="377">
        <v>0</v>
      </c>
      <c r="G11" s="207">
        <f t="shared" si="0"/>
        <v>3899</v>
      </c>
    </row>
    <row r="12" spans="1:7" x14ac:dyDescent="0.65">
      <c r="A12" s="374" t="s">
        <v>633</v>
      </c>
      <c r="B12" s="377"/>
      <c r="C12" s="377">
        <v>0</v>
      </c>
      <c r="D12" s="377">
        <v>0</v>
      </c>
      <c r="E12" s="377"/>
      <c r="F12" s="377">
        <v>0</v>
      </c>
      <c r="G12" s="207">
        <f t="shared" si="0"/>
        <v>0</v>
      </c>
    </row>
    <row r="13" spans="1:7" x14ac:dyDescent="0.65">
      <c r="A13" s="374" t="s">
        <v>634</v>
      </c>
      <c r="B13" s="377">
        <v>3063591.3500000006</v>
      </c>
      <c r="C13" s="377">
        <v>3656636.04</v>
      </c>
      <c r="D13" s="377">
        <v>2520988.0127272732</v>
      </c>
      <c r="E13" s="377">
        <v>2439631.94</v>
      </c>
      <c r="F13" s="377">
        <v>0</v>
      </c>
      <c r="G13" s="207">
        <f t="shared" si="0"/>
        <v>2439631.94</v>
      </c>
    </row>
    <row r="14" spans="1:7" x14ac:dyDescent="0.65">
      <c r="A14" s="465" t="s">
        <v>666</v>
      </c>
      <c r="B14" s="465"/>
      <c r="C14" s="465"/>
      <c r="D14" s="465"/>
      <c r="E14" s="465"/>
      <c r="F14" s="465"/>
      <c r="G14" s="375">
        <f>SUM(G3:G13)</f>
        <v>20753780.41272727</v>
      </c>
    </row>
  </sheetData>
  <mergeCells count="2">
    <mergeCell ref="A1:G1"/>
    <mergeCell ref="A14:F14"/>
  </mergeCells>
  <pageMargins left="0.2" right="0.2" top="0.75" bottom="0.75" header="0.3" footer="0.3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workbookViewId="0">
      <selection activeCell="L14" sqref="L14"/>
    </sheetView>
  </sheetViews>
  <sheetFormatPr defaultColWidth="9" defaultRowHeight="17.25" x14ac:dyDescent="0.4"/>
  <cols>
    <col min="1" max="1" width="27.5" style="21" bestFit="1" customWidth="1"/>
    <col min="2" max="2" width="16.75" style="21" customWidth="1"/>
    <col min="3" max="3" width="19.375" style="21" customWidth="1"/>
    <col min="4" max="4" width="19.625" style="144" customWidth="1"/>
    <col min="5" max="5" width="23" style="21" customWidth="1"/>
    <col min="6" max="6" width="21" style="21" customWidth="1"/>
    <col min="7" max="10" width="6.625" style="21" bestFit="1" customWidth="1"/>
    <col min="11" max="16384" width="9" style="21"/>
  </cols>
  <sheetData>
    <row r="1" spans="1:10" ht="30.75" x14ac:dyDescent="0.4">
      <c r="A1" s="211" t="s">
        <v>752</v>
      </c>
      <c r="C1" s="211"/>
      <c r="D1" s="213"/>
      <c r="E1" s="211"/>
      <c r="F1" s="211"/>
      <c r="G1" s="211"/>
      <c r="H1" s="211"/>
      <c r="I1" s="211"/>
      <c r="J1" s="211"/>
    </row>
    <row r="2" spans="1:10" ht="24" x14ac:dyDescent="0.4">
      <c r="A2" s="468" t="s">
        <v>756</v>
      </c>
      <c r="B2" s="470" t="s">
        <v>1412</v>
      </c>
      <c r="C2" s="470" t="s">
        <v>1413</v>
      </c>
      <c r="D2" s="472" t="s">
        <v>1414</v>
      </c>
      <c r="E2" s="474" t="s">
        <v>1415</v>
      </c>
      <c r="F2" s="466" t="s">
        <v>1416</v>
      </c>
      <c r="G2" s="467" t="s">
        <v>760</v>
      </c>
      <c r="H2" s="467"/>
      <c r="I2" s="467"/>
      <c r="J2" s="467"/>
    </row>
    <row r="3" spans="1:10" ht="56.25" customHeight="1" x14ac:dyDescent="0.4">
      <c r="A3" s="469"/>
      <c r="B3" s="471"/>
      <c r="C3" s="471"/>
      <c r="D3" s="473"/>
      <c r="E3" s="475"/>
      <c r="F3" s="466"/>
      <c r="G3" s="223" t="s">
        <v>761</v>
      </c>
      <c r="H3" s="223" t="s">
        <v>762</v>
      </c>
      <c r="I3" s="223" t="s">
        <v>763</v>
      </c>
      <c r="J3" s="223" t="s">
        <v>1417</v>
      </c>
    </row>
    <row r="4" spans="1:10" ht="26.1" customHeight="1" x14ac:dyDescent="0.55000000000000004">
      <c r="A4" s="30" t="s">
        <v>764</v>
      </c>
      <c r="B4" s="218">
        <v>42750682.25</v>
      </c>
      <c r="C4" s="378">
        <v>46740000</v>
      </c>
      <c r="D4" s="218">
        <f>SUM(B4:C4)</f>
        <v>89490682.25</v>
      </c>
      <c r="E4" s="197">
        <f>+D4/12*7</f>
        <v>52202897.979166672</v>
      </c>
      <c r="F4" s="227">
        <f>SUM(D4-E4)</f>
        <v>37287784.270833328</v>
      </c>
      <c r="G4" s="30"/>
      <c r="H4" s="30"/>
      <c r="I4" s="30"/>
      <c r="J4" s="30"/>
    </row>
    <row r="5" spans="1:10" ht="26.1" customHeight="1" x14ac:dyDescent="0.55000000000000004">
      <c r="A5" s="30" t="s">
        <v>765</v>
      </c>
      <c r="B5" s="218">
        <v>21261208.410000004</v>
      </c>
      <c r="C5" s="378">
        <v>16340000</v>
      </c>
      <c r="D5" s="218">
        <f t="shared" ref="D5:D16" si="0">SUM(B5:C5)</f>
        <v>37601208.410000004</v>
      </c>
      <c r="E5" s="197">
        <f t="shared" ref="E5:E6" si="1">+D5/12*7</f>
        <v>21934038.23916667</v>
      </c>
      <c r="F5" s="227">
        <f t="shared" ref="F5:F16" si="2">+D5-E5</f>
        <v>15667170.170833334</v>
      </c>
      <c r="G5" s="30"/>
      <c r="H5" s="30"/>
      <c r="I5" s="30"/>
      <c r="J5" s="30"/>
    </row>
    <row r="6" spans="1:10" ht="26.1" customHeight="1" x14ac:dyDescent="0.55000000000000004">
      <c r="A6" s="30" t="s">
        <v>766</v>
      </c>
      <c r="B6" s="218">
        <v>249642</v>
      </c>
      <c r="C6" s="378">
        <v>9120000</v>
      </c>
      <c r="D6" s="218">
        <f t="shared" si="0"/>
        <v>9369642</v>
      </c>
      <c r="E6" s="197">
        <f t="shared" si="1"/>
        <v>5465624.5</v>
      </c>
      <c r="F6" s="227">
        <f t="shared" si="2"/>
        <v>3904017.5</v>
      </c>
      <c r="G6" s="30"/>
      <c r="H6" s="30"/>
      <c r="I6" s="30"/>
      <c r="J6" s="30"/>
    </row>
    <row r="7" spans="1:10" ht="26.1" customHeight="1" x14ac:dyDescent="0.55000000000000004">
      <c r="A7" s="30" t="s">
        <v>767</v>
      </c>
      <c r="B7" s="218">
        <v>1865011</v>
      </c>
      <c r="C7" s="218">
        <v>547916.66666666663</v>
      </c>
      <c r="D7" s="218">
        <f t="shared" si="0"/>
        <v>2412927.6666666665</v>
      </c>
      <c r="E7" s="197">
        <f>+D7/12*11</f>
        <v>2211850.361111111</v>
      </c>
      <c r="F7" s="227">
        <f t="shared" si="2"/>
        <v>201077.3055555555</v>
      </c>
      <c r="G7" s="30"/>
      <c r="H7" s="30"/>
      <c r="I7" s="30"/>
      <c r="J7" s="30"/>
    </row>
    <row r="8" spans="1:10" ht="26.1" hidden="1" customHeight="1" x14ac:dyDescent="0.55000000000000004">
      <c r="A8" s="30"/>
      <c r="B8" s="379"/>
      <c r="C8" s="379"/>
      <c r="D8" s="218">
        <f t="shared" si="0"/>
        <v>0</v>
      </c>
      <c r="E8" s="197"/>
      <c r="F8" s="227">
        <f t="shared" si="2"/>
        <v>0</v>
      </c>
      <c r="G8" s="30"/>
      <c r="H8" s="30"/>
      <c r="I8" s="30"/>
      <c r="J8" s="30"/>
    </row>
    <row r="9" spans="1:10" ht="26.1" hidden="1" customHeight="1" x14ac:dyDescent="0.55000000000000004">
      <c r="A9" s="30"/>
      <c r="B9" s="379"/>
      <c r="C9" s="379"/>
      <c r="D9" s="218">
        <f t="shared" si="0"/>
        <v>0</v>
      </c>
      <c r="E9" s="197"/>
      <c r="F9" s="227">
        <f t="shared" si="2"/>
        <v>0</v>
      </c>
      <c r="G9" s="30"/>
      <c r="H9" s="30"/>
      <c r="I9" s="30"/>
      <c r="J9" s="30"/>
    </row>
    <row r="10" spans="1:10" ht="26.1" hidden="1" customHeight="1" x14ac:dyDescent="0.55000000000000004">
      <c r="A10" s="30"/>
      <c r="B10" s="379"/>
      <c r="C10" s="379"/>
      <c r="D10" s="218">
        <f t="shared" si="0"/>
        <v>0</v>
      </c>
      <c r="E10" s="197"/>
      <c r="F10" s="227">
        <f t="shared" si="2"/>
        <v>0</v>
      </c>
      <c r="G10" s="30"/>
      <c r="H10" s="30"/>
      <c r="I10" s="30"/>
      <c r="J10" s="30"/>
    </row>
    <row r="11" spans="1:10" ht="26.1" hidden="1" customHeight="1" x14ac:dyDescent="0.55000000000000004">
      <c r="A11" s="30"/>
      <c r="B11" s="379"/>
      <c r="C11" s="379"/>
      <c r="D11" s="218">
        <f t="shared" si="0"/>
        <v>0</v>
      </c>
      <c r="E11" s="197"/>
      <c r="F11" s="227">
        <f t="shared" si="2"/>
        <v>0</v>
      </c>
      <c r="G11" s="30"/>
      <c r="H11" s="30"/>
      <c r="I11" s="30"/>
      <c r="J11" s="30"/>
    </row>
    <row r="12" spans="1:10" ht="26.1" hidden="1" customHeight="1" x14ac:dyDescent="0.55000000000000004">
      <c r="A12" s="30"/>
      <c r="B12" s="379"/>
      <c r="C12" s="379"/>
      <c r="D12" s="218">
        <f t="shared" si="0"/>
        <v>0</v>
      </c>
      <c r="E12" s="197"/>
      <c r="F12" s="227">
        <f t="shared" si="2"/>
        <v>0</v>
      </c>
      <c r="G12" s="30"/>
      <c r="H12" s="30"/>
      <c r="I12" s="30"/>
      <c r="J12" s="30"/>
    </row>
    <row r="13" spans="1:10" ht="26.1" customHeight="1" x14ac:dyDescent="0.55000000000000004">
      <c r="A13" s="30" t="s">
        <v>768</v>
      </c>
      <c r="B13" s="218">
        <v>41691108</v>
      </c>
      <c r="C13" s="218">
        <v>14303083.333333332</v>
      </c>
      <c r="D13" s="218">
        <f t="shared" si="0"/>
        <v>55994191.333333328</v>
      </c>
      <c r="E13" s="197">
        <f>+D13-15000000</f>
        <v>40994191.333333328</v>
      </c>
      <c r="F13" s="227">
        <f t="shared" si="2"/>
        <v>15000000</v>
      </c>
      <c r="G13" s="30"/>
      <c r="H13" s="30"/>
      <c r="I13" s="30"/>
      <c r="J13" s="30"/>
    </row>
    <row r="14" spans="1:10" ht="26.1" customHeight="1" x14ac:dyDescent="0.55000000000000004">
      <c r="A14" s="30" t="s">
        <v>769</v>
      </c>
      <c r="B14" s="218">
        <v>2687680.4</v>
      </c>
      <c r="C14" s="218">
        <v>3375000</v>
      </c>
      <c r="D14" s="218">
        <f t="shared" si="0"/>
        <v>6062680.4000000004</v>
      </c>
      <c r="E14" s="197">
        <f>+D14/12*9</f>
        <v>4547010.3000000007</v>
      </c>
      <c r="F14" s="227">
        <f t="shared" si="2"/>
        <v>1515670.0999999996</v>
      </c>
      <c r="G14" s="30"/>
      <c r="H14" s="30"/>
      <c r="I14" s="30"/>
      <c r="J14" s="30"/>
    </row>
    <row r="15" spans="1:10" ht="26.1" customHeight="1" x14ac:dyDescent="0.55000000000000004">
      <c r="A15" s="41" t="s">
        <v>802</v>
      </c>
      <c r="B15" s="218">
        <v>18065070.210000001</v>
      </c>
      <c r="C15" s="218">
        <v>8126250</v>
      </c>
      <c r="D15" s="218">
        <f t="shared" ref="D15" si="3">SUM(B15:C15)</f>
        <v>26191320.210000001</v>
      </c>
      <c r="E15" s="197">
        <f>+D15/12*9</f>
        <v>19643490.157499999</v>
      </c>
      <c r="F15" s="227">
        <f t="shared" ref="F15" si="4">+D15-E15</f>
        <v>6547830.0525000021</v>
      </c>
      <c r="G15" s="30"/>
      <c r="H15" s="30"/>
      <c r="I15" s="30"/>
      <c r="J15" s="30"/>
    </row>
    <row r="16" spans="1:10" ht="26.1" customHeight="1" x14ac:dyDescent="0.55000000000000004">
      <c r="A16" s="30" t="s">
        <v>635</v>
      </c>
      <c r="B16" s="218">
        <v>10804362.82</v>
      </c>
      <c r="C16" s="218">
        <v>10582500</v>
      </c>
      <c r="D16" s="218">
        <f t="shared" si="0"/>
        <v>21386862.82</v>
      </c>
      <c r="E16" s="197">
        <f>+D16/12*10</f>
        <v>17822385.683333334</v>
      </c>
      <c r="F16" s="227">
        <f t="shared" si="2"/>
        <v>3564477.1366666667</v>
      </c>
      <c r="G16" s="30"/>
      <c r="H16" s="30"/>
      <c r="I16" s="30"/>
      <c r="J16" s="30"/>
    </row>
    <row r="17" spans="1:10" ht="26.1" customHeight="1" x14ac:dyDescent="0.55000000000000004">
      <c r="A17" s="221" t="s">
        <v>770</v>
      </c>
      <c r="B17" s="222">
        <f>SUM(B4:B16)</f>
        <v>139374765.09</v>
      </c>
      <c r="C17" s="222">
        <f t="shared" ref="C17:J17" si="5">SUM(C4:C16)</f>
        <v>109134750</v>
      </c>
      <c r="D17" s="222">
        <f t="shared" si="5"/>
        <v>248509515.08999997</v>
      </c>
      <c r="E17" s="222">
        <f t="shared" si="5"/>
        <v>164821488.5536111</v>
      </c>
      <c r="F17" s="222">
        <f t="shared" si="5"/>
        <v>83688026.536388889</v>
      </c>
      <c r="G17" s="220">
        <f t="shared" si="5"/>
        <v>0</v>
      </c>
      <c r="H17" s="220">
        <f t="shared" si="5"/>
        <v>0</v>
      </c>
      <c r="I17" s="220">
        <f t="shared" si="5"/>
        <v>0</v>
      </c>
      <c r="J17" s="220">
        <f t="shared" si="5"/>
        <v>0</v>
      </c>
    </row>
    <row r="18" spans="1:10" ht="26.1" customHeight="1" x14ac:dyDescent="0.65">
      <c r="A18" s="20"/>
      <c r="B18" s="87"/>
      <c r="C18" s="87"/>
      <c r="D18" s="214"/>
      <c r="E18" s="20"/>
      <c r="F18" s="20"/>
      <c r="G18" s="20"/>
      <c r="H18" s="20"/>
      <c r="I18" s="20"/>
      <c r="J18" s="20"/>
    </row>
    <row r="19" spans="1:10" ht="26.1" customHeight="1" x14ac:dyDescent="0.35">
      <c r="A19" s="20"/>
      <c r="B19" s="88"/>
      <c r="C19" s="88"/>
      <c r="D19" s="215"/>
      <c r="E19" s="20"/>
      <c r="F19" s="20"/>
      <c r="G19" s="20"/>
      <c r="H19" s="20"/>
      <c r="I19" s="20"/>
      <c r="J19" s="20"/>
    </row>
    <row r="20" spans="1:10" ht="26.1" customHeight="1" x14ac:dyDescent="0.65">
      <c r="A20" s="20"/>
      <c r="B20" s="88"/>
      <c r="C20" s="88"/>
      <c r="D20" s="215"/>
      <c r="E20" s="20"/>
      <c r="F20" s="20"/>
      <c r="G20" s="20"/>
      <c r="H20" s="20"/>
      <c r="I20" s="20"/>
      <c r="J20" s="20"/>
    </row>
    <row r="21" spans="1:10" ht="26.1" customHeight="1" x14ac:dyDescent="0.65">
      <c r="A21" s="20"/>
      <c r="B21" s="89"/>
      <c r="C21" s="89"/>
      <c r="D21" s="216"/>
      <c r="E21" s="20"/>
      <c r="F21" s="20"/>
      <c r="G21" s="20"/>
      <c r="H21" s="20"/>
      <c r="I21" s="20"/>
      <c r="J21" s="20"/>
    </row>
    <row r="22" spans="1:10" ht="26.1" customHeight="1" x14ac:dyDescent="0.65">
      <c r="A22" s="20"/>
      <c r="B22" s="89"/>
      <c r="C22" s="89"/>
      <c r="D22" s="216"/>
      <c r="E22" s="20"/>
      <c r="F22" s="20"/>
      <c r="G22" s="20"/>
      <c r="H22" s="20"/>
      <c r="I22" s="20"/>
      <c r="J22" s="20"/>
    </row>
    <row r="23" spans="1:10" ht="26.1" customHeight="1" x14ac:dyDescent="0.65">
      <c r="A23" s="20"/>
      <c r="B23" s="87"/>
      <c r="C23" s="87"/>
      <c r="D23" s="214"/>
      <c r="E23" s="20"/>
      <c r="F23" s="20"/>
      <c r="G23" s="20"/>
      <c r="H23" s="20"/>
      <c r="I23" s="20"/>
      <c r="J23" s="20"/>
    </row>
    <row r="24" spans="1:10" ht="26.1" customHeight="1" x14ac:dyDescent="0.65">
      <c r="A24" s="20"/>
      <c r="B24" s="87"/>
      <c r="C24" s="87"/>
      <c r="D24" s="214"/>
      <c r="E24" s="20"/>
      <c r="F24" s="20"/>
      <c r="G24" s="20"/>
      <c r="H24" s="20"/>
      <c r="I24" s="20"/>
      <c r="J24" s="20"/>
    </row>
    <row r="25" spans="1:10" ht="26.1" customHeight="1" x14ac:dyDescent="0.65">
      <c r="A25" s="20"/>
      <c r="B25" s="87"/>
      <c r="C25" s="87"/>
      <c r="D25" s="214"/>
      <c r="E25" s="20"/>
      <c r="F25" s="20"/>
      <c r="G25" s="20"/>
      <c r="H25" s="20"/>
      <c r="I25" s="20"/>
      <c r="J25" s="20"/>
    </row>
    <row r="26" spans="1:10" ht="26.1" customHeight="1" x14ac:dyDescent="0.65">
      <c r="A26" s="20"/>
      <c r="B26" s="87"/>
      <c r="C26" s="87"/>
      <c r="D26" s="214"/>
      <c r="E26" s="20"/>
      <c r="F26" s="20"/>
      <c r="G26" s="20"/>
      <c r="H26" s="20"/>
      <c r="I26" s="20"/>
      <c r="J26" s="20"/>
    </row>
    <row r="27" spans="1:10" ht="26.1" customHeight="1" x14ac:dyDescent="0.65">
      <c r="A27" s="20"/>
      <c r="B27" s="87"/>
      <c r="C27" s="87"/>
      <c r="D27" s="214"/>
      <c r="E27" s="20"/>
      <c r="F27" s="20"/>
      <c r="G27" s="20"/>
      <c r="H27" s="20"/>
      <c r="I27" s="20"/>
      <c r="J27" s="20"/>
    </row>
    <row r="28" spans="1:10" ht="26.1" customHeight="1" x14ac:dyDescent="0.65">
      <c r="A28" s="20"/>
      <c r="B28" s="87"/>
      <c r="C28" s="87"/>
      <c r="D28" s="214"/>
      <c r="E28" s="20"/>
      <c r="F28" s="20"/>
      <c r="G28" s="20"/>
      <c r="H28" s="20"/>
      <c r="I28" s="20"/>
      <c r="J28" s="20"/>
    </row>
    <row r="29" spans="1:10" ht="26.1" customHeight="1" x14ac:dyDescent="0.65">
      <c r="A29" s="20"/>
      <c r="B29" s="87"/>
      <c r="C29" s="87"/>
      <c r="D29" s="214"/>
      <c r="E29" s="20"/>
      <c r="F29" s="20"/>
      <c r="G29" s="20"/>
      <c r="H29" s="20"/>
      <c r="I29" s="20"/>
      <c r="J29" s="20"/>
    </row>
    <row r="30" spans="1:10" ht="26.1" customHeight="1" x14ac:dyDescent="0.65">
      <c r="A30" s="20"/>
      <c r="B30" s="87"/>
      <c r="C30" s="87"/>
      <c r="D30" s="214"/>
      <c r="E30" s="20"/>
      <c r="F30" s="20"/>
      <c r="G30" s="20"/>
      <c r="H30" s="20"/>
      <c r="I30" s="20"/>
      <c r="J30" s="20"/>
    </row>
    <row r="31" spans="1:10" ht="26.1" customHeight="1" x14ac:dyDescent="0.65">
      <c r="A31" s="20"/>
      <c r="B31" s="87"/>
      <c r="C31" s="87"/>
      <c r="D31" s="214"/>
      <c r="E31" s="20"/>
      <c r="F31" s="20"/>
      <c r="G31" s="20"/>
      <c r="H31" s="20"/>
      <c r="I31" s="20"/>
      <c r="J31" s="20"/>
    </row>
    <row r="32" spans="1:10" ht="26.1" customHeight="1" x14ac:dyDescent="0.65">
      <c r="A32" s="20"/>
      <c r="B32" s="87"/>
      <c r="C32" s="87"/>
      <c r="D32" s="214"/>
      <c r="E32" s="20"/>
      <c r="F32" s="20"/>
      <c r="G32" s="20"/>
      <c r="H32" s="20"/>
      <c r="I32" s="20"/>
      <c r="J32" s="20"/>
    </row>
    <row r="33" spans="1:10" ht="26.1" customHeight="1" x14ac:dyDescent="0.65">
      <c r="A33" s="20"/>
      <c r="B33" s="87"/>
      <c r="C33" s="87"/>
      <c r="D33" s="214"/>
      <c r="E33" s="20"/>
      <c r="F33" s="20"/>
      <c r="G33" s="20"/>
      <c r="H33" s="20"/>
      <c r="I33" s="20"/>
      <c r="J33" s="20"/>
    </row>
    <row r="34" spans="1:10" ht="26.1" customHeight="1" x14ac:dyDescent="0.65">
      <c r="A34" s="20"/>
      <c r="B34" s="87"/>
      <c r="C34" s="87"/>
      <c r="D34" s="214"/>
      <c r="E34" s="20"/>
      <c r="F34" s="20"/>
      <c r="G34" s="20"/>
      <c r="H34" s="20"/>
      <c r="I34" s="20"/>
      <c r="J34" s="20"/>
    </row>
    <row r="35" spans="1:10" ht="26.1" customHeight="1" x14ac:dyDescent="0.65">
      <c r="A35" s="20"/>
      <c r="B35" s="87"/>
      <c r="C35" s="87"/>
      <c r="D35" s="214"/>
      <c r="E35" s="20"/>
      <c r="F35" s="20"/>
      <c r="G35" s="20"/>
      <c r="H35" s="20"/>
      <c r="I35" s="20"/>
      <c r="J35" s="20"/>
    </row>
    <row r="36" spans="1:10" ht="26.1" customHeight="1" x14ac:dyDescent="0.65">
      <c r="A36" s="20"/>
      <c r="B36" s="87"/>
      <c r="C36" s="87"/>
      <c r="D36" s="214"/>
      <c r="E36" s="20"/>
      <c r="F36" s="20"/>
      <c r="G36" s="20"/>
      <c r="H36" s="20"/>
      <c r="I36" s="20"/>
      <c r="J36" s="20"/>
    </row>
    <row r="37" spans="1:10" ht="26.1" customHeight="1" x14ac:dyDescent="0.65">
      <c r="A37" s="20"/>
      <c r="B37" s="87"/>
      <c r="C37" s="87"/>
      <c r="D37" s="214"/>
      <c r="E37" s="20"/>
      <c r="F37" s="20"/>
      <c r="G37" s="20"/>
      <c r="H37" s="20"/>
      <c r="I37" s="20"/>
      <c r="J37" s="20"/>
    </row>
    <row r="38" spans="1:10" ht="26.1" customHeight="1" x14ac:dyDescent="0.65">
      <c r="A38" s="20"/>
      <c r="B38" s="87"/>
      <c r="C38" s="87"/>
      <c r="D38" s="214"/>
      <c r="E38" s="20"/>
      <c r="F38" s="20"/>
      <c r="G38" s="20"/>
      <c r="H38" s="20"/>
      <c r="I38" s="20"/>
      <c r="J38" s="20"/>
    </row>
    <row r="39" spans="1:10" ht="27.75" x14ac:dyDescent="0.65">
      <c r="A39" s="20"/>
      <c r="B39" s="20"/>
      <c r="C39" s="20"/>
      <c r="D39" s="217"/>
      <c r="E39" s="20"/>
      <c r="F39" s="20"/>
      <c r="G39" s="20"/>
      <c r="H39" s="20"/>
      <c r="I39" s="20"/>
      <c r="J39" s="20"/>
    </row>
    <row r="40" spans="1:10" ht="27.75" x14ac:dyDescent="0.65">
      <c r="A40" s="20"/>
      <c r="B40" s="20"/>
      <c r="C40" s="20"/>
      <c r="D40" s="217"/>
      <c r="E40" s="20"/>
      <c r="F40" s="20"/>
      <c r="G40" s="20"/>
      <c r="H40" s="20"/>
      <c r="I40" s="20"/>
      <c r="J40" s="20"/>
    </row>
    <row r="41" spans="1:10" ht="27.75" x14ac:dyDescent="0.65">
      <c r="A41" s="20"/>
      <c r="B41" s="20"/>
      <c r="C41" s="20"/>
      <c r="D41" s="217"/>
      <c r="E41" s="20"/>
      <c r="F41" s="20"/>
      <c r="G41" s="20"/>
      <c r="H41" s="20"/>
      <c r="I41" s="20"/>
      <c r="J41" s="20"/>
    </row>
    <row r="42" spans="1:10" ht="27.75" x14ac:dyDescent="0.65">
      <c r="A42" s="20"/>
      <c r="B42" s="20"/>
      <c r="C42" s="20"/>
      <c r="D42" s="217"/>
      <c r="E42" s="20"/>
      <c r="F42" s="20"/>
      <c r="G42" s="20"/>
      <c r="H42" s="20"/>
      <c r="I42" s="20"/>
      <c r="J42" s="20"/>
    </row>
    <row r="43" spans="1:10" ht="27.75" x14ac:dyDescent="0.65">
      <c r="A43" s="20"/>
      <c r="B43" s="20"/>
      <c r="C43" s="20"/>
      <c r="D43" s="217"/>
      <c r="E43" s="20"/>
      <c r="F43" s="20"/>
      <c r="G43" s="20"/>
      <c r="H43" s="20"/>
      <c r="I43" s="20"/>
      <c r="J43" s="20"/>
    </row>
  </sheetData>
  <mergeCells count="7">
    <mergeCell ref="F2:F3"/>
    <mergeCell ref="G2:J2"/>
    <mergeCell ref="A2:A3"/>
    <mergeCell ref="B2:B3"/>
    <mergeCell ref="C2:C3"/>
    <mergeCell ref="D2:D3"/>
    <mergeCell ref="E2:E3"/>
  </mergeCells>
  <pageMargins left="0.2" right="0.2" top="0.75" bottom="0.75" header="0.3" footer="0.3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90" zoomScaleNormal="90" workbookViewId="0">
      <selection activeCell="H8" sqref="H8"/>
    </sheetView>
  </sheetViews>
  <sheetFormatPr defaultRowHeight="14.25" x14ac:dyDescent="0.2"/>
  <cols>
    <col min="1" max="1" width="27.75" bestFit="1" customWidth="1"/>
    <col min="2" max="2" width="17" customWidth="1"/>
    <col min="3" max="3" width="19.25" customWidth="1"/>
    <col min="4" max="4" width="17.125" customWidth="1"/>
    <col min="5" max="5" width="21.375" customWidth="1"/>
    <col min="6" max="6" width="18.125" style="225" customWidth="1"/>
    <col min="7" max="7" width="11.875" customWidth="1"/>
    <col min="8" max="8" width="15.375" customWidth="1"/>
    <col min="9" max="9" width="12.375" customWidth="1"/>
  </cols>
  <sheetData>
    <row r="1" spans="1:8" ht="30.75" x14ac:dyDescent="0.7">
      <c r="A1" s="476" t="s">
        <v>753</v>
      </c>
      <c r="B1" s="476"/>
      <c r="C1" s="476"/>
      <c r="D1" s="476"/>
      <c r="E1" s="476"/>
      <c r="F1" s="476"/>
      <c r="G1" s="476"/>
      <c r="H1" s="476"/>
    </row>
    <row r="2" spans="1:8" ht="18" customHeight="1" x14ac:dyDescent="0.55000000000000004">
      <c r="A2" s="477" t="s">
        <v>756</v>
      </c>
      <c r="B2" s="97" t="s">
        <v>1238</v>
      </c>
      <c r="C2" s="97" t="s">
        <v>1239</v>
      </c>
      <c r="D2" s="97" t="s">
        <v>1244</v>
      </c>
      <c r="E2" s="97" t="s">
        <v>1241</v>
      </c>
      <c r="F2" s="201" t="s">
        <v>1235</v>
      </c>
      <c r="G2" s="97" t="s">
        <v>1237</v>
      </c>
      <c r="H2" s="97" t="s">
        <v>1243</v>
      </c>
    </row>
    <row r="3" spans="1:8" ht="62.25" customHeight="1" x14ac:dyDescent="0.2">
      <c r="A3" s="478"/>
      <c r="B3" s="201" t="s">
        <v>1418</v>
      </c>
      <c r="C3" s="201" t="s">
        <v>1419</v>
      </c>
      <c r="D3" s="201" t="s">
        <v>1420</v>
      </c>
      <c r="E3" s="226" t="s">
        <v>1421</v>
      </c>
      <c r="F3" s="201" t="s">
        <v>1236</v>
      </c>
      <c r="G3" s="201" t="s">
        <v>1242</v>
      </c>
      <c r="H3" s="201" t="s">
        <v>1422</v>
      </c>
    </row>
    <row r="4" spans="1:8" ht="24" x14ac:dyDescent="0.55000000000000004">
      <c r="A4" s="30" t="s">
        <v>771</v>
      </c>
      <c r="B4" s="227">
        <v>80527430.510000005</v>
      </c>
      <c r="C4" s="227">
        <v>68566800</v>
      </c>
      <c r="D4" s="227">
        <f>SUM(B4:C4)</f>
        <v>149094230.50999999</v>
      </c>
      <c r="E4" s="197">
        <f>+D4/12*9</f>
        <v>111820672.88249999</v>
      </c>
      <c r="F4" s="24">
        <v>-90532000</v>
      </c>
      <c r="G4" s="227"/>
      <c r="H4" s="227">
        <f>SUM(D4-E4-F4-G4)</f>
        <v>127805557.6275</v>
      </c>
    </row>
    <row r="5" spans="1:8" ht="24" x14ac:dyDescent="0.55000000000000004">
      <c r="A5" s="30" t="s">
        <v>772</v>
      </c>
      <c r="B5" s="227">
        <v>26913315.140000001</v>
      </c>
      <c r="C5" s="227">
        <v>20313666.666666668</v>
      </c>
      <c r="D5" s="227">
        <f t="shared" ref="D5:D10" si="0">SUM(B5:C5)</f>
        <v>47226981.806666672</v>
      </c>
      <c r="E5" s="197">
        <f>+D5/12*8</f>
        <v>31484654.537777781</v>
      </c>
      <c r="F5" s="24">
        <v>-27941000</v>
      </c>
      <c r="G5" s="227"/>
      <c r="H5" s="227">
        <f t="shared" ref="H5:H10" si="1">SUM(D5-E5-F5-G5)</f>
        <v>43683327.268888891</v>
      </c>
    </row>
    <row r="6" spans="1:8" ht="24" x14ac:dyDescent="0.55000000000000004">
      <c r="A6" s="30" t="s">
        <v>773</v>
      </c>
      <c r="B6" s="227">
        <v>28876346.629999999</v>
      </c>
      <c r="C6" s="227">
        <v>25428000</v>
      </c>
      <c r="D6" s="227">
        <f t="shared" si="0"/>
        <v>54304346.629999995</v>
      </c>
      <c r="E6" s="197">
        <f>+D6/12*9</f>
        <v>40728259.972499996</v>
      </c>
      <c r="F6" s="24">
        <v>440000</v>
      </c>
      <c r="G6" s="227"/>
      <c r="H6" s="227">
        <f t="shared" si="1"/>
        <v>13136086.657499999</v>
      </c>
    </row>
    <row r="7" spans="1:8" ht="24" x14ac:dyDescent="0.55000000000000004">
      <c r="A7" s="30" t="s">
        <v>774</v>
      </c>
      <c r="B7" s="227">
        <v>1618741.19</v>
      </c>
      <c r="C7" s="227">
        <v>1500000</v>
      </c>
      <c r="D7" s="227">
        <f t="shared" si="0"/>
        <v>3118741.19</v>
      </c>
      <c r="E7" s="197">
        <f t="shared" ref="E7:E9" si="2">+D7/12*9</f>
        <v>2339055.8925000001</v>
      </c>
      <c r="F7" s="24"/>
      <c r="G7" s="227"/>
      <c r="H7" s="227">
        <f t="shared" si="1"/>
        <v>779685.29749999987</v>
      </c>
    </row>
    <row r="8" spans="1:8" ht="24" x14ac:dyDescent="0.55000000000000004">
      <c r="A8" s="30" t="s">
        <v>775</v>
      </c>
      <c r="B8" s="227">
        <v>1491846.2</v>
      </c>
      <c r="C8" s="227">
        <v>400000</v>
      </c>
      <c r="D8" s="227">
        <f t="shared" si="0"/>
        <v>1891846.2</v>
      </c>
      <c r="E8" s="197">
        <f t="shared" si="2"/>
        <v>1418884.6500000001</v>
      </c>
      <c r="F8" s="24"/>
      <c r="G8" s="227"/>
      <c r="H8" s="227">
        <f t="shared" si="1"/>
        <v>472961.54999999981</v>
      </c>
    </row>
    <row r="9" spans="1:8" ht="24" x14ac:dyDescent="0.55000000000000004">
      <c r="A9" s="30" t="s">
        <v>776</v>
      </c>
      <c r="B9" s="227">
        <v>33187428.120000001</v>
      </c>
      <c r="C9" s="227">
        <v>2886333.3333333335</v>
      </c>
      <c r="D9" s="227">
        <f t="shared" si="0"/>
        <v>36073761.453333333</v>
      </c>
      <c r="E9" s="197">
        <f t="shared" si="2"/>
        <v>27055321.09</v>
      </c>
      <c r="F9" s="24">
        <v>130000</v>
      </c>
      <c r="G9" s="227"/>
      <c r="H9" s="227">
        <f t="shared" si="1"/>
        <v>8888440.3633333333</v>
      </c>
    </row>
    <row r="10" spans="1:8" ht="24" x14ac:dyDescent="0.55000000000000004">
      <c r="A10" s="30" t="s">
        <v>777</v>
      </c>
      <c r="B10" s="227">
        <v>3771013.9</v>
      </c>
      <c r="C10" s="227">
        <v>30033333.333333332</v>
      </c>
      <c r="D10" s="227">
        <f t="shared" si="0"/>
        <v>33804347.233333334</v>
      </c>
      <c r="E10" s="197">
        <f>+D10/12*5</f>
        <v>14085144.680555556</v>
      </c>
      <c r="F10" s="24">
        <v>0</v>
      </c>
      <c r="G10" s="227"/>
      <c r="H10" s="227">
        <f t="shared" si="1"/>
        <v>19719202.552777778</v>
      </c>
    </row>
    <row r="11" spans="1:8" ht="24" x14ac:dyDescent="0.55000000000000004">
      <c r="A11" s="228" t="s">
        <v>666</v>
      </c>
      <c r="B11" s="229">
        <f>SUM(B4:B10)</f>
        <v>176386121.69</v>
      </c>
      <c r="C11" s="229">
        <f t="shared" ref="C11:H11" si="3">SUM(C4:C10)</f>
        <v>149128133.33333334</v>
      </c>
      <c r="D11" s="229">
        <f t="shared" si="3"/>
        <v>325514255.02333331</v>
      </c>
      <c r="E11" s="229">
        <f t="shared" si="3"/>
        <v>228931993.70583335</v>
      </c>
      <c r="F11" s="229">
        <f t="shared" si="3"/>
        <v>-117903000</v>
      </c>
      <c r="G11" s="229">
        <f t="shared" si="3"/>
        <v>0</v>
      </c>
      <c r="H11" s="229">
        <f t="shared" si="3"/>
        <v>214485261.31750003</v>
      </c>
    </row>
  </sheetData>
  <mergeCells count="2">
    <mergeCell ref="A1:H1"/>
    <mergeCell ref="A2:A3"/>
  </mergeCells>
  <pageMargins left="0.2" right="0.2" top="0.75" bottom="0.75" header="0.3" footer="0.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"/>
  <sheetViews>
    <sheetView workbookViewId="0">
      <selection activeCell="D11" sqref="D11"/>
    </sheetView>
  </sheetViews>
  <sheetFormatPr defaultColWidth="9" defaultRowHeight="22.5" x14ac:dyDescent="0.3"/>
  <cols>
    <col min="1" max="1" width="47.875" style="84" customWidth="1"/>
    <col min="2" max="2" width="19.25" style="84" customWidth="1"/>
    <col min="3" max="3" width="14.875" style="84" customWidth="1"/>
    <col min="4" max="4" width="16.375" style="84" customWidth="1"/>
    <col min="5" max="5" width="12.625" style="84" customWidth="1"/>
    <col min="6" max="6" width="15.75" style="84" customWidth="1"/>
    <col min="7" max="7" width="20.375" style="84" customWidth="1"/>
    <col min="8" max="8" width="8.75" style="84" bestFit="1" customWidth="1"/>
    <col min="9" max="16384" width="9" style="84"/>
  </cols>
  <sheetData>
    <row r="1" spans="1:8" ht="30.75" x14ac:dyDescent="0.7">
      <c r="A1" s="231" t="s">
        <v>778</v>
      </c>
      <c r="B1" s="232"/>
      <c r="C1" s="232"/>
      <c r="D1" s="232"/>
      <c r="E1" s="232"/>
      <c r="F1" s="232"/>
      <c r="G1" s="232"/>
      <c r="H1" s="233"/>
    </row>
    <row r="2" spans="1:8" ht="26.25" x14ac:dyDescent="0.55000000000000004">
      <c r="A2" s="477" t="s">
        <v>756</v>
      </c>
      <c r="B2" s="234"/>
      <c r="C2" s="479" t="s">
        <v>779</v>
      </c>
      <c r="D2" s="480"/>
      <c r="E2" s="480"/>
      <c r="F2" s="481"/>
      <c r="G2" s="482" t="s">
        <v>1423</v>
      </c>
      <c r="H2" s="484" t="s">
        <v>780</v>
      </c>
    </row>
    <row r="3" spans="1:8" ht="72" x14ac:dyDescent="0.3">
      <c r="A3" s="478"/>
      <c r="B3" s="201" t="s">
        <v>1245</v>
      </c>
      <c r="C3" s="134" t="s">
        <v>1246</v>
      </c>
      <c r="D3" s="226" t="s">
        <v>1249</v>
      </c>
      <c r="E3" s="134" t="s">
        <v>1247</v>
      </c>
      <c r="F3" s="226" t="s">
        <v>1248</v>
      </c>
      <c r="G3" s="483"/>
      <c r="H3" s="485"/>
    </row>
    <row r="4" spans="1:8" s="91" customFormat="1" ht="27.75" x14ac:dyDescent="0.2">
      <c r="A4" s="140" t="s">
        <v>781</v>
      </c>
      <c r="B4" s="257"/>
      <c r="C4" s="140"/>
      <c r="D4" s="235"/>
      <c r="E4" s="140"/>
      <c r="F4" s="235"/>
      <c r="G4" s="235">
        <f>SUM(D4,F4)</f>
        <v>0</v>
      </c>
      <c r="H4" s="90"/>
    </row>
    <row r="5" spans="1:8" ht="27.75" x14ac:dyDescent="0.65">
      <c r="A5" s="141" t="s">
        <v>782</v>
      </c>
      <c r="B5" s="24">
        <v>14084921.42</v>
      </c>
      <c r="C5" s="97">
        <v>16</v>
      </c>
      <c r="D5" s="197">
        <f>B5</f>
        <v>14084921.42</v>
      </c>
      <c r="E5" s="30"/>
      <c r="F5" s="197"/>
      <c r="G5" s="235">
        <f t="shared" ref="G5:G6" si="0">SUM(D5,F5)</f>
        <v>14084921.42</v>
      </c>
      <c r="H5" s="86"/>
    </row>
    <row r="6" spans="1:8" ht="27.75" x14ac:dyDescent="0.65">
      <c r="A6" s="30" t="s">
        <v>783</v>
      </c>
      <c r="B6" s="24">
        <v>125865760</v>
      </c>
      <c r="C6" s="97">
        <v>6</v>
      </c>
      <c r="D6" s="197">
        <v>14280000</v>
      </c>
      <c r="E6" s="97">
        <v>3</v>
      </c>
      <c r="F6" s="197">
        <v>111585760</v>
      </c>
      <c r="G6" s="235">
        <f t="shared" si="0"/>
        <v>125865760</v>
      </c>
      <c r="H6" s="86"/>
    </row>
    <row r="7" spans="1:8" ht="26.25" x14ac:dyDescent="0.55000000000000004">
      <c r="A7" s="236" t="s">
        <v>666</v>
      </c>
      <c r="B7" s="197">
        <f>SUM(B4:B6)</f>
        <v>139950681.41999999</v>
      </c>
      <c r="C7" s="25"/>
      <c r="D7" s="197">
        <f t="shared" ref="D7:G7" si="1">SUM(D4:D6)</f>
        <v>28364921.420000002</v>
      </c>
      <c r="E7" s="41"/>
      <c r="F7" s="197">
        <f t="shared" si="1"/>
        <v>111585760</v>
      </c>
      <c r="G7" s="197">
        <f t="shared" si="1"/>
        <v>139950681.41999999</v>
      </c>
      <c r="H7" s="41"/>
    </row>
  </sheetData>
  <mergeCells count="4">
    <mergeCell ref="A2:A3"/>
    <mergeCell ref="C2:F2"/>
    <mergeCell ref="G2:G3"/>
    <mergeCell ref="H2:H3"/>
  </mergeCells>
  <pageMargins left="0.2" right="0.2" top="0.75" bottom="0.75" header="0.3" footer="0.3"/>
  <pageSetup paperSize="9" scale="85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4"/>
  <sheetViews>
    <sheetView zoomScale="80" zoomScaleNormal="80" workbookViewId="0">
      <pane xSplit="1" ySplit="5" topLeftCell="B18" activePane="bottomRight" state="frozen"/>
      <selection pane="topRight" activeCell="B1" sqref="B1"/>
      <selection pane="bottomLeft" activeCell="A6" sqref="A6"/>
      <selection pane="bottomRight" activeCell="A23" sqref="A23"/>
    </sheetView>
  </sheetViews>
  <sheetFormatPr defaultColWidth="9" defaultRowHeight="19.5" x14ac:dyDescent="0.25"/>
  <cols>
    <col min="1" max="1" width="48.5" style="358" customWidth="1"/>
    <col min="2" max="2" width="9.125" style="358" customWidth="1"/>
    <col min="3" max="3" width="13.75" style="358" bestFit="1" customWidth="1"/>
    <col min="4" max="4" width="11.125" style="358" customWidth="1"/>
    <col min="5" max="5" width="10.5" style="358" bestFit="1" customWidth="1"/>
    <col min="6" max="6" width="11.625" style="358" customWidth="1"/>
    <col min="7" max="7" width="10.5" style="358" bestFit="1" customWidth="1"/>
    <col min="8" max="8" width="10" style="358" customWidth="1"/>
    <col min="9" max="9" width="10.5" style="358" bestFit="1" customWidth="1"/>
    <col min="10" max="10" width="8.75" style="358" customWidth="1"/>
    <col min="11" max="11" width="10.5" style="358" bestFit="1" customWidth="1"/>
    <col min="12" max="12" width="9.625" style="404" customWidth="1"/>
    <col min="13" max="13" width="11.875" style="386" customWidth="1"/>
    <col min="14" max="14" width="9.125" style="404" customWidth="1"/>
    <col min="15" max="15" width="12.625" style="386" bestFit="1" customWidth="1"/>
    <col min="16" max="16" width="9" style="358" customWidth="1"/>
    <col min="17" max="17" width="10.5" style="358" bestFit="1" customWidth="1"/>
    <col min="18" max="18" width="10.125" style="358" customWidth="1"/>
    <col min="19" max="19" width="14.375" style="386" customWidth="1"/>
    <col min="20" max="20" width="12.75" style="358" customWidth="1"/>
    <col min="21" max="21" width="15.875" style="358" customWidth="1"/>
    <col min="22" max="16384" width="9" style="358"/>
  </cols>
  <sheetData>
    <row r="1" spans="1:22" ht="24" x14ac:dyDescent="0.55000000000000004">
      <c r="A1" s="357" t="s">
        <v>1359</v>
      </c>
      <c r="B1" s="357"/>
      <c r="C1" s="357"/>
      <c r="D1" s="357"/>
      <c r="E1" s="357"/>
      <c r="F1" s="357"/>
      <c r="G1" s="357"/>
    </row>
    <row r="4" spans="1:22" ht="24" x14ac:dyDescent="0.55000000000000004">
      <c r="A4" s="488" t="s">
        <v>756</v>
      </c>
      <c r="B4" s="486" t="s">
        <v>1360</v>
      </c>
      <c r="C4" s="487"/>
      <c r="D4" s="486" t="s">
        <v>1361</v>
      </c>
      <c r="E4" s="487"/>
      <c r="F4" s="486" t="s">
        <v>1362</v>
      </c>
      <c r="G4" s="487"/>
      <c r="H4" s="486" t="s">
        <v>1363</v>
      </c>
      <c r="I4" s="487"/>
      <c r="J4" s="486" t="s">
        <v>1364</v>
      </c>
      <c r="K4" s="487"/>
      <c r="L4" s="486" t="s">
        <v>1365</v>
      </c>
      <c r="M4" s="487"/>
      <c r="N4" s="486" t="s">
        <v>1366</v>
      </c>
      <c r="O4" s="487"/>
      <c r="P4" s="486" t="s">
        <v>1367</v>
      </c>
      <c r="Q4" s="487"/>
      <c r="R4" s="486" t="s">
        <v>1368</v>
      </c>
      <c r="S4" s="487"/>
      <c r="T4" s="145"/>
      <c r="U4" s="145"/>
      <c r="V4" s="145"/>
    </row>
    <row r="5" spans="1:22" ht="72" x14ac:dyDescent="0.55000000000000004">
      <c r="A5" s="488"/>
      <c r="B5" s="201" t="s">
        <v>1369</v>
      </c>
      <c r="C5" s="201" t="s">
        <v>1370</v>
      </c>
      <c r="D5" s="201" t="s">
        <v>1369</v>
      </c>
      <c r="E5" s="201" t="s">
        <v>1370</v>
      </c>
      <c r="F5" s="201" t="s">
        <v>1369</v>
      </c>
      <c r="G5" s="201" t="s">
        <v>1370</v>
      </c>
      <c r="H5" s="201" t="s">
        <v>1369</v>
      </c>
      <c r="I5" s="201" t="s">
        <v>1370</v>
      </c>
      <c r="J5" s="201" t="s">
        <v>1369</v>
      </c>
      <c r="K5" s="201" t="s">
        <v>1370</v>
      </c>
      <c r="L5" s="403" t="s">
        <v>1369</v>
      </c>
      <c r="M5" s="387" t="s">
        <v>1370</v>
      </c>
      <c r="N5" s="403" t="s">
        <v>1369</v>
      </c>
      <c r="O5" s="387" t="s">
        <v>1370</v>
      </c>
      <c r="P5" s="201" t="s">
        <v>1369</v>
      </c>
      <c r="Q5" s="201" t="s">
        <v>1370</v>
      </c>
      <c r="R5" s="201" t="s">
        <v>1369</v>
      </c>
      <c r="S5" s="387" t="s">
        <v>1370</v>
      </c>
      <c r="T5" s="145"/>
      <c r="U5" s="145"/>
      <c r="V5" s="145"/>
    </row>
    <row r="6" spans="1:22" ht="24" x14ac:dyDescent="0.55000000000000004">
      <c r="A6" s="398" t="s">
        <v>1447</v>
      </c>
      <c r="B6" s="172">
        <v>1</v>
      </c>
      <c r="C6" s="24">
        <v>480000</v>
      </c>
      <c r="D6" s="172"/>
      <c r="E6" s="24"/>
      <c r="F6" s="172"/>
      <c r="G6" s="41"/>
      <c r="H6" s="172"/>
      <c r="I6" s="41"/>
      <c r="J6" s="172"/>
      <c r="K6" s="41"/>
      <c r="L6" s="172"/>
      <c r="M6" s="24"/>
      <c r="N6" s="172"/>
      <c r="O6" s="24"/>
      <c r="P6" s="172"/>
      <c r="Q6" s="41"/>
      <c r="R6" s="172"/>
      <c r="S6" s="24">
        <f>C6+E6+G6+I6+K6+M6+O6+Q6</f>
        <v>480000</v>
      </c>
      <c r="T6" s="145"/>
      <c r="U6" s="28"/>
      <c r="V6" s="145"/>
    </row>
    <row r="7" spans="1:22" ht="24" x14ac:dyDescent="0.55000000000000004">
      <c r="A7" s="398" t="s">
        <v>1448</v>
      </c>
      <c r="B7" s="172">
        <v>1</v>
      </c>
      <c r="C7" s="24">
        <v>1650000</v>
      </c>
      <c r="D7" s="172"/>
      <c r="E7" s="24"/>
      <c r="F7" s="172"/>
      <c r="G7" s="41"/>
      <c r="H7" s="172"/>
      <c r="I7" s="41"/>
      <c r="J7" s="172"/>
      <c r="K7" s="41"/>
      <c r="L7" s="172"/>
      <c r="M7" s="24"/>
      <c r="N7" s="172"/>
      <c r="O7" s="24"/>
      <c r="P7" s="172"/>
      <c r="Q7" s="41"/>
      <c r="R7" s="172"/>
      <c r="S7" s="24">
        <f t="shared" ref="S7:S14" si="0">C7+E7+G7+I7+K7+M7+O7+Q7</f>
        <v>1650000</v>
      </c>
      <c r="T7" s="145"/>
      <c r="U7" s="28"/>
      <c r="V7" s="145"/>
    </row>
    <row r="8" spans="1:22" ht="24" x14ac:dyDescent="0.55000000000000004">
      <c r="A8" s="398" t="s">
        <v>1449</v>
      </c>
      <c r="B8" s="172">
        <v>8</v>
      </c>
      <c r="C8" s="24">
        <v>6400000</v>
      </c>
      <c r="D8" s="172"/>
      <c r="E8" s="24"/>
      <c r="F8" s="172"/>
      <c r="G8" s="24"/>
      <c r="H8" s="172"/>
      <c r="I8" s="24"/>
      <c r="J8" s="172"/>
      <c r="K8" s="41"/>
      <c r="L8" s="172"/>
      <c r="M8" s="24"/>
      <c r="N8" s="172"/>
      <c r="O8" s="24"/>
      <c r="P8" s="172"/>
      <c r="Q8" s="41"/>
      <c r="R8" s="172"/>
      <c r="S8" s="24">
        <f t="shared" si="0"/>
        <v>6400000</v>
      </c>
      <c r="T8" s="145"/>
      <c r="U8" s="28"/>
      <c r="V8" s="145"/>
    </row>
    <row r="9" spans="1:22" ht="24" x14ac:dyDescent="0.55000000000000004">
      <c r="A9" s="398" t="s">
        <v>1450</v>
      </c>
      <c r="B9" s="172">
        <v>2</v>
      </c>
      <c r="C9" s="24">
        <v>192600</v>
      </c>
      <c r="D9" s="172"/>
      <c r="E9" s="24"/>
      <c r="F9" s="172"/>
      <c r="G9" s="24"/>
      <c r="H9" s="172"/>
      <c r="I9" s="24"/>
      <c r="J9" s="172"/>
      <c r="K9" s="24"/>
      <c r="L9" s="172"/>
      <c r="M9" s="24"/>
      <c r="N9" s="172"/>
      <c r="O9" s="24"/>
      <c r="P9" s="172"/>
      <c r="Q9" s="24"/>
      <c r="R9" s="172"/>
      <c r="S9" s="24">
        <f t="shared" si="0"/>
        <v>192600</v>
      </c>
      <c r="T9" s="145"/>
      <c r="U9" s="28"/>
      <c r="V9" s="145"/>
    </row>
    <row r="10" spans="1:22" ht="24" x14ac:dyDescent="0.55000000000000004">
      <c r="A10" s="398" t="s">
        <v>1451</v>
      </c>
      <c r="B10" s="172">
        <v>1</v>
      </c>
      <c r="C10" s="24">
        <v>100000</v>
      </c>
      <c r="D10" s="172"/>
      <c r="E10" s="24"/>
      <c r="F10" s="172"/>
      <c r="G10" s="24"/>
      <c r="H10" s="172"/>
      <c r="I10" s="24"/>
      <c r="J10" s="172"/>
      <c r="K10" s="24"/>
      <c r="L10" s="172"/>
      <c r="M10" s="24"/>
      <c r="N10" s="172"/>
      <c r="O10" s="24"/>
      <c r="P10" s="172"/>
      <c r="Q10" s="24"/>
      <c r="R10" s="172"/>
      <c r="S10" s="24">
        <f t="shared" si="0"/>
        <v>100000</v>
      </c>
      <c r="T10" s="145"/>
      <c r="U10" s="28"/>
      <c r="V10" s="145"/>
    </row>
    <row r="11" spans="1:22" ht="24" x14ac:dyDescent="0.55000000000000004">
      <c r="A11" s="398" t="s">
        <v>1452</v>
      </c>
      <c r="B11" s="172">
        <v>2</v>
      </c>
      <c r="C11" s="24">
        <v>560000</v>
      </c>
      <c r="D11" s="172"/>
      <c r="E11" s="24"/>
      <c r="F11" s="172"/>
      <c r="G11" s="41"/>
      <c r="H11" s="172"/>
      <c r="I11" s="41"/>
      <c r="J11" s="172"/>
      <c r="K11" s="24"/>
      <c r="L11" s="172"/>
      <c r="M11" s="24"/>
      <c r="N11" s="172"/>
      <c r="O11" s="24"/>
      <c r="P11" s="172"/>
      <c r="Q11" s="24"/>
      <c r="R11" s="172"/>
      <c r="S11" s="24">
        <f t="shared" si="0"/>
        <v>560000</v>
      </c>
      <c r="T11" s="28"/>
      <c r="U11" s="28"/>
      <c r="V11" s="145"/>
    </row>
    <row r="12" spans="1:22" ht="24" x14ac:dyDescent="0.55000000000000004">
      <c r="A12" s="398" t="s">
        <v>1453</v>
      </c>
      <c r="B12" s="172">
        <v>1</v>
      </c>
      <c r="C12" s="24">
        <v>330000</v>
      </c>
      <c r="D12" s="172"/>
      <c r="E12" s="24"/>
      <c r="F12" s="172"/>
      <c r="G12" s="41"/>
      <c r="H12" s="172"/>
      <c r="I12" s="41"/>
      <c r="J12" s="172"/>
      <c r="K12" s="41"/>
      <c r="L12" s="172"/>
      <c r="M12" s="24"/>
      <c r="N12" s="172"/>
      <c r="O12" s="24"/>
      <c r="P12" s="172"/>
      <c r="Q12" s="24"/>
      <c r="R12" s="172"/>
      <c r="S12" s="24">
        <f t="shared" si="0"/>
        <v>330000</v>
      </c>
      <c r="T12" s="145"/>
      <c r="U12" s="28"/>
      <c r="V12" s="145"/>
    </row>
    <row r="13" spans="1:22" ht="24" x14ac:dyDescent="0.55000000000000004">
      <c r="A13" s="398" t="s">
        <v>1454</v>
      </c>
      <c r="B13" s="172">
        <v>10</v>
      </c>
      <c r="C13" s="24">
        <v>585321.42000000004</v>
      </c>
      <c r="D13" s="172"/>
      <c r="E13" s="24"/>
      <c r="F13" s="172"/>
      <c r="G13" s="41"/>
      <c r="H13" s="172"/>
      <c r="I13" s="24"/>
      <c r="J13" s="172"/>
      <c r="K13" s="24"/>
      <c r="L13" s="172"/>
      <c r="M13" s="24"/>
      <c r="N13" s="172"/>
      <c r="O13" s="24"/>
      <c r="P13" s="172"/>
      <c r="Q13" s="24"/>
      <c r="R13" s="172"/>
      <c r="S13" s="24">
        <f t="shared" si="0"/>
        <v>585321.42000000004</v>
      </c>
      <c r="T13" s="145"/>
      <c r="U13" s="28"/>
      <c r="V13" s="145"/>
    </row>
    <row r="14" spans="1:22" ht="24" x14ac:dyDescent="0.55000000000000004">
      <c r="A14" s="398" t="s">
        <v>1455</v>
      </c>
      <c r="B14" s="172">
        <v>3</v>
      </c>
      <c r="C14" s="24">
        <v>450000</v>
      </c>
      <c r="D14" s="41"/>
      <c r="E14" s="41"/>
      <c r="F14" s="41"/>
      <c r="G14" s="41"/>
      <c r="H14" s="41"/>
      <c r="I14" s="41"/>
      <c r="J14" s="41"/>
      <c r="K14" s="41"/>
      <c r="L14" s="172"/>
      <c r="M14" s="24"/>
      <c r="N14" s="172"/>
      <c r="O14" s="24"/>
      <c r="P14" s="41"/>
      <c r="Q14" s="41"/>
      <c r="R14" s="172"/>
      <c r="S14" s="24">
        <f t="shared" si="0"/>
        <v>450000</v>
      </c>
      <c r="T14" s="145"/>
      <c r="U14" s="28"/>
      <c r="V14" s="145"/>
    </row>
    <row r="15" spans="1:22" ht="24" x14ac:dyDescent="0.55000000000000004">
      <c r="A15" s="398" t="s">
        <v>1456</v>
      </c>
      <c r="B15" s="172"/>
      <c r="C15" s="24"/>
      <c r="D15" s="41"/>
      <c r="E15" s="41"/>
      <c r="F15" s="41"/>
      <c r="G15" s="41"/>
      <c r="H15" s="41"/>
      <c r="I15" s="41"/>
      <c r="J15" s="41"/>
      <c r="K15" s="41"/>
      <c r="L15" s="172">
        <v>1</v>
      </c>
      <c r="M15" s="24">
        <v>70000</v>
      </c>
      <c r="N15" s="172"/>
      <c r="O15" s="24"/>
      <c r="P15" s="41"/>
      <c r="Q15" s="41"/>
      <c r="R15" s="172"/>
      <c r="S15" s="24">
        <f>+M15</f>
        <v>70000</v>
      </c>
      <c r="T15" s="145"/>
      <c r="U15" s="28"/>
      <c r="V15" s="145"/>
    </row>
    <row r="16" spans="1:22" ht="24" x14ac:dyDescent="0.55000000000000004">
      <c r="A16" s="398" t="s">
        <v>1457</v>
      </c>
      <c r="B16" s="172"/>
      <c r="C16" s="24"/>
      <c r="D16" s="41"/>
      <c r="E16" s="41"/>
      <c r="F16" s="41"/>
      <c r="G16" s="41"/>
      <c r="H16" s="41"/>
      <c r="I16" s="41"/>
      <c r="J16" s="41"/>
      <c r="K16" s="41"/>
      <c r="L16" s="172">
        <v>1</v>
      </c>
      <c r="M16" s="24">
        <v>135000</v>
      </c>
      <c r="N16" s="172"/>
      <c r="O16" s="24"/>
      <c r="P16" s="41"/>
      <c r="Q16" s="41"/>
      <c r="R16" s="172"/>
      <c r="S16" s="24">
        <f>+M16</f>
        <v>135000</v>
      </c>
      <c r="T16" s="145"/>
      <c r="U16" s="28"/>
      <c r="V16" s="145"/>
    </row>
    <row r="17" spans="1:22" ht="24" x14ac:dyDescent="0.55000000000000004">
      <c r="A17" s="398" t="s">
        <v>1458</v>
      </c>
      <c r="B17" s="172"/>
      <c r="C17" s="24"/>
      <c r="D17" s="41"/>
      <c r="E17" s="41"/>
      <c r="F17" s="41"/>
      <c r="G17" s="41"/>
      <c r="H17" s="41"/>
      <c r="I17" s="41"/>
      <c r="J17" s="41"/>
      <c r="K17" s="41"/>
      <c r="L17" s="172">
        <v>10</v>
      </c>
      <c r="M17" s="24">
        <v>250000</v>
      </c>
      <c r="N17" s="172"/>
      <c r="O17" s="24"/>
      <c r="P17" s="41"/>
      <c r="Q17" s="41"/>
      <c r="R17" s="172"/>
      <c r="S17" s="24">
        <f>+M17</f>
        <v>250000</v>
      </c>
      <c r="T17" s="145"/>
      <c r="U17" s="28"/>
      <c r="V17" s="145"/>
    </row>
    <row r="18" spans="1:22" ht="24" x14ac:dyDescent="0.55000000000000004">
      <c r="A18" s="398" t="s">
        <v>1459</v>
      </c>
      <c r="B18" s="172"/>
      <c r="C18" s="24"/>
      <c r="D18" s="41"/>
      <c r="E18" s="41"/>
      <c r="F18" s="41"/>
      <c r="G18" s="41"/>
      <c r="H18" s="41"/>
      <c r="I18" s="41"/>
      <c r="J18" s="41"/>
      <c r="K18" s="41"/>
      <c r="L18" s="172">
        <v>1</v>
      </c>
      <c r="M18" s="24">
        <v>220000</v>
      </c>
      <c r="N18" s="172"/>
      <c r="O18" s="24"/>
      <c r="P18" s="41"/>
      <c r="Q18" s="41"/>
      <c r="R18" s="172"/>
      <c r="S18" s="24">
        <f>+M18</f>
        <v>220000</v>
      </c>
      <c r="T18" s="145"/>
      <c r="U18" s="28"/>
      <c r="V18" s="145"/>
    </row>
    <row r="19" spans="1:22" ht="24" x14ac:dyDescent="0.55000000000000004">
      <c r="A19" s="398" t="s">
        <v>1460</v>
      </c>
      <c r="B19" s="172"/>
      <c r="C19" s="24"/>
      <c r="D19" s="41"/>
      <c r="E19" s="41"/>
      <c r="F19" s="41"/>
      <c r="G19" s="41"/>
      <c r="H19" s="41"/>
      <c r="I19" s="41"/>
      <c r="J19" s="41"/>
      <c r="K19" s="41"/>
      <c r="L19" s="172"/>
      <c r="M19" s="24"/>
      <c r="N19" s="172">
        <v>2</v>
      </c>
      <c r="O19" s="24">
        <v>300000</v>
      </c>
      <c r="P19" s="41"/>
      <c r="Q19" s="41"/>
      <c r="R19" s="172"/>
      <c r="S19" s="24">
        <f>+O19</f>
        <v>300000</v>
      </c>
      <c r="T19" s="145"/>
      <c r="U19" s="28"/>
      <c r="V19" s="145"/>
    </row>
    <row r="20" spans="1:22" ht="24" x14ac:dyDescent="0.55000000000000004">
      <c r="A20" s="398" t="s">
        <v>1461</v>
      </c>
      <c r="B20" s="172"/>
      <c r="C20" s="24"/>
      <c r="D20" s="41"/>
      <c r="E20" s="41"/>
      <c r="F20" s="41"/>
      <c r="G20" s="41"/>
      <c r="H20" s="41"/>
      <c r="I20" s="41"/>
      <c r="J20" s="41"/>
      <c r="K20" s="41"/>
      <c r="L20" s="172"/>
      <c r="M20" s="24"/>
      <c r="N20" s="172">
        <v>1</v>
      </c>
      <c r="O20" s="24">
        <v>1350000</v>
      </c>
      <c r="P20" s="41"/>
      <c r="Q20" s="41"/>
      <c r="R20" s="172"/>
      <c r="S20" s="24">
        <f>+O20</f>
        <v>1350000</v>
      </c>
      <c r="T20" s="145"/>
      <c r="U20" s="28"/>
      <c r="V20" s="145"/>
    </row>
    <row r="21" spans="1:22" ht="24" x14ac:dyDescent="0.55000000000000004">
      <c r="A21" s="398" t="s">
        <v>1462</v>
      </c>
      <c r="B21" s="172"/>
      <c r="C21" s="24"/>
      <c r="D21" s="41"/>
      <c r="E21" s="41"/>
      <c r="F21" s="41"/>
      <c r="G21" s="41"/>
      <c r="H21" s="41"/>
      <c r="I21" s="41"/>
      <c r="J21" s="41"/>
      <c r="K21" s="41"/>
      <c r="L21" s="172"/>
      <c r="M21" s="24"/>
      <c r="N21" s="172">
        <v>2</v>
      </c>
      <c r="O21" s="24">
        <v>198000</v>
      </c>
      <c r="P21" s="41"/>
      <c r="Q21" s="41"/>
      <c r="R21" s="172"/>
      <c r="S21" s="24">
        <f>+O21</f>
        <v>198000</v>
      </c>
      <c r="T21" s="145"/>
      <c r="U21" s="28"/>
      <c r="V21" s="145"/>
    </row>
    <row r="22" spans="1:22" ht="72.75" thickBot="1" x14ac:dyDescent="0.6">
      <c r="A22" s="399" t="s">
        <v>1469</v>
      </c>
      <c r="B22" s="172"/>
      <c r="C22" s="24"/>
      <c r="D22" s="41"/>
      <c r="E22" s="41"/>
      <c r="F22" s="41"/>
      <c r="G22" s="41"/>
      <c r="H22" s="41"/>
      <c r="I22" s="41"/>
      <c r="J22" s="41"/>
      <c r="K22" s="41"/>
      <c r="L22" s="172"/>
      <c r="M22" s="24"/>
      <c r="N22" s="407">
        <v>1</v>
      </c>
      <c r="O22" s="408">
        <v>814000</v>
      </c>
      <c r="P22" s="41"/>
      <c r="Q22" s="41"/>
      <c r="R22" s="172"/>
      <c r="S22" s="409">
        <f>+O22</f>
        <v>814000</v>
      </c>
      <c r="T22" s="145"/>
      <c r="U22" s="28"/>
      <c r="V22" s="145"/>
    </row>
    <row r="23" spans="1:22" ht="24.75" thickBot="1" x14ac:dyDescent="0.6">
      <c r="A23" s="41"/>
      <c r="B23" s="419"/>
      <c r="C23" s="359">
        <f>SUM(C6:C22)</f>
        <v>10747921.42</v>
      </c>
      <c r="D23" s="359">
        <f t="shared" ref="D23:L23" si="1">SUM(D14:D22)</f>
        <v>0</v>
      </c>
      <c r="E23" s="359">
        <f t="shared" si="1"/>
        <v>0</v>
      </c>
      <c r="F23" s="359">
        <f t="shared" si="1"/>
        <v>0</v>
      </c>
      <c r="G23" s="359">
        <f t="shared" si="1"/>
        <v>0</v>
      </c>
      <c r="H23" s="359">
        <f t="shared" si="1"/>
        <v>0</v>
      </c>
      <c r="I23" s="359">
        <f t="shared" si="1"/>
        <v>0</v>
      </c>
      <c r="J23" s="359">
        <f t="shared" si="1"/>
        <v>0</v>
      </c>
      <c r="K23" s="359">
        <f t="shared" si="1"/>
        <v>0</v>
      </c>
      <c r="L23" s="405">
        <f t="shared" si="1"/>
        <v>13</v>
      </c>
      <c r="M23" s="388">
        <f>SUM(M6:M22)</f>
        <v>675000</v>
      </c>
      <c r="N23" s="405">
        <f>SUM(N14:N22)</f>
        <v>6</v>
      </c>
      <c r="O23" s="388">
        <f>SUM(O6:O22)</f>
        <v>2662000</v>
      </c>
      <c r="P23" s="359">
        <f>SUM(P14:P22)</f>
        <v>0</v>
      </c>
      <c r="Q23" s="359">
        <f>SUM(Q14:Q22)</f>
        <v>0</v>
      </c>
      <c r="R23" s="360">
        <f>SUM(R14:R22)</f>
        <v>0</v>
      </c>
      <c r="S23" s="361">
        <f>SUM(S6:S22)</f>
        <v>14084921.42</v>
      </c>
      <c r="T23" s="145"/>
      <c r="U23" s="145"/>
      <c r="V23" s="145"/>
    </row>
    <row r="24" spans="1:22" ht="24" x14ac:dyDescent="0.55000000000000004">
      <c r="A24" s="145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406"/>
      <c r="M24" s="28"/>
      <c r="N24" s="406"/>
      <c r="O24" s="28"/>
      <c r="P24" s="145"/>
      <c r="Q24" s="145"/>
      <c r="R24" s="145"/>
      <c r="S24" s="28"/>
      <c r="T24" s="145"/>
      <c r="U24" s="145"/>
      <c r="V24" s="145"/>
    </row>
  </sheetData>
  <mergeCells count="10">
    <mergeCell ref="L4:M4"/>
    <mergeCell ref="N4:O4"/>
    <mergeCell ref="P4:Q4"/>
    <mergeCell ref="R4:S4"/>
    <mergeCell ref="A4:A5"/>
    <mergeCell ref="B4:C4"/>
    <mergeCell ref="D4:E4"/>
    <mergeCell ref="F4:G4"/>
    <mergeCell ref="H4:I4"/>
    <mergeCell ref="J4:K4"/>
  </mergeCells>
  <pageMargins left="0.2" right="0.2" top="0.75" bottom="0.75" header="0.3" footer="0.3"/>
  <pageSetup paperSize="9" scale="55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0"/>
  <sheetViews>
    <sheetView zoomScale="110" zoomScaleNormal="11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24" sqref="D24"/>
    </sheetView>
  </sheetViews>
  <sheetFormatPr defaultColWidth="9" defaultRowHeight="24" x14ac:dyDescent="0.55000000000000004"/>
  <cols>
    <col min="1" max="1" width="9.125" style="27" customWidth="1"/>
    <col min="2" max="2" width="23.125" style="27" customWidth="1"/>
    <col min="3" max="3" width="17.375" style="27" customWidth="1"/>
    <col min="4" max="4" width="17.25" style="27" customWidth="1"/>
    <col min="5" max="5" width="20.125" style="27" customWidth="1"/>
    <col min="6" max="6" width="15.875" style="27" customWidth="1"/>
    <col min="7" max="7" width="13.375" style="27" bestFit="1" customWidth="1"/>
    <col min="8" max="16384" width="9" style="27"/>
  </cols>
  <sheetData>
    <row r="1" spans="1:7" x14ac:dyDescent="0.55000000000000004">
      <c r="A1" s="30"/>
      <c r="B1" s="491" t="s">
        <v>784</v>
      </c>
      <c r="C1" s="492"/>
      <c r="D1" s="492"/>
      <c r="E1" s="492"/>
      <c r="F1" s="492"/>
      <c r="G1" s="492"/>
    </row>
    <row r="2" spans="1:7" ht="89.25" customHeight="1" x14ac:dyDescent="0.55000000000000004">
      <c r="A2" s="92" t="s">
        <v>786</v>
      </c>
      <c r="B2" s="134" t="s">
        <v>787</v>
      </c>
      <c r="C2" s="389" t="s">
        <v>793</v>
      </c>
      <c r="D2" s="92" t="s">
        <v>790</v>
      </c>
      <c r="E2" s="134" t="s">
        <v>788</v>
      </c>
      <c r="F2" s="134" t="s">
        <v>789</v>
      </c>
      <c r="G2" s="237" t="s">
        <v>785</v>
      </c>
    </row>
    <row r="3" spans="1:7" x14ac:dyDescent="0.55000000000000004">
      <c r="A3" s="92">
        <v>1</v>
      </c>
      <c r="B3" s="384" t="s">
        <v>1426</v>
      </c>
      <c r="C3" s="381">
        <v>484560</v>
      </c>
      <c r="D3" s="380">
        <v>2517960</v>
      </c>
      <c r="E3" s="381">
        <v>521580</v>
      </c>
      <c r="F3" s="381">
        <v>232500</v>
      </c>
      <c r="G3" s="382">
        <f>SUM(C3:F3)</f>
        <v>3756600</v>
      </c>
    </row>
    <row r="4" spans="1:7" x14ac:dyDescent="0.55000000000000004">
      <c r="A4" s="92">
        <v>2</v>
      </c>
      <c r="B4" s="384" t="s">
        <v>1427</v>
      </c>
      <c r="C4" s="381">
        <v>629640</v>
      </c>
      <c r="D4" s="380"/>
      <c r="E4" s="381">
        <v>337975</v>
      </c>
      <c r="F4" s="381">
        <v>55300</v>
      </c>
      <c r="G4" s="382">
        <f t="shared" ref="G4:G23" si="0">SUM(C4:F4)</f>
        <v>1022915</v>
      </c>
    </row>
    <row r="5" spans="1:7" x14ac:dyDescent="0.55000000000000004">
      <c r="A5" s="92">
        <v>3</v>
      </c>
      <c r="B5" s="384" t="s">
        <v>1428</v>
      </c>
      <c r="C5" s="381">
        <v>777600</v>
      </c>
      <c r="D5" s="380"/>
      <c r="E5" s="381">
        <v>331200</v>
      </c>
      <c r="F5" s="381">
        <v>237000</v>
      </c>
      <c r="G5" s="382">
        <f t="shared" si="0"/>
        <v>1345800</v>
      </c>
    </row>
    <row r="6" spans="1:7" x14ac:dyDescent="0.55000000000000004">
      <c r="A6" s="92">
        <v>4</v>
      </c>
      <c r="B6" s="384" t="s">
        <v>1429</v>
      </c>
      <c r="C6" s="381">
        <v>758940</v>
      </c>
      <c r="D6" s="380"/>
      <c r="E6" s="381">
        <v>274985</v>
      </c>
      <c r="F6" s="381">
        <v>49100</v>
      </c>
      <c r="G6" s="382">
        <f t="shared" si="0"/>
        <v>1083025</v>
      </c>
    </row>
    <row r="7" spans="1:7" x14ac:dyDescent="0.55000000000000004">
      <c r="A7" s="92">
        <v>5</v>
      </c>
      <c r="B7" s="384" t="s">
        <v>1430</v>
      </c>
      <c r="C7" s="381">
        <v>654960</v>
      </c>
      <c r="D7" s="380"/>
      <c r="E7" s="381">
        <v>189010</v>
      </c>
      <c r="F7" s="381">
        <v>197900</v>
      </c>
      <c r="G7" s="382">
        <f t="shared" si="0"/>
        <v>1041870</v>
      </c>
    </row>
    <row r="8" spans="1:7" x14ac:dyDescent="0.55000000000000004">
      <c r="A8" s="92">
        <v>6</v>
      </c>
      <c r="B8" s="384" t="s">
        <v>1431</v>
      </c>
      <c r="C8" s="381">
        <v>506400</v>
      </c>
      <c r="D8" s="380"/>
      <c r="E8" s="381">
        <v>205000</v>
      </c>
      <c r="F8" s="381">
        <v>44750</v>
      </c>
      <c r="G8" s="382">
        <f t="shared" si="0"/>
        <v>756150</v>
      </c>
    </row>
    <row r="9" spans="1:7" x14ac:dyDescent="0.55000000000000004">
      <c r="A9" s="92">
        <v>7</v>
      </c>
      <c r="B9" s="384" t="s">
        <v>1432</v>
      </c>
      <c r="C9" s="381">
        <v>338400</v>
      </c>
      <c r="D9" s="380"/>
      <c r="E9" s="381">
        <v>172000</v>
      </c>
      <c r="F9" s="381">
        <v>33500</v>
      </c>
      <c r="G9" s="382">
        <f t="shared" si="0"/>
        <v>543900</v>
      </c>
    </row>
    <row r="10" spans="1:7" x14ac:dyDescent="0.55000000000000004">
      <c r="A10" s="92">
        <v>8</v>
      </c>
      <c r="B10" s="384" t="s">
        <v>1433</v>
      </c>
      <c r="C10" s="381">
        <v>609780</v>
      </c>
      <c r="D10" s="380"/>
      <c r="E10" s="381">
        <v>274890</v>
      </c>
      <c r="F10" s="381">
        <v>225100</v>
      </c>
      <c r="G10" s="382">
        <f t="shared" si="0"/>
        <v>1109770</v>
      </c>
    </row>
    <row r="11" spans="1:7" x14ac:dyDescent="0.55000000000000004">
      <c r="A11" s="92">
        <v>9</v>
      </c>
      <c r="B11" s="385" t="s">
        <v>1434</v>
      </c>
      <c r="C11" s="368">
        <v>785640</v>
      </c>
      <c r="D11" s="227"/>
      <c r="E11" s="227">
        <v>174000</v>
      </c>
      <c r="F11" s="227">
        <v>111300</v>
      </c>
      <c r="G11" s="382">
        <f t="shared" si="0"/>
        <v>1070940</v>
      </c>
    </row>
    <row r="12" spans="1:7" x14ac:dyDescent="0.55000000000000004">
      <c r="A12" s="92">
        <v>10</v>
      </c>
      <c r="B12" s="385" t="s">
        <v>1435</v>
      </c>
      <c r="C12" s="227">
        <v>515520</v>
      </c>
      <c r="D12" s="227"/>
      <c r="E12" s="227">
        <v>263470</v>
      </c>
      <c r="F12" s="227">
        <v>79200</v>
      </c>
      <c r="G12" s="382">
        <f t="shared" si="0"/>
        <v>858190</v>
      </c>
    </row>
    <row r="13" spans="1:7" ht="27" customHeight="1" x14ac:dyDescent="0.55000000000000004">
      <c r="A13" s="92">
        <v>11</v>
      </c>
      <c r="B13" s="385" t="s">
        <v>1436</v>
      </c>
      <c r="C13" s="227">
        <v>661560</v>
      </c>
      <c r="D13" s="227"/>
      <c r="E13" s="227">
        <v>231690</v>
      </c>
      <c r="F13" s="227">
        <v>210300</v>
      </c>
      <c r="G13" s="382">
        <f t="shared" si="0"/>
        <v>1103550</v>
      </c>
    </row>
    <row r="14" spans="1:7" ht="27" customHeight="1" x14ac:dyDescent="0.55000000000000004">
      <c r="A14" s="92">
        <v>12</v>
      </c>
      <c r="B14" s="385" t="s">
        <v>1437</v>
      </c>
      <c r="C14" s="227">
        <v>955020</v>
      </c>
      <c r="D14" s="227"/>
      <c r="E14" s="227">
        <v>361110</v>
      </c>
      <c r="F14" s="227">
        <v>79300</v>
      </c>
      <c r="G14" s="382">
        <f t="shared" si="0"/>
        <v>1395430</v>
      </c>
    </row>
    <row r="15" spans="1:7" ht="27" customHeight="1" x14ac:dyDescent="0.55000000000000004">
      <c r="A15" s="92">
        <v>13</v>
      </c>
      <c r="B15" s="385" t="s">
        <v>1438</v>
      </c>
      <c r="C15" s="227">
        <v>530400</v>
      </c>
      <c r="D15" s="227"/>
      <c r="E15" s="227">
        <v>256210</v>
      </c>
      <c r="F15" s="227">
        <v>664500</v>
      </c>
      <c r="G15" s="382">
        <f t="shared" si="0"/>
        <v>1451110</v>
      </c>
    </row>
    <row r="16" spans="1:7" ht="27" customHeight="1" x14ac:dyDescent="0.55000000000000004">
      <c r="A16" s="92">
        <v>14</v>
      </c>
      <c r="B16" s="385" t="s">
        <v>1439</v>
      </c>
      <c r="C16" s="227">
        <v>415200</v>
      </c>
      <c r="D16" s="227"/>
      <c r="E16" s="227">
        <v>287690</v>
      </c>
      <c r="F16" s="227">
        <v>109800</v>
      </c>
      <c r="G16" s="382">
        <f t="shared" si="0"/>
        <v>812690</v>
      </c>
    </row>
    <row r="17" spans="1:9" ht="27" customHeight="1" x14ac:dyDescent="0.55000000000000004">
      <c r="A17" s="92">
        <v>15</v>
      </c>
      <c r="B17" s="385" t="s">
        <v>1440</v>
      </c>
      <c r="C17" s="227">
        <v>362400</v>
      </c>
      <c r="D17" s="227"/>
      <c r="E17" s="227">
        <v>178300</v>
      </c>
      <c r="F17" s="227">
        <v>55800</v>
      </c>
      <c r="G17" s="382">
        <f t="shared" si="0"/>
        <v>596500</v>
      </c>
    </row>
    <row r="18" spans="1:9" ht="27" customHeight="1" x14ac:dyDescent="0.55000000000000004">
      <c r="A18" s="92">
        <v>16</v>
      </c>
      <c r="B18" s="385" t="s">
        <v>1441</v>
      </c>
      <c r="C18" s="227">
        <v>572520</v>
      </c>
      <c r="D18" s="227"/>
      <c r="E18" s="227">
        <v>279865</v>
      </c>
      <c r="F18" s="227">
        <v>213200</v>
      </c>
      <c r="G18" s="382">
        <f t="shared" si="0"/>
        <v>1065585</v>
      </c>
    </row>
    <row r="19" spans="1:9" ht="27" customHeight="1" x14ac:dyDescent="0.55000000000000004">
      <c r="A19" s="92">
        <v>17</v>
      </c>
      <c r="B19" s="385" t="s">
        <v>1442</v>
      </c>
      <c r="C19" s="227">
        <v>516960</v>
      </c>
      <c r="D19" s="227"/>
      <c r="E19" s="227">
        <v>189000</v>
      </c>
      <c r="F19" s="227">
        <v>49500</v>
      </c>
      <c r="G19" s="382">
        <f t="shared" si="0"/>
        <v>755460</v>
      </c>
    </row>
    <row r="20" spans="1:9" ht="27" customHeight="1" x14ac:dyDescent="0.55000000000000004">
      <c r="A20" s="92">
        <v>18</v>
      </c>
      <c r="B20" s="385" t="s">
        <v>1443</v>
      </c>
      <c r="C20" s="227">
        <v>530400</v>
      </c>
      <c r="D20" s="227"/>
      <c r="E20" s="227">
        <v>155855</v>
      </c>
      <c r="F20" s="227">
        <v>60960</v>
      </c>
      <c r="G20" s="382">
        <f t="shared" si="0"/>
        <v>747215</v>
      </c>
    </row>
    <row r="21" spans="1:9" ht="27" customHeight="1" x14ac:dyDescent="0.55000000000000004">
      <c r="A21" s="92">
        <v>19</v>
      </c>
      <c r="B21" s="385" t="s">
        <v>1444</v>
      </c>
      <c r="C21" s="227">
        <v>680640</v>
      </c>
      <c r="D21" s="227"/>
      <c r="E21" s="227">
        <v>240000</v>
      </c>
      <c r="F21" s="227">
        <v>232900</v>
      </c>
      <c r="G21" s="382">
        <f t="shared" si="0"/>
        <v>1153540</v>
      </c>
    </row>
    <row r="22" spans="1:9" ht="27" customHeight="1" x14ac:dyDescent="0.55000000000000004">
      <c r="A22" s="92">
        <v>20</v>
      </c>
      <c r="B22" s="385" t="s">
        <v>1445</v>
      </c>
      <c r="C22" s="227">
        <v>338400</v>
      </c>
      <c r="D22" s="227"/>
      <c r="E22" s="227">
        <v>179000</v>
      </c>
      <c r="F22" s="227">
        <v>27700</v>
      </c>
      <c r="G22" s="382">
        <f t="shared" si="0"/>
        <v>545100</v>
      </c>
    </row>
    <row r="23" spans="1:9" ht="27" customHeight="1" x14ac:dyDescent="0.55000000000000004">
      <c r="A23" s="92">
        <v>21</v>
      </c>
      <c r="B23" s="385" t="s">
        <v>1446</v>
      </c>
      <c r="C23" s="227">
        <v>483840</v>
      </c>
      <c r="D23" s="227"/>
      <c r="E23" s="227">
        <v>232990</v>
      </c>
      <c r="F23" s="227">
        <v>30300</v>
      </c>
      <c r="G23" s="382">
        <f t="shared" si="0"/>
        <v>747130</v>
      </c>
    </row>
    <row r="24" spans="1:9" ht="24.75" customHeight="1" x14ac:dyDescent="0.55000000000000004">
      <c r="A24" s="493" t="s">
        <v>666</v>
      </c>
      <c r="B24" s="494"/>
      <c r="C24" s="383">
        <f>SUM(C3:C23)</f>
        <v>12108780</v>
      </c>
      <c r="D24" s="383">
        <f>SUM(D3:D23)</f>
        <v>2517960</v>
      </c>
      <c r="E24" s="383">
        <f>SUM(E3:E23)</f>
        <v>5335820</v>
      </c>
      <c r="F24" s="383">
        <f>SUM(F3:F23)</f>
        <v>2999910</v>
      </c>
      <c r="G24" s="383">
        <f>SUM(G3:G23)</f>
        <v>22962470</v>
      </c>
    </row>
    <row r="26" spans="1:9" x14ac:dyDescent="0.55000000000000004">
      <c r="B26" s="10" t="s">
        <v>794</v>
      </c>
      <c r="C26" s="27" t="s">
        <v>795</v>
      </c>
    </row>
    <row r="27" spans="1:9" x14ac:dyDescent="0.55000000000000004">
      <c r="B27" s="10"/>
      <c r="C27" s="27" t="s">
        <v>796</v>
      </c>
    </row>
    <row r="28" spans="1:9" ht="32.25" customHeight="1" x14ac:dyDescent="0.55000000000000004">
      <c r="B28" s="329" t="s">
        <v>1463</v>
      </c>
      <c r="C28" s="490" t="s">
        <v>797</v>
      </c>
      <c r="D28" s="490"/>
      <c r="E28" s="490"/>
      <c r="F28" s="490"/>
      <c r="G28" s="490"/>
    </row>
    <row r="29" spans="1:9" ht="54" customHeight="1" x14ac:dyDescent="0.55000000000000004">
      <c r="B29" s="489" t="s">
        <v>1464</v>
      </c>
      <c r="C29" s="489"/>
      <c r="D29" s="489"/>
      <c r="E29" s="489"/>
      <c r="F29" s="489"/>
      <c r="G29" s="489"/>
      <c r="H29" s="390"/>
      <c r="I29" s="390"/>
    </row>
    <row r="30" spans="1:9" ht="31.5" customHeight="1" x14ac:dyDescent="0.55000000000000004">
      <c r="B30" s="27" t="s">
        <v>1465</v>
      </c>
      <c r="C30" s="27" t="s">
        <v>798</v>
      </c>
    </row>
  </sheetData>
  <mergeCells count="4">
    <mergeCell ref="B29:G29"/>
    <mergeCell ref="C28:G28"/>
    <mergeCell ref="B1:G1"/>
    <mergeCell ref="A24:B24"/>
  </mergeCells>
  <pageMargins left="0.70866141732283472" right="0.2" top="0.31" bottom="0.74803149606299213" header="0.31496062992125984" footer="0.31496062992125984"/>
  <pageSetup paperSize="9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C1" zoomScale="90" zoomScaleNormal="90" workbookViewId="0">
      <pane ySplit="3" topLeftCell="A22" activePane="bottomLeft" state="frozen"/>
      <selection activeCell="J1" sqref="J1"/>
      <selection pane="bottomLeft" activeCell="G1" sqref="G1:L1048576"/>
    </sheetView>
  </sheetViews>
  <sheetFormatPr defaultRowHeight="14.25" x14ac:dyDescent="0.2"/>
  <cols>
    <col min="1" max="1" width="5" customWidth="1"/>
    <col min="2" max="2" width="15.625" bestFit="1" customWidth="1"/>
    <col min="3" max="3" width="13.875" customWidth="1"/>
    <col min="4" max="4" width="13.375" customWidth="1"/>
    <col min="5" max="5" width="17.5" customWidth="1"/>
    <col min="6" max="6" width="15.875" customWidth="1"/>
    <col min="7" max="11" width="14.5" style="428" customWidth="1"/>
    <col min="12" max="12" width="14.5" style="225" customWidth="1"/>
    <col min="13" max="14" width="14.125" customWidth="1"/>
    <col min="15" max="15" width="12" style="288" customWidth="1"/>
    <col min="16" max="16" width="12.625" customWidth="1"/>
    <col min="17" max="17" width="13.5" customWidth="1"/>
    <col min="18" max="18" width="14.75" customWidth="1"/>
    <col min="19" max="19" width="14.25" customWidth="1"/>
    <col min="20" max="20" width="15.25" bestFit="1" customWidth="1"/>
  </cols>
  <sheetData>
    <row r="1" spans="1:20" s="363" customFormat="1" ht="27.75" x14ac:dyDescent="0.65">
      <c r="A1" s="362" t="s">
        <v>1371</v>
      </c>
      <c r="C1" s="362"/>
      <c r="D1" s="362"/>
      <c r="E1" s="362"/>
      <c r="F1" s="362"/>
      <c r="G1" s="420"/>
      <c r="H1" s="421"/>
      <c r="I1" s="421"/>
      <c r="J1" s="421"/>
      <c r="K1" s="421"/>
      <c r="L1" s="364"/>
    </row>
    <row r="2" spans="1:20" s="366" customFormat="1" ht="23.25" customHeight="1" x14ac:dyDescent="0.2">
      <c r="A2" s="505" t="s">
        <v>786</v>
      </c>
      <c r="B2" s="506" t="s">
        <v>787</v>
      </c>
      <c r="C2" s="507" t="s">
        <v>1372</v>
      </c>
      <c r="D2" s="365" t="s">
        <v>793</v>
      </c>
      <c r="E2" s="505" t="s">
        <v>790</v>
      </c>
      <c r="F2" s="505"/>
      <c r="G2" s="505"/>
      <c r="H2" s="505"/>
      <c r="I2" s="505"/>
      <c r="J2" s="505"/>
      <c r="K2" s="505"/>
      <c r="L2" s="505"/>
      <c r="M2" s="506" t="s">
        <v>788</v>
      </c>
      <c r="N2" s="506"/>
      <c r="O2" s="506"/>
      <c r="P2" s="506"/>
      <c r="Q2" s="506"/>
      <c r="R2" s="506"/>
      <c r="S2" s="471" t="s">
        <v>789</v>
      </c>
      <c r="T2" s="495" t="s">
        <v>1373</v>
      </c>
    </row>
    <row r="3" spans="1:20" s="366" customFormat="1" ht="72" x14ac:dyDescent="0.2">
      <c r="A3" s="505"/>
      <c r="B3" s="506"/>
      <c r="C3" s="508"/>
      <c r="D3" s="412" t="s">
        <v>1374</v>
      </c>
      <c r="E3" s="412" t="s">
        <v>1375</v>
      </c>
      <c r="F3" s="412" t="s">
        <v>1376</v>
      </c>
      <c r="G3" s="412" t="s">
        <v>1377</v>
      </c>
      <c r="H3" s="412" t="s">
        <v>1378</v>
      </c>
      <c r="I3" s="412" t="s">
        <v>1379</v>
      </c>
      <c r="J3" s="412" t="s">
        <v>1380</v>
      </c>
      <c r="K3" s="412" t="s">
        <v>1381</v>
      </c>
      <c r="L3" s="411" t="s">
        <v>1382</v>
      </c>
      <c r="M3" s="429" t="s">
        <v>1383</v>
      </c>
      <c r="N3" s="429" t="s">
        <v>1384</v>
      </c>
      <c r="O3" s="429" t="s">
        <v>1470</v>
      </c>
      <c r="P3" s="412" t="s">
        <v>1385</v>
      </c>
      <c r="Q3" s="412" t="s">
        <v>758</v>
      </c>
      <c r="R3" s="429" t="s">
        <v>1386</v>
      </c>
      <c r="S3" s="509"/>
      <c r="T3" s="496"/>
    </row>
    <row r="4" spans="1:20" ht="24" x14ac:dyDescent="0.55000000000000004">
      <c r="A4" s="97">
        <v>1</v>
      </c>
      <c r="B4" s="394" t="s">
        <v>1426</v>
      </c>
      <c r="C4" s="395" t="s">
        <v>1466</v>
      </c>
      <c r="D4" s="367">
        <v>240000</v>
      </c>
      <c r="E4" s="367">
        <v>122400</v>
      </c>
      <c r="F4" s="367">
        <v>122160</v>
      </c>
      <c r="G4" s="422"/>
      <c r="H4" s="422"/>
      <c r="I4" s="423"/>
      <c r="J4" s="423"/>
      <c r="K4" s="423"/>
      <c r="L4" s="24">
        <v>2517960</v>
      </c>
      <c r="M4" s="227">
        <v>307000</v>
      </c>
      <c r="N4" s="227">
        <v>168000</v>
      </c>
      <c r="O4" s="227">
        <v>4808.3999999999996</v>
      </c>
      <c r="P4" s="227">
        <v>47690.69</v>
      </c>
      <c r="Q4" s="227">
        <v>17431</v>
      </c>
      <c r="R4" s="400">
        <v>6580</v>
      </c>
      <c r="S4" s="227">
        <v>232500</v>
      </c>
      <c r="T4" s="368">
        <f>SUM(D4:S4)</f>
        <v>3786530.09</v>
      </c>
    </row>
    <row r="5" spans="1:20" ht="24" x14ac:dyDescent="0.55000000000000004">
      <c r="A5" s="97">
        <v>2</v>
      </c>
      <c r="B5" s="394" t="s">
        <v>1427</v>
      </c>
      <c r="C5" s="396" t="s">
        <v>1466</v>
      </c>
      <c r="D5" s="368">
        <v>240000</v>
      </c>
      <c r="E5" s="368">
        <v>122400</v>
      </c>
      <c r="F5" s="368">
        <f>145440+121800</f>
        <v>267240</v>
      </c>
      <c r="G5" s="424"/>
      <c r="H5" s="424"/>
      <c r="I5" s="423"/>
      <c r="J5" s="423"/>
      <c r="K5" s="423"/>
      <c r="L5" s="24"/>
      <c r="M5" s="227">
        <v>237000</v>
      </c>
      <c r="N5" s="227">
        <v>15000</v>
      </c>
      <c r="O5" s="227">
        <v>2674.2</v>
      </c>
      <c r="P5" s="227">
        <v>37230.050000000003</v>
      </c>
      <c r="Q5" s="227">
        <v>5189.6000000000004</v>
      </c>
      <c r="R5" s="400">
        <v>7975</v>
      </c>
      <c r="S5" s="227">
        <v>55300</v>
      </c>
      <c r="T5" s="368">
        <f t="shared" ref="T5:T24" si="0">SUM(D5:S5)</f>
        <v>990008.85</v>
      </c>
    </row>
    <row r="6" spans="1:20" ht="27" customHeight="1" x14ac:dyDescent="0.55000000000000004">
      <c r="A6" s="97">
        <v>3</v>
      </c>
      <c r="B6" s="394" t="s">
        <v>1428</v>
      </c>
      <c r="C6" s="395" t="s">
        <v>1466</v>
      </c>
      <c r="D6" s="368">
        <v>240000</v>
      </c>
      <c r="E6" s="368">
        <v>122400</v>
      </c>
      <c r="F6" s="368">
        <f>148800+266400</f>
        <v>415200</v>
      </c>
      <c r="G6" s="424"/>
      <c r="H6" s="424"/>
      <c r="I6" s="423"/>
      <c r="J6" s="423"/>
      <c r="K6" s="423"/>
      <c r="L6" s="24"/>
      <c r="M6" s="227">
        <v>277000</v>
      </c>
      <c r="N6" s="227">
        <v>10000</v>
      </c>
      <c r="O6" s="227">
        <v>5716</v>
      </c>
      <c r="P6" s="227">
        <v>22289.09</v>
      </c>
      <c r="Q6" s="227">
        <v>13331.8</v>
      </c>
      <c r="R6" s="400">
        <v>5200</v>
      </c>
      <c r="S6" s="227">
        <v>237000</v>
      </c>
      <c r="T6" s="368">
        <f t="shared" si="0"/>
        <v>1348136.8900000001</v>
      </c>
    </row>
    <row r="7" spans="1:20" ht="24" customHeight="1" x14ac:dyDescent="0.55000000000000004">
      <c r="A7" s="97">
        <v>4</v>
      </c>
      <c r="B7" s="394" t="s">
        <v>1429</v>
      </c>
      <c r="C7" s="395" t="s">
        <v>1466</v>
      </c>
      <c r="D7" s="368">
        <v>240000</v>
      </c>
      <c r="E7" s="368">
        <v>122400</v>
      </c>
      <c r="F7" s="368">
        <f>274860+121680</f>
        <v>396540</v>
      </c>
      <c r="G7" s="424"/>
      <c r="H7" s="424"/>
      <c r="I7" s="423"/>
      <c r="J7" s="423"/>
      <c r="K7" s="423"/>
      <c r="L7" s="24"/>
      <c r="M7" s="227">
        <v>207000</v>
      </c>
      <c r="N7" s="227">
        <v>12000</v>
      </c>
      <c r="O7" s="227">
        <v>1369</v>
      </c>
      <c r="P7" s="227">
        <v>24441.99</v>
      </c>
      <c r="Q7" s="227">
        <v>7272</v>
      </c>
      <c r="R7" s="400"/>
      <c r="S7" s="227">
        <v>49100</v>
      </c>
      <c r="T7" s="368">
        <f t="shared" si="0"/>
        <v>1060122.99</v>
      </c>
    </row>
    <row r="8" spans="1:20" ht="24.75" customHeight="1" x14ac:dyDescent="0.55000000000000004">
      <c r="A8" s="97">
        <v>5</v>
      </c>
      <c r="B8" s="394" t="s">
        <v>1430</v>
      </c>
      <c r="C8" s="396" t="s">
        <v>1466</v>
      </c>
      <c r="D8" s="368">
        <v>240000</v>
      </c>
      <c r="E8" s="368">
        <v>122400</v>
      </c>
      <c r="F8" s="368">
        <f>171960+120600</f>
        <v>292560</v>
      </c>
      <c r="G8" s="424"/>
      <c r="H8" s="424"/>
      <c r="I8" s="423"/>
      <c r="J8" s="423"/>
      <c r="K8" s="423"/>
      <c r="L8" s="24"/>
      <c r="M8" s="227">
        <v>157000</v>
      </c>
      <c r="N8" s="227">
        <v>8000</v>
      </c>
      <c r="O8" s="227">
        <v>2704.2</v>
      </c>
      <c r="P8" s="227">
        <v>19480.259999999998</v>
      </c>
      <c r="Q8" s="227">
        <v>8980.5</v>
      </c>
      <c r="R8" s="400">
        <v>1010</v>
      </c>
      <c r="S8" s="227">
        <v>197900</v>
      </c>
      <c r="T8" s="368">
        <f t="shared" si="0"/>
        <v>1050034.96</v>
      </c>
    </row>
    <row r="9" spans="1:20" s="20" customFormat="1" ht="27.75" x14ac:dyDescent="0.65">
      <c r="A9" s="97">
        <v>6</v>
      </c>
      <c r="B9" s="394" t="s">
        <v>1431</v>
      </c>
      <c r="C9" s="396" t="s">
        <v>1467</v>
      </c>
      <c r="D9" s="368">
        <v>216000</v>
      </c>
      <c r="E9" s="368">
        <v>122400</v>
      </c>
      <c r="F9" s="368">
        <v>168000</v>
      </c>
      <c r="G9" s="424"/>
      <c r="H9" s="424"/>
      <c r="I9" s="423"/>
      <c r="J9" s="423"/>
      <c r="K9" s="423"/>
      <c r="L9" s="24"/>
      <c r="M9" s="227">
        <v>157000</v>
      </c>
      <c r="N9" s="227">
        <v>5000</v>
      </c>
      <c r="O9" s="227">
        <v>210</v>
      </c>
      <c r="P9" s="227">
        <v>21150.89</v>
      </c>
      <c r="Q9" s="227">
        <v>8285.5</v>
      </c>
      <c r="R9" s="400"/>
      <c r="S9" s="227">
        <v>44750</v>
      </c>
      <c r="T9" s="368">
        <f t="shared" si="0"/>
        <v>742796.39</v>
      </c>
    </row>
    <row r="10" spans="1:20" s="20" customFormat="1" ht="27.75" x14ac:dyDescent="0.65">
      <c r="A10" s="97">
        <v>7</v>
      </c>
      <c r="B10" s="394" t="s">
        <v>1432</v>
      </c>
      <c r="C10" s="395" t="s">
        <v>1467</v>
      </c>
      <c r="D10" s="368">
        <v>216000</v>
      </c>
      <c r="E10" s="368">
        <v>122400</v>
      </c>
      <c r="F10" s="368"/>
      <c r="G10" s="424"/>
      <c r="H10" s="424"/>
      <c r="I10" s="423"/>
      <c r="J10" s="423"/>
      <c r="K10" s="423"/>
      <c r="L10" s="24"/>
      <c r="M10" s="227">
        <v>112000</v>
      </c>
      <c r="N10" s="227">
        <v>9000</v>
      </c>
      <c r="O10" s="227">
        <v>1011.4</v>
      </c>
      <c r="P10" s="227">
        <v>22026.07</v>
      </c>
      <c r="Q10" s="227">
        <v>9735.5</v>
      </c>
      <c r="R10" s="400"/>
      <c r="S10" s="227">
        <v>33500</v>
      </c>
      <c r="T10" s="368">
        <f t="shared" si="0"/>
        <v>525672.97</v>
      </c>
    </row>
    <row r="11" spans="1:20" s="20" customFormat="1" ht="27.75" x14ac:dyDescent="0.65">
      <c r="A11" s="97">
        <v>8</v>
      </c>
      <c r="B11" s="394" t="s">
        <v>1433</v>
      </c>
      <c r="C11" s="395" t="s">
        <v>1466</v>
      </c>
      <c r="D11" s="368">
        <v>240000</v>
      </c>
      <c r="E11" s="368">
        <v>122400</v>
      </c>
      <c r="F11" s="368">
        <f>124860+122520</f>
        <v>247380</v>
      </c>
      <c r="G11" s="424"/>
      <c r="H11" s="424"/>
      <c r="I11" s="423"/>
      <c r="J11" s="423"/>
      <c r="K11" s="423"/>
      <c r="L11" s="24"/>
      <c r="M11" s="227">
        <v>227000</v>
      </c>
      <c r="N11" s="227">
        <v>11000</v>
      </c>
      <c r="O11" s="227">
        <v>1902.8</v>
      </c>
      <c r="P11" s="227">
        <v>15835.33</v>
      </c>
      <c r="Q11" s="227">
        <v>7938.4</v>
      </c>
      <c r="R11" s="400">
        <v>10890</v>
      </c>
      <c r="S11" s="227">
        <v>225100</v>
      </c>
      <c r="T11" s="368">
        <f t="shared" si="0"/>
        <v>1109446.53</v>
      </c>
    </row>
    <row r="12" spans="1:20" s="20" customFormat="1" ht="32.25" customHeight="1" x14ac:dyDescent="0.65">
      <c r="A12" s="97">
        <v>9</v>
      </c>
      <c r="B12" s="394" t="s">
        <v>1434</v>
      </c>
      <c r="C12" s="395" t="s">
        <v>1466</v>
      </c>
      <c r="D12" s="368">
        <v>240000</v>
      </c>
      <c r="E12" s="368">
        <v>122400</v>
      </c>
      <c r="F12" s="368">
        <f>302040+121200</f>
        <v>423240</v>
      </c>
      <c r="G12" s="424"/>
      <c r="H12" s="424"/>
      <c r="I12" s="423"/>
      <c r="J12" s="423"/>
      <c r="K12" s="423"/>
      <c r="L12" s="24"/>
      <c r="M12" s="227">
        <v>132000</v>
      </c>
      <c r="N12" s="227">
        <v>4000</v>
      </c>
      <c r="O12" s="227">
        <v>2246.6</v>
      </c>
      <c r="P12" s="227">
        <v>25693.81</v>
      </c>
      <c r="Q12" s="227">
        <v>12468</v>
      </c>
      <c r="R12" s="400"/>
      <c r="S12" s="227">
        <v>111300</v>
      </c>
      <c r="T12" s="368">
        <f t="shared" si="0"/>
        <v>1073348.4100000001</v>
      </c>
    </row>
    <row r="13" spans="1:20" s="20" customFormat="1" ht="32.25" customHeight="1" x14ac:dyDescent="0.65">
      <c r="A13" s="97">
        <v>10</v>
      </c>
      <c r="B13" s="394" t="s">
        <v>1435</v>
      </c>
      <c r="C13" s="395" t="s">
        <v>1466</v>
      </c>
      <c r="D13" s="368">
        <v>240000</v>
      </c>
      <c r="E13" s="368">
        <v>122400</v>
      </c>
      <c r="F13" s="368">
        <v>153120</v>
      </c>
      <c r="G13" s="424"/>
      <c r="H13" s="424"/>
      <c r="I13" s="423"/>
      <c r="J13" s="423"/>
      <c r="K13" s="423"/>
      <c r="L13" s="24"/>
      <c r="M13" s="227">
        <v>207000</v>
      </c>
      <c r="N13" s="227">
        <v>5000</v>
      </c>
      <c r="O13" s="227">
        <v>3415.6</v>
      </c>
      <c r="P13" s="227">
        <v>37673.24</v>
      </c>
      <c r="Q13" s="227">
        <v>13926.8</v>
      </c>
      <c r="R13" s="400">
        <v>10470</v>
      </c>
      <c r="S13" s="227">
        <v>79200</v>
      </c>
      <c r="T13" s="368">
        <f t="shared" si="0"/>
        <v>872205.64</v>
      </c>
    </row>
    <row r="14" spans="1:20" s="20" customFormat="1" ht="31.5" customHeight="1" x14ac:dyDescent="0.65">
      <c r="A14" s="97">
        <v>11</v>
      </c>
      <c r="B14" s="394" t="s">
        <v>1436</v>
      </c>
      <c r="C14" s="396" t="s">
        <v>1466</v>
      </c>
      <c r="D14" s="368">
        <v>240000</v>
      </c>
      <c r="E14" s="368">
        <v>122400</v>
      </c>
      <c r="F14" s="368">
        <v>299160</v>
      </c>
      <c r="G14" s="424"/>
      <c r="H14" s="424"/>
      <c r="I14" s="423"/>
      <c r="J14" s="423"/>
      <c r="K14" s="423"/>
      <c r="L14" s="24"/>
      <c r="M14" s="227">
        <v>167000</v>
      </c>
      <c r="N14" s="227">
        <v>11000</v>
      </c>
      <c r="O14" s="227">
        <v>2206.6</v>
      </c>
      <c r="P14" s="227">
        <v>37062.31</v>
      </c>
      <c r="Q14" s="227">
        <v>6319</v>
      </c>
      <c r="R14" s="400">
        <v>29690</v>
      </c>
      <c r="S14" s="227">
        <v>210300</v>
      </c>
      <c r="T14" s="368">
        <f t="shared" si="0"/>
        <v>1125137.9099999999</v>
      </c>
    </row>
    <row r="15" spans="1:20" ht="24" x14ac:dyDescent="0.55000000000000004">
      <c r="A15" s="97">
        <v>12</v>
      </c>
      <c r="B15" s="394" t="s">
        <v>1437</v>
      </c>
      <c r="C15" s="395" t="s">
        <v>1468</v>
      </c>
      <c r="D15" s="368">
        <v>264000</v>
      </c>
      <c r="E15" s="368">
        <v>151200</v>
      </c>
      <c r="F15" s="368">
        <f>454560+85260</f>
        <v>539820</v>
      </c>
      <c r="G15" s="423"/>
      <c r="H15" s="423"/>
      <c r="I15" s="423"/>
      <c r="J15" s="423"/>
      <c r="K15" s="423"/>
      <c r="L15" s="24"/>
      <c r="M15" s="227">
        <v>277000</v>
      </c>
      <c r="N15" s="227">
        <v>18000</v>
      </c>
      <c r="O15" s="227">
        <v>3098</v>
      </c>
      <c r="P15" s="227">
        <v>36600.01</v>
      </c>
      <c r="Q15" s="227">
        <v>17391</v>
      </c>
      <c r="R15" s="400">
        <v>9110</v>
      </c>
      <c r="S15" s="227">
        <v>79300</v>
      </c>
      <c r="T15" s="368">
        <f t="shared" si="0"/>
        <v>1395519.01</v>
      </c>
    </row>
    <row r="16" spans="1:20" ht="24" x14ac:dyDescent="0.55000000000000004">
      <c r="A16" s="391"/>
      <c r="B16" s="394" t="s">
        <v>1438</v>
      </c>
      <c r="C16" s="395" t="s">
        <v>1467</v>
      </c>
      <c r="D16" s="368">
        <v>240000</v>
      </c>
      <c r="E16" s="368">
        <v>122400</v>
      </c>
      <c r="F16" s="368">
        <v>168000</v>
      </c>
      <c r="G16" s="425"/>
      <c r="H16" s="425"/>
      <c r="I16" s="425"/>
      <c r="J16" s="425"/>
      <c r="K16" s="425"/>
      <c r="L16" s="393"/>
      <c r="M16" s="392">
        <v>212000</v>
      </c>
      <c r="N16" s="392">
        <v>8000</v>
      </c>
      <c r="O16" s="392">
        <v>5569.1</v>
      </c>
      <c r="P16" s="392">
        <v>35754.99</v>
      </c>
      <c r="Q16" s="392">
        <v>9050.5</v>
      </c>
      <c r="R16" s="401">
        <v>11210</v>
      </c>
      <c r="S16" s="392">
        <v>664500</v>
      </c>
      <c r="T16" s="368">
        <f t="shared" si="0"/>
        <v>1476484.5899999999</v>
      </c>
    </row>
    <row r="17" spans="1:20" ht="24" x14ac:dyDescent="0.55000000000000004">
      <c r="A17" s="391"/>
      <c r="B17" s="394" t="s">
        <v>1439</v>
      </c>
      <c r="C17" s="395" t="s">
        <v>1468</v>
      </c>
      <c r="D17" s="368">
        <v>264000</v>
      </c>
      <c r="E17" s="368">
        <v>151200</v>
      </c>
      <c r="F17" s="368"/>
      <c r="G17" s="425"/>
      <c r="H17" s="425"/>
      <c r="I17" s="425"/>
      <c r="J17" s="425"/>
      <c r="K17" s="425"/>
      <c r="L17" s="393"/>
      <c r="M17" s="392">
        <v>247000</v>
      </c>
      <c r="N17" s="392">
        <v>14000</v>
      </c>
      <c r="O17" s="392">
        <v>1412.1</v>
      </c>
      <c r="P17" s="392">
        <v>16890.330000000002</v>
      </c>
      <c r="Q17" s="392">
        <v>11744</v>
      </c>
      <c r="R17" s="401">
        <v>12690</v>
      </c>
      <c r="S17" s="392">
        <v>109800</v>
      </c>
      <c r="T17" s="368">
        <f t="shared" si="0"/>
        <v>828736.42999999993</v>
      </c>
    </row>
    <row r="18" spans="1:20" ht="24" x14ac:dyDescent="0.55000000000000004">
      <c r="A18" s="391"/>
      <c r="B18" s="394" t="s">
        <v>1440</v>
      </c>
      <c r="C18" s="396" t="s">
        <v>1466</v>
      </c>
      <c r="D18" s="368">
        <v>240000</v>
      </c>
      <c r="E18" s="368">
        <v>122400</v>
      </c>
      <c r="F18" s="368">
        <v>0</v>
      </c>
      <c r="G18" s="425"/>
      <c r="H18" s="425"/>
      <c r="I18" s="425"/>
      <c r="J18" s="425"/>
      <c r="K18" s="425"/>
      <c r="L18" s="393"/>
      <c r="M18" s="392">
        <v>157000</v>
      </c>
      <c r="N18" s="392">
        <v>5000</v>
      </c>
      <c r="O18" s="392">
        <v>2322.8000000000002</v>
      </c>
      <c r="P18" s="392">
        <v>18801.759999999998</v>
      </c>
      <c r="Q18" s="392">
        <v>13861.8</v>
      </c>
      <c r="R18" s="401"/>
      <c r="S18" s="392">
        <v>55800</v>
      </c>
      <c r="T18" s="368">
        <f t="shared" si="0"/>
        <v>615186.3600000001</v>
      </c>
    </row>
    <row r="19" spans="1:20" ht="24" x14ac:dyDescent="0.55000000000000004">
      <c r="A19" s="391"/>
      <c r="B19" s="394" t="s">
        <v>1441</v>
      </c>
      <c r="C19" s="396" t="s">
        <v>1466</v>
      </c>
      <c r="D19" s="368">
        <v>240000</v>
      </c>
      <c r="E19" s="368">
        <v>122400</v>
      </c>
      <c r="F19" s="368">
        <f>124860+85260</f>
        <v>210120</v>
      </c>
      <c r="G19" s="425"/>
      <c r="H19" s="425"/>
      <c r="I19" s="425"/>
      <c r="J19" s="425"/>
      <c r="K19" s="425"/>
      <c r="L19" s="393"/>
      <c r="M19" s="392">
        <v>237000</v>
      </c>
      <c r="N19" s="392">
        <v>12000</v>
      </c>
      <c r="O19" s="392">
        <v>3565.6</v>
      </c>
      <c r="P19" s="392">
        <v>40940.79</v>
      </c>
      <c r="Q19" s="392">
        <v>17136</v>
      </c>
      <c r="R19" s="401">
        <v>11865</v>
      </c>
      <c r="S19" s="392">
        <v>213200</v>
      </c>
      <c r="T19" s="368">
        <f t="shared" si="0"/>
        <v>1108227.3900000001</v>
      </c>
    </row>
    <row r="20" spans="1:20" ht="24" x14ac:dyDescent="0.55000000000000004">
      <c r="A20" s="391"/>
      <c r="B20" s="394" t="s">
        <v>1442</v>
      </c>
      <c r="C20" s="396" t="s">
        <v>1467</v>
      </c>
      <c r="D20" s="368">
        <v>216000</v>
      </c>
      <c r="E20" s="368">
        <v>122400</v>
      </c>
      <c r="F20" s="368">
        <v>178560</v>
      </c>
      <c r="G20" s="425"/>
      <c r="H20" s="425"/>
      <c r="I20" s="425"/>
      <c r="J20" s="425"/>
      <c r="K20" s="425"/>
      <c r="L20" s="393"/>
      <c r="M20" s="392">
        <v>100000</v>
      </c>
      <c r="N20" s="392">
        <v>3000</v>
      </c>
      <c r="O20" s="392">
        <v>2764.2</v>
      </c>
      <c r="P20" s="392">
        <v>16859.439999999999</v>
      </c>
      <c r="Q20" s="392">
        <v>6753.4</v>
      </c>
      <c r="R20" s="401"/>
      <c r="S20" s="392">
        <v>49500</v>
      </c>
      <c r="T20" s="368">
        <f t="shared" si="0"/>
        <v>695837.03999999992</v>
      </c>
    </row>
    <row r="21" spans="1:20" ht="24" x14ac:dyDescent="0.55000000000000004">
      <c r="A21" s="391"/>
      <c r="B21" s="394" t="s">
        <v>1443</v>
      </c>
      <c r="C21" s="395" t="s">
        <v>1466</v>
      </c>
      <c r="D21" s="368">
        <v>240000</v>
      </c>
      <c r="E21" s="368">
        <v>122400</v>
      </c>
      <c r="F21" s="368">
        <v>168000</v>
      </c>
      <c r="G21" s="425"/>
      <c r="H21" s="425"/>
      <c r="I21" s="425"/>
      <c r="J21" s="425"/>
      <c r="K21" s="425"/>
      <c r="L21" s="393"/>
      <c r="M21" s="392">
        <v>117000</v>
      </c>
      <c r="N21" s="392">
        <v>4000</v>
      </c>
      <c r="O21" s="392">
        <v>1011.4</v>
      </c>
      <c r="P21" s="392">
        <v>14612.33</v>
      </c>
      <c r="Q21" s="392">
        <v>5592</v>
      </c>
      <c r="R21" s="401">
        <v>1855</v>
      </c>
      <c r="S21" s="392">
        <v>60960</v>
      </c>
      <c r="T21" s="368">
        <f t="shared" si="0"/>
        <v>735430.73</v>
      </c>
    </row>
    <row r="22" spans="1:20" ht="24" x14ac:dyDescent="0.55000000000000004">
      <c r="A22" s="391"/>
      <c r="B22" s="394" t="s">
        <v>1444</v>
      </c>
      <c r="C22" s="395" t="s">
        <v>1466</v>
      </c>
      <c r="D22" s="368">
        <v>240000</v>
      </c>
      <c r="E22" s="368">
        <v>122400</v>
      </c>
      <c r="F22" s="368">
        <v>318240</v>
      </c>
      <c r="G22" s="425"/>
      <c r="H22" s="425"/>
      <c r="I22" s="425"/>
      <c r="J22" s="425"/>
      <c r="K22" s="425"/>
      <c r="L22" s="393"/>
      <c r="M22" s="392">
        <v>187000</v>
      </c>
      <c r="N22" s="392">
        <v>22000</v>
      </c>
      <c r="O22" s="392">
        <v>3415.6</v>
      </c>
      <c r="P22" s="392">
        <v>26785.68</v>
      </c>
      <c r="Q22" s="392">
        <v>12499</v>
      </c>
      <c r="R22" s="401"/>
      <c r="S22" s="392">
        <v>232900</v>
      </c>
      <c r="T22" s="368">
        <f t="shared" si="0"/>
        <v>1165240.28</v>
      </c>
    </row>
    <row r="23" spans="1:20" ht="24" x14ac:dyDescent="0.55000000000000004">
      <c r="A23" s="391"/>
      <c r="B23" s="394" t="s">
        <v>1445</v>
      </c>
      <c r="C23" s="396" t="s">
        <v>1467</v>
      </c>
      <c r="D23" s="368">
        <v>216000</v>
      </c>
      <c r="E23" s="368">
        <v>122400</v>
      </c>
      <c r="F23" s="368"/>
      <c r="G23" s="425"/>
      <c r="H23" s="425"/>
      <c r="I23" s="425"/>
      <c r="J23" s="425"/>
      <c r="K23" s="425"/>
      <c r="L23" s="393"/>
      <c r="M23" s="392">
        <v>150000</v>
      </c>
      <c r="N23" s="392">
        <v>10000</v>
      </c>
      <c r="O23" s="392">
        <v>2764.2</v>
      </c>
      <c r="P23" s="392">
        <v>26194.17</v>
      </c>
      <c r="Q23" s="392">
        <v>6978</v>
      </c>
      <c r="R23" s="401"/>
      <c r="S23" s="392">
        <v>27700</v>
      </c>
      <c r="T23" s="368">
        <f t="shared" si="0"/>
        <v>562036.37</v>
      </c>
    </row>
    <row r="24" spans="1:20" ht="24" x14ac:dyDescent="0.55000000000000004">
      <c r="A24" s="391"/>
      <c r="B24" s="394" t="s">
        <v>1446</v>
      </c>
      <c r="C24" s="395" t="s">
        <v>1467</v>
      </c>
      <c r="D24" s="368">
        <v>216000</v>
      </c>
      <c r="E24" s="368">
        <v>122400</v>
      </c>
      <c r="F24" s="368">
        <v>145440</v>
      </c>
      <c r="G24" s="425"/>
      <c r="H24" s="425"/>
      <c r="I24" s="425"/>
      <c r="J24" s="425"/>
      <c r="K24" s="425"/>
      <c r="L24" s="393"/>
      <c r="M24" s="392">
        <v>125000</v>
      </c>
      <c r="N24" s="392">
        <v>3000</v>
      </c>
      <c r="O24" s="392">
        <v>5018.3999999999996</v>
      </c>
      <c r="P24" s="392">
        <v>11704</v>
      </c>
      <c r="Q24" s="392">
        <v>9012.5</v>
      </c>
      <c r="R24" s="401">
        <v>85990</v>
      </c>
      <c r="S24" s="392">
        <v>30300</v>
      </c>
      <c r="T24" s="368">
        <f t="shared" si="0"/>
        <v>753864.9</v>
      </c>
    </row>
    <row r="25" spans="1:20" ht="24" x14ac:dyDescent="0.55000000000000004">
      <c r="A25" s="497" t="s">
        <v>666</v>
      </c>
      <c r="B25" s="498"/>
      <c r="C25" s="499"/>
      <c r="D25" s="369">
        <f>SUM(D4:D24)</f>
        <v>4968000</v>
      </c>
      <c r="E25" s="369">
        <f t="shared" ref="E25:K25" si="1">SUM(E4:E24)</f>
        <v>2628000</v>
      </c>
      <c r="F25" s="369">
        <f t="shared" si="1"/>
        <v>4512780</v>
      </c>
      <c r="G25" s="426">
        <f t="shared" si="1"/>
        <v>0</v>
      </c>
      <c r="H25" s="426">
        <f t="shared" si="1"/>
        <v>0</v>
      </c>
      <c r="I25" s="426">
        <f t="shared" si="1"/>
        <v>0</v>
      </c>
      <c r="J25" s="426">
        <f t="shared" si="1"/>
        <v>0</v>
      </c>
      <c r="K25" s="426">
        <f t="shared" si="1"/>
        <v>0</v>
      </c>
      <c r="L25" s="369">
        <f t="shared" ref="L25" si="2">SUM(L4:L24)</f>
        <v>2517960</v>
      </c>
      <c r="M25" s="369">
        <f t="shared" ref="M25" si="3">SUM(M4:M24)</f>
        <v>3996000</v>
      </c>
      <c r="N25" s="369">
        <f t="shared" ref="N25" si="4">SUM(N4:N24)</f>
        <v>357000</v>
      </c>
      <c r="O25" s="369">
        <f t="shared" ref="O25" si="5">SUM(O4:O24)</f>
        <v>59206.19999999999</v>
      </c>
      <c r="P25" s="369">
        <f t="shared" ref="P25" si="6">SUM(P4:P24)</f>
        <v>555717.2300000001</v>
      </c>
      <c r="Q25" s="369">
        <f t="shared" ref="Q25" si="7">SUM(Q4:Q24)</f>
        <v>220896.29999999996</v>
      </c>
      <c r="R25" s="402">
        <f t="shared" ref="R25" si="8">SUM(R4:R24)</f>
        <v>204535</v>
      </c>
      <c r="S25" s="369">
        <f>SUM(S4:S24)</f>
        <v>2999910</v>
      </c>
      <c r="T25" s="370">
        <f>SUM(D25:S25)</f>
        <v>23020004.73</v>
      </c>
    </row>
    <row r="26" spans="1:20" ht="24" x14ac:dyDescent="0.55000000000000004">
      <c r="A26" s="497" t="s">
        <v>666</v>
      </c>
      <c r="B26" s="498"/>
      <c r="C26" s="499"/>
      <c r="D26" s="371">
        <f>D25</f>
        <v>4968000</v>
      </c>
      <c r="E26" s="500">
        <f>SUM(E25:L25)</f>
        <v>9658740</v>
      </c>
      <c r="F26" s="500"/>
      <c r="G26" s="500"/>
      <c r="H26" s="500"/>
      <c r="I26" s="500"/>
      <c r="J26" s="500"/>
      <c r="K26" s="500"/>
      <c r="L26" s="501"/>
      <c r="M26" s="502">
        <f>SUM(M25:R25)</f>
        <v>5393354.7300000004</v>
      </c>
      <c r="N26" s="503"/>
      <c r="O26" s="503"/>
      <c r="P26" s="503"/>
      <c r="Q26" s="503"/>
      <c r="R26" s="504"/>
      <c r="S26" s="369">
        <f>S25</f>
        <v>2999910</v>
      </c>
      <c r="T26" s="372">
        <f>D26+E26+M26+S26</f>
        <v>23020004.73</v>
      </c>
    </row>
    <row r="27" spans="1:20" ht="27.75" x14ac:dyDescent="0.65">
      <c r="A27" s="20"/>
      <c r="B27" s="20"/>
      <c r="C27" s="20"/>
      <c r="D27" s="20"/>
      <c r="E27" s="20"/>
      <c r="F27" s="20"/>
      <c r="G27" s="427"/>
      <c r="H27" s="427"/>
      <c r="I27" s="427"/>
      <c r="J27" s="427"/>
      <c r="K27" s="427"/>
      <c r="L27" s="162"/>
      <c r="M27" s="20"/>
      <c r="N27" s="20"/>
      <c r="O27" s="217"/>
      <c r="P27" s="20"/>
      <c r="Q27" s="20"/>
      <c r="R27" s="20"/>
      <c r="S27" s="20"/>
      <c r="T27" s="217"/>
    </row>
    <row r="28" spans="1:20" x14ac:dyDescent="0.2">
      <c r="P28" s="288"/>
      <c r="T28" s="397"/>
    </row>
    <row r="29" spans="1:20" x14ac:dyDescent="0.2">
      <c r="P29" s="288"/>
    </row>
    <row r="30" spans="1:20" x14ac:dyDescent="0.2">
      <c r="P30" s="288"/>
    </row>
  </sheetData>
  <mergeCells count="11">
    <mergeCell ref="T2:T3"/>
    <mergeCell ref="A25:C25"/>
    <mergeCell ref="A26:C26"/>
    <mergeCell ref="E26:L26"/>
    <mergeCell ref="M26:R26"/>
    <mergeCell ref="A2:A3"/>
    <mergeCell ref="B2:B3"/>
    <mergeCell ref="C2:C3"/>
    <mergeCell ref="E2:L2"/>
    <mergeCell ref="M2:R2"/>
    <mergeCell ref="S2:S3"/>
  </mergeCells>
  <pageMargins left="0.23622047244094491" right="0.19685039370078741" top="0.31" bottom="0.35" header="0.31496062992125984" footer="0.17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4" zoomScale="80" zoomScaleNormal="80" workbookViewId="0">
      <selection activeCell="E17" sqref="E17"/>
    </sheetView>
  </sheetViews>
  <sheetFormatPr defaultColWidth="16.875" defaultRowHeight="24" x14ac:dyDescent="0.55000000000000004"/>
  <cols>
    <col min="1" max="1" width="10.25" style="27" customWidth="1"/>
    <col min="2" max="2" width="20.375" style="27" bestFit="1" customWidth="1"/>
    <col min="3" max="3" width="17.875" style="27" bestFit="1" customWidth="1"/>
    <col min="4" max="4" width="25.75" style="27" bestFit="1" customWidth="1"/>
    <col min="5" max="5" width="91.625" style="27" customWidth="1"/>
    <col min="6" max="16384" width="16.875" style="27"/>
  </cols>
  <sheetData>
    <row r="1" spans="1:7" s="238" customFormat="1" ht="24.75" thickBot="1" x14ac:dyDescent="0.6">
      <c r="A1" s="27"/>
      <c r="B1" s="282" t="s">
        <v>1277</v>
      </c>
      <c r="C1" s="282" t="s">
        <v>1278</v>
      </c>
      <c r="D1" s="282" t="s">
        <v>1279</v>
      </c>
      <c r="E1" s="283"/>
    </row>
    <row r="2" spans="1:7" ht="83.25" x14ac:dyDescent="0.55000000000000004">
      <c r="A2" s="300" t="s">
        <v>1280</v>
      </c>
      <c r="B2" s="300" t="s">
        <v>1281</v>
      </c>
      <c r="C2" s="300" t="s">
        <v>1282</v>
      </c>
      <c r="D2" s="300" t="s">
        <v>1283</v>
      </c>
      <c r="E2" s="510" t="s">
        <v>1276</v>
      </c>
    </row>
    <row r="3" spans="1:7" ht="27.75" x14ac:dyDescent="0.55000000000000004">
      <c r="A3" s="301" t="s">
        <v>1284</v>
      </c>
      <c r="B3" s="302" t="s">
        <v>1285</v>
      </c>
      <c r="C3" s="301" t="s">
        <v>1286</v>
      </c>
      <c r="D3" s="302" t="s">
        <v>1287</v>
      </c>
      <c r="E3" s="511"/>
    </row>
    <row r="4" spans="1:7" ht="27.75" x14ac:dyDescent="0.55000000000000004">
      <c r="A4" s="303"/>
      <c r="B4" s="302" t="s">
        <v>1288</v>
      </c>
      <c r="C4" s="304" t="s">
        <v>1324</v>
      </c>
      <c r="D4" s="304" t="s">
        <v>1325</v>
      </c>
      <c r="E4" s="511"/>
    </row>
    <row r="5" spans="1:7" ht="21" customHeight="1" thickBot="1" x14ac:dyDescent="0.6">
      <c r="A5" s="305"/>
      <c r="B5" s="305"/>
      <c r="C5" s="306" t="s">
        <v>1289</v>
      </c>
      <c r="D5" s="305"/>
      <c r="E5" s="512"/>
    </row>
    <row r="6" spans="1:7" ht="32.25" thickTop="1" thickBot="1" x14ac:dyDescent="0.75">
      <c r="A6" s="307">
        <v>1</v>
      </c>
      <c r="B6" s="307" t="s">
        <v>1290</v>
      </c>
      <c r="C6" s="307" t="s">
        <v>1291</v>
      </c>
      <c r="D6" s="307" t="s">
        <v>1259</v>
      </c>
      <c r="E6" s="308" t="s">
        <v>1306</v>
      </c>
      <c r="F6" s="299"/>
      <c r="G6" s="324" t="s">
        <v>1259</v>
      </c>
    </row>
    <row r="7" spans="1:7" ht="31.5" thickBot="1" x14ac:dyDescent="0.75">
      <c r="A7" s="309">
        <v>2</v>
      </c>
      <c r="B7" s="309" t="s">
        <v>1290</v>
      </c>
      <c r="C7" s="309" t="s">
        <v>1291</v>
      </c>
      <c r="D7" s="310" t="s">
        <v>1260</v>
      </c>
      <c r="E7" s="311" t="s">
        <v>1293</v>
      </c>
      <c r="F7" s="321"/>
      <c r="G7" s="324" t="s">
        <v>1328</v>
      </c>
    </row>
    <row r="8" spans="1:7" ht="20.45" customHeight="1" thickBot="1" x14ac:dyDescent="0.75">
      <c r="A8" s="312">
        <v>3</v>
      </c>
      <c r="B8" s="312" t="s">
        <v>1290</v>
      </c>
      <c r="C8" s="312" t="s">
        <v>1326</v>
      </c>
      <c r="D8" s="312" t="s">
        <v>1259</v>
      </c>
      <c r="E8" s="313" t="s">
        <v>1300</v>
      </c>
      <c r="F8" s="321"/>
      <c r="G8" s="324" t="s">
        <v>1328</v>
      </c>
    </row>
    <row r="9" spans="1:7" ht="20.45" customHeight="1" thickBot="1" x14ac:dyDescent="0.75">
      <c r="A9" s="314">
        <v>4</v>
      </c>
      <c r="B9" s="314" t="s">
        <v>1290</v>
      </c>
      <c r="C9" s="314" t="s">
        <v>1326</v>
      </c>
      <c r="D9" s="315" t="s">
        <v>1260</v>
      </c>
      <c r="E9" s="316" t="s">
        <v>1305</v>
      </c>
      <c r="F9" s="322"/>
      <c r="G9" s="324" t="s">
        <v>1329</v>
      </c>
    </row>
    <row r="10" spans="1:7" ht="20.45" customHeight="1" thickBot="1" x14ac:dyDescent="0.75">
      <c r="A10" s="317">
        <v>5</v>
      </c>
      <c r="B10" s="318" t="s">
        <v>1260</v>
      </c>
      <c r="C10" s="318" t="s">
        <v>1327</v>
      </c>
      <c r="D10" s="317" t="s">
        <v>1259</v>
      </c>
      <c r="E10" s="319" t="s">
        <v>1294</v>
      </c>
      <c r="F10" s="321"/>
      <c r="G10" s="324" t="s">
        <v>1328</v>
      </c>
    </row>
    <row r="11" spans="1:7" ht="20.45" customHeight="1" thickBot="1" x14ac:dyDescent="0.75">
      <c r="A11" s="314">
        <v>6</v>
      </c>
      <c r="B11" s="315" t="s">
        <v>1260</v>
      </c>
      <c r="C11" s="315" t="s">
        <v>1327</v>
      </c>
      <c r="D11" s="315" t="s">
        <v>1295</v>
      </c>
      <c r="E11" s="316" t="s">
        <v>1303</v>
      </c>
      <c r="F11" s="322"/>
      <c r="G11" s="324" t="s">
        <v>1329</v>
      </c>
    </row>
    <row r="12" spans="1:7" ht="20.45" customHeight="1" thickBot="1" x14ac:dyDescent="0.75">
      <c r="A12" s="312">
        <v>7</v>
      </c>
      <c r="B12" s="320" t="s">
        <v>1260</v>
      </c>
      <c r="C12" s="320" t="s">
        <v>1295</v>
      </c>
      <c r="D12" s="312" t="s">
        <v>1259</v>
      </c>
      <c r="E12" s="313" t="s">
        <v>1301</v>
      </c>
      <c r="F12" s="322"/>
      <c r="G12" s="324" t="s">
        <v>1329</v>
      </c>
    </row>
    <row r="13" spans="1:7" ht="20.45" customHeight="1" x14ac:dyDescent="0.7">
      <c r="A13" s="314">
        <v>8</v>
      </c>
      <c r="B13" s="315" t="s">
        <v>1260</v>
      </c>
      <c r="C13" s="315" t="s">
        <v>1295</v>
      </c>
      <c r="D13" s="315" t="s">
        <v>1260</v>
      </c>
      <c r="E13" s="316" t="s">
        <v>1302</v>
      </c>
      <c r="F13" s="323"/>
      <c r="G13" s="324" t="s">
        <v>1330</v>
      </c>
    </row>
    <row r="14" spans="1:7" ht="60" customHeight="1" x14ac:dyDescent="0.55000000000000004"/>
    <row r="15" spans="1:7" ht="20.45" customHeight="1" x14ac:dyDescent="0.55000000000000004"/>
    <row r="16" spans="1:7" ht="27" customHeight="1" x14ac:dyDescent="0.55000000000000004"/>
    <row r="17" ht="20.45" customHeight="1" x14ac:dyDescent="0.55000000000000004"/>
    <row r="18" ht="20.45" customHeight="1" x14ac:dyDescent="0.55000000000000004"/>
    <row r="19" ht="20.45" customHeight="1" x14ac:dyDescent="0.55000000000000004"/>
    <row r="20" ht="20.45" customHeight="1" x14ac:dyDescent="0.55000000000000004"/>
    <row r="21" ht="20.45" customHeight="1" x14ac:dyDescent="0.55000000000000004"/>
    <row r="22" ht="20.45" customHeight="1" x14ac:dyDescent="0.55000000000000004"/>
    <row r="23" ht="39" customHeight="1" x14ac:dyDescent="0.55000000000000004"/>
  </sheetData>
  <mergeCells count="1">
    <mergeCell ref="E2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A61" sqref="A1:XFD1048576"/>
    </sheetView>
  </sheetViews>
  <sheetFormatPr defaultRowHeight="14.25" x14ac:dyDescent="0.2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M96"/>
  <sheetViews>
    <sheetView zoomScale="70" zoomScaleNormal="70" workbookViewId="0">
      <pane xSplit="2" ySplit="4" topLeftCell="C23" activePane="bottomRight" state="frozen"/>
      <selection pane="topRight" activeCell="C1" sqref="C1"/>
      <selection pane="bottomLeft" activeCell="A4" sqref="A4"/>
      <selection pane="bottomRight" activeCell="E4" sqref="E4:E31"/>
    </sheetView>
  </sheetViews>
  <sheetFormatPr defaultColWidth="9" defaultRowHeight="17.25" x14ac:dyDescent="0.4"/>
  <cols>
    <col min="1" max="1" width="7.25" style="171" customWidth="1"/>
    <col min="2" max="2" width="42.625" style="156" bestFit="1" customWidth="1"/>
    <col min="3" max="3" width="23" style="156" customWidth="1"/>
    <col min="4" max="4" width="24.625" style="31" customWidth="1"/>
    <col min="5" max="5" width="19.5" style="156" customWidth="1"/>
    <col min="6" max="6" width="28.25" style="156" customWidth="1"/>
    <col min="7" max="7" width="16.375" style="156" bestFit="1" customWidth="1"/>
    <col min="8" max="8" width="16.375" style="156" customWidth="1"/>
    <col min="9" max="9" width="15.25" style="156" bestFit="1" customWidth="1"/>
    <col min="10" max="10" width="11.75" style="156" bestFit="1" customWidth="1"/>
    <col min="11" max="11" width="19.625" style="156" bestFit="1" customWidth="1"/>
    <col min="12" max="12" width="24" style="156" bestFit="1" customWidth="1"/>
    <col min="13" max="16384" width="9" style="156"/>
  </cols>
  <sheetData>
    <row r="1" spans="1:13" s="162" customFormat="1" ht="30" customHeight="1" x14ac:dyDescent="0.65">
      <c r="A1" s="413" t="s">
        <v>1387</v>
      </c>
      <c r="B1" s="413"/>
      <c r="C1" s="413"/>
      <c r="D1" s="413"/>
      <c r="E1" s="413"/>
      <c r="F1" s="413"/>
      <c r="G1" s="284"/>
    </row>
    <row r="2" spans="1:13" s="162" customFormat="1" ht="30" customHeight="1" x14ac:dyDescent="0.65">
      <c r="A2" s="413" t="s">
        <v>1471</v>
      </c>
      <c r="B2" s="413"/>
      <c r="C2" s="413"/>
      <c r="D2" s="413"/>
      <c r="E2" s="413"/>
      <c r="F2" s="413"/>
      <c r="G2" s="410"/>
    </row>
    <row r="3" spans="1:13" ht="30.75" customHeight="1" x14ac:dyDescent="0.65">
      <c r="A3" s="414" t="s">
        <v>1388</v>
      </c>
      <c r="B3" s="414"/>
      <c r="C3" s="414"/>
      <c r="D3" s="414"/>
      <c r="E3" s="414"/>
      <c r="F3" s="414"/>
      <c r="G3" s="442" t="s">
        <v>1310</v>
      </c>
      <c r="H3" s="442"/>
      <c r="I3" s="442"/>
      <c r="J3" s="442"/>
      <c r="K3" s="442"/>
      <c r="L3" s="443"/>
    </row>
    <row r="4" spans="1:13" ht="63.75" customHeight="1" x14ac:dyDescent="0.4">
      <c r="A4" s="168" t="s">
        <v>693</v>
      </c>
      <c r="B4" s="157" t="s">
        <v>694</v>
      </c>
      <c r="C4" s="258" t="s">
        <v>1307</v>
      </c>
      <c r="D4" s="23" t="s">
        <v>1389</v>
      </c>
      <c r="E4" s="430" t="s">
        <v>695</v>
      </c>
      <c r="F4" s="157" t="s">
        <v>694</v>
      </c>
      <c r="G4" s="289" t="s">
        <v>665</v>
      </c>
      <c r="H4" s="295" t="s">
        <v>1316</v>
      </c>
      <c r="I4" s="295" t="s">
        <v>1320</v>
      </c>
      <c r="J4" s="295" t="s">
        <v>1308</v>
      </c>
      <c r="K4" s="295" t="s">
        <v>1309</v>
      </c>
      <c r="L4" s="296" t="s">
        <v>1321</v>
      </c>
      <c r="M4" s="285"/>
    </row>
    <row r="5" spans="1:13" ht="24" x14ac:dyDescent="0.55000000000000004">
      <c r="A5" s="172" t="s">
        <v>0</v>
      </c>
      <c r="B5" s="41" t="s">
        <v>1</v>
      </c>
      <c r="C5" s="83">
        <v>325789489.00400001</v>
      </c>
      <c r="D5" s="24">
        <f>SUMIF('1.WS-Re-Exp'!$F$3:$F$439,Planfin2562!A5,'1.WS-Re-Exp'!$C$3:$C$439)</f>
        <v>265437440</v>
      </c>
      <c r="E5" s="83">
        <f>((D5-C5)/D5)*100</f>
        <v>-22.736826049859435</v>
      </c>
      <c r="F5" s="41" t="s">
        <v>1</v>
      </c>
      <c r="G5" s="286">
        <f>VLOOKUP($A5,'HGR2560'!$B$2:$I$28,3,0)</f>
        <v>268088121.5</v>
      </c>
      <c r="H5" s="286">
        <f>VLOOKUP($A5,'HGR2560'!$B$2:$I$28,5,0)</f>
        <v>184376860.30000001</v>
      </c>
      <c r="I5" s="286">
        <f>VLOOKUP($A5,'HGR2560'!$B$2:$I$28,8,0)</f>
        <v>262175860.72999999</v>
      </c>
      <c r="J5" s="286">
        <f>VLOOKUP($A5,'HGR2560'!$B$2:$I$28,4,0)</f>
        <v>3.54</v>
      </c>
      <c r="K5" s="286">
        <f t="shared" ref="K5:K31" si="0">D5-H5</f>
        <v>81060579.699999988</v>
      </c>
      <c r="L5" s="286">
        <f t="shared" ref="L5:L31" si="1">D5-I5</f>
        <v>3261579.2700000107</v>
      </c>
    </row>
    <row r="6" spans="1:13" ht="24" x14ac:dyDescent="0.55000000000000004">
      <c r="A6" s="172" t="s">
        <v>2</v>
      </c>
      <c r="B6" s="41" t="s">
        <v>3</v>
      </c>
      <c r="C6" s="83">
        <v>710236.36399999994</v>
      </c>
      <c r="D6" s="24">
        <f>SUMIF('1.WS-Re-Exp'!$F$3:$F$439,Planfin2562!A6,'1.WS-Re-Exp'!$C$3:$C$439)</f>
        <v>740850</v>
      </c>
      <c r="E6" s="83">
        <f t="shared" ref="E6:E31" si="2">((D6-C6)/D6)*100</f>
        <v>4.1322313558750166</v>
      </c>
      <c r="F6" s="41" t="s">
        <v>3</v>
      </c>
      <c r="G6" s="286">
        <f>VLOOKUP($A6,'HGR2560'!$B$2:$I$28,3,0)</f>
        <v>477292</v>
      </c>
      <c r="H6" s="286">
        <f>VLOOKUP($A6,'HGR2560'!$B$2:$I$28,5,0)</f>
        <v>784066.81</v>
      </c>
      <c r="I6" s="286">
        <f>VLOOKUP($A6,'HGR2560'!$B$2:$I$28,8,0)</f>
        <v>1246909.6599999999</v>
      </c>
      <c r="J6" s="286">
        <f>VLOOKUP($A6,'HGR2560'!$B$2:$I$28,4,0)</f>
        <v>-58.32</v>
      </c>
      <c r="K6" s="286">
        <f t="shared" si="0"/>
        <v>-43216.810000000056</v>
      </c>
      <c r="L6" s="286">
        <f t="shared" si="1"/>
        <v>-506059.65999999992</v>
      </c>
    </row>
    <row r="7" spans="1:13" ht="24" x14ac:dyDescent="0.55000000000000004">
      <c r="A7" s="172" t="s">
        <v>4</v>
      </c>
      <c r="B7" s="41" t="s">
        <v>5</v>
      </c>
      <c r="C7" s="83">
        <v>3319250.182</v>
      </c>
      <c r="D7" s="24">
        <f>SUMIF('1.WS-Re-Exp'!$F$3:$F$439,Planfin2562!A7,'1.WS-Re-Exp'!$C$3:$C$439)</f>
        <v>2500000</v>
      </c>
      <c r="E7" s="83">
        <f t="shared" si="2"/>
        <v>-32.770007280000002</v>
      </c>
      <c r="F7" s="41" t="s">
        <v>5</v>
      </c>
      <c r="G7" s="286">
        <f>VLOOKUP($A7,'HGR2560'!$B$2:$I$28,3,0)</f>
        <v>1600414</v>
      </c>
      <c r="H7" s="286">
        <f>VLOOKUP($A7,'HGR2560'!$B$2:$I$28,5,0)</f>
        <v>2649692.5699999998</v>
      </c>
      <c r="I7" s="286">
        <f>VLOOKUP($A7,'HGR2560'!$B$2:$I$28,8,0)</f>
        <v>4627421.07</v>
      </c>
      <c r="J7" s="286">
        <f>VLOOKUP($A7,'HGR2560'!$B$2:$I$28,4,0)</f>
        <v>-3.81</v>
      </c>
      <c r="K7" s="286">
        <f t="shared" si="0"/>
        <v>-149692.56999999983</v>
      </c>
      <c r="L7" s="286">
        <f t="shared" si="1"/>
        <v>-2127421.0700000003</v>
      </c>
    </row>
    <row r="8" spans="1:13" ht="24" x14ac:dyDescent="0.55000000000000004">
      <c r="A8" s="172" t="s">
        <v>1001</v>
      </c>
      <c r="B8" s="41" t="s">
        <v>731</v>
      </c>
      <c r="C8" s="83">
        <v>11113489.450999999</v>
      </c>
      <c r="D8" s="24">
        <f>SUMIF('1.WS-Re-Exp'!$F$3:$F$439,Planfin2562!A8,'1.WS-Re-Exp'!$C$3:$C$439)</f>
        <v>12500000</v>
      </c>
      <c r="E8" s="83">
        <f t="shared" si="2"/>
        <v>11.092084392000004</v>
      </c>
      <c r="F8" s="41" t="s">
        <v>731</v>
      </c>
      <c r="G8" s="286">
        <f>VLOOKUP($A8,'HGR2560'!$B$2:$I$28,3,0)</f>
        <v>0</v>
      </c>
      <c r="H8" s="286">
        <f>VLOOKUP($A8,'HGR2560'!$B$2:$I$28,5,0)</f>
        <v>0</v>
      </c>
      <c r="I8" s="286">
        <f>VLOOKUP($A8,'HGR2560'!$B$2:$I$28,8,0)</f>
        <v>0</v>
      </c>
      <c r="J8" s="286">
        <f>VLOOKUP($A8,'HGR2560'!$B$2:$I$28,4,0)</f>
        <v>-100</v>
      </c>
      <c r="K8" s="286">
        <f t="shared" si="0"/>
        <v>12500000</v>
      </c>
      <c r="L8" s="286">
        <f t="shared" si="1"/>
        <v>12500000</v>
      </c>
    </row>
    <row r="9" spans="1:13" ht="24" x14ac:dyDescent="0.55000000000000004">
      <c r="A9" s="172" t="s">
        <v>6</v>
      </c>
      <c r="B9" s="41" t="s">
        <v>7</v>
      </c>
      <c r="C9" s="83">
        <v>88897836.152999997</v>
      </c>
      <c r="D9" s="24">
        <f>SUMIF('1.WS-Re-Exp'!$F$3:$F$439,Planfin2562!A9,'1.WS-Re-Exp'!$C$3:$C$439)</f>
        <v>85700000</v>
      </c>
      <c r="E9" s="83">
        <f t="shared" si="2"/>
        <v>-3.7314307502917123</v>
      </c>
      <c r="F9" s="41" t="s">
        <v>7</v>
      </c>
      <c r="G9" s="286">
        <f>VLOOKUP($A9,'HGR2560'!$B$2:$I$28,3,0)</f>
        <v>86756925.560000002</v>
      </c>
      <c r="H9" s="286">
        <f>VLOOKUP($A9,'HGR2560'!$B$2:$I$28,5,0)</f>
        <v>89986035.540000007</v>
      </c>
      <c r="I9" s="286">
        <f>VLOOKUP($A9,'HGR2560'!$B$2:$I$28,8,0)</f>
        <v>119773580.40000001</v>
      </c>
      <c r="J9" s="286">
        <f>VLOOKUP($A9,'HGR2560'!$B$2:$I$28,4,0)</f>
        <v>-6.94</v>
      </c>
      <c r="K9" s="286">
        <f t="shared" si="0"/>
        <v>-4286035.5400000066</v>
      </c>
      <c r="L9" s="286">
        <f t="shared" si="1"/>
        <v>-34073580.400000006</v>
      </c>
    </row>
    <row r="10" spans="1:13" ht="24" x14ac:dyDescent="0.55000000000000004">
      <c r="A10" s="172" t="s">
        <v>8</v>
      </c>
      <c r="B10" s="41" t="s">
        <v>9</v>
      </c>
      <c r="C10" s="83">
        <v>58044745.625</v>
      </c>
      <c r="D10" s="24">
        <f>SUMIF('1.WS-Re-Exp'!$F$3:$F$439,Planfin2562!A10,'1.WS-Re-Exp'!$C$3:$C$439)</f>
        <v>55500000</v>
      </c>
      <c r="E10" s="83">
        <f t="shared" si="2"/>
        <v>-4.5851272522522528</v>
      </c>
      <c r="F10" s="41" t="s">
        <v>9</v>
      </c>
      <c r="G10" s="286">
        <f>VLOOKUP($A10,'HGR2560'!$B$2:$I$28,3,0)</f>
        <v>56184486.149999999</v>
      </c>
      <c r="H10" s="286">
        <f>VLOOKUP($A10,'HGR2560'!$B$2:$I$28,5,0)</f>
        <v>39987183.579999998</v>
      </c>
      <c r="I10" s="286">
        <f>VLOOKUP($A10,'HGR2560'!$B$2:$I$28,8,0)</f>
        <v>62787704.609999999</v>
      </c>
      <c r="J10" s="286">
        <f>VLOOKUP($A10,'HGR2560'!$B$2:$I$28,4,0)</f>
        <v>-21.43</v>
      </c>
      <c r="K10" s="286">
        <f t="shared" si="0"/>
        <v>15512816.420000002</v>
      </c>
      <c r="L10" s="286">
        <f t="shared" si="1"/>
        <v>-7287704.6099999994</v>
      </c>
    </row>
    <row r="11" spans="1:13" ht="24" x14ac:dyDescent="0.55000000000000004">
      <c r="A11" s="172" t="s">
        <v>10</v>
      </c>
      <c r="B11" s="41" t="s">
        <v>11</v>
      </c>
      <c r="C11" s="83">
        <v>6220165.091</v>
      </c>
      <c r="D11" s="24">
        <f>SUMIF('1.WS-Re-Exp'!$F$3:$F$439,Planfin2562!A11,'1.WS-Re-Exp'!$C$3:$C$439)</f>
        <v>3000000</v>
      </c>
      <c r="E11" s="83">
        <f t="shared" si="2"/>
        <v>-107.33883636666665</v>
      </c>
      <c r="F11" s="41" t="s">
        <v>11</v>
      </c>
      <c r="G11" s="286">
        <f>VLOOKUP($A11,'HGR2560'!$B$2:$I$28,3,0)</f>
        <v>4547598.9800000004</v>
      </c>
      <c r="H11" s="286">
        <f>VLOOKUP($A11,'HGR2560'!$B$2:$I$28,5,0)</f>
        <v>7223648.29</v>
      </c>
      <c r="I11" s="286">
        <f>VLOOKUP($A11,'HGR2560'!$B$2:$I$28,8,0)</f>
        <v>16868399.640000001</v>
      </c>
      <c r="J11" s="286">
        <f>VLOOKUP($A11,'HGR2560'!$B$2:$I$28,4,0)</f>
        <v>52.82</v>
      </c>
      <c r="K11" s="286">
        <f t="shared" si="0"/>
        <v>-4223648.29</v>
      </c>
      <c r="L11" s="286">
        <f t="shared" si="1"/>
        <v>-13868399.640000001</v>
      </c>
    </row>
    <row r="12" spans="1:13" ht="24" x14ac:dyDescent="0.55000000000000004">
      <c r="A12" s="172" t="s">
        <v>12</v>
      </c>
      <c r="B12" s="41" t="s">
        <v>13</v>
      </c>
      <c r="C12" s="83">
        <v>120992709.971</v>
      </c>
      <c r="D12" s="24">
        <f>SUMIF('1.WS-Re-Exp'!$F$3:$F$439,Planfin2562!A12,'1.WS-Re-Exp'!$C$3:$C$439)</f>
        <v>90100000</v>
      </c>
      <c r="E12" s="83">
        <f t="shared" si="2"/>
        <v>-34.287136482796896</v>
      </c>
      <c r="F12" s="41" t="s">
        <v>13</v>
      </c>
      <c r="G12" s="286">
        <f>VLOOKUP($A12,'HGR2560'!$B$2:$I$28,3,0)</f>
        <v>104908206.79000001</v>
      </c>
      <c r="H12" s="286">
        <f>VLOOKUP($A12,'HGR2560'!$B$2:$I$28,5,0)</f>
        <v>83773946.599999994</v>
      </c>
      <c r="I12" s="286">
        <f>VLOOKUP($A12,'HGR2560'!$B$2:$I$28,8,0)</f>
        <v>125521584.15000001</v>
      </c>
      <c r="J12" s="286">
        <f>VLOOKUP($A12,'HGR2560'!$B$2:$I$28,4,0)</f>
        <v>40.39</v>
      </c>
      <c r="K12" s="286">
        <f t="shared" si="0"/>
        <v>6326053.400000006</v>
      </c>
      <c r="L12" s="286">
        <f t="shared" si="1"/>
        <v>-35421584.150000006</v>
      </c>
    </row>
    <row r="13" spans="1:13" ht="24" x14ac:dyDescent="0.55000000000000004">
      <c r="A13" s="172" t="s">
        <v>14</v>
      </c>
      <c r="B13" s="41" t="s">
        <v>15</v>
      </c>
      <c r="C13" s="83">
        <v>169690720.95300001</v>
      </c>
      <c r="D13" s="24">
        <f>SUMIF('1.WS-Re-Exp'!$F$3:$F$439,Planfin2562!A13,'1.WS-Re-Exp'!$C$3:$C$439)</f>
        <v>173965000</v>
      </c>
      <c r="E13" s="83">
        <f t="shared" si="2"/>
        <v>2.4569764303164376</v>
      </c>
      <c r="F13" s="41" t="s">
        <v>15</v>
      </c>
      <c r="G13" s="286">
        <f>VLOOKUP($A13,'HGR2560'!$B$2:$I$28,3,0)</f>
        <v>157956020.77000001</v>
      </c>
      <c r="H13" s="286">
        <f>VLOOKUP($A13,'HGR2560'!$B$2:$I$28,5,0)</f>
        <v>194101356.81</v>
      </c>
      <c r="I13" s="286">
        <f>VLOOKUP($A13,'HGR2560'!$B$2:$I$28,8,0)</f>
        <v>242837915</v>
      </c>
      <c r="J13" s="286">
        <f>VLOOKUP($A13,'HGR2560'!$B$2:$I$28,4,0)</f>
        <v>3.59</v>
      </c>
      <c r="K13" s="286">
        <f t="shared" si="0"/>
        <v>-20136356.810000002</v>
      </c>
      <c r="L13" s="286">
        <f t="shared" si="1"/>
        <v>-68872915</v>
      </c>
    </row>
    <row r="14" spans="1:13" ht="24" x14ac:dyDescent="0.55000000000000004">
      <c r="A14" s="172" t="s">
        <v>16</v>
      </c>
      <c r="B14" s="41" t="s">
        <v>17</v>
      </c>
      <c r="C14" s="83">
        <v>35120607.686999999</v>
      </c>
      <c r="D14" s="24">
        <f>SUMIF('1.WS-Re-Exp'!$F$3:$F$439,Planfin2562!A14,'1.WS-Re-Exp'!$C$3:$C$439)</f>
        <v>39462000</v>
      </c>
      <c r="E14" s="83">
        <f t="shared" si="2"/>
        <v>11.001450288885513</v>
      </c>
      <c r="F14" s="41" t="s">
        <v>17</v>
      </c>
      <c r="G14" s="286">
        <f>VLOOKUP($A14,'HGR2560'!$B$2:$I$28,3,0)</f>
        <v>42408027.759999998</v>
      </c>
      <c r="H14" s="286">
        <f>VLOOKUP($A14,'HGR2560'!$B$2:$I$28,5,0)</f>
        <v>60021458.299999997</v>
      </c>
      <c r="I14" s="286">
        <f>VLOOKUP($A14,'HGR2560'!$B$2:$I$28,8,0)</f>
        <v>111785832.19</v>
      </c>
      <c r="J14" s="286">
        <f>VLOOKUP($A14,'HGR2560'!$B$2:$I$28,4,0)</f>
        <v>59.48</v>
      </c>
      <c r="K14" s="286">
        <f t="shared" si="0"/>
        <v>-20559458.299999997</v>
      </c>
      <c r="L14" s="286">
        <f t="shared" si="1"/>
        <v>-72323832.189999998</v>
      </c>
    </row>
    <row r="15" spans="1:13" ht="24" x14ac:dyDescent="0.55000000000000004">
      <c r="A15" s="172" t="s">
        <v>18</v>
      </c>
      <c r="B15" s="41" t="s">
        <v>690</v>
      </c>
      <c r="C15" s="83">
        <v>19603829.344999999</v>
      </c>
      <c r="D15" s="24">
        <f>SUMIF('1.WS-Re-Exp'!$F$3:$F$439,Planfin2562!A15,'1.WS-Re-Exp'!$C$3:$C$439)</f>
        <v>139950681.42000002</v>
      </c>
      <c r="E15" s="83">
        <f t="shared" si="2"/>
        <v>85.99233019368603</v>
      </c>
      <c r="F15" s="41" t="s">
        <v>690</v>
      </c>
      <c r="G15" s="286">
        <f>VLOOKUP($A15,'HGR2560'!$B$2:$I$28,3,0)</f>
        <v>36344432.799999997</v>
      </c>
      <c r="H15" s="286">
        <f>VLOOKUP($A15,'HGR2560'!$B$2:$I$28,5,0)</f>
        <v>69947990.140000001</v>
      </c>
      <c r="I15" s="286">
        <f>VLOOKUP($A15,'HGR2560'!$B$2:$I$28,8,0)</f>
        <v>120424393.42</v>
      </c>
      <c r="J15" s="286">
        <f>VLOOKUP($A15,'HGR2560'!$B$2:$I$28,4,0)</f>
        <v>-59.08</v>
      </c>
      <c r="K15" s="286">
        <f t="shared" si="0"/>
        <v>70002691.280000016</v>
      </c>
      <c r="L15" s="286">
        <f t="shared" si="1"/>
        <v>19526288.000000015</v>
      </c>
    </row>
    <row r="16" spans="1:13" ht="27.75" x14ac:dyDescent="0.65">
      <c r="A16" s="174" t="s">
        <v>696</v>
      </c>
      <c r="B16" s="175" t="s">
        <v>676</v>
      </c>
      <c r="C16" s="176">
        <f>SUM(C5:C15)</f>
        <v>839503079.82599998</v>
      </c>
      <c r="D16" s="176">
        <f>SUM(D5:D15)</f>
        <v>868855971.42000008</v>
      </c>
      <c r="E16" s="431">
        <f t="shared" si="2"/>
        <v>3.3783380168323753</v>
      </c>
      <c r="F16" s="175" t="s">
        <v>676</v>
      </c>
      <c r="G16" s="287">
        <f>VLOOKUP($A16,'HGR2560'!$B$2:$I$28,3,0)</f>
        <v>767865069.21000004</v>
      </c>
      <c r="H16" s="287">
        <f>VLOOKUP($A16,'HGR2560'!$B$2:$I$28,5,0)</f>
        <v>744621055.45000005</v>
      </c>
      <c r="I16" s="287">
        <f>VLOOKUP($A16,'HGR2560'!$B$2:$I$28,8,0)</f>
        <v>936344005.96000004</v>
      </c>
      <c r="J16" s="287">
        <f>VLOOKUP($A16,'HGR2560'!$B$2:$I$28,4,0)</f>
        <v>-1.59</v>
      </c>
      <c r="K16" s="286">
        <f t="shared" si="0"/>
        <v>124234915.97000003</v>
      </c>
      <c r="L16" s="286">
        <f t="shared" si="1"/>
        <v>-67488034.539999962</v>
      </c>
    </row>
    <row r="17" spans="1:12" ht="27.75" x14ac:dyDescent="0.65">
      <c r="A17" s="169" t="s">
        <v>19</v>
      </c>
      <c r="B17" s="41" t="s">
        <v>20</v>
      </c>
      <c r="C17" s="255">
        <v>130499653.8</v>
      </c>
      <c r="D17" s="24">
        <f>SUMIF('1.WS-Re-Exp'!$F$3:$F$439,Planfin2562!A17,'1.WS-Re-Exp'!$C$3:$C$439)</f>
        <v>119000000</v>
      </c>
      <c r="E17" s="83">
        <f t="shared" si="2"/>
        <v>-9.6635746218487384</v>
      </c>
      <c r="F17" s="41" t="s">
        <v>20</v>
      </c>
      <c r="G17" s="286">
        <f>VLOOKUP($A17,'HGR2560'!$B$2:$I$28,3,0)</f>
        <v>12969299.460000001</v>
      </c>
      <c r="H17" s="286">
        <f>VLOOKUP($A17,'HGR2560'!$B$2:$I$28,5,0)</f>
        <v>103854985.04000001</v>
      </c>
      <c r="I17" s="286">
        <f>VLOOKUP($A17,'HGR2560'!$B$2:$I$28,8,0)</f>
        <v>143377547.02000001</v>
      </c>
      <c r="J17" s="286">
        <f>VLOOKUP($A17,'HGR2560'!$B$2:$I$28,4,0)</f>
        <v>43.73</v>
      </c>
      <c r="K17" s="286">
        <f t="shared" si="0"/>
        <v>15145014.959999993</v>
      </c>
      <c r="L17" s="286">
        <f t="shared" si="1"/>
        <v>-24377547.020000011</v>
      </c>
    </row>
    <row r="18" spans="1:12" ht="27.75" x14ac:dyDescent="0.65">
      <c r="A18" s="169" t="s">
        <v>21</v>
      </c>
      <c r="B18" s="41" t="s">
        <v>22</v>
      </c>
      <c r="C18" s="256">
        <v>50878150.439999998</v>
      </c>
      <c r="D18" s="24">
        <f>SUMIF('1.WS-Re-Exp'!$F$3:$F$439,Planfin2562!A18,'1.WS-Re-Exp'!$C$3:$C$439)</f>
        <v>41944283</v>
      </c>
      <c r="E18" s="83">
        <f t="shared" si="2"/>
        <v>-21.299368593331295</v>
      </c>
      <c r="F18" s="41" t="s">
        <v>22</v>
      </c>
      <c r="G18" s="286">
        <f>VLOOKUP($A18,'HGR2560'!$B$2:$I$28,3,0)</f>
        <v>49086544.170000002</v>
      </c>
      <c r="H18" s="286">
        <f>VLOOKUP($A18,'HGR2560'!$B$2:$I$28,5,0)</f>
        <v>48465942.560000002</v>
      </c>
      <c r="I18" s="286">
        <f>VLOOKUP($A18,'HGR2560'!$B$2:$I$28,8,0)</f>
        <v>68087072.480000004</v>
      </c>
      <c r="J18" s="286">
        <f>VLOOKUP($A18,'HGR2560'!$B$2:$I$28,4,0)</f>
        <v>10.039999999999999</v>
      </c>
      <c r="K18" s="286">
        <f t="shared" si="0"/>
        <v>-6521659.5600000024</v>
      </c>
      <c r="L18" s="286">
        <f t="shared" si="1"/>
        <v>-26142789.480000004</v>
      </c>
    </row>
    <row r="19" spans="1:12" ht="27.75" x14ac:dyDescent="0.65">
      <c r="A19" s="169" t="s">
        <v>732</v>
      </c>
      <c r="B19" s="41" t="s">
        <v>733</v>
      </c>
      <c r="C19" s="256">
        <v>1780524.2290000001</v>
      </c>
      <c r="D19" s="24">
        <f>SUMIF('1.WS-Re-Exp'!$F$3:$F$439,Planfin2562!A19,'1.WS-Re-Exp'!$C$3:$C$439)</f>
        <v>2000000</v>
      </c>
      <c r="E19" s="83">
        <f t="shared" si="2"/>
        <v>10.973788549999998</v>
      </c>
      <c r="F19" s="41" t="s">
        <v>733</v>
      </c>
      <c r="G19" s="286">
        <f>VLOOKUP($A19,'HGR2560'!$B$2:$I$28,3,0)</f>
        <v>2431983.2200000002</v>
      </c>
      <c r="H19" s="286">
        <f>VLOOKUP($A19,'HGR2560'!$B$2:$I$28,5,0)</f>
        <v>1607462.74</v>
      </c>
      <c r="I19" s="286">
        <f>VLOOKUP($A19,'HGR2560'!$B$2:$I$28,8,0)</f>
        <v>2414759.84</v>
      </c>
      <c r="J19" s="286">
        <f>VLOOKUP($A19,'HGR2560'!$B$2:$I$28,4,0)</f>
        <v>43.53</v>
      </c>
      <c r="K19" s="286">
        <f t="shared" si="0"/>
        <v>392537.26</v>
      </c>
      <c r="L19" s="286">
        <f t="shared" si="1"/>
        <v>-414759.83999999985</v>
      </c>
    </row>
    <row r="20" spans="1:12" ht="27.75" x14ac:dyDescent="0.65">
      <c r="A20" s="169" t="s">
        <v>23</v>
      </c>
      <c r="B20" s="41" t="s">
        <v>24</v>
      </c>
      <c r="C20" s="256">
        <v>28734373.015000001</v>
      </c>
      <c r="D20" s="24">
        <f>SUMIF('1.WS-Re-Exp'!$F$3:$F$439,Planfin2562!A20,'1.WS-Re-Exp'!$C$3:$C$439)</f>
        <v>23779104</v>
      </c>
      <c r="E20" s="83">
        <f t="shared" si="2"/>
        <v>-20.838754122106536</v>
      </c>
      <c r="F20" s="41" t="s">
        <v>24</v>
      </c>
      <c r="G20" s="286">
        <f>VLOOKUP($A20,'HGR2560'!$B$2:$I$28,3,0)</f>
        <v>30498968.52</v>
      </c>
      <c r="H20" s="286">
        <f>VLOOKUP($A20,'HGR2560'!$B$2:$I$28,5,0)</f>
        <v>19526867.420000002</v>
      </c>
      <c r="I20" s="286">
        <f>VLOOKUP($A20,'HGR2560'!$B$2:$I$28,8,0)</f>
        <v>25491750.640000001</v>
      </c>
      <c r="J20" s="286">
        <f>VLOOKUP($A20,'HGR2560'!$B$2:$I$28,4,0)</f>
        <v>47.23</v>
      </c>
      <c r="K20" s="286">
        <f t="shared" si="0"/>
        <v>4252236.5799999982</v>
      </c>
      <c r="L20" s="286">
        <f t="shared" si="1"/>
        <v>-1712646.6400000006</v>
      </c>
    </row>
    <row r="21" spans="1:12" ht="27.75" x14ac:dyDescent="0.65">
      <c r="A21" s="169" t="s">
        <v>25</v>
      </c>
      <c r="B21" s="41" t="s">
        <v>26</v>
      </c>
      <c r="C21" s="256">
        <v>169621306.789</v>
      </c>
      <c r="D21" s="24">
        <f>SUMIF('1.WS-Re-Exp'!$F$3:$F$439,Planfin2562!A21,'1.WS-Re-Exp'!$C$3:$C$439)</f>
        <v>173965000</v>
      </c>
      <c r="E21" s="83">
        <f t="shared" si="2"/>
        <v>2.4968776541258273</v>
      </c>
      <c r="F21" s="41" t="s">
        <v>26</v>
      </c>
      <c r="G21" s="286">
        <f>VLOOKUP($A21,'HGR2560'!$B$2:$I$28,3,0)</f>
        <v>157943915.77000001</v>
      </c>
      <c r="H21" s="286">
        <f>VLOOKUP($A21,'HGR2560'!$B$2:$I$28,5,0)</f>
        <v>194898365.03999999</v>
      </c>
      <c r="I21" s="286">
        <f>VLOOKUP($A21,'HGR2560'!$B$2:$I$28,8,0)</f>
        <v>243495906.28999999</v>
      </c>
      <c r="J21" s="286">
        <f>VLOOKUP($A21,'HGR2560'!$B$2:$I$28,4,0)</f>
        <v>3.46</v>
      </c>
      <c r="K21" s="286">
        <f t="shared" si="0"/>
        <v>-20933365.039999992</v>
      </c>
      <c r="L21" s="286">
        <f t="shared" si="1"/>
        <v>-69530906.289999992</v>
      </c>
    </row>
    <row r="22" spans="1:12" ht="27.75" x14ac:dyDescent="0.65">
      <c r="A22" s="169" t="s">
        <v>27</v>
      </c>
      <c r="B22" s="42" t="s">
        <v>724</v>
      </c>
      <c r="C22" s="256">
        <v>75249259.636000007</v>
      </c>
      <c r="D22" s="24">
        <f>SUMIF('1.WS-Re-Exp'!$F$3:$F$439,Planfin2562!A22,'1.WS-Re-Exp'!$C$3:$C$439)</f>
        <v>78747000</v>
      </c>
      <c r="E22" s="83">
        <f t="shared" si="2"/>
        <v>4.4417442747025184</v>
      </c>
      <c r="F22" s="42" t="s">
        <v>724</v>
      </c>
      <c r="G22" s="286">
        <f>VLOOKUP($A22,'HGR2560'!$B$2:$I$28,3,0)</f>
        <v>74503507</v>
      </c>
      <c r="H22" s="286">
        <f>VLOOKUP($A22,'HGR2560'!$B$2:$I$28,5,0)</f>
        <v>48649437.460000001</v>
      </c>
      <c r="I22" s="286">
        <f>VLOOKUP($A22,'HGR2560'!$B$2:$I$28,8,0)</f>
        <v>66259705.140000001</v>
      </c>
      <c r="J22" s="286">
        <f>VLOOKUP($A22,'HGR2560'!$B$2:$I$28,4,0)</f>
        <v>17.47</v>
      </c>
      <c r="K22" s="286">
        <f t="shared" si="0"/>
        <v>30097562.539999999</v>
      </c>
      <c r="L22" s="286">
        <f t="shared" si="1"/>
        <v>12487294.859999999</v>
      </c>
    </row>
    <row r="23" spans="1:12" ht="27.75" x14ac:dyDescent="0.65">
      <c r="A23" s="169" t="s">
        <v>29</v>
      </c>
      <c r="B23" s="41" t="s">
        <v>30</v>
      </c>
      <c r="C23" s="256">
        <v>138912627.96000001</v>
      </c>
      <c r="D23" s="24">
        <f>SUMIF('1.WS-Re-Exp'!$F$3:$F$439,Planfin2562!A23,'1.WS-Re-Exp'!$C$3:$C$439)</f>
        <v>149627000</v>
      </c>
      <c r="E23" s="83">
        <f t="shared" si="2"/>
        <v>7.1607210196020716</v>
      </c>
      <c r="F23" s="41" t="s">
        <v>30</v>
      </c>
      <c r="G23" s="286">
        <f>VLOOKUP($A23,'HGR2560'!$B$2:$I$28,3,0)</f>
        <v>130983581.5</v>
      </c>
      <c r="H23" s="286">
        <f>VLOOKUP($A23,'HGR2560'!$B$2:$I$28,5,0)</f>
        <v>95847960.140000001</v>
      </c>
      <c r="I23" s="286">
        <f>VLOOKUP($A23,'HGR2560'!$B$2:$I$28,8,0)</f>
        <v>122506665.29000001</v>
      </c>
      <c r="J23" s="286">
        <f>VLOOKUP($A23,'HGR2560'!$B$2:$I$28,4,0)</f>
        <v>31.92</v>
      </c>
      <c r="K23" s="286">
        <f t="shared" si="0"/>
        <v>53779039.859999999</v>
      </c>
      <c r="L23" s="286">
        <f t="shared" si="1"/>
        <v>27120334.709999993</v>
      </c>
    </row>
    <row r="24" spans="1:12" ht="27.75" x14ac:dyDescent="0.65">
      <c r="A24" s="169" t="s">
        <v>31</v>
      </c>
      <c r="B24" s="41" t="s">
        <v>32</v>
      </c>
      <c r="C24" s="34">
        <v>18630741</v>
      </c>
      <c r="D24" s="24">
        <f>SUMIF('1.WS-Re-Exp'!$F$3:$F$439,Planfin2562!A24,'1.WS-Re-Exp'!$C$3:$C$439)</f>
        <v>16678400</v>
      </c>
      <c r="E24" s="83">
        <f t="shared" si="2"/>
        <v>-11.705805113200308</v>
      </c>
      <c r="F24" s="41" t="s">
        <v>32</v>
      </c>
      <c r="G24" s="286">
        <f>VLOOKUP($A24,'HGR2560'!$B$2:$I$28,3,0)</f>
        <v>18625608.489999998</v>
      </c>
      <c r="H24" s="286">
        <f>VLOOKUP($A24,'HGR2560'!$B$2:$I$28,5,0)</f>
        <v>15790908.93</v>
      </c>
      <c r="I24" s="286">
        <f>VLOOKUP($A24,'HGR2560'!$B$2:$I$28,8,0)</f>
        <v>20142593.489999998</v>
      </c>
      <c r="J24" s="286">
        <f>VLOOKUP($A24,'HGR2560'!$B$2:$I$28,4,0)</f>
        <v>9.99</v>
      </c>
      <c r="K24" s="286">
        <f t="shared" si="0"/>
        <v>887491.0700000003</v>
      </c>
      <c r="L24" s="286">
        <f t="shared" si="1"/>
        <v>-3464193.4899999984</v>
      </c>
    </row>
    <row r="25" spans="1:12" ht="27.75" x14ac:dyDescent="0.65">
      <c r="A25" s="169" t="s">
        <v>33</v>
      </c>
      <c r="B25" s="41" t="s">
        <v>34</v>
      </c>
      <c r="C25" s="34">
        <v>37194571.255000003</v>
      </c>
      <c r="D25" s="24">
        <f>SUMIF('1.WS-Re-Exp'!$F$3:$F$439,Planfin2562!A25,'1.WS-Re-Exp'!$C$3:$C$439)</f>
        <v>41970000</v>
      </c>
      <c r="E25" s="83">
        <f t="shared" si="2"/>
        <v>11.378195723135565</v>
      </c>
      <c r="F25" s="41" t="s">
        <v>34</v>
      </c>
      <c r="G25" s="286">
        <f>VLOOKUP($A25,'HGR2560'!$B$2:$I$28,3,0)</f>
        <v>33720396.710000001</v>
      </c>
      <c r="H25" s="286">
        <f>VLOOKUP($A25,'HGR2560'!$B$2:$I$28,5,0)</f>
        <v>41212735.670000002</v>
      </c>
      <c r="I25" s="286">
        <f>VLOOKUP($A25,'HGR2560'!$B$2:$I$28,8,0)</f>
        <v>58017215.259999998</v>
      </c>
      <c r="J25" s="286">
        <f>VLOOKUP($A25,'HGR2560'!$B$2:$I$28,4,0)</f>
        <v>-23.64</v>
      </c>
      <c r="K25" s="286">
        <f t="shared" si="0"/>
        <v>757264.32999999821</v>
      </c>
      <c r="L25" s="286">
        <f t="shared" si="1"/>
        <v>-16047215.259999998</v>
      </c>
    </row>
    <row r="26" spans="1:12" ht="27.75" x14ac:dyDescent="0.65">
      <c r="A26" s="169" t="s">
        <v>35</v>
      </c>
      <c r="B26" s="41" t="s">
        <v>36</v>
      </c>
      <c r="C26" s="256">
        <v>23921129.835999999</v>
      </c>
      <c r="D26" s="24">
        <f>SUMIF('1.WS-Re-Exp'!$F$3:$F$439,Planfin2562!A26,'1.WS-Re-Exp'!$C$3:$C$439)</f>
        <v>25570000</v>
      </c>
      <c r="E26" s="83">
        <f t="shared" si="2"/>
        <v>6.4484558623386814</v>
      </c>
      <c r="F26" s="41" t="s">
        <v>36</v>
      </c>
      <c r="G26" s="286">
        <f>VLOOKUP($A26,'HGR2560'!$B$2:$I$28,3,0)</f>
        <v>23869185.420000002</v>
      </c>
      <c r="H26" s="286">
        <f>VLOOKUP($A26,'HGR2560'!$B$2:$I$28,5,0)</f>
        <v>17672090.82</v>
      </c>
      <c r="I26" s="286">
        <f>VLOOKUP($A26,'HGR2560'!$B$2:$I$28,8,0)</f>
        <v>22998645.879999999</v>
      </c>
      <c r="J26" s="286">
        <f>VLOOKUP($A26,'HGR2560'!$B$2:$I$28,4,0)</f>
        <v>-9.64</v>
      </c>
      <c r="K26" s="286">
        <f t="shared" si="0"/>
        <v>7897909.1799999997</v>
      </c>
      <c r="L26" s="286">
        <f t="shared" si="1"/>
        <v>2571354.120000001</v>
      </c>
    </row>
    <row r="27" spans="1:12" ht="27.75" x14ac:dyDescent="0.65">
      <c r="A27" s="169" t="s">
        <v>37</v>
      </c>
      <c r="B27" s="41" t="s">
        <v>38</v>
      </c>
      <c r="C27" s="256">
        <v>20732348.171</v>
      </c>
      <c r="D27" s="24">
        <f>SUMIF('1.WS-Re-Exp'!$F$3:$F$439,Planfin2562!A27,'1.WS-Re-Exp'!$C$3:$C$439)</f>
        <v>19610794</v>
      </c>
      <c r="E27" s="83">
        <f t="shared" si="2"/>
        <v>-5.7190655870435441</v>
      </c>
      <c r="F27" s="41" t="s">
        <v>38</v>
      </c>
      <c r="G27" s="286">
        <f>VLOOKUP($A27,'HGR2560'!$B$2:$I$28,3,0)</f>
        <v>22635107.390000001</v>
      </c>
      <c r="H27" s="286">
        <f>VLOOKUP($A27,'HGR2560'!$B$2:$I$28,5,0)</f>
        <v>21245064.600000001</v>
      </c>
      <c r="I27" s="286">
        <f>VLOOKUP($A27,'HGR2560'!$B$2:$I$28,8,0)</f>
        <v>27766478.879999999</v>
      </c>
      <c r="J27" s="286">
        <f>VLOOKUP($A27,'HGR2560'!$B$2:$I$28,4,0)</f>
        <v>-6.9</v>
      </c>
      <c r="K27" s="286">
        <f t="shared" si="0"/>
        <v>-1634270.6000000015</v>
      </c>
      <c r="L27" s="286">
        <f t="shared" si="1"/>
        <v>-8155684.879999999</v>
      </c>
    </row>
    <row r="28" spans="1:12" ht="27.75" x14ac:dyDescent="0.65">
      <c r="A28" s="169" t="s">
        <v>39</v>
      </c>
      <c r="B28" s="41" t="s">
        <v>40</v>
      </c>
      <c r="C28" s="256">
        <v>76879936.777999997</v>
      </c>
      <c r="D28" s="24">
        <f>SUMIF('1.WS-Re-Exp'!$F$3:$F$439,Planfin2562!A28,'1.WS-Re-Exp'!$C$3:$C$439)</f>
        <v>72210400</v>
      </c>
      <c r="E28" s="83">
        <f t="shared" si="2"/>
        <v>-6.4665709897743211</v>
      </c>
      <c r="F28" s="41" t="s">
        <v>40</v>
      </c>
      <c r="G28" s="286">
        <f>VLOOKUP($A28,'HGR2560'!$B$2:$I$28,3,0)</f>
        <v>71830999.980000004</v>
      </c>
      <c r="H28" s="286">
        <f>VLOOKUP($A28,'HGR2560'!$B$2:$I$28,5,0)</f>
        <v>58511474.259999998</v>
      </c>
      <c r="I28" s="286">
        <f>VLOOKUP($A28,'HGR2560'!$B$2:$I$28,8,0)</f>
        <v>74859577.799999997</v>
      </c>
      <c r="J28" s="286">
        <f>VLOOKUP($A28,'HGR2560'!$B$2:$I$28,4,0)</f>
        <v>13.5</v>
      </c>
      <c r="K28" s="286">
        <f t="shared" si="0"/>
        <v>13698925.740000002</v>
      </c>
      <c r="L28" s="286">
        <f t="shared" si="1"/>
        <v>-2649177.799999997</v>
      </c>
    </row>
    <row r="29" spans="1:12" ht="27.75" x14ac:dyDescent="0.65">
      <c r="A29" s="169" t="s">
        <v>734</v>
      </c>
      <c r="B29" s="41" t="s">
        <v>735</v>
      </c>
      <c r="C29" s="256">
        <v>14155603.102</v>
      </c>
      <c r="D29" s="24">
        <f>SUMIF('1.WS-Re-Exp'!$F$3:$F$439,Planfin2562!A29,'1.WS-Re-Exp'!$C$3:$C$439)</f>
        <v>12000000</v>
      </c>
      <c r="E29" s="83">
        <f t="shared" si="2"/>
        <v>-17.963359183333331</v>
      </c>
      <c r="F29" s="41" t="s">
        <v>735</v>
      </c>
      <c r="G29" s="286">
        <f>VLOOKUP($A29,'HGR2560'!$B$2:$I$28,3,0)</f>
        <v>6919006.9699999997</v>
      </c>
      <c r="H29" s="286">
        <f>VLOOKUP($A29,'HGR2560'!$B$2:$I$28,5,0)</f>
        <v>9526264.6099999994</v>
      </c>
      <c r="I29" s="286">
        <f>VLOOKUP($A29,'HGR2560'!$B$2:$I$28,8,0)</f>
        <v>19576738.350000001</v>
      </c>
      <c r="J29" s="286">
        <f>VLOOKUP($A29,'HGR2560'!$B$2:$I$28,4,0)</f>
        <v>-36.39</v>
      </c>
      <c r="K29" s="286">
        <f t="shared" si="0"/>
        <v>2473735.3900000006</v>
      </c>
      <c r="L29" s="286">
        <f t="shared" si="1"/>
        <v>-7576738.3500000015</v>
      </c>
    </row>
    <row r="30" spans="1:12" ht="27.75" x14ac:dyDescent="0.65">
      <c r="A30" s="169" t="s">
        <v>41</v>
      </c>
      <c r="B30" s="41" t="s">
        <v>42</v>
      </c>
      <c r="C30" s="34">
        <v>11930834.835999999</v>
      </c>
      <c r="D30" s="24">
        <f>SUMIF('1.WS-Re-Exp'!$F$3:$F$439,Planfin2562!A30,'1.WS-Re-Exp'!$C$3:$C$439)</f>
        <v>11635450</v>
      </c>
      <c r="E30" s="83">
        <f t="shared" si="2"/>
        <v>-2.5386627590681856</v>
      </c>
      <c r="F30" s="41" t="s">
        <v>42</v>
      </c>
      <c r="G30" s="286">
        <f>VLOOKUP($A30,'HGR2560'!$B$2:$I$28,3,0)</f>
        <v>15825753.5</v>
      </c>
      <c r="H30" s="286">
        <f>VLOOKUP($A30,'HGR2560'!$B$2:$I$28,5,0)</f>
        <v>35472034.420000002</v>
      </c>
      <c r="I30" s="286">
        <f>VLOOKUP($A30,'HGR2560'!$B$2:$I$28,8,0)</f>
        <v>84713212.780000001</v>
      </c>
      <c r="J30" s="286">
        <f>VLOOKUP($A30,'HGR2560'!$B$2:$I$28,4,0)</f>
        <v>11.83</v>
      </c>
      <c r="K30" s="286">
        <f t="shared" si="0"/>
        <v>-23836584.420000002</v>
      </c>
      <c r="L30" s="286">
        <f t="shared" si="1"/>
        <v>-73077762.780000001</v>
      </c>
    </row>
    <row r="31" spans="1:12" s="158" customFormat="1" ht="24" x14ac:dyDescent="0.55000000000000004">
      <c r="A31" s="177" t="s">
        <v>697</v>
      </c>
      <c r="B31" s="177" t="s">
        <v>698</v>
      </c>
      <c r="C31" s="178">
        <f>SUM(C17:C30)</f>
        <v>799121060.847</v>
      </c>
      <c r="D31" s="178">
        <f>SUM(D17:D30)</f>
        <v>788737431</v>
      </c>
      <c r="E31" s="173">
        <f t="shared" si="2"/>
        <v>-1.3164875202936834</v>
      </c>
      <c r="F31" s="177" t="s">
        <v>698</v>
      </c>
      <c r="G31" s="287">
        <f>VLOOKUP($A31,'HGR2560'!$B$2:$I$28,3,0)</f>
        <v>764843858.10000002</v>
      </c>
      <c r="H31" s="287">
        <f>VLOOKUP($A31,'HGR2560'!$B$2:$I$28,5,0)</f>
        <v>711941369.99000001</v>
      </c>
      <c r="I31" s="287">
        <f>VLOOKUP($A31,'HGR2560'!$B$2:$I$28,8,0)</f>
        <v>874051967.25999999</v>
      </c>
      <c r="J31" s="287">
        <f>VLOOKUP($A31,'HGR2560'!$B$2:$I$28,4,0)</f>
        <v>14.13</v>
      </c>
      <c r="K31" s="286">
        <f t="shared" si="0"/>
        <v>76796061.00999999</v>
      </c>
      <c r="L31" s="286">
        <f t="shared" si="1"/>
        <v>-85314536.25999999</v>
      </c>
    </row>
    <row r="32" spans="1:12" s="158" customFormat="1" ht="27.75" x14ac:dyDescent="0.65">
      <c r="A32" s="174" t="s">
        <v>699</v>
      </c>
      <c r="B32" s="179" t="s">
        <v>700</v>
      </c>
      <c r="C32" s="180">
        <f>C16-C31</f>
        <v>40382018.978999972</v>
      </c>
      <c r="D32" s="180">
        <f>D16-D31</f>
        <v>80118540.420000076</v>
      </c>
      <c r="E32" s="159"/>
      <c r="F32" s="159"/>
    </row>
    <row r="33" spans="1:12" s="158" customFormat="1" ht="30.75" x14ac:dyDescent="0.7">
      <c r="A33" s="415" t="s">
        <v>729</v>
      </c>
      <c r="B33" s="416" t="s">
        <v>730</v>
      </c>
      <c r="C33" s="417" t="str">
        <f>IF(D33&gt;0,"เกินดุล",IF(D33=0,"สมดุล","ขาดดุล"))</f>
        <v>เกินดุล</v>
      </c>
      <c r="D33" s="418">
        <f>D32-D15+D28</f>
        <v>12378259.00000006</v>
      </c>
      <c r="E33" s="159"/>
      <c r="F33" s="159"/>
      <c r="J33" s="32" t="s">
        <v>1322</v>
      </c>
    </row>
    <row r="34" spans="1:12" s="158" customFormat="1" ht="30.75" x14ac:dyDescent="0.7">
      <c r="A34" s="181"/>
      <c r="B34" s="182"/>
      <c r="C34" s="183"/>
      <c r="D34" s="159"/>
      <c r="E34" s="159"/>
      <c r="F34" s="159"/>
      <c r="J34" s="297"/>
      <c r="K34" s="444" t="s">
        <v>1323</v>
      </c>
      <c r="L34" s="444"/>
    </row>
    <row r="35" spans="1:12" ht="27.75" x14ac:dyDescent="0.65">
      <c r="A35" s="184"/>
      <c r="B35" s="185" t="s">
        <v>701</v>
      </c>
      <c r="C35" s="186"/>
      <c r="D35" s="146"/>
      <c r="E35" s="146"/>
      <c r="F35" s="146"/>
      <c r="J35" s="298"/>
      <c r="K35" s="444" t="s">
        <v>1345</v>
      </c>
      <c r="L35" s="444"/>
    </row>
    <row r="36" spans="1:12" ht="24" x14ac:dyDescent="0.55000000000000004">
      <c r="A36" s="194" t="s">
        <v>738</v>
      </c>
      <c r="B36" s="187" t="s">
        <v>728</v>
      </c>
      <c r="C36" s="188">
        <v>0</v>
      </c>
      <c r="D36" s="146"/>
      <c r="E36" s="146"/>
      <c r="F36" s="146"/>
      <c r="I36" s="31"/>
      <c r="J36" s="31"/>
    </row>
    <row r="37" spans="1:12" ht="24" x14ac:dyDescent="0.55000000000000004">
      <c r="A37" s="194"/>
      <c r="B37" s="189" t="s">
        <v>811</v>
      </c>
      <c r="C37" s="195" t="str">
        <f>IF(D37&gt;=0,"ไม่เกิน","เกิน")</f>
        <v>ไม่เกิน</v>
      </c>
      <c r="D37" s="146"/>
      <c r="E37" s="146"/>
      <c r="F37" s="146"/>
      <c r="I37" s="160"/>
      <c r="J37" s="160"/>
    </row>
    <row r="38" spans="1:12" ht="24" x14ac:dyDescent="0.55000000000000004">
      <c r="A38" s="196" t="s">
        <v>43</v>
      </c>
      <c r="B38" s="190" t="s">
        <v>986</v>
      </c>
      <c r="C38" s="191">
        <v>137876876.99000001</v>
      </c>
      <c r="D38" s="146"/>
      <c r="E38" s="161"/>
      <c r="F38" s="161"/>
    </row>
    <row r="39" spans="1:12" ht="24" x14ac:dyDescent="0.55000000000000004">
      <c r="A39" s="196" t="s">
        <v>44</v>
      </c>
      <c r="B39" s="193" t="s">
        <v>987</v>
      </c>
      <c r="C39" s="192">
        <v>-48904918.420000002</v>
      </c>
      <c r="D39" s="146"/>
      <c r="E39" s="161"/>
      <c r="F39" s="161"/>
    </row>
    <row r="40" spans="1:12" ht="24" x14ac:dyDescent="0.55000000000000004">
      <c r="A40" s="196" t="s">
        <v>702</v>
      </c>
      <c r="B40" s="193" t="s">
        <v>988</v>
      </c>
      <c r="C40" s="192">
        <v>227286549.36000001</v>
      </c>
      <c r="D40" s="146"/>
      <c r="E40" s="161"/>
      <c r="F40" s="161"/>
    </row>
    <row r="41" spans="1:12" ht="16.5" customHeight="1" x14ac:dyDescent="0.65">
      <c r="A41" s="170"/>
      <c r="B41" s="26"/>
      <c r="C41" s="161"/>
      <c r="D41" s="29"/>
      <c r="E41" s="161"/>
      <c r="F41" s="161"/>
    </row>
    <row r="42" spans="1:12" ht="26.25" customHeight="1" x14ac:dyDescent="0.4">
      <c r="A42" s="445" t="s">
        <v>703</v>
      </c>
      <c r="B42" s="445"/>
      <c r="C42" s="446"/>
      <c r="D42" s="206" t="s">
        <v>1390</v>
      </c>
      <c r="E42" s="163"/>
      <c r="F42" s="163"/>
    </row>
    <row r="43" spans="1:12" ht="27.75" x14ac:dyDescent="0.65">
      <c r="A43" s="147"/>
      <c r="B43" s="447" t="s">
        <v>704</v>
      </c>
      <c r="C43" s="447"/>
      <c r="D43" s="197">
        <f>SUM('2.WS-ยา วชภฯ'!J3)</f>
        <v>106156539.53472729</v>
      </c>
      <c r="E43" s="145"/>
      <c r="F43" s="145"/>
    </row>
    <row r="44" spans="1:12" ht="27.75" x14ac:dyDescent="0.65">
      <c r="A44" s="147"/>
      <c r="B44" s="435" t="s">
        <v>705</v>
      </c>
      <c r="C44" s="435"/>
      <c r="D44" s="197">
        <f>SUM('2.WS-ยา วชภฯ'!J4)</f>
        <v>48515848.532000005</v>
      </c>
      <c r="E44" s="145"/>
      <c r="F44" s="145"/>
    </row>
    <row r="45" spans="1:12" ht="26.25" customHeight="1" x14ac:dyDescent="0.65">
      <c r="A45" s="147"/>
      <c r="B45" s="435" t="s">
        <v>706</v>
      </c>
      <c r="C45" s="435"/>
      <c r="D45" s="197">
        <f>SUM('2.WS-ยา วชภฯ'!J5)</f>
        <v>28719261.666363638</v>
      </c>
      <c r="E45" s="145"/>
      <c r="F45" s="145"/>
    </row>
    <row r="46" spans="1:12" ht="26.25" customHeight="1" x14ac:dyDescent="0.65">
      <c r="A46" s="147"/>
      <c r="B46" s="448" t="s">
        <v>666</v>
      </c>
      <c r="C46" s="449"/>
      <c r="D46" s="197">
        <f>SUM(D43:D45)</f>
        <v>183391649.73309091</v>
      </c>
      <c r="E46" s="145"/>
      <c r="F46" s="145"/>
    </row>
    <row r="47" spans="1:12" ht="23.25" customHeight="1" x14ac:dyDescent="0.65">
      <c r="A47" s="147"/>
      <c r="B47" s="145"/>
      <c r="C47" s="145"/>
      <c r="D47" s="28"/>
      <c r="E47" s="145"/>
      <c r="F47" s="145"/>
    </row>
    <row r="48" spans="1:12" ht="21" customHeight="1" x14ac:dyDescent="0.4">
      <c r="A48" s="198" t="s">
        <v>743</v>
      </c>
      <c r="B48" s="199"/>
      <c r="C48" s="198"/>
      <c r="D48" s="206" t="s">
        <v>1390</v>
      </c>
      <c r="E48" s="163"/>
      <c r="F48" s="163"/>
    </row>
    <row r="49" spans="1:8" ht="27.75" x14ac:dyDescent="0.65">
      <c r="A49" s="147"/>
      <c r="B49" s="439" t="s">
        <v>624</v>
      </c>
      <c r="C49" s="439"/>
      <c r="D49" s="173">
        <f>SUM('3.WS-วัสดุอื่น'!G3)</f>
        <v>2082930.8936363636</v>
      </c>
      <c r="E49" s="145"/>
      <c r="F49" s="145"/>
    </row>
    <row r="50" spans="1:8" ht="27.75" x14ac:dyDescent="0.65">
      <c r="A50" s="147"/>
      <c r="B50" s="439" t="s">
        <v>625</v>
      </c>
      <c r="C50" s="439"/>
      <c r="D50" s="173">
        <f>SUM('3.WS-วัสดุอื่น'!G4)</f>
        <v>157873.39000000001</v>
      </c>
      <c r="E50" s="145"/>
      <c r="F50" s="145"/>
    </row>
    <row r="51" spans="1:8" ht="27.75" x14ac:dyDescent="0.65">
      <c r="A51" s="147"/>
      <c r="B51" s="439" t="s">
        <v>626</v>
      </c>
      <c r="C51" s="439"/>
      <c r="D51" s="173">
        <f>SUM('3.WS-วัสดุอื่น'!G5)</f>
        <v>2729486.73</v>
      </c>
      <c r="E51" s="145"/>
      <c r="F51" s="145"/>
      <c r="G51" s="164"/>
      <c r="H51" s="164"/>
    </row>
    <row r="52" spans="1:8" ht="27.75" x14ac:dyDescent="0.65">
      <c r="A52" s="147"/>
      <c r="B52" s="439" t="s">
        <v>627</v>
      </c>
      <c r="C52" s="439"/>
      <c r="D52" s="173">
        <f>SUM('3.WS-วัสดุอื่น'!G6)</f>
        <v>138747.27272727274</v>
      </c>
      <c r="G52" s="164"/>
      <c r="H52" s="164"/>
    </row>
    <row r="53" spans="1:8" ht="27.75" x14ac:dyDescent="0.65">
      <c r="A53" s="147"/>
      <c r="B53" s="439" t="s">
        <v>628</v>
      </c>
      <c r="C53" s="439"/>
      <c r="D53" s="173">
        <f>SUM('3.WS-วัสดุอื่น'!G7)</f>
        <v>4349.4545454545396</v>
      </c>
      <c r="G53" s="164"/>
      <c r="H53" s="164"/>
    </row>
    <row r="54" spans="1:8" ht="27.75" x14ac:dyDescent="0.65">
      <c r="A54" s="147"/>
      <c r="B54" s="439" t="s">
        <v>629</v>
      </c>
      <c r="C54" s="439"/>
      <c r="D54" s="173">
        <f>SUM('3.WS-วัสดุอื่น'!G8)</f>
        <v>565503.66727272724</v>
      </c>
      <c r="G54" s="164"/>
      <c r="H54" s="164"/>
    </row>
    <row r="55" spans="1:8" ht="27.75" x14ac:dyDescent="0.65">
      <c r="A55" s="147"/>
      <c r="B55" s="439" t="s">
        <v>630</v>
      </c>
      <c r="C55" s="439"/>
      <c r="D55" s="173">
        <f>SUM('3.WS-วัสดุอื่น'!G9)</f>
        <v>3236275.2572727269</v>
      </c>
      <c r="G55" s="164"/>
      <c r="H55" s="164"/>
    </row>
    <row r="56" spans="1:8" ht="27.75" x14ac:dyDescent="0.65">
      <c r="A56" s="147"/>
      <c r="B56" s="439" t="s">
        <v>631</v>
      </c>
      <c r="C56" s="439"/>
      <c r="D56" s="173">
        <f>SUM('3.WS-วัสดุอื่น'!G10)</f>
        <v>9395082.8072727267</v>
      </c>
      <c r="G56" s="164"/>
      <c r="H56" s="164"/>
    </row>
    <row r="57" spans="1:8" ht="27.75" x14ac:dyDescent="0.65">
      <c r="A57" s="147"/>
      <c r="B57" s="439" t="s">
        <v>632</v>
      </c>
      <c r="C57" s="439"/>
      <c r="D57" s="173">
        <f>SUM('3.WS-วัสดุอื่น'!G11)</f>
        <v>3899</v>
      </c>
      <c r="G57" s="164"/>
      <c r="H57" s="164"/>
    </row>
    <row r="58" spans="1:8" ht="27.75" x14ac:dyDescent="0.65">
      <c r="A58" s="147"/>
      <c r="B58" s="439" t="s">
        <v>633</v>
      </c>
      <c r="C58" s="439"/>
      <c r="D58" s="173">
        <f>SUM('3.WS-วัสดุอื่น'!G12)</f>
        <v>0</v>
      </c>
      <c r="G58" s="164"/>
      <c r="H58" s="164"/>
    </row>
    <row r="59" spans="1:8" ht="27.75" x14ac:dyDescent="0.65">
      <c r="A59" s="147"/>
      <c r="B59" s="439" t="s">
        <v>634</v>
      </c>
      <c r="C59" s="439"/>
      <c r="D59" s="173">
        <f>SUM('3.WS-วัสดุอื่น'!G13)</f>
        <v>2439631.94</v>
      </c>
      <c r="G59" s="164"/>
      <c r="H59" s="164"/>
    </row>
    <row r="60" spans="1:8" ht="27.75" x14ac:dyDescent="0.65">
      <c r="A60" s="147"/>
      <c r="B60" s="434" t="s">
        <v>666</v>
      </c>
      <c r="C60" s="434"/>
      <c r="D60" s="197">
        <f>SUM(D49:D59)</f>
        <v>20753780.41272727</v>
      </c>
      <c r="G60" s="164"/>
      <c r="H60" s="164"/>
    </row>
    <row r="61" spans="1:8" ht="28.5" customHeight="1" x14ac:dyDescent="0.65">
      <c r="A61" s="147"/>
      <c r="B61" s="165"/>
      <c r="C61" s="145"/>
      <c r="D61" s="29"/>
      <c r="E61" s="26"/>
      <c r="F61" s="26"/>
      <c r="G61" s="164"/>
      <c r="H61" s="164"/>
    </row>
    <row r="62" spans="1:8" ht="28.5" customHeight="1" x14ac:dyDescent="0.4">
      <c r="A62" s="437" t="s">
        <v>752</v>
      </c>
      <c r="B62" s="437"/>
      <c r="C62" s="437"/>
      <c r="D62" s="437"/>
      <c r="E62" s="163"/>
      <c r="F62" s="163"/>
      <c r="G62" s="164"/>
      <c r="H62" s="164"/>
    </row>
    <row r="63" spans="1:8" ht="27.75" x14ac:dyDescent="0.65">
      <c r="A63" s="147"/>
      <c r="B63" s="440" t="s">
        <v>1391</v>
      </c>
      <c r="C63" s="441"/>
      <c r="D63" s="206" t="s">
        <v>707</v>
      </c>
      <c r="E63" s="166"/>
      <c r="F63" s="166"/>
      <c r="G63" s="164"/>
      <c r="H63" s="164"/>
    </row>
    <row r="64" spans="1:8" ht="27.75" x14ac:dyDescent="0.65">
      <c r="A64" s="147"/>
      <c r="B64" s="433" t="s">
        <v>708</v>
      </c>
      <c r="C64" s="433"/>
      <c r="D64" s="173">
        <f>SUM('4.WS-แผน จน.'!E4)</f>
        <v>52202897.979166672</v>
      </c>
      <c r="E64" s="26"/>
      <c r="F64" s="26"/>
      <c r="G64" s="164"/>
      <c r="H64" s="164"/>
    </row>
    <row r="65" spans="1:10" ht="27.75" x14ac:dyDescent="0.65">
      <c r="A65" s="147"/>
      <c r="B65" s="433" t="s">
        <v>709</v>
      </c>
      <c r="C65" s="433"/>
      <c r="D65" s="173">
        <f>SUM('4.WS-แผน จน.'!E5)</f>
        <v>21934038.23916667</v>
      </c>
      <c r="E65" s="26"/>
      <c r="F65" s="26"/>
      <c r="G65" s="164"/>
      <c r="H65" s="164"/>
    </row>
    <row r="66" spans="1:10" ht="27.75" x14ac:dyDescent="0.65">
      <c r="A66" s="147"/>
      <c r="B66" s="433" t="s">
        <v>710</v>
      </c>
      <c r="C66" s="433"/>
      <c r="D66" s="173">
        <f>SUM('4.WS-แผน จน.'!E6)</f>
        <v>5465624.5</v>
      </c>
      <c r="E66" s="26"/>
      <c r="F66" s="26"/>
      <c r="G66" s="164"/>
      <c r="H66" s="164"/>
    </row>
    <row r="67" spans="1:10" ht="27.75" x14ac:dyDescent="0.65">
      <c r="A67" s="147"/>
      <c r="B67" s="433" t="s">
        <v>711</v>
      </c>
      <c r="C67" s="433"/>
      <c r="D67" s="173">
        <f>SUM('4.WS-แผน จน.'!E7)</f>
        <v>2211850.361111111</v>
      </c>
      <c r="E67" s="26"/>
      <c r="F67" s="26"/>
      <c r="G67" s="164"/>
      <c r="H67" s="164"/>
    </row>
    <row r="68" spans="1:10" ht="27.75" x14ac:dyDescent="0.65">
      <c r="A68" s="147"/>
      <c r="B68" s="433" t="s">
        <v>712</v>
      </c>
      <c r="C68" s="433"/>
      <c r="D68" s="173">
        <f>SUM('4.WS-แผน จน.'!E13)</f>
        <v>40994191.333333328</v>
      </c>
      <c r="E68" s="26"/>
      <c r="F68" s="26"/>
      <c r="G68" s="164"/>
      <c r="H68" s="164"/>
    </row>
    <row r="69" spans="1:10" ht="27.75" x14ac:dyDescent="0.65">
      <c r="A69" s="147"/>
      <c r="B69" s="433" t="s">
        <v>713</v>
      </c>
      <c r="C69" s="433"/>
      <c r="D69" s="173">
        <f>SUM('4.WS-แผน จน.'!E14)</f>
        <v>4547010.3000000007</v>
      </c>
      <c r="E69" s="26"/>
      <c r="F69" s="26"/>
      <c r="G69" s="164"/>
      <c r="H69" s="164"/>
    </row>
    <row r="70" spans="1:10" ht="27.75" x14ac:dyDescent="0.65">
      <c r="A70" s="147"/>
      <c r="B70" s="433" t="s">
        <v>803</v>
      </c>
      <c r="C70" s="433"/>
      <c r="D70" s="173">
        <f>SUM('4.WS-แผน จน.'!E15)</f>
        <v>19643490.157499999</v>
      </c>
      <c r="E70" s="26"/>
      <c r="F70" s="26"/>
      <c r="G70" s="164"/>
      <c r="H70" s="164"/>
      <c r="I70" s="160"/>
      <c r="J70" s="160"/>
    </row>
    <row r="71" spans="1:10" ht="27.75" x14ac:dyDescent="0.65">
      <c r="A71" s="147"/>
      <c r="B71" s="433" t="s">
        <v>714</v>
      </c>
      <c r="C71" s="433"/>
      <c r="D71" s="173">
        <f>SUM('4.WS-แผน จน.'!E16)</f>
        <v>17822385.683333334</v>
      </c>
      <c r="E71" s="26"/>
      <c r="F71" s="26"/>
      <c r="G71" s="164"/>
      <c r="H71" s="164"/>
    </row>
    <row r="72" spans="1:10" ht="27.75" x14ac:dyDescent="0.65">
      <c r="A72" s="147"/>
      <c r="B72" s="434" t="s">
        <v>666</v>
      </c>
      <c r="C72" s="434"/>
      <c r="D72" s="197">
        <f>SUM(D64:D71)</f>
        <v>164821488.5536111</v>
      </c>
      <c r="E72" s="26"/>
      <c r="F72" s="26"/>
      <c r="G72" s="164"/>
      <c r="H72" s="164"/>
    </row>
    <row r="73" spans="1:10" ht="12.75" customHeight="1" x14ac:dyDescent="0.65">
      <c r="A73" s="147"/>
      <c r="B73" s="26"/>
      <c r="C73" s="145"/>
      <c r="D73" s="29"/>
      <c r="E73" s="26"/>
      <c r="F73" s="26"/>
      <c r="G73" s="164"/>
      <c r="H73" s="164"/>
    </row>
    <row r="74" spans="1:10" ht="24.75" customHeight="1" x14ac:dyDescent="0.55000000000000004">
      <c r="A74" s="167" t="s">
        <v>753</v>
      </c>
      <c r="C74" s="167"/>
      <c r="D74" s="156"/>
      <c r="E74" s="167"/>
      <c r="F74" s="167"/>
      <c r="G74" s="164"/>
      <c r="H74" s="164"/>
    </row>
    <row r="75" spans="1:10" ht="27" customHeight="1" x14ac:dyDescent="0.65">
      <c r="A75" s="147"/>
      <c r="B75" s="438" t="s">
        <v>1392</v>
      </c>
      <c r="C75" s="438"/>
      <c r="D75" s="224" t="s">
        <v>707</v>
      </c>
      <c r="E75" s="26"/>
      <c r="F75" s="26"/>
      <c r="G75" s="164"/>
      <c r="H75" s="164"/>
    </row>
    <row r="76" spans="1:10" ht="23.25" customHeight="1" x14ac:dyDescent="0.65">
      <c r="A76" s="147"/>
      <c r="B76" s="432" t="s">
        <v>715</v>
      </c>
      <c r="C76" s="432"/>
      <c r="D76" s="173">
        <f>SUM('5.WS-แผน ลน.'!E4)</f>
        <v>111820672.88249999</v>
      </c>
      <c r="E76" s="26"/>
      <c r="F76" s="26"/>
    </row>
    <row r="77" spans="1:10" ht="27" customHeight="1" x14ac:dyDescent="0.65">
      <c r="A77" s="147"/>
      <c r="B77" s="432" t="s">
        <v>716</v>
      </c>
      <c r="C77" s="432"/>
      <c r="D77" s="173">
        <f>SUM('5.WS-แผน ลน.'!E5)</f>
        <v>31484654.537777781</v>
      </c>
      <c r="E77" s="26"/>
      <c r="F77" s="26"/>
    </row>
    <row r="78" spans="1:10" ht="26.25" customHeight="1" x14ac:dyDescent="0.65">
      <c r="A78" s="147"/>
      <c r="B78" s="432" t="s">
        <v>717</v>
      </c>
      <c r="C78" s="432"/>
      <c r="D78" s="173">
        <f>SUM('5.WS-แผน ลน.'!E6)</f>
        <v>40728259.972499996</v>
      </c>
      <c r="E78" s="26"/>
      <c r="F78" s="26"/>
    </row>
    <row r="79" spans="1:10" ht="25.5" customHeight="1" x14ac:dyDescent="0.65">
      <c r="A79" s="147"/>
      <c r="B79" s="432" t="s">
        <v>718</v>
      </c>
      <c r="C79" s="432"/>
      <c r="D79" s="173">
        <f>SUM('5.WS-แผน ลน.'!E7)</f>
        <v>2339055.8925000001</v>
      </c>
      <c r="E79" s="26"/>
      <c r="F79" s="26"/>
    </row>
    <row r="80" spans="1:10" ht="25.5" customHeight="1" x14ac:dyDescent="0.65">
      <c r="A80" s="147"/>
      <c r="B80" s="432" t="s">
        <v>719</v>
      </c>
      <c r="C80" s="432"/>
      <c r="D80" s="173">
        <f>SUM('5.WS-แผน ลน.'!E8)</f>
        <v>1418884.6500000001</v>
      </c>
      <c r="E80" s="26"/>
      <c r="F80" s="26"/>
    </row>
    <row r="81" spans="1:13" ht="25.5" customHeight="1" x14ac:dyDescent="0.65">
      <c r="A81" s="147"/>
      <c r="B81" s="432" t="s">
        <v>720</v>
      </c>
      <c r="C81" s="432"/>
      <c r="D81" s="173">
        <f>SUM('5.WS-แผน ลน.'!E9)</f>
        <v>27055321.09</v>
      </c>
      <c r="E81" s="26"/>
      <c r="F81" s="26"/>
    </row>
    <row r="82" spans="1:13" ht="24.75" customHeight="1" x14ac:dyDescent="0.65">
      <c r="A82" s="147"/>
      <c r="B82" s="432" t="s">
        <v>721</v>
      </c>
      <c r="C82" s="432"/>
      <c r="D82" s="173">
        <f>SUM('5.WS-แผน ลน.'!E10)</f>
        <v>14085144.680555556</v>
      </c>
      <c r="E82" s="145"/>
      <c r="F82" s="145"/>
    </row>
    <row r="83" spans="1:13" ht="23.25" customHeight="1" x14ac:dyDescent="0.65">
      <c r="A83" s="147"/>
      <c r="B83" s="434" t="s">
        <v>666</v>
      </c>
      <c r="C83" s="434"/>
      <c r="D83" s="197">
        <f>SUM(D76:D82)</f>
        <v>228931993.70583335</v>
      </c>
      <c r="E83" s="26"/>
      <c r="F83" s="26"/>
      <c r="G83" s="164"/>
      <c r="H83" s="164"/>
    </row>
    <row r="84" spans="1:13" ht="27" customHeight="1" x14ac:dyDescent="0.65">
      <c r="A84" s="147"/>
      <c r="B84" s="26"/>
      <c r="C84" s="145"/>
      <c r="D84" s="29"/>
      <c r="E84" s="145"/>
      <c r="F84" s="145"/>
    </row>
    <row r="85" spans="1:13" ht="23.25" customHeight="1" x14ac:dyDescent="0.55000000000000004">
      <c r="A85" s="167" t="s">
        <v>754</v>
      </c>
      <c r="C85" s="167"/>
      <c r="D85" s="230" t="s">
        <v>707</v>
      </c>
      <c r="E85" s="167"/>
      <c r="F85" s="167"/>
    </row>
    <row r="86" spans="1:13" ht="27.75" x14ac:dyDescent="0.65">
      <c r="A86" s="170"/>
      <c r="B86" s="432" t="s">
        <v>1393</v>
      </c>
      <c r="C86" s="432"/>
      <c r="D86" s="205">
        <f>SUM('6.WS-แผนลงทุน'!G4)</f>
        <v>0</v>
      </c>
      <c r="E86" s="161"/>
      <c r="F86" s="161"/>
    </row>
    <row r="87" spans="1:13" ht="27.75" x14ac:dyDescent="0.65">
      <c r="A87" s="170"/>
      <c r="B87" s="432" t="s">
        <v>1394</v>
      </c>
      <c r="C87" s="432"/>
      <c r="D87" s="205">
        <f>SUM('6.WS-แผนลงทุน'!G5)</f>
        <v>14084921.42</v>
      </c>
      <c r="E87" s="161"/>
      <c r="F87" s="161"/>
      <c r="I87" s="164"/>
      <c r="J87" s="164"/>
      <c r="K87" s="164"/>
      <c r="L87" s="164"/>
      <c r="M87" s="164"/>
    </row>
    <row r="88" spans="1:13" ht="27.75" x14ac:dyDescent="0.65">
      <c r="A88" s="170"/>
      <c r="B88" s="432" t="s">
        <v>1395</v>
      </c>
      <c r="C88" s="432"/>
      <c r="D88" s="205">
        <f>SUM('6.WS-แผนลงทุน'!G6)</f>
        <v>125865760</v>
      </c>
      <c r="E88" s="161"/>
      <c r="F88" s="161"/>
      <c r="I88" s="164"/>
      <c r="J88" s="164"/>
      <c r="K88" s="164"/>
      <c r="L88" s="164"/>
      <c r="M88" s="164"/>
    </row>
    <row r="89" spans="1:13" ht="25.5" customHeight="1" x14ac:dyDescent="0.65">
      <c r="A89" s="147"/>
      <c r="B89" s="434" t="s">
        <v>666</v>
      </c>
      <c r="C89" s="434"/>
      <c r="D89" s="197">
        <f>SUM(D86:D88)</f>
        <v>139950681.41999999</v>
      </c>
      <c r="E89" s="145"/>
      <c r="F89" s="145"/>
      <c r="I89" s="164"/>
      <c r="J89" s="164"/>
      <c r="K89" s="164"/>
      <c r="L89" s="164"/>
      <c r="M89" s="164"/>
    </row>
    <row r="90" spans="1:13" ht="21.75" customHeight="1" x14ac:dyDescent="0.65">
      <c r="A90" s="147"/>
      <c r="B90" s="145"/>
      <c r="C90" s="145"/>
      <c r="D90" s="28"/>
      <c r="E90" s="145"/>
      <c r="F90" s="145"/>
      <c r="I90" s="164"/>
      <c r="J90" s="164"/>
      <c r="K90" s="164"/>
      <c r="L90" s="164"/>
      <c r="M90" s="164"/>
    </row>
    <row r="91" spans="1:13" ht="23.25" customHeight="1" x14ac:dyDescent="0.65">
      <c r="A91" s="147"/>
      <c r="B91" s="167" t="s">
        <v>755</v>
      </c>
      <c r="C91" s="167"/>
      <c r="D91" s="200" t="s">
        <v>707</v>
      </c>
      <c r="E91" s="167"/>
      <c r="F91" s="167"/>
    </row>
    <row r="92" spans="1:13" ht="27.75" x14ac:dyDescent="0.65">
      <c r="A92" s="170"/>
      <c r="B92" s="435" t="s">
        <v>793</v>
      </c>
      <c r="C92" s="435"/>
      <c r="D92" s="24">
        <f>SUM('7.WS-แผน รพ.สต.'!C24)</f>
        <v>12108780</v>
      </c>
      <c r="E92" s="26"/>
      <c r="F92" s="26"/>
    </row>
    <row r="93" spans="1:13" ht="27.75" x14ac:dyDescent="0.65">
      <c r="A93" s="170"/>
      <c r="B93" s="432" t="s">
        <v>790</v>
      </c>
      <c r="C93" s="432"/>
      <c r="D93" s="24">
        <f>SUM('7.WS-แผน รพ.สต.'!D24)</f>
        <v>2517960</v>
      </c>
      <c r="E93" s="26"/>
      <c r="F93" s="26"/>
    </row>
    <row r="94" spans="1:13" ht="27.75" x14ac:dyDescent="0.65">
      <c r="A94" s="170"/>
      <c r="B94" s="436" t="s">
        <v>788</v>
      </c>
      <c r="C94" s="436"/>
      <c r="D94" s="24">
        <f>SUM('7.WS-แผน รพ.สต.'!E24)</f>
        <v>5335820</v>
      </c>
      <c r="E94" s="26"/>
      <c r="F94" s="26"/>
    </row>
    <row r="95" spans="1:13" ht="24" x14ac:dyDescent="0.55000000000000004">
      <c r="B95" s="436" t="s">
        <v>789</v>
      </c>
      <c r="C95" s="436"/>
      <c r="D95" s="24">
        <f>SUM('7.WS-แผน รพ.สต.'!F24)</f>
        <v>2999910</v>
      </c>
    </row>
    <row r="96" spans="1:13" ht="24" x14ac:dyDescent="0.55000000000000004">
      <c r="B96" s="434" t="s">
        <v>666</v>
      </c>
      <c r="C96" s="434"/>
      <c r="D96" s="197">
        <f>SUM(D92:D95)</f>
        <v>22962470</v>
      </c>
    </row>
  </sheetData>
  <mergeCells count="49">
    <mergeCell ref="G3:L3"/>
    <mergeCell ref="K34:L34"/>
    <mergeCell ref="K35:L35"/>
    <mergeCell ref="B53:C53"/>
    <mergeCell ref="A42:C42"/>
    <mergeCell ref="B43:C43"/>
    <mergeCell ref="B44:C44"/>
    <mergeCell ref="B45:C45"/>
    <mergeCell ref="B46:C46"/>
    <mergeCell ref="B49:C49"/>
    <mergeCell ref="B50:C50"/>
    <mergeCell ref="B51:C51"/>
    <mergeCell ref="B52:C52"/>
    <mergeCell ref="B59:C59"/>
    <mergeCell ref="B63:C63"/>
    <mergeCell ref="B60:C60"/>
    <mergeCell ref="B64:C64"/>
    <mergeCell ref="B65:C65"/>
    <mergeCell ref="B54:C54"/>
    <mergeCell ref="B55:C55"/>
    <mergeCell ref="B56:C56"/>
    <mergeCell ref="B57:C57"/>
    <mergeCell ref="B58:C58"/>
    <mergeCell ref="B78:C78"/>
    <mergeCell ref="B79:C79"/>
    <mergeCell ref="B67:C67"/>
    <mergeCell ref="A62:D62"/>
    <mergeCell ref="B66:C66"/>
    <mergeCell ref="B70:C70"/>
    <mergeCell ref="B71:C71"/>
    <mergeCell ref="B72:C72"/>
    <mergeCell ref="B75:C75"/>
    <mergeCell ref="B76:C76"/>
    <mergeCell ref="B80:C80"/>
    <mergeCell ref="B68:C68"/>
    <mergeCell ref="B69:C69"/>
    <mergeCell ref="B96:C96"/>
    <mergeCell ref="B81:C81"/>
    <mergeCell ref="B82:C82"/>
    <mergeCell ref="B83:C83"/>
    <mergeCell ref="B86:C86"/>
    <mergeCell ref="B87:C87"/>
    <mergeCell ref="B88:C88"/>
    <mergeCell ref="B89:C89"/>
    <mergeCell ref="B92:C92"/>
    <mergeCell ref="B93:C93"/>
    <mergeCell ref="B94:C94"/>
    <mergeCell ref="B95:C95"/>
    <mergeCell ref="B77:C77"/>
  </mergeCells>
  <conditionalFormatting sqref="C33">
    <cfRule type="containsText" dxfId="19" priority="5" operator="containsText" text="สมดุล">
      <formula>NOT(ISERROR(SEARCH("สมดุล",C33)))</formula>
    </cfRule>
    <cfRule type="containsText" dxfId="18" priority="6" operator="containsText" text="ขาดดุล">
      <formula>NOT(ISERROR(SEARCH("ขาดดุล",C33)))</formula>
    </cfRule>
    <cfRule type="containsText" dxfId="17" priority="7" operator="containsText" text="เกินดุล">
      <formula>NOT(ISERROR(SEARCH("เกินดุล",C33)))</formula>
    </cfRule>
  </conditionalFormatting>
  <conditionalFormatting sqref="K5:K31">
    <cfRule type="cellIs" dxfId="16" priority="3" operator="greaterThan">
      <formula>0</formula>
    </cfRule>
    <cfRule type="cellIs" dxfId="15" priority="4" operator="lessThan">
      <formula>0</formula>
    </cfRule>
  </conditionalFormatting>
  <conditionalFormatting sqref="K5:L31">
    <cfRule type="cellIs" dxfId="14" priority="1" operator="greaterThan">
      <formula>0</formula>
    </cfRule>
    <cfRule type="cellIs" dxfId="13" priority="2" operator="lessThan">
      <formula>0</formula>
    </cfRule>
  </conditionalFormatting>
  <pageMargins left="0.15748031496062992" right="0.35433070866141736" top="0.41" bottom="0.35433070866141736" header="0.41" footer="0.19685039370078741"/>
  <pageSetup paperSize="9" scale="70" orientation="portrait" r:id="rId1"/>
  <headerFooter>
    <oddFooter>&amp;L
Planfin60&amp;R
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K56"/>
  <sheetViews>
    <sheetView zoomScale="90" zoomScaleNormal="90" workbookViewId="0">
      <selection activeCell="E15" sqref="E15"/>
    </sheetView>
  </sheetViews>
  <sheetFormatPr defaultColWidth="9" defaultRowHeight="24" x14ac:dyDescent="0.55000000000000004"/>
  <cols>
    <col min="1" max="1" width="2.125" style="1" customWidth="1"/>
    <col min="2" max="2" width="3.125" style="1" customWidth="1"/>
    <col min="3" max="3" width="10.875" style="3" customWidth="1"/>
    <col min="4" max="4" width="55.625" style="1" customWidth="1"/>
    <col min="5" max="5" width="15.375" style="1" customWidth="1"/>
    <col min="6" max="6" width="15" style="1" customWidth="1"/>
    <col min="7" max="7" width="18.25" style="1" customWidth="1"/>
    <col min="8" max="9" width="9" style="1"/>
    <col min="10" max="10" width="18" style="43" customWidth="1"/>
    <col min="11" max="11" width="11.75" style="1" bestFit="1" customWidth="1"/>
    <col min="12" max="16384" width="9" style="1"/>
  </cols>
  <sheetData>
    <row r="1" spans="3:10" ht="30.75" x14ac:dyDescent="0.7">
      <c r="C1" s="46"/>
      <c r="D1" s="95" t="s">
        <v>742</v>
      </c>
      <c r="E1" s="450">
        <v>2562</v>
      </c>
      <c r="F1" s="451"/>
      <c r="G1" s="452"/>
    </row>
    <row r="2" spans="3:10" s="4" customFormat="1" ht="53.25" customHeight="1" x14ac:dyDescent="0.55000000000000004">
      <c r="C2" s="47">
        <v>1</v>
      </c>
      <c r="D2" s="48" t="s">
        <v>637</v>
      </c>
      <c r="E2" s="5" t="s">
        <v>641</v>
      </c>
      <c r="F2" s="38" t="s">
        <v>643</v>
      </c>
      <c r="G2" s="53" t="s">
        <v>642</v>
      </c>
      <c r="J2" s="44"/>
    </row>
    <row r="3" spans="3:10" x14ac:dyDescent="0.55000000000000004">
      <c r="C3" s="54">
        <v>41010</v>
      </c>
      <c r="D3" s="55" t="s">
        <v>1</v>
      </c>
      <c r="E3" s="35">
        <v>234882</v>
      </c>
      <c r="F3" s="6">
        <f>G3/E3</f>
        <v>597.57427133624549</v>
      </c>
      <c r="G3" s="56">
        <f>SUMIF('1.WS-Re-Exp'!$E$3:$E$439,Revenue!C3,'1.WS-Re-Exp'!$C$3:$C$439)</f>
        <v>140359440</v>
      </c>
      <c r="J3" s="43">
        <v>75086453.569999993</v>
      </c>
    </row>
    <row r="4" spans="3:10" x14ac:dyDescent="0.55000000000000004">
      <c r="C4" s="54">
        <v>41020</v>
      </c>
      <c r="D4" s="55" t="s">
        <v>5</v>
      </c>
      <c r="E4" s="36">
        <v>348</v>
      </c>
      <c r="F4" s="7">
        <f t="shared" ref="F4:F10" si="0">G4/E4</f>
        <v>574.71264367816093</v>
      </c>
      <c r="G4" s="57">
        <f>SUMIF('1.WS-Re-Exp'!$E$3:$E$439,Revenue!C4,'1.WS-Re-Exp'!$C$3:$C$439)</f>
        <v>200000</v>
      </c>
      <c r="H4" s="1">
        <v>1</v>
      </c>
      <c r="J4" s="43">
        <v>0</v>
      </c>
    </row>
    <row r="5" spans="3:10" x14ac:dyDescent="0.55000000000000004">
      <c r="C5" s="54">
        <v>41030</v>
      </c>
      <c r="D5" s="55" t="s">
        <v>679</v>
      </c>
      <c r="E5" s="36">
        <v>5866</v>
      </c>
      <c r="F5" s="7">
        <f t="shared" si="0"/>
        <v>1000.6818956699625</v>
      </c>
      <c r="G5" s="57">
        <f>SUMIF('1.WS-Re-Exp'!$E$3:$E$439,Revenue!C5,'1.WS-Re-Exp'!$C$3:$C$439)</f>
        <v>5870000</v>
      </c>
      <c r="J5" s="43">
        <v>913563</v>
      </c>
    </row>
    <row r="6" spans="3:10" x14ac:dyDescent="0.55000000000000004">
      <c r="C6" s="54">
        <v>41040</v>
      </c>
      <c r="D6" s="55" t="s">
        <v>7</v>
      </c>
      <c r="E6" s="36">
        <v>62059</v>
      </c>
      <c r="F6" s="7">
        <f t="shared" si="0"/>
        <v>778.29162571101699</v>
      </c>
      <c r="G6" s="57">
        <f>SUMIF('1.WS-Re-Exp'!$E$3:$E$439,Revenue!C6,'1.WS-Re-Exp'!$C$3:$C$439)</f>
        <v>48300000</v>
      </c>
      <c r="J6" s="43">
        <v>8865300</v>
      </c>
    </row>
    <row r="7" spans="3:10" x14ac:dyDescent="0.55000000000000004">
      <c r="C7" s="54">
        <v>41050</v>
      </c>
      <c r="D7" s="55" t="s">
        <v>9</v>
      </c>
      <c r="E7" s="36">
        <v>45973</v>
      </c>
      <c r="F7" s="7">
        <f t="shared" si="0"/>
        <v>629.52167576621059</v>
      </c>
      <c r="G7" s="57">
        <f>SUMIF('1.WS-Re-Exp'!$E$3:$E$439,Revenue!C7,'1.WS-Re-Exp'!$C$3:$C$439)</f>
        <v>28941000</v>
      </c>
      <c r="J7" s="43">
        <v>2829899</v>
      </c>
    </row>
    <row r="8" spans="3:10" x14ac:dyDescent="0.55000000000000004">
      <c r="C8" s="54">
        <v>41060</v>
      </c>
      <c r="D8" s="55" t="s">
        <v>11</v>
      </c>
      <c r="E8" s="36">
        <v>1638</v>
      </c>
      <c r="F8" s="7">
        <f t="shared" si="0"/>
        <v>61.050061050061053</v>
      </c>
      <c r="G8" s="57">
        <f>SUMIF('1.WS-Re-Exp'!$E$3:$E$439,Revenue!C8,'1.WS-Re-Exp'!$C$3:$C$439)</f>
        <v>100000</v>
      </c>
      <c r="J8" s="43">
        <v>233409</v>
      </c>
    </row>
    <row r="9" spans="3:10" x14ac:dyDescent="0.55000000000000004">
      <c r="C9" s="54">
        <v>41070</v>
      </c>
      <c r="D9" s="55" t="s">
        <v>13</v>
      </c>
      <c r="E9" s="36">
        <v>50174</v>
      </c>
      <c r="F9" s="7">
        <f t="shared" si="0"/>
        <v>398.41352094710408</v>
      </c>
      <c r="G9" s="57">
        <f>SUMIF('1.WS-Re-Exp'!$E$3:$E$439,Revenue!C9,'1.WS-Re-Exp'!$C$3:$C$439)</f>
        <v>19990000</v>
      </c>
      <c r="J9" s="43">
        <v>4380916</v>
      </c>
    </row>
    <row r="10" spans="3:10" x14ac:dyDescent="0.55000000000000004">
      <c r="C10" s="54">
        <v>41111</v>
      </c>
      <c r="D10" s="18" t="s">
        <v>677</v>
      </c>
      <c r="E10" s="39">
        <f>SUM(E3:E9)</f>
        <v>400940</v>
      </c>
      <c r="F10" s="7">
        <f t="shared" si="0"/>
        <v>607.97236494238541</v>
      </c>
      <c r="G10" s="58">
        <f>SUM(G3:G9)</f>
        <v>243760440</v>
      </c>
      <c r="J10" s="43">
        <v>92309540.569999993</v>
      </c>
    </row>
    <row r="11" spans="3:10" x14ac:dyDescent="0.55000000000000004">
      <c r="C11" s="49">
        <v>2</v>
      </c>
      <c r="D11" s="50" t="s">
        <v>740</v>
      </c>
      <c r="E11" s="15" t="s">
        <v>791</v>
      </c>
      <c r="F11" s="40" t="s">
        <v>640</v>
      </c>
      <c r="G11" s="59" t="s">
        <v>741</v>
      </c>
    </row>
    <row r="12" spans="3:10" x14ac:dyDescent="0.55000000000000004">
      <c r="C12" s="54">
        <v>42010</v>
      </c>
      <c r="D12" s="55" t="s">
        <v>1</v>
      </c>
      <c r="E12" s="37">
        <v>19525</v>
      </c>
      <c r="F12" s="8">
        <f t="shared" ref="F12:F19" si="1">G12/E12</f>
        <v>15247.733674775929</v>
      </c>
      <c r="G12" s="57">
        <f>SUMIF('1.WS-Re-Exp'!$E$3:$E$439,Revenue!C12,'1.WS-Re-Exp'!$C$3:$C$439)</f>
        <v>297712000</v>
      </c>
      <c r="J12" s="43">
        <v>24899794.550000001</v>
      </c>
    </row>
    <row r="13" spans="3:10" x14ac:dyDescent="0.55000000000000004">
      <c r="C13" s="54">
        <v>42020</v>
      </c>
      <c r="D13" s="55" t="s">
        <v>5</v>
      </c>
      <c r="E13" s="37">
        <v>255</v>
      </c>
      <c r="F13" s="8">
        <f t="shared" si="1"/>
        <v>9019.6078431372553</v>
      </c>
      <c r="G13" s="57">
        <f>SUMIF('1.WS-Re-Exp'!$E$3:$E$439,Revenue!C13,'1.WS-Re-Exp'!$C$3:$C$439)</f>
        <v>2300000</v>
      </c>
      <c r="H13" s="1">
        <v>2</v>
      </c>
      <c r="J13" s="43">
        <v>122547</v>
      </c>
    </row>
    <row r="14" spans="3:10" x14ac:dyDescent="0.55000000000000004">
      <c r="C14" s="54">
        <v>42030</v>
      </c>
      <c r="D14" s="55" t="s">
        <v>679</v>
      </c>
      <c r="E14" s="37">
        <v>241</v>
      </c>
      <c r="F14" s="8">
        <f t="shared" si="1"/>
        <v>26970.954356846472</v>
      </c>
      <c r="G14" s="57">
        <f>SUMIF('1.WS-Re-Exp'!$E$3:$E$439,Revenue!C14,'1.WS-Re-Exp'!$C$3:$C$439)</f>
        <v>6500000</v>
      </c>
      <c r="J14" s="43">
        <v>223629</v>
      </c>
    </row>
    <row r="15" spans="3:10" x14ac:dyDescent="0.55000000000000004">
      <c r="C15" s="54">
        <v>42040</v>
      </c>
      <c r="D15" s="55" t="s">
        <v>7</v>
      </c>
      <c r="E15" s="37">
        <v>2100</v>
      </c>
      <c r="F15" s="8">
        <f t="shared" si="1"/>
        <v>17361.904761904763</v>
      </c>
      <c r="G15" s="57">
        <f>SUMIF('1.WS-Re-Exp'!$E$3:$E$439,Revenue!C15,'1.WS-Re-Exp'!$C$3:$C$439)</f>
        <v>36460000</v>
      </c>
      <c r="J15" s="43">
        <v>1992824</v>
      </c>
    </row>
    <row r="16" spans="3:10" x14ac:dyDescent="0.55000000000000004">
      <c r="C16" s="54">
        <v>42050</v>
      </c>
      <c r="D16" s="55" t="s">
        <v>9</v>
      </c>
      <c r="E16" s="37">
        <v>1457</v>
      </c>
      <c r="F16" s="8">
        <f t="shared" si="1"/>
        <v>17501.715854495538</v>
      </c>
      <c r="G16" s="57">
        <f>SUMIF('1.WS-Re-Exp'!$E$3:$E$439,Revenue!C16,'1.WS-Re-Exp'!$C$3:$C$439)</f>
        <v>25500000</v>
      </c>
      <c r="J16" s="43">
        <v>1003615.45</v>
      </c>
    </row>
    <row r="17" spans="3:11" x14ac:dyDescent="0.55000000000000004">
      <c r="C17" s="54">
        <v>42060</v>
      </c>
      <c r="D17" s="55" t="s">
        <v>11</v>
      </c>
      <c r="E17" s="37">
        <v>370</v>
      </c>
      <c r="F17" s="8">
        <f t="shared" si="1"/>
        <v>7837.8378378378375</v>
      </c>
      <c r="G17" s="57">
        <f>SUMIF('1.WS-Re-Exp'!$E$3:$E$439,Revenue!C17,'1.WS-Re-Exp'!$C$3:$C$439)</f>
        <v>2900000</v>
      </c>
      <c r="J17" s="43">
        <v>197878</v>
      </c>
    </row>
    <row r="18" spans="3:11" x14ac:dyDescent="0.55000000000000004">
      <c r="C18" s="54">
        <v>42070</v>
      </c>
      <c r="D18" s="55" t="s">
        <v>13</v>
      </c>
      <c r="E18" s="37">
        <v>2127</v>
      </c>
      <c r="F18" s="8">
        <f t="shared" si="1"/>
        <v>31904.090267983076</v>
      </c>
      <c r="G18" s="57">
        <f>SUMIF('1.WS-Re-Exp'!$E$3:$E$439,Revenue!C18,'1.WS-Re-Exp'!$C$3:$C$439)</f>
        <v>67860000</v>
      </c>
      <c r="J18" s="43">
        <v>1064848</v>
      </c>
    </row>
    <row r="19" spans="3:11" x14ac:dyDescent="0.55000000000000004">
      <c r="C19" s="54">
        <v>42222</v>
      </c>
      <c r="D19" s="18" t="s">
        <v>678</v>
      </c>
      <c r="E19" s="14">
        <f>SUM(E12:E18)</f>
        <v>26075</v>
      </c>
      <c r="F19" s="8">
        <f t="shared" si="1"/>
        <v>16844.947267497602</v>
      </c>
      <c r="G19" s="58">
        <f>SUM(G12:G18)</f>
        <v>439232000</v>
      </c>
      <c r="J19" s="43">
        <v>29505136</v>
      </c>
    </row>
    <row r="20" spans="3:11" x14ac:dyDescent="0.55000000000000004">
      <c r="C20" s="49">
        <v>3</v>
      </c>
      <c r="D20" s="50" t="s">
        <v>664</v>
      </c>
      <c r="E20" s="9"/>
      <c r="F20" s="8"/>
      <c r="G20" s="57"/>
    </row>
    <row r="21" spans="3:11" x14ac:dyDescent="0.55000000000000004">
      <c r="C21" s="54">
        <v>43010</v>
      </c>
      <c r="D21" s="55" t="s">
        <v>1</v>
      </c>
      <c r="E21" s="9"/>
      <c r="F21" s="8"/>
      <c r="G21" s="57">
        <f>SUMIF('1.WS-Re-Exp'!$E$3:$E$439,Revenue!C21,'1.WS-Re-Exp'!$C$3:$C$439)</f>
        <v>33400000</v>
      </c>
      <c r="J21" s="43">
        <v>36546594.560000002</v>
      </c>
    </row>
    <row r="22" spans="3:11" x14ac:dyDescent="0.55000000000000004">
      <c r="C22" s="54">
        <v>43020</v>
      </c>
      <c r="D22" s="60" t="s">
        <v>7</v>
      </c>
      <c r="E22" s="9"/>
      <c r="F22" s="8"/>
      <c r="G22" s="57">
        <f>SUMIF('1.WS-Re-Exp'!$E$3:$E$439,Revenue!C22,'1.WS-Re-Exp'!$C$3:$C$439)</f>
        <v>500000</v>
      </c>
      <c r="H22" s="1">
        <v>3</v>
      </c>
      <c r="J22" s="43">
        <v>247500</v>
      </c>
    </row>
    <row r="23" spans="3:11" x14ac:dyDescent="0.55000000000000004">
      <c r="C23" s="54">
        <v>43030</v>
      </c>
      <c r="D23" s="55" t="s">
        <v>9</v>
      </c>
      <c r="E23" s="9"/>
      <c r="F23" s="8"/>
      <c r="G23" s="57">
        <f>SUMIF('1.WS-Re-Exp'!$E$3:$E$439,Revenue!C23,'1.WS-Re-Exp'!$C$3:$C$439)</f>
        <v>29000000</v>
      </c>
      <c r="J23" s="43">
        <v>160252.09999999998</v>
      </c>
    </row>
    <row r="24" spans="3:11" x14ac:dyDescent="0.55000000000000004">
      <c r="C24" s="54">
        <v>43040</v>
      </c>
      <c r="D24" s="55" t="s">
        <v>11</v>
      </c>
      <c r="E24" s="9"/>
      <c r="F24" s="8"/>
      <c r="G24" s="57">
        <f>SUMIF('1.WS-Re-Exp'!$E$3:$E$439,Revenue!C24,'1.WS-Re-Exp'!$C$3:$C$439)</f>
        <v>0</v>
      </c>
      <c r="J24" s="43">
        <v>159328</v>
      </c>
    </row>
    <row r="25" spans="3:11" x14ac:dyDescent="0.55000000000000004">
      <c r="C25" s="54">
        <v>43050</v>
      </c>
      <c r="D25" s="55" t="s">
        <v>13</v>
      </c>
      <c r="E25" s="9"/>
      <c r="F25" s="8"/>
      <c r="G25" s="57">
        <f>SUMIF('1.WS-Re-Exp'!$E$3:$E$439,Revenue!C25,'1.WS-Re-Exp'!$C$3:$C$439)</f>
        <v>2250000</v>
      </c>
      <c r="J25" s="43">
        <v>251411.5</v>
      </c>
    </row>
    <row r="26" spans="3:11" ht="18" customHeight="1" x14ac:dyDescent="0.55000000000000004">
      <c r="C26" s="54">
        <v>43060</v>
      </c>
      <c r="D26" s="55" t="s">
        <v>3</v>
      </c>
      <c r="E26" s="9"/>
      <c r="F26" s="8"/>
      <c r="G26" s="57">
        <f>SUMIF('1.WS-Re-Exp'!$E$3:$E$439,Revenue!C26,'1.WS-Re-Exp'!$C$3:$C$439)</f>
        <v>740850</v>
      </c>
      <c r="J26" s="43">
        <v>28350</v>
      </c>
    </row>
    <row r="27" spans="3:11" s="10" customFormat="1" x14ac:dyDescent="0.55000000000000004">
      <c r="C27" s="61">
        <v>43333</v>
      </c>
      <c r="D27" s="62" t="s">
        <v>682</v>
      </c>
      <c r="E27" s="12"/>
      <c r="F27" s="13"/>
      <c r="G27" s="58">
        <f>SUM(G21:G26)</f>
        <v>65890850</v>
      </c>
      <c r="J27" s="11">
        <v>37393436.160000004</v>
      </c>
    </row>
    <row r="28" spans="3:11" x14ac:dyDescent="0.55000000000000004">
      <c r="C28" s="49">
        <v>4</v>
      </c>
      <c r="D28" s="50" t="s">
        <v>749</v>
      </c>
      <c r="E28" s="8"/>
      <c r="F28" s="8"/>
      <c r="G28" s="63"/>
    </row>
    <row r="29" spans="3:11" x14ac:dyDescent="0.55000000000000004">
      <c r="C29" s="54">
        <v>44010</v>
      </c>
      <c r="D29" s="102" t="s">
        <v>668</v>
      </c>
      <c r="E29" s="103"/>
      <c r="F29" s="104"/>
      <c r="G29" s="105">
        <f>SUMIF('1.WS-Re-Exp'!$E$3:$E$439,Revenue!C29,'1.WS-Re-Exp'!$C$3:$C$439)</f>
        <v>-206034000</v>
      </c>
      <c r="J29" s="43">
        <v>-51604719.980000004</v>
      </c>
      <c r="K29" s="45"/>
    </row>
    <row r="30" spans="3:11" x14ac:dyDescent="0.55000000000000004">
      <c r="C30" s="54">
        <v>44020</v>
      </c>
      <c r="D30" s="102" t="s">
        <v>669</v>
      </c>
      <c r="E30" s="103"/>
      <c r="F30" s="104"/>
      <c r="G30" s="105">
        <f>SUMIF('1.WS-Re-Exp'!$E$3:$E$439,Revenue!C30,'1.WS-Re-Exp'!$C$3:$C$439)</f>
        <v>440000</v>
      </c>
      <c r="J30" s="43">
        <v>187931.55</v>
      </c>
      <c r="K30" s="45"/>
    </row>
    <row r="31" spans="3:11" x14ac:dyDescent="0.55000000000000004">
      <c r="C31" s="54">
        <v>44030</v>
      </c>
      <c r="D31" s="102" t="s">
        <v>670</v>
      </c>
      <c r="E31" s="103"/>
      <c r="F31" s="104"/>
      <c r="G31" s="105">
        <f>SUMIF('1.WS-Re-Exp'!$E$3:$E$439,Revenue!C31,'1.WS-Re-Exp'!$C$3:$C$439)</f>
        <v>130000</v>
      </c>
      <c r="J31" s="43">
        <v>30061.17</v>
      </c>
      <c r="K31" s="45"/>
    </row>
    <row r="32" spans="3:11" x14ac:dyDescent="0.55000000000000004">
      <c r="C32" s="54">
        <v>44040</v>
      </c>
      <c r="D32" s="102" t="s">
        <v>671</v>
      </c>
      <c r="E32" s="103"/>
      <c r="F32" s="104"/>
      <c r="G32" s="105">
        <f>SUMIF('1.WS-Re-Exp'!$E$3:$E$439,Revenue!C32,'1.WS-Re-Exp'!$C$3:$C$439)</f>
        <v>-27941000</v>
      </c>
      <c r="J32" s="43">
        <v>-371407.65</v>
      </c>
      <c r="K32" s="45"/>
    </row>
    <row r="33" spans="3:11" x14ac:dyDescent="0.55000000000000004">
      <c r="C33" s="54">
        <v>44050</v>
      </c>
      <c r="D33" s="102" t="s">
        <v>672</v>
      </c>
      <c r="E33" s="103"/>
      <c r="F33" s="104"/>
      <c r="G33" s="105">
        <f>SUMIF('1.WS-Re-Exp'!$E$3:$E$439,Revenue!C33,'1.WS-Re-Exp'!$C$3:$C$439)</f>
        <v>0</v>
      </c>
      <c r="J33" s="43">
        <v>-139301</v>
      </c>
      <c r="K33" s="45"/>
    </row>
    <row r="34" spans="3:11" x14ac:dyDescent="0.55000000000000004">
      <c r="C34" s="54">
        <v>44444</v>
      </c>
      <c r="D34" s="106" t="s">
        <v>723</v>
      </c>
      <c r="E34" s="103"/>
      <c r="F34" s="104"/>
      <c r="G34" s="107">
        <f>SUM(G29:G33)</f>
        <v>-233405000</v>
      </c>
      <c r="J34" s="43">
        <v>-51897435.910000004</v>
      </c>
    </row>
    <row r="35" spans="3:11" x14ac:dyDescent="0.55000000000000004">
      <c r="C35" s="51">
        <v>5</v>
      </c>
      <c r="D35" s="50" t="s">
        <v>744</v>
      </c>
      <c r="E35" s="9"/>
      <c r="F35" s="8"/>
      <c r="G35" s="57"/>
    </row>
    <row r="36" spans="3:11" x14ac:dyDescent="0.55000000000000004">
      <c r="C36" s="54">
        <v>45010</v>
      </c>
      <c r="D36" s="104" t="s">
        <v>683</v>
      </c>
      <c r="E36" s="103"/>
      <c r="F36" s="104"/>
      <c r="G36" s="105">
        <f>SUM(G3,G12,G21,G29)</f>
        <v>265437440</v>
      </c>
      <c r="H36" s="1">
        <v>5</v>
      </c>
      <c r="J36" s="43">
        <v>84928122.700000003</v>
      </c>
    </row>
    <row r="37" spans="3:11" x14ac:dyDescent="0.55000000000000004">
      <c r="C37" s="54">
        <v>45020</v>
      </c>
      <c r="D37" s="104" t="s">
        <v>684</v>
      </c>
      <c r="E37" s="103"/>
      <c r="F37" s="104"/>
      <c r="G37" s="105">
        <f>SUM(G4,G13)</f>
        <v>2500000</v>
      </c>
      <c r="J37" s="43">
        <v>122547</v>
      </c>
    </row>
    <row r="38" spans="3:11" x14ac:dyDescent="0.55000000000000004">
      <c r="C38" s="54">
        <v>45030</v>
      </c>
      <c r="D38" s="104" t="s">
        <v>679</v>
      </c>
      <c r="E38" s="103"/>
      <c r="F38" s="104"/>
      <c r="G38" s="105">
        <f>SUM(G5,G14,G31)</f>
        <v>12500000</v>
      </c>
      <c r="J38" s="43">
        <v>1167253.17</v>
      </c>
    </row>
    <row r="39" spans="3:11" x14ac:dyDescent="0.55000000000000004">
      <c r="C39" s="54">
        <v>45040</v>
      </c>
      <c r="D39" s="104" t="s">
        <v>685</v>
      </c>
      <c r="E39" s="103"/>
      <c r="F39" s="104"/>
      <c r="G39" s="105">
        <f>SUM(G6,G15,G22,G30)</f>
        <v>85700000</v>
      </c>
      <c r="J39" s="43">
        <v>11293555.550000001</v>
      </c>
    </row>
    <row r="40" spans="3:11" x14ac:dyDescent="0.55000000000000004">
      <c r="C40" s="54">
        <v>45050</v>
      </c>
      <c r="D40" s="104" t="s">
        <v>686</v>
      </c>
      <c r="E40" s="103"/>
      <c r="F40" s="104"/>
      <c r="G40" s="105">
        <f>SUM(G7,G16,G23,G32)</f>
        <v>55500000</v>
      </c>
      <c r="J40" s="43">
        <v>3622358.9000000004</v>
      </c>
    </row>
    <row r="41" spans="3:11" x14ac:dyDescent="0.55000000000000004">
      <c r="C41" s="54">
        <v>45060</v>
      </c>
      <c r="D41" s="104" t="s">
        <v>687</v>
      </c>
      <c r="E41" s="103"/>
      <c r="F41" s="104"/>
      <c r="G41" s="105">
        <f>SUM(G8,G17,G24,G33)</f>
        <v>3000000</v>
      </c>
      <c r="J41" s="43">
        <v>451314</v>
      </c>
    </row>
    <row r="42" spans="3:11" x14ac:dyDescent="0.55000000000000004">
      <c r="C42" s="54">
        <v>45070</v>
      </c>
      <c r="D42" s="64" t="s">
        <v>13</v>
      </c>
      <c r="E42" s="9"/>
      <c r="F42" s="8"/>
      <c r="G42" s="57">
        <f>SUM(G9,G18,G25)</f>
        <v>90100000</v>
      </c>
      <c r="J42" s="43">
        <v>5697175.5</v>
      </c>
    </row>
    <row r="43" spans="3:11" x14ac:dyDescent="0.55000000000000004">
      <c r="C43" s="54">
        <v>45080</v>
      </c>
      <c r="D43" s="65" t="s">
        <v>3</v>
      </c>
      <c r="E43" s="9"/>
      <c r="F43" s="8"/>
      <c r="G43" s="57">
        <f>G26</f>
        <v>740850</v>
      </c>
      <c r="J43" s="43">
        <v>28350</v>
      </c>
    </row>
    <row r="44" spans="3:11" x14ac:dyDescent="0.55000000000000004">
      <c r="C44" s="54">
        <v>45090</v>
      </c>
      <c r="D44" s="62" t="s">
        <v>688</v>
      </c>
      <c r="E44" s="9"/>
      <c r="F44" s="8"/>
      <c r="G44" s="58">
        <f>SUM(G36:G43)</f>
        <v>515478290</v>
      </c>
      <c r="J44" s="43">
        <v>107310676.82000001</v>
      </c>
    </row>
    <row r="45" spans="3:11" s="2" customFormat="1" x14ac:dyDescent="0.55000000000000004">
      <c r="C45" s="54">
        <v>45100</v>
      </c>
      <c r="D45" s="55" t="s">
        <v>15</v>
      </c>
      <c r="E45" s="17"/>
      <c r="F45" s="18"/>
      <c r="G45" s="66">
        <f>SUMIF('1.WS-Re-Exp'!$E$3:$E$439,Revenue!C45,'1.WS-Re-Exp'!$C$3:$C$439)</f>
        <v>173965000</v>
      </c>
      <c r="J45" s="11">
        <v>81343411.739999995</v>
      </c>
    </row>
    <row r="46" spans="3:11" x14ac:dyDescent="0.55000000000000004">
      <c r="C46" s="54">
        <v>45110</v>
      </c>
      <c r="D46" s="8" t="s">
        <v>17</v>
      </c>
      <c r="E46" s="9"/>
      <c r="F46" s="8"/>
      <c r="G46" s="57">
        <f>SUMIF('1.WS-Re-Exp'!$E$3:$E$439,Revenue!C46,'1.WS-Re-Exp'!$C$3:$C$439)</f>
        <v>39462000</v>
      </c>
      <c r="J46" s="43">
        <v>30397073.029999997</v>
      </c>
    </row>
    <row r="47" spans="3:11" x14ac:dyDescent="0.55000000000000004">
      <c r="C47" s="54">
        <v>45555</v>
      </c>
      <c r="D47" s="18" t="s">
        <v>689</v>
      </c>
      <c r="E47" s="9"/>
      <c r="F47" s="8"/>
      <c r="G47" s="58">
        <f>SUM(G44:G46)</f>
        <v>728905290</v>
      </c>
      <c r="J47" s="43">
        <v>219051161.59</v>
      </c>
    </row>
    <row r="48" spans="3:11" x14ac:dyDescent="0.55000000000000004">
      <c r="C48" s="51">
        <v>6</v>
      </c>
      <c r="D48" s="52" t="s">
        <v>690</v>
      </c>
      <c r="E48" s="9"/>
      <c r="F48" s="8"/>
      <c r="G48" s="57"/>
    </row>
    <row r="49" spans="3:10" x14ac:dyDescent="0.55000000000000004">
      <c r="C49" s="54">
        <v>46010</v>
      </c>
      <c r="D49" s="8" t="s">
        <v>673</v>
      </c>
      <c r="E49" s="9"/>
      <c r="F49" s="8"/>
      <c r="G49" s="57">
        <f>SUMIF('1.WS-Re-Exp'!$E$3:$E$439,Revenue!C49,'1.WS-Re-Exp'!$C$3:$C$439)</f>
        <v>125865760</v>
      </c>
      <c r="J49" s="43">
        <v>0</v>
      </c>
    </row>
    <row r="50" spans="3:10" x14ac:dyDescent="0.55000000000000004">
      <c r="C50" s="54">
        <v>46020</v>
      </c>
      <c r="D50" s="8" t="s">
        <v>674</v>
      </c>
      <c r="E50" s="9"/>
      <c r="F50" s="8"/>
      <c r="G50" s="57">
        <f>SUMIF('1.WS-Re-Exp'!$E$3:$E$439,Revenue!C50,'1.WS-Re-Exp'!$C$3:$C$439)</f>
        <v>14084921.420000002</v>
      </c>
      <c r="J50" s="43">
        <v>5142316.33</v>
      </c>
    </row>
    <row r="51" spans="3:10" x14ac:dyDescent="0.55000000000000004">
      <c r="C51" s="54">
        <v>46030</v>
      </c>
      <c r="D51" s="8" t="s">
        <v>675</v>
      </c>
      <c r="E51" s="9"/>
      <c r="F51" s="8"/>
      <c r="G51" s="57">
        <f>SUMIF('1.WS-Re-Exp'!$E$3:$E$439,Revenue!C51,'1.WS-Re-Exp'!$C$3:$C$439)</f>
        <v>0</v>
      </c>
      <c r="J51" s="43">
        <v>0</v>
      </c>
    </row>
    <row r="52" spans="3:10" ht="24.75" thickBot="1" x14ac:dyDescent="0.6">
      <c r="C52" s="67" t="s">
        <v>725</v>
      </c>
      <c r="D52" s="13" t="s">
        <v>676</v>
      </c>
      <c r="E52" s="8"/>
      <c r="F52" s="8"/>
      <c r="G52" s="68">
        <f>SUM(G47,G49:G51)</f>
        <v>868855971.41999996</v>
      </c>
      <c r="J52" s="43">
        <v>224193477.92000002</v>
      </c>
    </row>
    <row r="53" spans="3:10" ht="24.75" thickBot="1" x14ac:dyDescent="0.6">
      <c r="C53" s="69"/>
      <c r="D53" s="70"/>
      <c r="E53" s="70"/>
      <c r="F53" s="70"/>
      <c r="G53" s="71"/>
    </row>
    <row r="55" spans="3:10" x14ac:dyDescent="0.55000000000000004">
      <c r="E55" s="10" t="s">
        <v>750</v>
      </c>
    </row>
    <row r="56" spans="3:10" x14ac:dyDescent="0.55000000000000004">
      <c r="E56" s="21" t="s">
        <v>751</v>
      </c>
    </row>
  </sheetData>
  <mergeCells count="1">
    <mergeCell ref="E1:G1"/>
  </mergeCells>
  <pageMargins left="0.98425196850393704" right="0.15748031496062992" top="0.55118110236220474" bottom="0.55118110236220474" header="0.31496062992125984" footer="0.31496062992125984"/>
  <pageSetup paperSize="9" scale="65" orientation="portrait" verticalDpi="300" r:id="rId1"/>
  <headerFooter>
    <oddFooter xml:space="preserve">&amp;L
&amp;14Revenue&amp;R
&amp;12 3&amp;11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G43"/>
  <sheetViews>
    <sheetView topLeftCell="A10" zoomScaleNormal="100" workbookViewId="0">
      <selection activeCell="I7" sqref="I7"/>
    </sheetView>
  </sheetViews>
  <sheetFormatPr defaultColWidth="9" defaultRowHeight="21.75" x14ac:dyDescent="0.5"/>
  <cols>
    <col min="1" max="1" width="3.625" style="1" customWidth="1"/>
    <col min="2" max="2" width="4.625" style="1" customWidth="1"/>
    <col min="3" max="3" width="11.625" style="19" bestFit="1" customWidth="1"/>
    <col min="4" max="4" width="46.375" style="1" bestFit="1" customWidth="1"/>
    <col min="5" max="5" width="20" style="1" customWidth="1"/>
    <col min="6" max="6" width="14.375" style="1" hidden="1" customWidth="1"/>
    <col min="7" max="7" width="16.5" style="1" customWidth="1"/>
    <col min="8" max="16384" width="9" style="1"/>
  </cols>
  <sheetData>
    <row r="1" spans="3:7" ht="24" customHeight="1" x14ac:dyDescent="0.65">
      <c r="C1" s="453" t="s">
        <v>801</v>
      </c>
      <c r="D1" s="454"/>
      <c r="E1" s="116" t="s">
        <v>1396</v>
      </c>
      <c r="F1" s="73"/>
    </row>
    <row r="2" spans="3:7" s="16" customFormat="1" ht="24" x14ac:dyDescent="0.2">
      <c r="C2" s="117">
        <v>1</v>
      </c>
      <c r="D2" s="110" t="s">
        <v>639</v>
      </c>
      <c r="E2" s="118" t="s">
        <v>665</v>
      </c>
      <c r="F2" s="109" t="s">
        <v>739</v>
      </c>
    </row>
    <row r="3" spans="3:7" x14ac:dyDescent="0.5">
      <c r="C3" s="119">
        <v>51010</v>
      </c>
      <c r="D3" s="111" t="s">
        <v>221</v>
      </c>
      <c r="E3" s="120">
        <f>SUMIF('1.WS-Re-Exp'!$E$3:$E$439,Expense!C3,'1.WS-Re-Exp'!$C$3:$C$439)</f>
        <v>119000000</v>
      </c>
      <c r="F3" s="74"/>
      <c r="G3" s="355"/>
    </row>
    <row r="4" spans="3:7" x14ac:dyDescent="0.5">
      <c r="C4" s="119">
        <v>51020</v>
      </c>
      <c r="D4" s="111" t="s">
        <v>223</v>
      </c>
      <c r="E4" s="120">
        <f>SUMIF('1.WS-Re-Exp'!$E$3:$E$439,Expense!C4,'1.WS-Re-Exp'!$C$3:$C$439)</f>
        <v>1500000</v>
      </c>
      <c r="F4" s="74"/>
      <c r="G4" s="355"/>
    </row>
    <row r="5" spans="3:7" x14ac:dyDescent="0.5">
      <c r="C5" s="119">
        <v>51030</v>
      </c>
      <c r="D5" s="111" t="s">
        <v>644</v>
      </c>
      <c r="E5" s="120">
        <f>SUMIF('1.WS-Re-Exp'!$E$3:$E$439,Expense!C5,'1.WS-Re-Exp'!$C$3:$C$439)</f>
        <v>40444283</v>
      </c>
      <c r="F5" s="74"/>
      <c r="G5" s="355"/>
    </row>
    <row r="6" spans="3:7" x14ac:dyDescent="0.5">
      <c r="C6" s="119">
        <v>51040</v>
      </c>
      <c r="D6" s="111" t="s">
        <v>645</v>
      </c>
      <c r="E6" s="120">
        <f>SUMIF('1.WS-Re-Exp'!$E$3:$E$439,Expense!C6,'1.WS-Re-Exp'!$C$3:$C$439)</f>
        <v>23779104</v>
      </c>
      <c r="F6" s="74"/>
      <c r="G6" s="355"/>
    </row>
    <row r="7" spans="3:7" x14ac:dyDescent="0.5">
      <c r="C7" s="119">
        <v>51050</v>
      </c>
      <c r="D7" s="111" t="s">
        <v>226</v>
      </c>
      <c r="E7" s="120">
        <f>SUMIF('1.WS-Re-Exp'!$E$3:$E$439,Expense!C7,'1.WS-Re-Exp'!$C$3:$C$439)</f>
        <v>2000000</v>
      </c>
      <c r="F7" s="74"/>
      <c r="G7" s="355"/>
    </row>
    <row r="8" spans="3:7" x14ac:dyDescent="0.5">
      <c r="C8" s="119">
        <v>51060</v>
      </c>
      <c r="D8" s="111" t="s">
        <v>646</v>
      </c>
      <c r="E8" s="120">
        <f>SUMIF('1.WS-Re-Exp'!$E$3:$E$439,Expense!C8,'1.WS-Re-Exp'!$C$3:$C$439)</f>
        <v>19610794</v>
      </c>
      <c r="F8" s="74"/>
      <c r="G8" s="355"/>
    </row>
    <row r="9" spans="3:7" x14ac:dyDescent="0.5">
      <c r="C9" s="119">
        <v>51070</v>
      </c>
      <c r="D9" s="111" t="s">
        <v>647</v>
      </c>
      <c r="E9" s="120">
        <f>SUMIF('1.WS-Re-Exp'!$E$3:$E$439,Expense!C9,'1.WS-Re-Exp'!$C$3:$C$439)</f>
        <v>105967000</v>
      </c>
      <c r="F9" s="74"/>
      <c r="G9" s="355"/>
    </row>
    <row r="10" spans="3:7" x14ac:dyDescent="0.5">
      <c r="C10" s="119">
        <v>51080</v>
      </c>
      <c r="D10" s="111" t="s">
        <v>648</v>
      </c>
      <c r="E10" s="120">
        <f>SUMIF('1.WS-Re-Exp'!$E$3:$E$439,Expense!C10,'1.WS-Re-Exp'!$C$3:$C$439)</f>
        <v>25570000</v>
      </c>
      <c r="F10" s="74"/>
      <c r="G10" s="355"/>
    </row>
    <row r="11" spans="3:7" x14ac:dyDescent="0.5">
      <c r="C11" s="119">
        <v>51090</v>
      </c>
      <c r="D11" s="111" t="s">
        <v>372</v>
      </c>
      <c r="E11" s="121">
        <f>SUMIF('1.WS-Re-Exp'!$E$3:$E$439,Expense!C11,'1.WS-Re-Exp'!$C$3:$C$439)</f>
        <v>30280000</v>
      </c>
      <c r="F11" s="66"/>
      <c r="G11" s="355"/>
    </row>
    <row r="12" spans="3:7" x14ac:dyDescent="0.5">
      <c r="C12" s="119">
        <v>51100</v>
      </c>
      <c r="D12" s="111" t="s">
        <v>649</v>
      </c>
      <c r="E12" s="121">
        <f>SUMIF('1.WS-Re-Exp'!$E$3:$E$439,Expense!C12,'1.WS-Re-Exp'!$C$3:$C$439)</f>
        <v>2800000</v>
      </c>
      <c r="F12" s="66"/>
      <c r="G12" s="355"/>
    </row>
    <row r="13" spans="3:7" x14ac:dyDescent="0.5">
      <c r="C13" s="119">
        <v>51110</v>
      </c>
      <c r="D13" s="111" t="s">
        <v>650</v>
      </c>
      <c r="E13" s="121">
        <f>SUMIF('1.WS-Re-Exp'!$E$3:$E$439,Expense!C13,'1.WS-Re-Exp'!$C$3:$C$439)</f>
        <v>3000000</v>
      </c>
      <c r="F13" s="66"/>
      <c r="G13" s="355"/>
    </row>
    <row r="14" spans="3:7" x14ac:dyDescent="0.5">
      <c r="C14" s="119">
        <v>51120</v>
      </c>
      <c r="D14" s="111" t="s">
        <v>651</v>
      </c>
      <c r="E14" s="121">
        <f>SUMIF('1.WS-Re-Exp'!$E$3:$E$439,Expense!C14,'1.WS-Re-Exp'!$C$3:$C$439)</f>
        <v>5500000</v>
      </c>
      <c r="F14" s="66"/>
      <c r="G14" s="355"/>
    </row>
    <row r="15" spans="3:7" x14ac:dyDescent="0.5">
      <c r="C15" s="119">
        <v>51130</v>
      </c>
      <c r="D15" s="111" t="s">
        <v>652</v>
      </c>
      <c r="E15" s="121">
        <f>SUMIF('1.WS-Re-Exp'!$E$3:$E$439,Expense!C15,'1.WS-Re-Exp'!$C$3:$C$439)</f>
        <v>390000</v>
      </c>
      <c r="F15" s="66"/>
      <c r="G15" s="355"/>
    </row>
    <row r="16" spans="3:7" x14ac:dyDescent="0.5">
      <c r="C16" s="119">
        <v>51140</v>
      </c>
      <c r="D16" s="111" t="s">
        <v>653</v>
      </c>
      <c r="E16" s="121">
        <f>SUMIF('1.WS-Re-Exp'!$E$3:$E$439,Expense!C16,'1.WS-Re-Exp'!$C$3:$C$439)</f>
        <v>2000000</v>
      </c>
      <c r="F16" s="66"/>
      <c r="G16" s="355"/>
    </row>
    <row r="17" spans="2:7" ht="28.5" thickBot="1" x14ac:dyDescent="0.7">
      <c r="C17" s="122">
        <v>51111</v>
      </c>
      <c r="D17" s="108" t="s">
        <v>666</v>
      </c>
      <c r="E17" s="123">
        <f>SUM(E3:E16)</f>
        <v>381841181</v>
      </c>
      <c r="F17" s="75">
        <f>SUM(F3:F16)</f>
        <v>0</v>
      </c>
      <c r="G17" s="355"/>
    </row>
    <row r="18" spans="2:7" ht="24" x14ac:dyDescent="0.55000000000000004">
      <c r="C18" s="124">
        <v>2</v>
      </c>
      <c r="D18" s="112" t="s">
        <v>638</v>
      </c>
      <c r="E18" s="123"/>
      <c r="F18" s="76"/>
    </row>
    <row r="19" spans="2:7" ht="24" x14ac:dyDescent="0.55000000000000004">
      <c r="B19" s="32"/>
      <c r="C19" s="119">
        <v>52010</v>
      </c>
      <c r="D19" s="111" t="s">
        <v>26</v>
      </c>
      <c r="E19" s="121">
        <f>SUMIF('1.WS-Re-Exp'!$E$3:$E$439,Expense!C19,'1.WS-Re-Exp'!$C$3:$C$439)</f>
        <v>173965000</v>
      </c>
      <c r="F19" s="77"/>
      <c r="G19" s="355"/>
    </row>
    <row r="20" spans="2:7" x14ac:dyDescent="0.5">
      <c r="C20" s="119">
        <v>52020</v>
      </c>
      <c r="D20" s="111" t="s">
        <v>654</v>
      </c>
      <c r="E20" s="121">
        <f>SUMIF('1.WS-Re-Exp'!$E$3:$E$439,Expense!C20,'1.WS-Re-Exp'!$C$3:$C$439)</f>
        <v>70000000</v>
      </c>
      <c r="F20" s="77"/>
      <c r="G20" s="355"/>
    </row>
    <row r="21" spans="2:7" x14ac:dyDescent="0.5">
      <c r="C21" s="119">
        <v>52030</v>
      </c>
      <c r="D21" s="111" t="s">
        <v>28</v>
      </c>
      <c r="E21" s="121">
        <f>SUMIF('1.WS-Re-Exp'!$E$3:$E$439,Expense!C21,'1.WS-Re-Exp'!$C$3:$C$439)</f>
        <v>7997000</v>
      </c>
      <c r="F21" s="77"/>
      <c r="G21" s="355"/>
    </row>
    <row r="22" spans="2:7" x14ac:dyDescent="0.5">
      <c r="C22" s="119">
        <v>52040</v>
      </c>
      <c r="D22" s="111" t="s">
        <v>655</v>
      </c>
      <c r="E22" s="121">
        <f>SUMIF('1.WS-Re-Exp'!$E$3:$E$439,Expense!C22,'1.WS-Re-Exp'!$C$3:$C$439)</f>
        <v>750000</v>
      </c>
      <c r="F22" s="77"/>
      <c r="G22" s="355"/>
    </row>
    <row r="23" spans="2:7" x14ac:dyDescent="0.5">
      <c r="C23" s="125">
        <v>52050</v>
      </c>
      <c r="D23" s="113" t="s">
        <v>656</v>
      </c>
      <c r="E23" s="123">
        <f>SUM(E19:E22)</f>
        <v>252712000</v>
      </c>
      <c r="F23" s="76">
        <f>SUM(F19:F22)</f>
        <v>0</v>
      </c>
      <c r="G23" s="355"/>
    </row>
    <row r="24" spans="2:7" x14ac:dyDescent="0.5">
      <c r="C24" s="119">
        <v>52060</v>
      </c>
      <c r="D24" s="111" t="s">
        <v>657</v>
      </c>
      <c r="E24" s="121">
        <f>SUMIF('1.WS-Re-Exp'!$E$3:$E$439,Expense!C24,'1.WS-Re-Exp'!$C$3:$C$439)</f>
        <v>16678400</v>
      </c>
      <c r="F24" s="77"/>
      <c r="G24" s="355"/>
    </row>
    <row r="25" spans="2:7" ht="24" x14ac:dyDescent="0.55000000000000004">
      <c r="C25" s="119">
        <v>52070</v>
      </c>
      <c r="D25" s="111" t="s">
        <v>658</v>
      </c>
      <c r="E25" s="126">
        <f>SUMIF('1.WS-Re-Exp'!$E$3:$E$439,Expense!C25,'1.WS-Re-Exp'!$C$3:$C$439)</f>
        <v>13600000</v>
      </c>
      <c r="F25" s="78"/>
      <c r="G25" s="355"/>
    </row>
    <row r="26" spans="2:7" x14ac:dyDescent="0.5">
      <c r="C26" s="119">
        <v>52080</v>
      </c>
      <c r="D26" s="111" t="s">
        <v>691</v>
      </c>
      <c r="E26" s="121">
        <f>SUMIF('1.WS-Re-Exp'!$E$3:$E$439,Expense!C26,'1.WS-Re-Exp'!$C$3:$C$439)</f>
        <v>0</v>
      </c>
      <c r="F26" s="77"/>
      <c r="G26" s="355"/>
    </row>
    <row r="27" spans="2:7" x14ac:dyDescent="0.5">
      <c r="C27" s="119">
        <v>52090</v>
      </c>
      <c r="D27" s="111" t="s">
        <v>692</v>
      </c>
      <c r="E27" s="121">
        <f>SUMIF('1.WS-Re-Exp'!$E$3:$E$439,Expense!C27,'1.WS-Re-Exp'!$C$3:$C$439)</f>
        <v>30060000</v>
      </c>
      <c r="F27" s="77"/>
      <c r="G27" s="355"/>
    </row>
    <row r="28" spans="2:7" x14ac:dyDescent="0.5">
      <c r="C28" s="119">
        <v>52100</v>
      </c>
      <c r="D28" s="111" t="s">
        <v>663</v>
      </c>
      <c r="E28" s="127">
        <f>SUMIF('1.WS-Re-Exp'!$E$3:$E$439,Expense!C28,'1.WS-Re-Exp'!$C$3:$C$439)</f>
        <v>4115450</v>
      </c>
      <c r="F28" s="79"/>
      <c r="G28" s="355"/>
    </row>
    <row r="29" spans="2:7" s="10" customFormat="1" ht="24" x14ac:dyDescent="0.55000000000000004">
      <c r="C29" s="128">
        <v>52222</v>
      </c>
      <c r="D29" s="114" t="s">
        <v>667</v>
      </c>
      <c r="E29" s="129">
        <f>SUM(E23,E24,E25,E26,E27,E28)</f>
        <v>317165850</v>
      </c>
      <c r="F29" s="78">
        <f>SUM(F23,F24,F25,F26,F27,F28)</f>
        <v>0</v>
      </c>
      <c r="G29" s="356"/>
    </row>
    <row r="30" spans="2:7" s="10" customFormat="1" ht="24" x14ac:dyDescent="0.55000000000000004">
      <c r="C30" s="124">
        <v>3</v>
      </c>
      <c r="D30" s="112" t="s">
        <v>664</v>
      </c>
      <c r="E30" s="129"/>
      <c r="F30" s="78"/>
    </row>
    <row r="31" spans="2:7" x14ac:dyDescent="0.5">
      <c r="C31" s="119">
        <v>53010</v>
      </c>
      <c r="D31" s="111" t="s">
        <v>662</v>
      </c>
      <c r="E31" s="121">
        <f>SUMIF('1.WS-Re-Exp'!$E$3:$E$439,Expense!C31,'1.WS-Re-Exp'!$C$3:$C$439)</f>
        <v>12000000</v>
      </c>
      <c r="F31" s="79"/>
      <c r="G31" s="355"/>
    </row>
    <row r="32" spans="2:7" ht="24" x14ac:dyDescent="0.55000000000000004">
      <c r="C32" s="119">
        <v>53020</v>
      </c>
      <c r="D32" s="111" t="s">
        <v>659</v>
      </c>
      <c r="E32" s="121">
        <f>SUMIF('1.WS-Re-Exp'!$E$3:$E$439,Expense!C32,'1.WS-Re-Exp'!$C$3:$C$439)</f>
        <v>23923000</v>
      </c>
      <c r="F32" s="78"/>
      <c r="G32" s="355"/>
    </row>
    <row r="33" spans="3:7" x14ac:dyDescent="0.5">
      <c r="C33" s="119">
        <v>53030</v>
      </c>
      <c r="D33" s="111" t="s">
        <v>660</v>
      </c>
      <c r="E33" s="121">
        <f>SUMIF('1.WS-Re-Exp'!$E$3:$E$439,Expense!C33,'1.WS-Re-Exp'!$C$3:$C$439)</f>
        <v>48087400</v>
      </c>
      <c r="F33" s="79"/>
      <c r="G33" s="355"/>
    </row>
    <row r="34" spans="3:7" x14ac:dyDescent="0.5">
      <c r="C34" s="119">
        <v>53040</v>
      </c>
      <c r="D34" s="111" t="s">
        <v>680</v>
      </c>
      <c r="E34" s="121">
        <f>SUMIF('1.WS-Re-Exp'!$E$3:$E$439,Expense!C34,'1.WS-Re-Exp'!$C$3:$C$439)</f>
        <v>2500000</v>
      </c>
      <c r="F34" s="79"/>
      <c r="G34" s="355"/>
    </row>
    <row r="35" spans="3:7" x14ac:dyDescent="0.5">
      <c r="C35" s="119">
        <v>53050</v>
      </c>
      <c r="D35" s="115" t="s">
        <v>681</v>
      </c>
      <c r="E35" s="121">
        <f>SUMIF('1.WS-Re-Exp'!$E$3:$E$439,Expense!C35,'1.WS-Re-Exp'!$C$3:$C$439)</f>
        <v>3020000</v>
      </c>
      <c r="F35" s="79"/>
      <c r="G35" s="355"/>
    </row>
    <row r="36" spans="3:7" x14ac:dyDescent="0.5">
      <c r="C36" s="119">
        <v>53060</v>
      </c>
      <c r="D36" s="111" t="s">
        <v>661</v>
      </c>
      <c r="E36" s="121">
        <f>SUMIF('1.WS-Re-Exp'!$E$3:$E$439,Expense!C36,'1.WS-Re-Exp'!$C$3:$C$439)</f>
        <v>200000</v>
      </c>
      <c r="F36" s="79"/>
      <c r="G36" s="355"/>
    </row>
    <row r="37" spans="3:7" ht="24" x14ac:dyDescent="0.55000000000000004">
      <c r="C37" s="119" t="s">
        <v>726</v>
      </c>
      <c r="D37" s="113" t="s">
        <v>722</v>
      </c>
      <c r="E37" s="129">
        <f>SUM(E17,E29,E31:E36)</f>
        <v>788737431</v>
      </c>
      <c r="F37" s="80">
        <f>SUM(F17,F29,F31:F36)</f>
        <v>0</v>
      </c>
      <c r="G37" s="355"/>
    </row>
    <row r="38" spans="3:7" s="10" customFormat="1" ht="24" x14ac:dyDescent="0.55000000000000004">
      <c r="C38" s="128">
        <v>61000</v>
      </c>
      <c r="D38" s="114" t="s">
        <v>727</v>
      </c>
      <c r="E38" s="130">
        <f>Revenue!G52-Expense!E37</f>
        <v>80118540.419999957</v>
      </c>
      <c r="F38" s="81"/>
      <c r="G38" s="356"/>
    </row>
    <row r="39" spans="3:7" s="10" customFormat="1" ht="24" x14ac:dyDescent="0.55000000000000004">
      <c r="C39" s="128">
        <v>62000</v>
      </c>
      <c r="D39" s="114" t="s">
        <v>792</v>
      </c>
      <c r="E39" s="130">
        <f>Revenue!G47-Expense!E37+E32+E33+E36</f>
        <v>12378259</v>
      </c>
      <c r="F39" s="82"/>
      <c r="G39" s="356"/>
    </row>
    <row r="40" spans="3:7" ht="22.5" thickBot="1" x14ac:dyDescent="0.55000000000000004">
      <c r="C40" s="131"/>
      <c r="D40" s="132"/>
      <c r="E40" s="133"/>
      <c r="F40" s="71"/>
    </row>
    <row r="41" spans="3:7" x14ac:dyDescent="0.5">
      <c r="D41" s="2"/>
    </row>
    <row r="42" spans="3:7" ht="24" x14ac:dyDescent="0.55000000000000004">
      <c r="D42" s="72"/>
      <c r="E42" s="10" t="s">
        <v>750</v>
      </c>
    </row>
    <row r="43" spans="3:7" x14ac:dyDescent="0.5">
      <c r="E43" s="21" t="s">
        <v>751</v>
      </c>
    </row>
  </sheetData>
  <mergeCells count="1">
    <mergeCell ref="C1:D1"/>
  </mergeCells>
  <pageMargins left="1.1023622047244095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Footer>&amp;L
EXPENSE&amp;R
&amp;12 4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C1" workbookViewId="0">
      <selection activeCell="F7" sqref="F7"/>
    </sheetView>
  </sheetViews>
  <sheetFormatPr defaultRowHeight="14.25" x14ac:dyDescent="0.2"/>
  <cols>
    <col min="3" max="3" width="39.75" bestFit="1" customWidth="1"/>
    <col min="4" max="4" width="14.25" style="96" bestFit="1" customWidth="1"/>
    <col min="5" max="5" width="9.25" style="96" bestFit="1" customWidth="1"/>
    <col min="6" max="6" width="17.375" style="96" customWidth="1"/>
    <col min="7" max="7" width="15.25" style="288" bestFit="1" customWidth="1"/>
    <col min="8" max="8" width="12.75" customWidth="1"/>
    <col min="9" max="9" width="14.25" bestFit="1" customWidth="1"/>
    <col min="10" max="12" width="11.875" bestFit="1" customWidth="1"/>
  </cols>
  <sheetData>
    <row r="1" spans="1:12" x14ac:dyDescent="0.2">
      <c r="A1" s="293" t="s">
        <v>1311</v>
      </c>
      <c r="B1" s="293" t="s">
        <v>1312</v>
      </c>
      <c r="C1" s="293" t="s">
        <v>1313</v>
      </c>
      <c r="D1" s="293" t="s">
        <v>665</v>
      </c>
      <c r="E1" s="293" t="s">
        <v>1314</v>
      </c>
      <c r="F1" s="293" t="s">
        <v>1315</v>
      </c>
      <c r="G1" s="294" t="s">
        <v>1317</v>
      </c>
      <c r="H1" s="293" t="s">
        <v>1318</v>
      </c>
      <c r="I1" s="293" t="s">
        <v>1319</v>
      </c>
    </row>
    <row r="2" spans="1:12" x14ac:dyDescent="0.2">
      <c r="A2">
        <v>1</v>
      </c>
      <c r="B2" t="s">
        <v>0</v>
      </c>
      <c r="C2" t="s">
        <v>1</v>
      </c>
      <c r="D2" s="290">
        <v>268088121.5</v>
      </c>
      <c r="E2" s="290">
        <v>3.54</v>
      </c>
      <c r="F2" s="290">
        <v>184376860.30000001</v>
      </c>
      <c r="G2" s="291">
        <v>77799000.429999977</v>
      </c>
      <c r="H2" s="292">
        <v>1</v>
      </c>
      <c r="I2" s="154">
        <f>SUM(F2:G2)</f>
        <v>262175860.72999999</v>
      </c>
      <c r="J2">
        <v>310171700.82000005</v>
      </c>
      <c r="K2">
        <v>381571923.08000004</v>
      </c>
      <c r="L2">
        <v>452972145.34000003</v>
      </c>
    </row>
    <row r="3" spans="1:12" x14ac:dyDescent="0.2">
      <c r="A3">
        <v>2</v>
      </c>
      <c r="B3" t="s">
        <v>2</v>
      </c>
      <c r="C3" t="s">
        <v>3</v>
      </c>
      <c r="D3" s="290">
        <v>477292</v>
      </c>
      <c r="E3" s="290">
        <v>-58.32</v>
      </c>
      <c r="F3" s="290">
        <v>784066.81</v>
      </c>
      <c r="G3" s="291">
        <v>462842.84999999986</v>
      </c>
      <c r="H3" s="292">
        <v>0</v>
      </c>
      <c r="I3" s="154">
        <f t="shared" ref="I3:I28" si="0">SUM(F3:G3)</f>
        <v>1246909.6599999999</v>
      </c>
      <c r="J3">
        <v>1668584.6814999999</v>
      </c>
      <c r="K3">
        <v>2164382.9031999996</v>
      </c>
      <c r="L3">
        <v>2660181.1249000002</v>
      </c>
    </row>
    <row r="4" spans="1:12" x14ac:dyDescent="0.2">
      <c r="A4">
        <v>3</v>
      </c>
      <c r="B4" t="s">
        <v>4</v>
      </c>
      <c r="C4" t="s">
        <v>5</v>
      </c>
      <c r="D4" s="290">
        <v>1600414</v>
      </c>
      <c r="E4" s="290">
        <v>-3.81</v>
      </c>
      <c r="F4" s="290">
        <v>2649692.5699999998</v>
      </c>
      <c r="G4" s="291">
        <v>1977728.5000000005</v>
      </c>
      <c r="H4" s="292">
        <v>0</v>
      </c>
      <c r="I4" s="154">
        <f t="shared" si="0"/>
        <v>4627421.07</v>
      </c>
      <c r="J4">
        <v>10672645.989</v>
      </c>
      <c r="K4">
        <v>14112046.358000001</v>
      </c>
      <c r="L4">
        <v>17551446.726999998</v>
      </c>
    </row>
    <row r="5" spans="1:12" x14ac:dyDescent="0.2">
      <c r="A5">
        <v>4</v>
      </c>
      <c r="B5" t="s">
        <v>1001</v>
      </c>
      <c r="C5" t="s">
        <v>731</v>
      </c>
      <c r="D5" s="290">
        <v>0</v>
      </c>
      <c r="E5" s="290">
        <v>-100</v>
      </c>
      <c r="F5" s="290">
        <v>0</v>
      </c>
      <c r="G5" s="291">
        <v>0</v>
      </c>
      <c r="H5" s="292"/>
      <c r="I5" s="154">
        <f t="shared" si="0"/>
        <v>0</v>
      </c>
      <c r="J5">
        <v>17000824.699000001</v>
      </c>
      <c r="K5">
        <v>20582248.626000002</v>
      </c>
      <c r="L5">
        <v>24163672.553000003</v>
      </c>
    </row>
    <row r="6" spans="1:12" x14ac:dyDescent="0.2">
      <c r="A6">
        <v>5</v>
      </c>
      <c r="B6" t="s">
        <v>6</v>
      </c>
      <c r="C6" t="s">
        <v>7</v>
      </c>
      <c r="D6" s="290">
        <v>86756925.560000002</v>
      </c>
      <c r="E6" s="290">
        <v>-6.94</v>
      </c>
      <c r="F6" s="290">
        <v>89986035.540000007</v>
      </c>
      <c r="G6" s="291">
        <v>29787544.859999999</v>
      </c>
      <c r="H6" s="292">
        <v>0</v>
      </c>
      <c r="I6" s="154">
        <f t="shared" si="0"/>
        <v>119773580.40000001</v>
      </c>
      <c r="J6">
        <v>144328515.21000001</v>
      </c>
      <c r="K6">
        <v>173055442.35000002</v>
      </c>
      <c r="L6">
        <v>201782369.49000001</v>
      </c>
    </row>
    <row r="7" spans="1:12" x14ac:dyDescent="0.2">
      <c r="A7">
        <v>6</v>
      </c>
      <c r="B7" t="s">
        <v>8</v>
      </c>
      <c r="C7" t="s">
        <v>9</v>
      </c>
      <c r="D7" s="290">
        <v>56184486.149999999</v>
      </c>
      <c r="E7" s="290">
        <v>-21.43</v>
      </c>
      <c r="F7" s="290">
        <v>39987183.579999998</v>
      </c>
      <c r="G7" s="291">
        <v>22800521.030000001</v>
      </c>
      <c r="H7" s="292">
        <v>1</v>
      </c>
      <c r="I7" s="154">
        <f t="shared" si="0"/>
        <v>62787704.609999999</v>
      </c>
      <c r="J7">
        <v>91560739.420000002</v>
      </c>
      <c r="K7">
        <v>119093098.08000001</v>
      </c>
      <c r="L7">
        <v>146625456.74000001</v>
      </c>
    </row>
    <row r="8" spans="1:12" x14ac:dyDescent="0.2">
      <c r="A8">
        <v>7</v>
      </c>
      <c r="B8" t="s">
        <v>10</v>
      </c>
      <c r="C8" t="s">
        <v>11</v>
      </c>
      <c r="D8" s="290">
        <v>4547598.9800000004</v>
      </c>
      <c r="E8" s="290">
        <v>52.82</v>
      </c>
      <c r="F8" s="290">
        <v>7223648.29</v>
      </c>
      <c r="G8" s="291">
        <v>9644751.3500000015</v>
      </c>
      <c r="H8" s="292">
        <v>0</v>
      </c>
      <c r="I8" s="154">
        <f t="shared" si="0"/>
        <v>16868399.640000001</v>
      </c>
      <c r="J8">
        <v>33553184.441</v>
      </c>
      <c r="K8">
        <v>46436589.901000001</v>
      </c>
      <c r="L8">
        <v>59319995.361000001</v>
      </c>
    </row>
    <row r="9" spans="1:12" x14ac:dyDescent="0.2">
      <c r="A9">
        <v>8</v>
      </c>
      <c r="B9" t="s">
        <v>12</v>
      </c>
      <c r="C9" t="s">
        <v>13</v>
      </c>
      <c r="D9" s="290">
        <v>104908206.79000001</v>
      </c>
      <c r="E9" s="290">
        <v>40.39</v>
      </c>
      <c r="F9" s="290">
        <v>83773946.599999994</v>
      </c>
      <c r="G9" s="291">
        <v>41747637.550000012</v>
      </c>
      <c r="H9" s="292">
        <v>1</v>
      </c>
      <c r="I9" s="154">
        <f t="shared" si="0"/>
        <v>125521584.15000001</v>
      </c>
      <c r="J9">
        <v>134830188.34999999</v>
      </c>
      <c r="K9">
        <v>168394802.84999999</v>
      </c>
      <c r="L9">
        <v>201959417.34999999</v>
      </c>
    </row>
    <row r="10" spans="1:12" x14ac:dyDescent="0.2">
      <c r="A10">
        <v>9</v>
      </c>
      <c r="B10" t="s">
        <v>14</v>
      </c>
      <c r="C10" t="s">
        <v>15</v>
      </c>
      <c r="D10" s="290">
        <v>157956020.77000001</v>
      </c>
      <c r="E10" s="290">
        <v>3.59</v>
      </c>
      <c r="F10" s="290">
        <v>194101356.81</v>
      </c>
      <c r="G10" s="291">
        <v>48736558.189999998</v>
      </c>
      <c r="H10" s="292">
        <v>0</v>
      </c>
      <c r="I10" s="154">
        <f t="shared" si="0"/>
        <v>242837915</v>
      </c>
      <c r="J10">
        <v>288348245.62</v>
      </c>
      <c r="K10">
        <v>338142997.07999998</v>
      </c>
      <c r="L10">
        <v>387937748.53999996</v>
      </c>
    </row>
    <row r="11" spans="1:12" x14ac:dyDescent="0.2">
      <c r="A11">
        <v>10</v>
      </c>
      <c r="B11" t="s">
        <v>16</v>
      </c>
      <c r="C11" t="s">
        <v>17</v>
      </c>
      <c r="D11" s="290">
        <v>42408027.759999998</v>
      </c>
      <c r="E11" s="290">
        <v>59.48</v>
      </c>
      <c r="F11" s="290">
        <v>60021458.299999997</v>
      </c>
      <c r="G11" s="291">
        <v>51764373.890000001</v>
      </c>
      <c r="H11" s="292">
        <v>0</v>
      </c>
      <c r="I11" s="154">
        <f t="shared" si="0"/>
        <v>111785832.19</v>
      </c>
      <c r="J11">
        <v>68997030.340000004</v>
      </c>
      <c r="K11">
        <v>83790813.969999999</v>
      </c>
      <c r="L11">
        <v>98584597.599999994</v>
      </c>
    </row>
    <row r="12" spans="1:12" x14ac:dyDescent="0.2">
      <c r="A12">
        <v>11</v>
      </c>
      <c r="B12" t="s">
        <v>18</v>
      </c>
      <c r="C12" t="s">
        <v>690</v>
      </c>
      <c r="D12" s="290">
        <v>36344432.799999997</v>
      </c>
      <c r="E12" s="290">
        <v>-59.08</v>
      </c>
      <c r="F12" s="290">
        <v>69947990.140000001</v>
      </c>
      <c r="G12" s="291">
        <v>50476403.280000001</v>
      </c>
      <c r="H12" s="292">
        <v>2</v>
      </c>
      <c r="I12" s="154">
        <f t="shared" si="0"/>
        <v>120424393.42</v>
      </c>
      <c r="J12">
        <v>144535994.61000001</v>
      </c>
      <c r="K12">
        <v>187005310.28</v>
      </c>
      <c r="L12">
        <v>229474625.95000002</v>
      </c>
    </row>
    <row r="13" spans="1:12" x14ac:dyDescent="0.2">
      <c r="A13">
        <v>12</v>
      </c>
      <c r="B13" t="s">
        <v>696</v>
      </c>
      <c r="C13" t="s">
        <v>676</v>
      </c>
      <c r="D13" s="290">
        <v>767865069.21000004</v>
      </c>
      <c r="E13" s="290">
        <v>-1.59</v>
      </c>
      <c r="F13" s="290">
        <v>744621055.45000005</v>
      </c>
      <c r="G13" s="291">
        <v>191722950.50999999</v>
      </c>
      <c r="H13" s="292">
        <v>1</v>
      </c>
      <c r="I13" s="154">
        <f t="shared" si="0"/>
        <v>936344005.96000004</v>
      </c>
      <c r="J13">
        <v>987627412.60000002</v>
      </c>
      <c r="K13">
        <v>1147289293.0999999</v>
      </c>
      <c r="L13">
        <v>1306951173.5999999</v>
      </c>
    </row>
    <row r="14" spans="1:12" x14ac:dyDescent="0.2">
      <c r="A14">
        <v>13</v>
      </c>
      <c r="B14" t="s">
        <v>19</v>
      </c>
      <c r="C14" t="s">
        <v>20</v>
      </c>
      <c r="D14" s="290">
        <v>12969299.460000001</v>
      </c>
      <c r="E14" s="290">
        <v>43.73</v>
      </c>
      <c r="F14" s="290">
        <v>103854985.04000001</v>
      </c>
      <c r="G14" s="291">
        <v>39522561.980000004</v>
      </c>
      <c r="H14" s="292">
        <v>1</v>
      </c>
      <c r="I14" s="154">
        <f t="shared" si="0"/>
        <v>143377547.02000001</v>
      </c>
      <c r="J14">
        <v>172815932.45999998</v>
      </c>
      <c r="K14">
        <v>210646972.68000001</v>
      </c>
      <c r="L14">
        <v>248478012.89999998</v>
      </c>
    </row>
    <row r="15" spans="1:12" x14ac:dyDescent="0.2">
      <c r="A15">
        <v>14</v>
      </c>
      <c r="B15" t="s">
        <v>21</v>
      </c>
      <c r="C15" t="s">
        <v>22</v>
      </c>
      <c r="D15" s="290">
        <v>49086544.170000002</v>
      </c>
      <c r="E15" s="290">
        <v>10.039999999999999</v>
      </c>
      <c r="F15" s="290">
        <v>48465942.560000002</v>
      </c>
      <c r="G15" s="291">
        <v>19621129.920000002</v>
      </c>
      <c r="H15" s="292">
        <v>0</v>
      </c>
      <c r="I15" s="154">
        <f t="shared" si="0"/>
        <v>68087072.480000004</v>
      </c>
      <c r="J15">
        <v>76556359.920000002</v>
      </c>
      <c r="K15">
        <v>93016877.060000002</v>
      </c>
      <c r="L15">
        <v>109477394.2</v>
      </c>
    </row>
    <row r="16" spans="1:12" x14ac:dyDescent="0.2">
      <c r="A16">
        <v>15</v>
      </c>
      <c r="B16" t="s">
        <v>732</v>
      </c>
      <c r="C16" t="s">
        <v>733</v>
      </c>
      <c r="D16" s="290">
        <v>2431983.2200000002</v>
      </c>
      <c r="E16" s="290">
        <v>43.53</v>
      </c>
      <c r="F16" s="290">
        <v>1607462.74</v>
      </c>
      <c r="G16" s="291">
        <v>807297.09999999986</v>
      </c>
      <c r="H16" s="292">
        <v>1</v>
      </c>
      <c r="I16" s="154">
        <f t="shared" si="0"/>
        <v>2414759.84</v>
      </c>
      <c r="J16">
        <v>19565465.881999999</v>
      </c>
      <c r="K16">
        <v>27837564.448999997</v>
      </c>
      <c r="L16">
        <v>36109663.016000003</v>
      </c>
    </row>
    <row r="17" spans="1:12" x14ac:dyDescent="0.2">
      <c r="A17">
        <v>16</v>
      </c>
      <c r="B17" t="s">
        <v>23</v>
      </c>
      <c r="C17" t="s">
        <v>24</v>
      </c>
      <c r="D17" s="290">
        <v>30498968.52</v>
      </c>
      <c r="E17" s="290">
        <v>47.23</v>
      </c>
      <c r="F17" s="290">
        <v>19526867.420000002</v>
      </c>
      <c r="G17" s="291">
        <v>5964883.2199999988</v>
      </c>
      <c r="H17" s="292">
        <v>1</v>
      </c>
      <c r="I17" s="154">
        <f t="shared" si="0"/>
        <v>25491750.640000001</v>
      </c>
      <c r="J17">
        <v>29433166.844000001</v>
      </c>
      <c r="K17">
        <v>35345868.946000002</v>
      </c>
      <c r="L17">
        <v>41258571.048</v>
      </c>
    </row>
    <row r="18" spans="1:12" x14ac:dyDescent="0.2">
      <c r="A18">
        <v>17</v>
      </c>
      <c r="B18" t="s">
        <v>25</v>
      </c>
      <c r="C18" t="s">
        <v>26</v>
      </c>
      <c r="D18" s="290">
        <v>157943915.77000001</v>
      </c>
      <c r="E18" s="290">
        <v>3.46</v>
      </c>
      <c r="F18" s="290">
        <v>194898365.03999999</v>
      </c>
      <c r="G18" s="291">
        <v>48597541.25</v>
      </c>
      <c r="H18" s="292">
        <v>0</v>
      </c>
      <c r="I18" s="154">
        <f t="shared" si="0"/>
        <v>243495906.28999999</v>
      </c>
      <c r="J18">
        <v>288644236.89999998</v>
      </c>
      <c r="K18">
        <v>338430027</v>
      </c>
      <c r="L18">
        <v>388215817.10000002</v>
      </c>
    </row>
    <row r="19" spans="1:12" x14ac:dyDescent="0.2">
      <c r="A19">
        <v>18</v>
      </c>
      <c r="B19" t="s">
        <v>27</v>
      </c>
      <c r="C19" t="s">
        <v>724</v>
      </c>
      <c r="D19" s="290">
        <v>74503507</v>
      </c>
      <c r="E19" s="290">
        <v>17.47</v>
      </c>
      <c r="F19" s="290">
        <v>48649437.460000001</v>
      </c>
      <c r="G19" s="291">
        <v>17610267.68</v>
      </c>
      <c r="H19" s="292">
        <v>2</v>
      </c>
      <c r="I19" s="154">
        <f t="shared" si="0"/>
        <v>66259705.140000001</v>
      </c>
      <c r="J19">
        <v>74091275.930000007</v>
      </c>
      <c r="K19">
        <v>89399401.349999994</v>
      </c>
      <c r="L19">
        <v>104707526.77000001</v>
      </c>
    </row>
    <row r="20" spans="1:12" x14ac:dyDescent="0.2">
      <c r="A20">
        <v>19</v>
      </c>
      <c r="B20" t="s">
        <v>29</v>
      </c>
      <c r="C20" t="s">
        <v>30</v>
      </c>
      <c r="D20" s="290">
        <v>130983581.5</v>
      </c>
      <c r="E20" s="290">
        <v>31.92</v>
      </c>
      <c r="F20" s="290">
        <v>95847960.140000001</v>
      </c>
      <c r="G20" s="291">
        <v>26658705.150000006</v>
      </c>
      <c r="H20" s="292">
        <v>3</v>
      </c>
      <c r="I20" s="154">
        <f t="shared" si="0"/>
        <v>122506665.29000001</v>
      </c>
      <c r="J20">
        <v>135872988.98000002</v>
      </c>
      <c r="K20">
        <v>160159509.44999999</v>
      </c>
      <c r="L20">
        <v>184446029.92000002</v>
      </c>
    </row>
    <row r="21" spans="1:12" x14ac:dyDescent="0.2">
      <c r="A21">
        <v>20</v>
      </c>
      <c r="B21" t="s">
        <v>31</v>
      </c>
      <c r="C21" t="s">
        <v>32</v>
      </c>
      <c r="D21" s="290">
        <v>18625608.489999998</v>
      </c>
      <c r="E21" s="290">
        <v>9.99</v>
      </c>
      <c r="F21" s="290">
        <v>15790908.93</v>
      </c>
      <c r="G21" s="291">
        <v>4351684.5599999987</v>
      </c>
      <c r="H21" s="292">
        <v>1</v>
      </c>
      <c r="I21" s="154">
        <f t="shared" si="0"/>
        <v>20142593.489999998</v>
      </c>
      <c r="J21">
        <v>20955035.794</v>
      </c>
      <c r="K21">
        <v>24836218.255999997</v>
      </c>
      <c r="L21">
        <v>28717400.717999998</v>
      </c>
    </row>
    <row r="22" spans="1:12" x14ac:dyDescent="0.2">
      <c r="A22">
        <v>21</v>
      </c>
      <c r="B22" t="s">
        <v>33</v>
      </c>
      <c r="C22" t="s">
        <v>34</v>
      </c>
      <c r="D22" s="290">
        <v>33720396.710000001</v>
      </c>
      <c r="E22" s="290">
        <v>-23.64</v>
      </c>
      <c r="F22" s="290">
        <v>41212735.670000002</v>
      </c>
      <c r="G22" s="291">
        <v>16804479.589999996</v>
      </c>
      <c r="H22" s="292">
        <v>1</v>
      </c>
      <c r="I22" s="154">
        <f t="shared" si="0"/>
        <v>58017215.259999998</v>
      </c>
      <c r="J22">
        <v>65910929.399999999</v>
      </c>
      <c r="K22">
        <v>79300445.150000006</v>
      </c>
      <c r="L22">
        <v>92689960.900000006</v>
      </c>
    </row>
    <row r="23" spans="1:12" x14ac:dyDescent="0.2">
      <c r="A23">
        <v>22</v>
      </c>
      <c r="B23" t="s">
        <v>35</v>
      </c>
      <c r="C23" t="s">
        <v>36</v>
      </c>
      <c r="D23" s="290">
        <v>23869185.420000002</v>
      </c>
      <c r="E23" s="290">
        <v>-9.64</v>
      </c>
      <c r="F23" s="290">
        <v>17672090.82</v>
      </c>
      <c r="G23" s="291">
        <v>5326555.0599999987</v>
      </c>
      <c r="H23" s="292">
        <v>2</v>
      </c>
      <c r="I23" s="154">
        <f t="shared" si="0"/>
        <v>22998645.879999999</v>
      </c>
      <c r="J23">
        <v>28587483.410000004</v>
      </c>
      <c r="K23">
        <v>33674338.359999999</v>
      </c>
      <c r="L23">
        <v>38761193.310000002</v>
      </c>
    </row>
    <row r="24" spans="1:12" x14ac:dyDescent="0.2">
      <c r="A24">
        <v>23</v>
      </c>
      <c r="B24" t="s">
        <v>37</v>
      </c>
      <c r="C24" t="s">
        <v>38</v>
      </c>
      <c r="D24" s="290">
        <v>22635107.390000001</v>
      </c>
      <c r="E24" s="290">
        <v>-6.9</v>
      </c>
      <c r="F24" s="290">
        <v>21245064.600000001</v>
      </c>
      <c r="G24" s="291">
        <v>6521414.2799999975</v>
      </c>
      <c r="H24" s="292">
        <v>0</v>
      </c>
      <c r="I24" s="154">
        <f t="shared" si="0"/>
        <v>27766478.879999999</v>
      </c>
      <c r="J24">
        <v>32905514.623999998</v>
      </c>
      <c r="K24">
        <v>39020961.566</v>
      </c>
      <c r="L24">
        <v>45136408.508000001</v>
      </c>
    </row>
    <row r="25" spans="1:12" x14ac:dyDescent="0.2">
      <c r="A25">
        <v>24</v>
      </c>
      <c r="B25" t="s">
        <v>39</v>
      </c>
      <c r="C25" t="s">
        <v>40</v>
      </c>
      <c r="D25" s="290">
        <v>71830999.980000004</v>
      </c>
      <c r="E25" s="290">
        <v>13.5</v>
      </c>
      <c r="F25" s="290">
        <v>58511474.259999998</v>
      </c>
      <c r="G25" s="291">
        <v>16348103.539999999</v>
      </c>
      <c r="H25" s="292">
        <v>1</v>
      </c>
      <c r="I25" s="154">
        <f t="shared" si="0"/>
        <v>74859577.799999997</v>
      </c>
      <c r="J25">
        <v>83607714.569999993</v>
      </c>
      <c r="K25">
        <v>101569898.81999999</v>
      </c>
      <c r="L25">
        <v>119532083.06999999</v>
      </c>
    </row>
    <row r="26" spans="1:12" x14ac:dyDescent="0.2">
      <c r="A26">
        <v>25</v>
      </c>
      <c r="B26" t="s">
        <v>734</v>
      </c>
      <c r="C26" t="s">
        <v>735</v>
      </c>
      <c r="D26" s="290">
        <v>6919006.9699999997</v>
      </c>
      <c r="E26" s="290">
        <v>-36.39</v>
      </c>
      <c r="F26" s="290">
        <v>9526264.6099999994</v>
      </c>
      <c r="G26" s="291">
        <v>10050473.740000002</v>
      </c>
      <c r="H26" s="292">
        <v>1</v>
      </c>
      <c r="I26" s="154">
        <f t="shared" si="0"/>
        <v>19576738.350000001</v>
      </c>
      <c r="J26">
        <v>24315297.605999999</v>
      </c>
      <c r="K26">
        <v>32086912.013</v>
      </c>
      <c r="L26">
        <v>39858526.420000002</v>
      </c>
    </row>
    <row r="27" spans="1:12" x14ac:dyDescent="0.2">
      <c r="A27">
        <v>26</v>
      </c>
      <c r="B27" t="s">
        <v>41</v>
      </c>
      <c r="C27" t="s">
        <v>42</v>
      </c>
      <c r="D27" s="290">
        <v>15825753.5</v>
      </c>
      <c r="E27" s="290">
        <v>11.83</v>
      </c>
      <c r="F27" s="290">
        <v>35472034.420000002</v>
      </c>
      <c r="G27" s="291">
        <v>49241178.359999999</v>
      </c>
      <c r="H27" s="292">
        <v>0</v>
      </c>
      <c r="I27" s="154">
        <f t="shared" si="0"/>
        <v>84713212.780000001</v>
      </c>
      <c r="J27">
        <v>32184293.443999998</v>
      </c>
      <c r="K27">
        <v>41928097.736000001</v>
      </c>
      <c r="L27">
        <v>51671902.027999997</v>
      </c>
    </row>
    <row r="28" spans="1:12" x14ac:dyDescent="0.2">
      <c r="A28">
        <v>27</v>
      </c>
      <c r="B28" t="s">
        <v>697</v>
      </c>
      <c r="C28" t="s">
        <v>698</v>
      </c>
      <c r="D28" s="290">
        <v>764843858.10000002</v>
      </c>
      <c r="E28" s="290">
        <v>14.13</v>
      </c>
      <c r="F28" s="290">
        <v>711941369.99000001</v>
      </c>
      <c r="G28" s="291">
        <v>162110597.26999998</v>
      </c>
      <c r="H28" s="292">
        <v>1</v>
      </c>
      <c r="I28" s="154">
        <f t="shared" si="0"/>
        <v>874051967.25999999</v>
      </c>
      <c r="J28">
        <v>926269425.70000005</v>
      </c>
      <c r="K28">
        <v>1068488687.7</v>
      </c>
      <c r="L28">
        <v>1210707949.7</v>
      </c>
    </row>
    <row r="31" spans="1:12" x14ac:dyDescent="0.2">
      <c r="D31" s="325" t="s">
        <v>1331</v>
      </c>
      <c r="E31" s="3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opLeftCell="H1" zoomScale="90" zoomScaleNormal="90" workbookViewId="0">
      <selection activeCell="I4" sqref="I4"/>
    </sheetView>
  </sheetViews>
  <sheetFormatPr defaultColWidth="9.125" defaultRowHeight="24" x14ac:dyDescent="0.55000000000000004"/>
  <cols>
    <col min="1" max="1" width="20.375" style="27" bestFit="1" customWidth="1"/>
    <col min="2" max="2" width="21.25" style="27" bestFit="1" customWidth="1"/>
    <col min="3" max="3" width="16.625" style="27" customWidth="1"/>
    <col min="4" max="4" width="13.25" style="27" bestFit="1" customWidth="1"/>
    <col min="5" max="5" width="18" style="27" bestFit="1" customWidth="1"/>
    <col min="6" max="6" width="16.75" style="27" bestFit="1" customWidth="1"/>
    <col min="7" max="7" width="13.875" style="27" bestFit="1" customWidth="1"/>
    <col min="8" max="8" width="17.75" style="27" bestFit="1" customWidth="1"/>
    <col min="9" max="9" width="19.375" style="27" customWidth="1"/>
    <col min="10" max="10" width="25.625" style="27" customWidth="1"/>
    <col min="11" max="11" width="15.75" style="27" bestFit="1" customWidth="1"/>
    <col min="12" max="12" width="14.875" style="27" customWidth="1"/>
    <col min="13" max="13" width="17.75" style="27" bestFit="1" customWidth="1"/>
    <col min="14" max="14" width="22.75" style="27" customWidth="1"/>
    <col min="15" max="15" width="18.125" style="27" customWidth="1"/>
    <col min="16" max="16" width="19.875" style="27" customWidth="1"/>
    <col min="17" max="17" width="23" style="27" customWidth="1"/>
    <col min="18" max="18" width="13.625" style="27" customWidth="1"/>
    <col min="19" max="19" width="52" style="27" customWidth="1"/>
    <col min="20" max="23" width="9.125" style="27"/>
    <col min="24" max="24" width="6.375" style="1" customWidth="1"/>
    <col min="25" max="25" width="11.875" style="1" customWidth="1"/>
    <col min="26" max="26" width="12.375" style="1" customWidth="1"/>
    <col min="27" max="27" width="14" style="1" customWidth="1"/>
    <col min="28" max="28" width="72.375" style="1" customWidth="1"/>
    <col min="29" max="29" width="9.125" style="27" customWidth="1"/>
    <col min="30" max="16384" width="9.125" style="27"/>
  </cols>
  <sheetData>
    <row r="1" spans="1:28" s="249" customFormat="1" ht="22.5" x14ac:dyDescent="0.2">
      <c r="A1" s="458" t="s">
        <v>1238</v>
      </c>
      <c r="B1" s="458" t="s">
        <v>1262</v>
      </c>
      <c r="C1" s="458" t="s">
        <v>1240</v>
      </c>
      <c r="D1" s="458" t="s">
        <v>1241</v>
      </c>
      <c r="E1" s="458" t="s">
        <v>1263</v>
      </c>
      <c r="F1" s="458" t="s">
        <v>1237</v>
      </c>
      <c r="G1" s="458" t="s">
        <v>1264</v>
      </c>
      <c r="H1" s="458" t="s">
        <v>1265</v>
      </c>
      <c r="I1" s="460" t="s">
        <v>1266</v>
      </c>
      <c r="J1" s="460" t="s">
        <v>1267</v>
      </c>
      <c r="K1" s="458" t="s">
        <v>1268</v>
      </c>
      <c r="L1" s="458" t="s">
        <v>1269</v>
      </c>
      <c r="M1" s="458" t="s">
        <v>1271</v>
      </c>
      <c r="N1" s="460" t="s">
        <v>1346</v>
      </c>
      <c r="O1" s="332" t="s">
        <v>1272</v>
      </c>
      <c r="P1" s="332" t="s">
        <v>1273</v>
      </c>
      <c r="Q1" s="332" t="s">
        <v>1274</v>
      </c>
      <c r="R1" s="250"/>
      <c r="S1" s="251"/>
      <c r="X1" s="348"/>
      <c r="Y1" s="348"/>
      <c r="Z1" s="348"/>
      <c r="AA1" s="348"/>
      <c r="AB1" s="348"/>
    </row>
    <row r="2" spans="1:28" s="249" customFormat="1" ht="28.5" customHeight="1" thickBot="1" x14ac:dyDescent="0.25">
      <c r="A2" s="459"/>
      <c r="B2" s="459"/>
      <c r="C2" s="459"/>
      <c r="D2" s="459"/>
      <c r="E2" s="459"/>
      <c r="F2" s="459"/>
      <c r="G2" s="459"/>
      <c r="H2" s="459"/>
      <c r="I2" s="461"/>
      <c r="J2" s="461"/>
      <c r="K2" s="459"/>
      <c r="L2" s="459"/>
      <c r="M2" s="459"/>
      <c r="N2" s="461"/>
      <c r="O2" s="349" t="s">
        <v>1275</v>
      </c>
      <c r="P2" s="350"/>
      <c r="Q2" s="350"/>
      <c r="R2" s="351"/>
      <c r="S2" s="351"/>
      <c r="X2" s="348"/>
      <c r="Y2" s="348"/>
      <c r="Z2" s="348"/>
      <c r="AA2" s="348"/>
      <c r="AB2" s="348"/>
    </row>
    <row r="3" spans="1:28" s="239" customFormat="1" ht="72" x14ac:dyDescent="0.5">
      <c r="A3" s="201" t="s">
        <v>689</v>
      </c>
      <c r="B3" s="201" t="s">
        <v>1250</v>
      </c>
      <c r="C3" s="201" t="s">
        <v>1251</v>
      </c>
      <c r="D3" s="201" t="s">
        <v>730</v>
      </c>
      <c r="E3" s="201" t="s">
        <v>1252</v>
      </c>
      <c r="F3" s="201" t="s">
        <v>1399</v>
      </c>
      <c r="G3" s="240" t="s">
        <v>1261</v>
      </c>
      <c r="H3" s="201" t="s">
        <v>811</v>
      </c>
      <c r="I3" s="201" t="s">
        <v>1397</v>
      </c>
      <c r="J3" s="201" t="s">
        <v>1398</v>
      </c>
      <c r="K3" s="240" t="s">
        <v>1253</v>
      </c>
      <c r="L3" s="201" t="s">
        <v>1270</v>
      </c>
      <c r="M3" s="245" t="s">
        <v>1254</v>
      </c>
      <c r="N3" s="201" t="s">
        <v>1349</v>
      </c>
      <c r="O3" s="201" t="s">
        <v>1255</v>
      </c>
      <c r="P3" s="281" t="s">
        <v>1256</v>
      </c>
      <c r="Q3" s="281" t="s">
        <v>1257</v>
      </c>
      <c r="R3" s="254" t="s">
        <v>1258</v>
      </c>
      <c r="S3" s="253" t="s">
        <v>1276</v>
      </c>
      <c r="X3" s="1"/>
      <c r="Y3" s="1"/>
      <c r="Z3" s="1"/>
      <c r="AA3" s="1"/>
      <c r="AB3" s="1"/>
    </row>
    <row r="4" spans="1:28" ht="24.75" thickBot="1" x14ac:dyDescent="0.6">
      <c r="A4" s="227">
        <f>SUM(Planfin2562!D16-Planfin2562!D15)</f>
        <v>728905290</v>
      </c>
      <c r="B4" s="227">
        <f>SUM(Planfin2562!D31-Planfin2562!D28)</f>
        <v>716527031</v>
      </c>
      <c r="C4" s="219">
        <f>SUM(A4-B4)</f>
        <v>12378259</v>
      </c>
      <c r="D4" s="243" t="str">
        <f>IF(C4&gt;0,"เกินดุล",IF(C4=0,"สมดุล","ขาดดุล"))</f>
        <v>เกินดุล</v>
      </c>
      <c r="E4" s="241">
        <f>IF(C4&lt;=0,0,ROUNDUP((C4*20%),2))</f>
        <v>2475651.7999999998</v>
      </c>
      <c r="F4" s="219">
        <f>SUM(Planfin2562!D86)</f>
        <v>0</v>
      </c>
      <c r="G4" s="242">
        <f>IF(C4=0,0,(F4/C4)*100)</f>
        <v>0</v>
      </c>
      <c r="H4" s="241">
        <f>E4-F4</f>
        <v>2475651.7999999998</v>
      </c>
      <c r="I4" s="227">
        <f>SUM(Planfin2562!C38)</f>
        <v>137876876.99000001</v>
      </c>
      <c r="J4" s="227">
        <f>SUM(Planfin2562!C39-Planfin2562!C40)</f>
        <v>-276191467.78000003</v>
      </c>
      <c r="K4" s="244">
        <f>SUM(B4/12)</f>
        <v>59710585.916666664</v>
      </c>
      <c r="L4" s="219">
        <f>SUM(I4/K4)</f>
        <v>2.3090859832195223</v>
      </c>
      <c r="M4" s="246">
        <f>SUM(H4:I4)</f>
        <v>140352528.79000002</v>
      </c>
      <c r="N4" s="346">
        <f>SUM(M4/K4)</f>
        <v>2.3505468357969042</v>
      </c>
      <c r="O4" s="247" t="str">
        <f>IF(C4&gt;=0, "Normal", "Risk")</f>
        <v>Normal</v>
      </c>
      <c r="P4" s="247" t="str">
        <f t="shared" ref="P4" si="0">IF(H4&gt;=0, "Normal", "Risk")</f>
        <v>Normal</v>
      </c>
      <c r="Q4" s="248" t="str">
        <f t="shared" ref="Q4" si="1">IF(N4&gt;1, "Normal", "Risk")</f>
        <v>Normal</v>
      </c>
      <c r="R4" s="97">
        <f>IF(AND(O4="Normal",P4="Normal",Q4="Normal"),1,IF(AND(O4="Normal",P4="Normal",Q4="Risk"),2,IF(AND(O4="Normal",P4="Risk",Q4="Normal"),3,IF(AND(O4="Normal",P4="Risk",Q4="Risk"),4,IF(AND(O4="Risk",P4="Normal",Q4="Normal"),5,IF(AND(O4="Risk",P4="Normal",Q4="Risk"),6,IF(AND(O4="Risk",P4="Risk",Q4="Normal"),7,IF(AND(O4="Risk",P4="Risk",Q4="Risk"),8,"Unknows"))))))))</f>
        <v>1</v>
      </c>
      <c r="S4" s="252" t="str">
        <f>VLOOKUP(R4,$X$9:$AB$16,5,0)</f>
        <v xml:space="preserve"> ไม่ต้องปรับ</v>
      </c>
      <c r="Y4" s="259" t="s">
        <v>1277</v>
      </c>
      <c r="Z4" s="259" t="s">
        <v>1278</v>
      </c>
      <c r="AA4" s="259" t="s">
        <v>1279</v>
      </c>
      <c r="AB4" s="259"/>
    </row>
    <row r="5" spans="1:28" ht="27" customHeight="1" x14ac:dyDescent="0.55000000000000004">
      <c r="I5" s="462" t="s">
        <v>1348</v>
      </c>
      <c r="J5" s="462"/>
      <c r="N5" s="347" t="s">
        <v>1347</v>
      </c>
      <c r="X5" s="260" t="s">
        <v>1280</v>
      </c>
      <c r="Y5" s="260" t="s">
        <v>1281</v>
      </c>
      <c r="Z5" s="260" t="s">
        <v>1282</v>
      </c>
      <c r="AA5" s="260" t="s">
        <v>1283</v>
      </c>
      <c r="AB5" s="455" t="s">
        <v>1276</v>
      </c>
    </row>
    <row r="6" spans="1:28" x14ac:dyDescent="0.55000000000000004">
      <c r="X6" s="261" t="s">
        <v>1284</v>
      </c>
      <c r="Y6" s="262" t="s">
        <v>1285</v>
      </c>
      <c r="Z6" s="261" t="s">
        <v>1286</v>
      </c>
      <c r="AA6" s="262" t="s">
        <v>1287</v>
      </c>
      <c r="AB6" s="456"/>
    </row>
    <row r="7" spans="1:28" x14ac:dyDescent="0.55000000000000004">
      <c r="X7" s="263"/>
      <c r="Y7" s="262" t="s">
        <v>1288</v>
      </c>
      <c r="Z7" s="264" t="s">
        <v>1296</v>
      </c>
      <c r="AA7" s="264" t="s">
        <v>1297</v>
      </c>
      <c r="AB7" s="456"/>
    </row>
    <row r="8" spans="1:28" ht="24.75" thickBot="1" x14ac:dyDescent="0.6">
      <c r="X8" s="265"/>
      <c r="Y8" s="265"/>
      <c r="Z8" s="266" t="s">
        <v>1289</v>
      </c>
      <c r="AA8" s="265"/>
      <c r="AB8" s="457"/>
    </row>
    <row r="9" spans="1:28" ht="25.5" thickTop="1" thickBot="1" x14ac:dyDescent="0.6">
      <c r="X9" s="267">
        <v>1</v>
      </c>
      <c r="Y9" s="267" t="s">
        <v>1290</v>
      </c>
      <c r="Z9" s="267" t="s">
        <v>1291</v>
      </c>
      <c r="AA9" s="267" t="s">
        <v>1259</v>
      </c>
      <c r="AB9" s="276" t="s">
        <v>1292</v>
      </c>
    </row>
    <row r="10" spans="1:28" ht="24.75" thickBot="1" x14ac:dyDescent="0.6">
      <c r="X10" s="268">
        <v>2</v>
      </c>
      <c r="Y10" s="268" t="s">
        <v>1290</v>
      </c>
      <c r="Z10" s="268" t="s">
        <v>1291</v>
      </c>
      <c r="AA10" s="269" t="s">
        <v>1260</v>
      </c>
      <c r="AB10" s="277" t="s">
        <v>1293</v>
      </c>
    </row>
    <row r="11" spans="1:28" ht="24.75" thickBot="1" x14ac:dyDescent="0.6">
      <c r="X11" s="272">
        <v>3</v>
      </c>
      <c r="Y11" s="272" t="s">
        <v>1290</v>
      </c>
      <c r="Z11" s="272" t="s">
        <v>1298</v>
      </c>
      <c r="AA11" s="272" t="s">
        <v>1259</v>
      </c>
      <c r="AB11" s="278" t="s">
        <v>1300</v>
      </c>
    </row>
    <row r="12" spans="1:28" ht="24.75" thickBot="1" x14ac:dyDescent="0.6">
      <c r="X12" s="273">
        <v>4</v>
      </c>
      <c r="Y12" s="273" t="s">
        <v>1290</v>
      </c>
      <c r="Z12" s="273" t="s">
        <v>1298</v>
      </c>
      <c r="AA12" s="274" t="s">
        <v>1260</v>
      </c>
      <c r="AB12" s="279" t="s">
        <v>1304</v>
      </c>
    </row>
    <row r="13" spans="1:28" ht="24.75" thickBot="1" x14ac:dyDescent="0.6">
      <c r="X13" s="270">
        <v>5</v>
      </c>
      <c r="Y13" s="271" t="s">
        <v>1260</v>
      </c>
      <c r="Z13" s="271" t="s">
        <v>1299</v>
      </c>
      <c r="AA13" s="270" t="s">
        <v>1259</v>
      </c>
      <c r="AB13" s="280" t="s">
        <v>1294</v>
      </c>
    </row>
    <row r="14" spans="1:28" ht="24.75" thickBot="1" x14ac:dyDescent="0.6">
      <c r="X14" s="273">
        <v>6</v>
      </c>
      <c r="Y14" s="274" t="s">
        <v>1260</v>
      </c>
      <c r="Z14" s="274" t="s">
        <v>1299</v>
      </c>
      <c r="AA14" s="274" t="s">
        <v>1295</v>
      </c>
      <c r="AB14" s="279" t="s">
        <v>1303</v>
      </c>
    </row>
    <row r="15" spans="1:28" ht="24.75" thickBot="1" x14ac:dyDescent="0.6">
      <c r="X15" s="272">
        <v>7</v>
      </c>
      <c r="Y15" s="275" t="s">
        <v>1260</v>
      </c>
      <c r="Z15" s="275" t="s">
        <v>1295</v>
      </c>
      <c r="AA15" s="272" t="s">
        <v>1259</v>
      </c>
      <c r="AB15" s="278" t="s">
        <v>1301</v>
      </c>
    </row>
    <row r="16" spans="1:28" x14ac:dyDescent="0.55000000000000004">
      <c r="X16" s="273">
        <v>8</v>
      </c>
      <c r="Y16" s="274" t="s">
        <v>1260</v>
      </c>
      <c r="Z16" s="274" t="s">
        <v>1295</v>
      </c>
      <c r="AA16" s="274" t="s">
        <v>1260</v>
      </c>
      <c r="AB16" s="279" t="s">
        <v>1302</v>
      </c>
    </row>
  </sheetData>
  <mergeCells count="16">
    <mergeCell ref="AB5:AB8"/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  <mergeCell ref="I5:J5"/>
  </mergeCells>
  <conditionalFormatting sqref="D1 D3:D1048576">
    <cfRule type="containsText" dxfId="12" priority="13" operator="containsText" text="เกินดุล">
      <formula>NOT(ISERROR(SEARCH("เกินดุล",D1)))</formula>
    </cfRule>
    <cfRule type="containsText" dxfId="11" priority="14" operator="containsText" text="สมดุล">
      <formula>NOT(ISERROR(SEARCH("สมดุล",D1)))</formula>
    </cfRule>
    <cfRule type="containsText" dxfId="10" priority="15" operator="containsText" text="ขาดดุล">
      <formula>NOT(ISERROR(SEARCH("ขาดดุล",D1)))</formula>
    </cfRule>
    <cfRule type="containsText" dxfId="9" priority="16" operator="containsText" text="สมดุล">
      <formula>NOT(ISERROR(SEARCH("สมดุล",D1)))</formula>
    </cfRule>
  </conditionalFormatting>
  <conditionalFormatting sqref="H4">
    <cfRule type="cellIs" dxfId="8" priority="12" operator="lessThan">
      <formula>0</formula>
    </cfRule>
  </conditionalFormatting>
  <conditionalFormatting sqref="R4">
    <cfRule type="cellIs" dxfId="7" priority="1" operator="equal">
      <formula>8</formula>
    </cfRule>
    <cfRule type="cellIs" dxfId="6" priority="2" operator="equal">
      <formula>7</formula>
    </cfRule>
    <cfRule type="cellIs" dxfId="5" priority="3" operator="equal">
      <formula>6</formula>
    </cfRule>
    <cfRule type="cellIs" dxfId="4" priority="4" operator="equal">
      <formula>5</formula>
    </cfRule>
    <cfRule type="cellIs" dxfId="3" priority="5" operator="equal">
      <formula>4</formula>
    </cfRule>
    <cfRule type="cellIs" dxfId="2" priority="6" operator="equal">
      <formula>3</formula>
    </cfRule>
    <cfRule type="cellIs" dxfId="1" priority="9" operator="equal">
      <formula>2</formula>
    </cfRule>
    <cfRule type="cellIs" dxfId="0" priority="10" operator="equal">
      <formula>1</formula>
    </cfRule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</sheetPr>
  <dimension ref="A1:K438"/>
  <sheetViews>
    <sheetView zoomScale="90" zoomScaleNormal="90" workbookViewId="0">
      <pane xSplit="4" ySplit="1" topLeftCell="E2" activePane="bottomRight" state="frozen"/>
      <selection activeCell="H54" sqref="H54"/>
      <selection pane="topRight" activeCell="H54" sqref="H54"/>
      <selection pane="bottomLeft" activeCell="H54" sqref="H54"/>
      <selection pane="bottomRight" activeCell="F51" sqref="F51"/>
    </sheetView>
  </sheetViews>
  <sheetFormatPr defaultColWidth="9" defaultRowHeight="27.75" x14ac:dyDescent="0.2"/>
  <cols>
    <col min="1" max="1" width="15" style="338" customWidth="1"/>
    <col min="2" max="2" width="39.75" style="338" customWidth="1"/>
    <col min="3" max="3" width="5.25" style="338" customWidth="1"/>
    <col min="4" max="4" width="22.25" style="338" customWidth="1"/>
    <col min="5" max="5" width="9.25" style="343" customWidth="1"/>
    <col min="6" max="6" width="38.875" style="338" customWidth="1"/>
    <col min="7" max="7" width="7" style="338" customWidth="1"/>
    <col min="8" max="8" width="8.75" style="338" customWidth="1"/>
    <col min="9" max="11" width="9" style="338" customWidth="1"/>
    <col min="12" max="12" width="16.375" style="338" customWidth="1"/>
    <col min="13" max="16384" width="9" style="338"/>
  </cols>
  <sheetData>
    <row r="1" spans="1:11" x14ac:dyDescent="0.2">
      <c r="A1" s="333" t="s">
        <v>1099</v>
      </c>
      <c r="B1" s="333" t="s">
        <v>1100</v>
      </c>
      <c r="C1" s="334" t="s">
        <v>745</v>
      </c>
      <c r="D1" s="334" t="s">
        <v>746</v>
      </c>
      <c r="E1" s="335" t="s">
        <v>747</v>
      </c>
      <c r="F1" s="336" t="s">
        <v>748</v>
      </c>
      <c r="G1" s="337" t="s">
        <v>1097</v>
      </c>
      <c r="H1" s="337" t="s">
        <v>1098</v>
      </c>
      <c r="I1" s="338" t="s">
        <v>1101</v>
      </c>
      <c r="J1" s="338" t="s">
        <v>1102</v>
      </c>
      <c r="K1" s="338" t="s">
        <v>1103</v>
      </c>
    </row>
    <row r="2" spans="1:11" hidden="1" x14ac:dyDescent="0.2">
      <c r="A2" s="339" t="s">
        <v>144</v>
      </c>
      <c r="B2" s="339" t="s">
        <v>145</v>
      </c>
      <c r="C2" s="339" t="s">
        <v>16</v>
      </c>
      <c r="D2" s="339" t="s">
        <v>17</v>
      </c>
      <c r="E2" s="339" t="s">
        <v>1035</v>
      </c>
      <c r="F2" s="339" t="s">
        <v>17</v>
      </c>
      <c r="G2" s="340">
        <v>9</v>
      </c>
      <c r="H2" s="341" t="s">
        <v>1021</v>
      </c>
      <c r="I2" s="338" t="s">
        <v>1105</v>
      </c>
      <c r="K2" s="338" t="s">
        <v>1104</v>
      </c>
    </row>
    <row r="3" spans="1:11" hidden="1" x14ac:dyDescent="0.2">
      <c r="A3" s="339" t="s">
        <v>146</v>
      </c>
      <c r="B3" s="339" t="s">
        <v>147</v>
      </c>
      <c r="C3" s="339" t="s">
        <v>16</v>
      </c>
      <c r="D3" s="339" t="s">
        <v>17</v>
      </c>
      <c r="E3" s="339" t="s">
        <v>1035</v>
      </c>
      <c r="F3" s="339" t="s">
        <v>17</v>
      </c>
      <c r="G3" s="340">
        <v>9</v>
      </c>
      <c r="H3" s="341" t="s">
        <v>1026</v>
      </c>
      <c r="I3" s="338" t="s">
        <v>1105</v>
      </c>
      <c r="K3" s="338" t="s">
        <v>1104</v>
      </c>
    </row>
    <row r="4" spans="1:11" hidden="1" x14ac:dyDescent="0.2">
      <c r="A4" s="339" t="s">
        <v>148</v>
      </c>
      <c r="B4" s="339" t="s">
        <v>149</v>
      </c>
      <c r="C4" s="339" t="s">
        <v>16</v>
      </c>
      <c r="D4" s="339" t="s">
        <v>17</v>
      </c>
      <c r="E4" s="339" t="s">
        <v>1035</v>
      </c>
      <c r="F4" s="339" t="s">
        <v>17</v>
      </c>
      <c r="G4" s="340">
        <v>9</v>
      </c>
      <c r="H4" s="341" t="s">
        <v>1021</v>
      </c>
      <c r="I4" s="338" t="s">
        <v>1105</v>
      </c>
      <c r="K4" s="338" t="s">
        <v>1107</v>
      </c>
    </row>
    <row r="5" spans="1:11" hidden="1" x14ac:dyDescent="0.2">
      <c r="A5" s="339" t="s">
        <v>150</v>
      </c>
      <c r="B5" s="339" t="s">
        <v>151</v>
      </c>
      <c r="C5" s="339" t="s">
        <v>16</v>
      </c>
      <c r="D5" s="339" t="s">
        <v>17</v>
      </c>
      <c r="E5" s="339" t="s">
        <v>1035</v>
      </c>
      <c r="F5" s="339" t="s">
        <v>17</v>
      </c>
      <c r="G5" s="340">
        <v>9</v>
      </c>
      <c r="H5" s="341" t="s">
        <v>1021</v>
      </c>
      <c r="I5" s="338" t="s">
        <v>1105</v>
      </c>
      <c r="K5" s="338" t="s">
        <v>1107</v>
      </c>
    </row>
    <row r="6" spans="1:11" hidden="1" x14ac:dyDescent="0.2">
      <c r="A6" s="339" t="s">
        <v>152</v>
      </c>
      <c r="B6" s="339" t="s">
        <v>1106</v>
      </c>
      <c r="C6" s="339" t="s">
        <v>16</v>
      </c>
      <c r="D6" s="339" t="s">
        <v>17</v>
      </c>
      <c r="E6" s="339" t="s">
        <v>1035</v>
      </c>
      <c r="F6" s="339" t="s">
        <v>17</v>
      </c>
      <c r="G6" s="340">
        <v>9</v>
      </c>
      <c r="H6" s="341" t="s">
        <v>1022</v>
      </c>
      <c r="I6" s="338" t="s">
        <v>1105</v>
      </c>
      <c r="K6" s="338" t="s">
        <v>1107</v>
      </c>
    </row>
    <row r="7" spans="1:11" hidden="1" x14ac:dyDescent="0.2">
      <c r="A7" s="339" t="s">
        <v>153</v>
      </c>
      <c r="B7" s="339" t="s">
        <v>154</v>
      </c>
      <c r="C7" s="339" t="s">
        <v>16</v>
      </c>
      <c r="D7" s="339" t="s">
        <v>17</v>
      </c>
      <c r="E7" s="339" t="s">
        <v>1035</v>
      </c>
      <c r="F7" s="339" t="s">
        <v>17</v>
      </c>
      <c r="G7" s="340">
        <v>9</v>
      </c>
      <c r="H7" s="341" t="s">
        <v>1024</v>
      </c>
      <c r="I7" s="338" t="s">
        <v>1105</v>
      </c>
      <c r="K7" s="338" t="s">
        <v>1107</v>
      </c>
    </row>
    <row r="8" spans="1:11" hidden="1" x14ac:dyDescent="0.2">
      <c r="A8" s="339" t="s">
        <v>155</v>
      </c>
      <c r="B8" s="339" t="s">
        <v>177</v>
      </c>
      <c r="C8" s="339" t="s">
        <v>16</v>
      </c>
      <c r="D8" s="339" t="s">
        <v>17</v>
      </c>
      <c r="E8" s="339" t="s">
        <v>1035</v>
      </c>
      <c r="F8" s="339" t="s">
        <v>17</v>
      </c>
      <c r="G8" s="340">
        <v>9</v>
      </c>
      <c r="H8" s="341" t="s">
        <v>1024</v>
      </c>
      <c r="I8" s="338" t="s">
        <v>1105</v>
      </c>
      <c r="K8" s="338" t="s">
        <v>1107</v>
      </c>
    </row>
    <row r="9" spans="1:11" hidden="1" x14ac:dyDescent="0.2">
      <c r="A9" s="339" t="s">
        <v>156</v>
      </c>
      <c r="B9" s="339" t="s">
        <v>179</v>
      </c>
      <c r="C9" s="339" t="s">
        <v>16</v>
      </c>
      <c r="D9" s="339" t="s">
        <v>17</v>
      </c>
      <c r="E9" s="339" t="s">
        <v>1035</v>
      </c>
      <c r="F9" s="339" t="s">
        <v>17</v>
      </c>
      <c r="G9" s="340">
        <v>9</v>
      </c>
      <c r="H9" s="341" t="s">
        <v>1021</v>
      </c>
      <c r="I9" s="338" t="s">
        <v>1105</v>
      </c>
      <c r="K9" s="338" t="s">
        <v>1107</v>
      </c>
    </row>
    <row r="10" spans="1:11" hidden="1" x14ac:dyDescent="0.2">
      <c r="A10" s="339" t="s">
        <v>157</v>
      </c>
      <c r="B10" s="339" t="s">
        <v>158</v>
      </c>
      <c r="C10" s="339" t="s">
        <v>16</v>
      </c>
      <c r="D10" s="339" t="s">
        <v>17</v>
      </c>
      <c r="E10" s="339" t="s">
        <v>1035</v>
      </c>
      <c r="F10" s="339" t="s">
        <v>17</v>
      </c>
      <c r="G10" s="340">
        <v>9</v>
      </c>
      <c r="H10" s="341" t="s">
        <v>1026</v>
      </c>
      <c r="I10" s="338" t="s">
        <v>1105</v>
      </c>
      <c r="K10" s="338" t="s">
        <v>1107</v>
      </c>
    </row>
    <row r="11" spans="1:11" hidden="1" x14ac:dyDescent="0.2">
      <c r="A11" s="339" t="s">
        <v>159</v>
      </c>
      <c r="B11" s="339" t="s">
        <v>160</v>
      </c>
      <c r="C11" s="339" t="s">
        <v>16</v>
      </c>
      <c r="D11" s="339" t="s">
        <v>17</v>
      </c>
      <c r="E11" s="339" t="s">
        <v>1035</v>
      </c>
      <c r="F11" s="339" t="s">
        <v>17</v>
      </c>
      <c r="G11" s="340">
        <v>9</v>
      </c>
      <c r="H11" s="341" t="s">
        <v>1026</v>
      </c>
      <c r="I11" s="338" t="s">
        <v>1105</v>
      </c>
      <c r="K11" s="338" t="s">
        <v>1107</v>
      </c>
    </row>
    <row r="12" spans="1:11" hidden="1" x14ac:dyDescent="0.2">
      <c r="A12" s="339" t="s">
        <v>117</v>
      </c>
      <c r="B12" s="339" t="s">
        <v>118</v>
      </c>
      <c r="C12" s="339" t="s">
        <v>12</v>
      </c>
      <c r="D12" s="339" t="s">
        <v>13</v>
      </c>
      <c r="E12" s="339" t="s">
        <v>1028</v>
      </c>
      <c r="F12" s="339" t="s">
        <v>1029</v>
      </c>
      <c r="G12" s="340">
        <v>8</v>
      </c>
      <c r="H12" s="341" t="s">
        <v>1015</v>
      </c>
      <c r="I12" s="338" t="s">
        <v>1105</v>
      </c>
      <c r="K12" s="338" t="s">
        <v>1104</v>
      </c>
    </row>
    <row r="13" spans="1:11" hidden="1" x14ac:dyDescent="0.2">
      <c r="A13" s="339" t="s">
        <v>119</v>
      </c>
      <c r="B13" s="339" t="s">
        <v>120</v>
      </c>
      <c r="C13" s="339" t="s">
        <v>12</v>
      </c>
      <c r="D13" s="339" t="s">
        <v>13</v>
      </c>
      <c r="E13" s="339" t="s">
        <v>1028</v>
      </c>
      <c r="F13" s="339" t="s">
        <v>1029</v>
      </c>
      <c r="G13" s="340">
        <v>8</v>
      </c>
      <c r="H13" s="341" t="s">
        <v>1017</v>
      </c>
      <c r="I13" s="338" t="s">
        <v>1105</v>
      </c>
      <c r="K13" s="338" t="s">
        <v>1104</v>
      </c>
    </row>
    <row r="14" spans="1:11" hidden="1" x14ac:dyDescent="0.2">
      <c r="A14" s="339" t="s">
        <v>829</v>
      </c>
      <c r="B14" s="339" t="s">
        <v>122</v>
      </c>
      <c r="C14" s="339" t="s">
        <v>12</v>
      </c>
      <c r="D14" s="339" t="s">
        <v>13</v>
      </c>
      <c r="E14" s="339" t="s">
        <v>1028</v>
      </c>
      <c r="F14" s="339" t="s">
        <v>1029</v>
      </c>
      <c r="G14" s="340">
        <v>8</v>
      </c>
      <c r="H14" s="341" t="s">
        <v>1015</v>
      </c>
      <c r="I14" s="338" t="s">
        <v>1105</v>
      </c>
      <c r="K14" s="338" t="s">
        <v>1104</v>
      </c>
    </row>
    <row r="15" spans="1:11" hidden="1" x14ac:dyDescent="0.2">
      <c r="A15" s="339" t="s">
        <v>830</v>
      </c>
      <c r="B15" s="339" t="s">
        <v>123</v>
      </c>
      <c r="C15" s="339" t="s">
        <v>12</v>
      </c>
      <c r="D15" s="339" t="s">
        <v>13</v>
      </c>
      <c r="E15" s="339" t="s">
        <v>1028</v>
      </c>
      <c r="F15" s="339" t="s">
        <v>1029</v>
      </c>
      <c r="G15" s="340">
        <v>8</v>
      </c>
      <c r="H15" s="341" t="s">
        <v>1017</v>
      </c>
      <c r="I15" s="338" t="s">
        <v>1105</v>
      </c>
      <c r="K15" s="338" t="s">
        <v>1104</v>
      </c>
    </row>
    <row r="16" spans="1:11" hidden="1" x14ac:dyDescent="0.2">
      <c r="A16" s="339" t="s">
        <v>831</v>
      </c>
      <c r="B16" s="339" t="s">
        <v>832</v>
      </c>
      <c r="C16" s="339" t="s">
        <v>12</v>
      </c>
      <c r="D16" s="339" t="s">
        <v>13</v>
      </c>
      <c r="E16" s="339" t="s">
        <v>1028</v>
      </c>
      <c r="F16" s="339" t="s">
        <v>1029</v>
      </c>
      <c r="G16" s="340">
        <v>8</v>
      </c>
      <c r="H16" s="341" t="s">
        <v>1019</v>
      </c>
      <c r="I16" s="338" t="s">
        <v>1105</v>
      </c>
      <c r="K16" s="338" t="s">
        <v>1104</v>
      </c>
    </row>
    <row r="17" spans="1:11" hidden="1" x14ac:dyDescent="0.2">
      <c r="A17" s="339" t="s">
        <v>124</v>
      </c>
      <c r="B17" s="339" t="s">
        <v>125</v>
      </c>
      <c r="C17" s="339" t="s">
        <v>12</v>
      </c>
      <c r="D17" s="339" t="s">
        <v>13</v>
      </c>
      <c r="E17" s="339" t="s">
        <v>1028</v>
      </c>
      <c r="F17" s="339" t="s">
        <v>1029</v>
      </c>
      <c r="G17" s="340">
        <v>8</v>
      </c>
      <c r="H17" s="341" t="s">
        <v>1017</v>
      </c>
      <c r="I17" s="338" t="s">
        <v>1105</v>
      </c>
      <c r="K17" s="338" t="s">
        <v>1104</v>
      </c>
    </row>
    <row r="18" spans="1:11" hidden="1" x14ac:dyDescent="0.2">
      <c r="A18" s="339" t="s">
        <v>126</v>
      </c>
      <c r="B18" s="339" t="s">
        <v>127</v>
      </c>
      <c r="C18" s="339" t="s">
        <v>12</v>
      </c>
      <c r="D18" s="339" t="s">
        <v>13</v>
      </c>
      <c r="E18" s="339" t="s">
        <v>1028</v>
      </c>
      <c r="F18" s="339" t="s">
        <v>1029</v>
      </c>
      <c r="G18" s="340">
        <v>8</v>
      </c>
      <c r="H18" s="341" t="s">
        <v>1015</v>
      </c>
      <c r="I18" s="338" t="s">
        <v>1105</v>
      </c>
      <c r="K18" s="338" t="s">
        <v>1104</v>
      </c>
    </row>
    <row r="19" spans="1:11" hidden="1" x14ac:dyDescent="0.2">
      <c r="A19" s="339" t="s">
        <v>833</v>
      </c>
      <c r="B19" s="339" t="s">
        <v>121</v>
      </c>
      <c r="C19" s="339" t="s">
        <v>12</v>
      </c>
      <c r="D19" s="339" t="s">
        <v>13</v>
      </c>
      <c r="E19" s="339" t="s">
        <v>1028</v>
      </c>
      <c r="F19" s="339" t="s">
        <v>1029</v>
      </c>
      <c r="G19" s="340">
        <v>8</v>
      </c>
      <c r="H19" s="341" t="s">
        <v>1017</v>
      </c>
      <c r="I19" s="338" t="s">
        <v>1105</v>
      </c>
      <c r="K19" s="338" t="s">
        <v>1104</v>
      </c>
    </row>
    <row r="20" spans="1:11" hidden="1" x14ac:dyDescent="0.2">
      <c r="A20" s="339" t="s">
        <v>834</v>
      </c>
      <c r="B20" s="339" t="s">
        <v>84</v>
      </c>
      <c r="C20" s="339" t="s">
        <v>6</v>
      </c>
      <c r="D20" s="339" t="s">
        <v>7</v>
      </c>
      <c r="E20" s="339" t="s">
        <v>1007</v>
      </c>
      <c r="F20" s="339" t="s">
        <v>1008</v>
      </c>
      <c r="G20" s="340">
        <v>4</v>
      </c>
      <c r="H20" s="341" t="s">
        <v>989</v>
      </c>
      <c r="I20" s="338" t="s">
        <v>1105</v>
      </c>
      <c r="K20" s="338" t="s">
        <v>1104</v>
      </c>
    </row>
    <row r="21" spans="1:11" hidden="1" x14ac:dyDescent="0.2">
      <c r="A21" s="339" t="s">
        <v>835</v>
      </c>
      <c r="B21" s="339" t="s">
        <v>836</v>
      </c>
      <c r="C21" s="339" t="s">
        <v>2</v>
      </c>
      <c r="D21" s="339" t="s">
        <v>3</v>
      </c>
      <c r="E21" s="339" t="s">
        <v>996</v>
      </c>
      <c r="F21" s="339" t="s">
        <v>3</v>
      </c>
      <c r="G21" s="340">
        <v>162</v>
      </c>
      <c r="H21" s="341" t="s">
        <v>1006</v>
      </c>
      <c r="I21" s="338" t="s">
        <v>1105</v>
      </c>
      <c r="K21" s="338" t="s">
        <v>1107</v>
      </c>
    </row>
    <row r="22" spans="1:11" hidden="1" x14ac:dyDescent="0.2">
      <c r="A22" s="339" t="s">
        <v>837</v>
      </c>
      <c r="B22" s="339" t="s">
        <v>838</v>
      </c>
      <c r="C22" s="339" t="s">
        <v>12</v>
      </c>
      <c r="D22" s="339" t="s">
        <v>13</v>
      </c>
      <c r="E22" s="339" t="s">
        <v>1028</v>
      </c>
      <c r="F22" s="339" t="s">
        <v>1029</v>
      </c>
      <c r="G22" s="340">
        <v>8</v>
      </c>
      <c r="H22" s="341" t="s">
        <v>1014</v>
      </c>
      <c r="I22" s="338" t="s">
        <v>1105</v>
      </c>
      <c r="K22" s="338" t="s">
        <v>1104</v>
      </c>
    </row>
    <row r="23" spans="1:11" hidden="1" x14ac:dyDescent="0.2">
      <c r="A23" s="339" t="s">
        <v>76</v>
      </c>
      <c r="B23" s="339" t="s">
        <v>1108</v>
      </c>
      <c r="C23" s="339" t="s">
        <v>4</v>
      </c>
      <c r="D23" s="339" t="s">
        <v>5</v>
      </c>
      <c r="E23" s="339" t="s">
        <v>997</v>
      </c>
      <c r="F23" s="339" t="s">
        <v>998</v>
      </c>
      <c r="G23" s="340">
        <v>162</v>
      </c>
      <c r="H23" s="341" t="s">
        <v>1006</v>
      </c>
      <c r="I23" s="338" t="s">
        <v>1105</v>
      </c>
      <c r="K23" s="338" t="s">
        <v>1107</v>
      </c>
    </row>
    <row r="24" spans="1:11" hidden="1" x14ac:dyDescent="0.2">
      <c r="A24" s="339" t="s">
        <v>77</v>
      </c>
      <c r="B24" s="339" t="s">
        <v>1109</v>
      </c>
      <c r="C24" s="339" t="s">
        <v>4</v>
      </c>
      <c r="D24" s="339" t="s">
        <v>5</v>
      </c>
      <c r="E24" s="339" t="s">
        <v>999</v>
      </c>
      <c r="F24" s="339" t="s">
        <v>1000</v>
      </c>
      <c r="G24" s="340">
        <v>4</v>
      </c>
      <c r="H24" s="341" t="s">
        <v>989</v>
      </c>
      <c r="I24" s="338" t="s">
        <v>1105</v>
      </c>
      <c r="K24" s="338" t="s">
        <v>1104</v>
      </c>
    </row>
    <row r="25" spans="1:11" hidden="1" x14ac:dyDescent="0.2">
      <c r="A25" s="339" t="s">
        <v>128</v>
      </c>
      <c r="B25" s="339" t="s">
        <v>1110</v>
      </c>
      <c r="C25" s="339" t="s">
        <v>12</v>
      </c>
      <c r="D25" s="339" t="s">
        <v>13</v>
      </c>
      <c r="E25" s="339" t="s">
        <v>1030</v>
      </c>
      <c r="F25" s="339" t="s">
        <v>1031</v>
      </c>
      <c r="G25" s="340">
        <v>4</v>
      </c>
      <c r="H25" s="341" t="s">
        <v>993</v>
      </c>
      <c r="I25" s="338" t="s">
        <v>1105</v>
      </c>
      <c r="K25" s="338" t="s">
        <v>1107</v>
      </c>
    </row>
    <row r="26" spans="1:11" hidden="1" x14ac:dyDescent="0.2">
      <c r="A26" s="339" t="s">
        <v>129</v>
      </c>
      <c r="B26" s="339" t="s">
        <v>1111</v>
      </c>
      <c r="C26" s="339" t="s">
        <v>12</v>
      </c>
      <c r="D26" s="339" t="s">
        <v>13</v>
      </c>
      <c r="E26" s="339" t="s">
        <v>1032</v>
      </c>
      <c r="F26" s="339" t="s">
        <v>1033</v>
      </c>
      <c r="G26" s="340">
        <v>4</v>
      </c>
      <c r="H26" s="341" t="s">
        <v>993</v>
      </c>
      <c r="I26" s="338" t="s">
        <v>1105</v>
      </c>
      <c r="K26" s="338" t="s">
        <v>1107</v>
      </c>
    </row>
    <row r="27" spans="1:11" hidden="1" x14ac:dyDescent="0.2">
      <c r="A27" s="339" t="s">
        <v>85</v>
      </c>
      <c r="B27" s="339" t="s">
        <v>1112</v>
      </c>
      <c r="C27" s="339" t="s">
        <v>6</v>
      </c>
      <c r="D27" s="339" t="s">
        <v>7</v>
      </c>
      <c r="E27" s="339" t="s">
        <v>1009</v>
      </c>
      <c r="F27" s="339" t="s">
        <v>1010</v>
      </c>
      <c r="G27" s="340">
        <v>4</v>
      </c>
      <c r="H27" s="341" t="s">
        <v>991</v>
      </c>
      <c r="I27" s="338" t="s">
        <v>1105</v>
      </c>
      <c r="K27" s="338" t="s">
        <v>1104</v>
      </c>
    </row>
    <row r="28" spans="1:11" hidden="1" x14ac:dyDescent="0.2">
      <c r="A28" s="339" t="s">
        <v>86</v>
      </c>
      <c r="B28" s="339" t="s">
        <v>1113</v>
      </c>
      <c r="C28" s="339" t="s">
        <v>6</v>
      </c>
      <c r="D28" s="339" t="s">
        <v>7</v>
      </c>
      <c r="E28" s="339" t="s">
        <v>1011</v>
      </c>
      <c r="F28" s="339" t="s">
        <v>1012</v>
      </c>
      <c r="G28" s="340">
        <v>4</v>
      </c>
      <c r="H28" s="341" t="s">
        <v>989</v>
      </c>
      <c r="I28" s="338" t="s">
        <v>1105</v>
      </c>
      <c r="K28" s="338" t="s">
        <v>1104</v>
      </c>
    </row>
    <row r="29" spans="1:11" hidden="1" x14ac:dyDescent="0.2">
      <c r="A29" s="339" t="s">
        <v>87</v>
      </c>
      <c r="B29" s="339" t="s">
        <v>88</v>
      </c>
      <c r="C29" s="339" t="s">
        <v>6</v>
      </c>
      <c r="D29" s="339" t="s">
        <v>7</v>
      </c>
      <c r="E29" s="339" t="s">
        <v>1013</v>
      </c>
      <c r="F29" s="339" t="s">
        <v>669</v>
      </c>
      <c r="G29" s="340">
        <v>4</v>
      </c>
      <c r="H29" s="341" t="s">
        <v>989</v>
      </c>
      <c r="I29" s="338" t="s">
        <v>1105</v>
      </c>
      <c r="K29" s="338" t="s">
        <v>1104</v>
      </c>
    </row>
    <row r="30" spans="1:11" hidden="1" x14ac:dyDescent="0.2">
      <c r="A30" s="339" t="s">
        <v>89</v>
      </c>
      <c r="B30" s="339" t="s">
        <v>90</v>
      </c>
      <c r="C30" s="339" t="s">
        <v>6</v>
      </c>
      <c r="D30" s="339" t="s">
        <v>7</v>
      </c>
      <c r="E30" s="339" t="s">
        <v>1013</v>
      </c>
      <c r="F30" s="339" t="s">
        <v>669</v>
      </c>
      <c r="G30" s="340">
        <v>33</v>
      </c>
      <c r="H30" s="341" t="s">
        <v>1038</v>
      </c>
      <c r="I30" s="338" t="s">
        <v>1105</v>
      </c>
      <c r="K30" s="338" t="s">
        <v>1104</v>
      </c>
    </row>
    <row r="31" spans="1:11" hidden="1" x14ac:dyDescent="0.2">
      <c r="A31" s="339" t="s">
        <v>130</v>
      </c>
      <c r="B31" s="339" t="s">
        <v>1114</v>
      </c>
      <c r="C31" s="339" t="s">
        <v>12</v>
      </c>
      <c r="D31" s="339" t="s">
        <v>13</v>
      </c>
      <c r="E31" s="339" t="s">
        <v>1030</v>
      </c>
      <c r="F31" s="339" t="s">
        <v>1031</v>
      </c>
      <c r="G31" s="340">
        <v>4</v>
      </c>
      <c r="H31" s="341" t="s">
        <v>993</v>
      </c>
      <c r="I31" s="338" t="s">
        <v>1105</v>
      </c>
      <c r="K31" s="338" t="s">
        <v>1107</v>
      </c>
    </row>
    <row r="32" spans="1:11" hidden="1" x14ac:dyDescent="0.2">
      <c r="A32" s="339" t="s">
        <v>131</v>
      </c>
      <c r="B32" s="339" t="s">
        <v>1115</v>
      </c>
      <c r="C32" s="339" t="s">
        <v>12</v>
      </c>
      <c r="D32" s="339" t="s">
        <v>13</v>
      </c>
      <c r="E32" s="339" t="s">
        <v>1032</v>
      </c>
      <c r="F32" s="339" t="s">
        <v>1033</v>
      </c>
      <c r="G32" s="340">
        <v>4</v>
      </c>
      <c r="H32" s="341" t="s">
        <v>993</v>
      </c>
      <c r="I32" s="338" t="s">
        <v>1105</v>
      </c>
      <c r="K32" s="338" t="s">
        <v>1107</v>
      </c>
    </row>
    <row r="33" spans="1:11" hidden="1" x14ac:dyDescent="0.2">
      <c r="A33" s="339" t="s">
        <v>78</v>
      </c>
      <c r="B33" s="339" t="s">
        <v>1116</v>
      </c>
      <c r="C33" s="339" t="s">
        <v>1001</v>
      </c>
      <c r="D33" s="339" t="s">
        <v>731</v>
      </c>
      <c r="E33" s="339" t="s">
        <v>1002</v>
      </c>
      <c r="F33" s="339" t="s">
        <v>1003</v>
      </c>
      <c r="G33" s="340">
        <v>25</v>
      </c>
      <c r="H33" s="341" t="s">
        <v>1093</v>
      </c>
      <c r="I33" s="338" t="s">
        <v>1105</v>
      </c>
      <c r="K33" s="338" t="s">
        <v>1104</v>
      </c>
    </row>
    <row r="34" spans="1:11" hidden="1" x14ac:dyDescent="0.2">
      <c r="A34" s="339" t="s">
        <v>79</v>
      </c>
      <c r="B34" s="339" t="s">
        <v>1117</v>
      </c>
      <c r="C34" s="339" t="s">
        <v>1001</v>
      </c>
      <c r="D34" s="339" t="s">
        <v>731</v>
      </c>
      <c r="E34" s="339" t="s">
        <v>1004</v>
      </c>
      <c r="F34" s="339" t="s">
        <v>1005</v>
      </c>
      <c r="G34" s="340">
        <v>25</v>
      </c>
      <c r="H34" s="341" t="s">
        <v>1093</v>
      </c>
      <c r="I34" s="338" t="s">
        <v>1105</v>
      </c>
      <c r="K34" s="338" t="s">
        <v>1104</v>
      </c>
    </row>
    <row r="35" spans="1:11" hidden="1" x14ac:dyDescent="0.2">
      <c r="A35" s="339" t="s">
        <v>80</v>
      </c>
      <c r="B35" s="339" t="s">
        <v>81</v>
      </c>
      <c r="C35" s="339" t="s">
        <v>1001</v>
      </c>
      <c r="D35" s="339" t="s">
        <v>731</v>
      </c>
      <c r="E35" s="339" t="s">
        <v>1006</v>
      </c>
      <c r="F35" s="339" t="s">
        <v>670</v>
      </c>
      <c r="G35" s="340">
        <v>25</v>
      </c>
      <c r="H35" s="341" t="s">
        <v>1093</v>
      </c>
      <c r="I35" s="338" t="s">
        <v>1105</v>
      </c>
      <c r="K35" s="338" t="s">
        <v>1104</v>
      </c>
    </row>
    <row r="36" spans="1:11" hidden="1" x14ac:dyDescent="0.2">
      <c r="A36" s="339" t="s">
        <v>82</v>
      </c>
      <c r="B36" s="339" t="s">
        <v>83</v>
      </c>
      <c r="C36" s="339" t="s">
        <v>1001</v>
      </c>
      <c r="D36" s="339" t="s">
        <v>731</v>
      </c>
      <c r="E36" s="339" t="s">
        <v>1006</v>
      </c>
      <c r="F36" s="339" t="s">
        <v>670</v>
      </c>
      <c r="G36" s="340">
        <v>25</v>
      </c>
      <c r="H36" s="341" t="s">
        <v>1093</v>
      </c>
      <c r="I36" s="338" t="s">
        <v>1105</v>
      </c>
      <c r="K36" s="338" t="s">
        <v>1104</v>
      </c>
    </row>
    <row r="37" spans="1:11" hidden="1" x14ac:dyDescent="0.2">
      <c r="A37" s="339" t="s">
        <v>839</v>
      </c>
      <c r="B37" s="339" t="s">
        <v>840</v>
      </c>
      <c r="C37" s="339" t="s">
        <v>1001</v>
      </c>
      <c r="D37" s="339" t="s">
        <v>731</v>
      </c>
      <c r="E37" s="352" t="s">
        <v>1002</v>
      </c>
      <c r="F37" s="352" t="s">
        <v>1003</v>
      </c>
      <c r="G37" s="340">
        <v>25</v>
      </c>
      <c r="H37" s="341" t="s">
        <v>1093</v>
      </c>
      <c r="I37" s="338" t="s">
        <v>1105</v>
      </c>
      <c r="J37" s="338">
        <v>1</v>
      </c>
      <c r="K37" s="338" t="s">
        <v>1104</v>
      </c>
    </row>
    <row r="38" spans="1:11" hidden="1" x14ac:dyDescent="0.2">
      <c r="A38" s="339" t="s">
        <v>841</v>
      </c>
      <c r="B38" s="339" t="s">
        <v>842</v>
      </c>
      <c r="C38" s="339" t="s">
        <v>1001</v>
      </c>
      <c r="D38" s="339" t="s">
        <v>731</v>
      </c>
      <c r="E38" s="339" t="s">
        <v>1004</v>
      </c>
      <c r="F38" s="339" t="s">
        <v>1005</v>
      </c>
      <c r="G38" s="340">
        <v>25</v>
      </c>
      <c r="H38" s="341" t="s">
        <v>1093</v>
      </c>
      <c r="I38" s="338" t="s">
        <v>1105</v>
      </c>
      <c r="K38" s="338" t="s">
        <v>1104</v>
      </c>
    </row>
    <row r="39" spans="1:11" hidden="1" x14ac:dyDescent="0.2">
      <c r="A39" s="339" t="s">
        <v>843</v>
      </c>
      <c r="B39" s="339" t="s">
        <v>844</v>
      </c>
      <c r="C39" s="339" t="s">
        <v>1001</v>
      </c>
      <c r="D39" s="339" t="s">
        <v>731</v>
      </c>
      <c r="E39" s="339" t="s">
        <v>1006</v>
      </c>
      <c r="F39" s="339" t="s">
        <v>670</v>
      </c>
      <c r="G39" s="340">
        <v>25</v>
      </c>
      <c r="H39" s="341" t="s">
        <v>1093</v>
      </c>
      <c r="I39" s="338" t="s">
        <v>1105</v>
      </c>
      <c r="K39" s="338" t="s">
        <v>1104</v>
      </c>
    </row>
    <row r="40" spans="1:11" hidden="1" x14ac:dyDescent="0.2">
      <c r="A40" s="339" t="s">
        <v>845</v>
      </c>
      <c r="B40" s="339" t="s">
        <v>846</v>
      </c>
      <c r="C40" s="339" t="s">
        <v>1001</v>
      </c>
      <c r="D40" s="339" t="s">
        <v>731</v>
      </c>
      <c r="E40" s="339" t="s">
        <v>1006</v>
      </c>
      <c r="F40" s="339" t="s">
        <v>670</v>
      </c>
      <c r="G40" s="340">
        <v>25</v>
      </c>
      <c r="H40" s="341" t="s">
        <v>1093</v>
      </c>
      <c r="I40" s="338" t="s">
        <v>1105</v>
      </c>
      <c r="K40" s="338" t="s">
        <v>1104</v>
      </c>
    </row>
    <row r="41" spans="1:11" hidden="1" x14ac:dyDescent="0.2">
      <c r="A41" s="339" t="s">
        <v>847</v>
      </c>
      <c r="B41" s="339" t="s">
        <v>848</v>
      </c>
      <c r="C41" s="339" t="s">
        <v>1001</v>
      </c>
      <c r="D41" s="339" t="s">
        <v>731</v>
      </c>
      <c r="E41" s="352" t="s">
        <v>1002</v>
      </c>
      <c r="F41" s="352" t="s">
        <v>1003</v>
      </c>
      <c r="G41" s="340">
        <v>25</v>
      </c>
      <c r="H41" s="341" t="s">
        <v>1093</v>
      </c>
      <c r="I41" s="338" t="s">
        <v>1105</v>
      </c>
      <c r="J41" s="338">
        <v>1</v>
      </c>
      <c r="K41" s="338" t="s">
        <v>1104</v>
      </c>
    </row>
    <row r="42" spans="1:11" hidden="1" x14ac:dyDescent="0.2">
      <c r="A42" s="339" t="s">
        <v>849</v>
      </c>
      <c r="B42" s="339" t="s">
        <v>850</v>
      </c>
      <c r="C42" s="339" t="s">
        <v>1001</v>
      </c>
      <c r="D42" s="339" t="s">
        <v>731</v>
      </c>
      <c r="E42" s="339" t="s">
        <v>1004</v>
      </c>
      <c r="F42" s="339" t="s">
        <v>1005</v>
      </c>
      <c r="G42" s="340">
        <v>25</v>
      </c>
      <c r="H42" s="341" t="s">
        <v>1093</v>
      </c>
      <c r="I42" s="338" t="s">
        <v>1105</v>
      </c>
      <c r="K42" s="338" t="s">
        <v>1104</v>
      </c>
    </row>
    <row r="43" spans="1:11" hidden="1" x14ac:dyDescent="0.2">
      <c r="A43" s="339" t="s">
        <v>851</v>
      </c>
      <c r="B43" s="339" t="s">
        <v>852</v>
      </c>
      <c r="C43" s="339" t="s">
        <v>1001</v>
      </c>
      <c r="D43" s="339" t="s">
        <v>731</v>
      </c>
      <c r="E43" s="339" t="s">
        <v>1006</v>
      </c>
      <c r="F43" s="339" t="s">
        <v>670</v>
      </c>
      <c r="G43" s="340">
        <v>25</v>
      </c>
      <c r="H43" s="341" t="s">
        <v>1093</v>
      </c>
      <c r="I43" s="338" t="s">
        <v>1105</v>
      </c>
      <c r="K43" s="338" t="s">
        <v>1104</v>
      </c>
    </row>
    <row r="44" spans="1:11" hidden="1" x14ac:dyDescent="0.2">
      <c r="A44" s="339" t="s">
        <v>853</v>
      </c>
      <c r="B44" s="339" t="s">
        <v>854</v>
      </c>
      <c r="C44" s="339" t="s">
        <v>1001</v>
      </c>
      <c r="D44" s="339" t="s">
        <v>731</v>
      </c>
      <c r="E44" s="339" t="s">
        <v>1006</v>
      </c>
      <c r="F44" s="339" t="s">
        <v>670</v>
      </c>
      <c r="G44" s="340">
        <v>25</v>
      </c>
      <c r="H44" s="341" t="s">
        <v>1093</v>
      </c>
      <c r="I44" s="338" t="s">
        <v>1105</v>
      </c>
      <c r="K44" s="338" t="s">
        <v>1104</v>
      </c>
    </row>
    <row r="45" spans="1:11" x14ac:dyDescent="0.2">
      <c r="A45" s="339" t="s">
        <v>45</v>
      </c>
      <c r="B45" s="339" t="s">
        <v>1118</v>
      </c>
      <c r="C45" s="339" t="s">
        <v>0</v>
      </c>
      <c r="D45" s="339" t="s">
        <v>1</v>
      </c>
      <c r="E45" s="339" t="s">
        <v>989</v>
      </c>
      <c r="F45" s="339" t="s">
        <v>990</v>
      </c>
      <c r="G45" s="340">
        <v>12</v>
      </c>
      <c r="H45" s="341" t="s">
        <v>1035</v>
      </c>
      <c r="I45" s="338" t="s">
        <v>1105</v>
      </c>
      <c r="K45" s="338" t="s">
        <v>1104</v>
      </c>
    </row>
    <row r="46" spans="1:11" x14ac:dyDescent="0.2">
      <c r="A46" s="339" t="s">
        <v>46</v>
      </c>
      <c r="B46" s="339" t="s">
        <v>1119</v>
      </c>
      <c r="C46" s="339" t="s">
        <v>0</v>
      </c>
      <c r="D46" s="339" t="s">
        <v>1</v>
      </c>
      <c r="E46" s="339" t="s">
        <v>991</v>
      </c>
      <c r="F46" s="339" t="s">
        <v>992</v>
      </c>
      <c r="G46" s="340">
        <v>12</v>
      </c>
      <c r="H46" s="341" t="s">
        <v>1035</v>
      </c>
      <c r="I46" s="338" t="s">
        <v>1105</v>
      </c>
      <c r="K46" s="338" t="s">
        <v>1104</v>
      </c>
    </row>
    <row r="47" spans="1:11" x14ac:dyDescent="0.2">
      <c r="A47" s="339" t="s">
        <v>47</v>
      </c>
      <c r="B47" s="339" t="s">
        <v>1120</v>
      </c>
      <c r="C47" s="339" t="s">
        <v>0</v>
      </c>
      <c r="D47" s="339" t="s">
        <v>1</v>
      </c>
      <c r="E47" s="339" t="s">
        <v>989</v>
      </c>
      <c r="F47" s="339" t="s">
        <v>990</v>
      </c>
      <c r="G47" s="340">
        <v>12</v>
      </c>
      <c r="H47" s="341" t="s">
        <v>1035</v>
      </c>
      <c r="I47" s="338" t="s">
        <v>1105</v>
      </c>
      <c r="K47" s="338" t="s">
        <v>1104</v>
      </c>
    </row>
    <row r="48" spans="1:11" x14ac:dyDescent="0.2">
      <c r="A48" s="339" t="s">
        <v>48</v>
      </c>
      <c r="B48" s="339" t="s">
        <v>1121</v>
      </c>
      <c r="C48" s="339" t="s">
        <v>0</v>
      </c>
      <c r="D48" s="339" t="s">
        <v>1</v>
      </c>
      <c r="E48" s="339" t="s">
        <v>989</v>
      </c>
      <c r="F48" s="339" t="s">
        <v>990</v>
      </c>
      <c r="G48" s="340">
        <v>12</v>
      </c>
      <c r="H48" s="341" t="s">
        <v>1035</v>
      </c>
      <c r="I48" s="338" t="s">
        <v>1105</v>
      </c>
      <c r="K48" s="338" t="s">
        <v>1104</v>
      </c>
    </row>
    <row r="49" spans="1:11" x14ac:dyDescent="0.2">
      <c r="A49" s="339" t="s">
        <v>49</v>
      </c>
      <c r="B49" s="339" t="s">
        <v>1122</v>
      </c>
      <c r="C49" s="339" t="s">
        <v>0</v>
      </c>
      <c r="D49" s="339" t="s">
        <v>1</v>
      </c>
      <c r="E49" s="339" t="s">
        <v>989</v>
      </c>
      <c r="F49" s="339" t="s">
        <v>990</v>
      </c>
      <c r="G49" s="340">
        <v>12</v>
      </c>
      <c r="H49" s="341" t="s">
        <v>1035</v>
      </c>
      <c r="I49" s="338" t="s">
        <v>1105</v>
      </c>
      <c r="K49" s="338" t="s">
        <v>1104</v>
      </c>
    </row>
    <row r="50" spans="1:11" hidden="1" x14ac:dyDescent="0.2">
      <c r="A50" s="339" t="s">
        <v>215</v>
      </c>
      <c r="B50" s="339" t="s">
        <v>216</v>
      </c>
      <c r="C50" s="339" t="s">
        <v>18</v>
      </c>
      <c r="D50" s="339" t="s">
        <v>690</v>
      </c>
      <c r="E50" s="339" t="s">
        <v>1038</v>
      </c>
      <c r="F50" s="339" t="s">
        <v>674</v>
      </c>
      <c r="G50" s="340">
        <v>12</v>
      </c>
      <c r="H50" s="341" t="s">
        <v>1035</v>
      </c>
      <c r="I50" s="338" t="s">
        <v>1105</v>
      </c>
      <c r="K50" s="338" t="s">
        <v>1104</v>
      </c>
    </row>
    <row r="51" spans="1:11" x14ac:dyDescent="0.2">
      <c r="A51" s="339" t="s">
        <v>50</v>
      </c>
      <c r="B51" s="339" t="s">
        <v>1123</v>
      </c>
      <c r="C51" s="339" t="s">
        <v>0</v>
      </c>
      <c r="D51" s="339" t="s">
        <v>1</v>
      </c>
      <c r="E51" s="352" t="s">
        <v>989</v>
      </c>
      <c r="F51" s="352" t="s">
        <v>990</v>
      </c>
      <c r="G51" s="340">
        <v>6</v>
      </c>
      <c r="H51" s="341" t="s">
        <v>997</v>
      </c>
      <c r="I51" s="338" t="s">
        <v>1105</v>
      </c>
      <c r="J51" s="338">
        <v>1</v>
      </c>
      <c r="K51" s="338" t="s">
        <v>1104</v>
      </c>
    </row>
    <row r="52" spans="1:11" x14ac:dyDescent="0.2">
      <c r="A52" s="339" t="s">
        <v>51</v>
      </c>
      <c r="B52" s="339" t="s">
        <v>1124</v>
      </c>
      <c r="C52" s="339" t="s">
        <v>0</v>
      </c>
      <c r="D52" s="339" t="s">
        <v>1</v>
      </c>
      <c r="E52" s="339" t="s">
        <v>994</v>
      </c>
      <c r="F52" s="339" t="s">
        <v>995</v>
      </c>
      <c r="G52" s="340">
        <v>10</v>
      </c>
      <c r="H52" s="341" t="s">
        <v>1028</v>
      </c>
      <c r="I52" s="338" t="s">
        <v>1105</v>
      </c>
      <c r="K52" s="338" t="s">
        <v>1107</v>
      </c>
    </row>
    <row r="53" spans="1:11" x14ac:dyDescent="0.2">
      <c r="A53" s="339" t="s">
        <v>52</v>
      </c>
      <c r="B53" s="339" t="s">
        <v>1125</v>
      </c>
      <c r="C53" s="339" t="s">
        <v>0</v>
      </c>
      <c r="D53" s="339" t="s">
        <v>1</v>
      </c>
      <c r="E53" s="339" t="s">
        <v>989</v>
      </c>
      <c r="F53" s="339" t="s">
        <v>990</v>
      </c>
      <c r="G53" s="340">
        <v>12</v>
      </c>
      <c r="H53" s="341" t="s">
        <v>1035</v>
      </c>
      <c r="I53" s="338" t="s">
        <v>1105</v>
      </c>
      <c r="K53" s="338" t="s">
        <v>1104</v>
      </c>
    </row>
    <row r="54" spans="1:11" x14ac:dyDescent="0.2">
      <c r="A54" s="339" t="s">
        <v>53</v>
      </c>
      <c r="B54" s="339" t="s">
        <v>54</v>
      </c>
      <c r="C54" s="339" t="s">
        <v>0</v>
      </c>
      <c r="D54" s="339" t="s">
        <v>1</v>
      </c>
      <c r="E54" s="339" t="s">
        <v>994</v>
      </c>
      <c r="F54" s="339" t="s">
        <v>995</v>
      </c>
      <c r="G54" s="340">
        <v>10</v>
      </c>
      <c r="H54" s="341" t="s">
        <v>1028</v>
      </c>
      <c r="I54" s="338" t="s">
        <v>1105</v>
      </c>
      <c r="K54" s="338" t="s">
        <v>1107</v>
      </c>
    </row>
    <row r="55" spans="1:11" x14ac:dyDescent="0.2">
      <c r="A55" s="339" t="s">
        <v>55</v>
      </c>
      <c r="B55" s="339" t="s">
        <v>1126</v>
      </c>
      <c r="C55" s="339" t="s">
        <v>0</v>
      </c>
      <c r="D55" s="339" t="s">
        <v>1</v>
      </c>
      <c r="E55" s="339" t="s">
        <v>994</v>
      </c>
      <c r="F55" s="339" t="s">
        <v>995</v>
      </c>
      <c r="G55" s="340">
        <v>10</v>
      </c>
      <c r="H55" s="341" t="s">
        <v>1028</v>
      </c>
      <c r="I55" s="338" t="s">
        <v>1105</v>
      </c>
      <c r="K55" s="338" t="s">
        <v>1104</v>
      </c>
    </row>
    <row r="56" spans="1:11" x14ac:dyDescent="0.2">
      <c r="A56" s="339" t="s">
        <v>56</v>
      </c>
      <c r="B56" s="339" t="s">
        <v>57</v>
      </c>
      <c r="C56" s="339" t="s">
        <v>0</v>
      </c>
      <c r="D56" s="339" t="s">
        <v>1</v>
      </c>
      <c r="E56" s="339" t="s">
        <v>994</v>
      </c>
      <c r="F56" s="339" t="s">
        <v>995</v>
      </c>
      <c r="G56" s="340">
        <v>10</v>
      </c>
      <c r="H56" s="341" t="s">
        <v>1028</v>
      </c>
      <c r="I56" s="338" t="s">
        <v>1105</v>
      </c>
      <c r="K56" s="338" t="s">
        <v>1104</v>
      </c>
    </row>
    <row r="57" spans="1:11" x14ac:dyDescent="0.2">
      <c r="A57" s="339" t="s">
        <v>58</v>
      </c>
      <c r="B57" s="339" t="s">
        <v>1127</v>
      </c>
      <c r="C57" s="339" t="s">
        <v>0</v>
      </c>
      <c r="D57" s="339" t="s">
        <v>1</v>
      </c>
      <c r="E57" s="339" t="s">
        <v>993</v>
      </c>
      <c r="F57" s="339" t="s">
        <v>668</v>
      </c>
      <c r="G57" s="340">
        <v>6</v>
      </c>
      <c r="H57" s="341" t="s">
        <v>999</v>
      </c>
      <c r="I57" s="338" t="s">
        <v>1105</v>
      </c>
      <c r="K57" s="338" t="s">
        <v>1104</v>
      </c>
    </row>
    <row r="58" spans="1:11" x14ac:dyDescent="0.2">
      <c r="A58" s="339" t="s">
        <v>59</v>
      </c>
      <c r="B58" s="339" t="s">
        <v>1128</v>
      </c>
      <c r="C58" s="339" t="s">
        <v>0</v>
      </c>
      <c r="D58" s="339" t="s">
        <v>1</v>
      </c>
      <c r="E58" s="339" t="s">
        <v>993</v>
      </c>
      <c r="F58" s="339" t="s">
        <v>668</v>
      </c>
      <c r="G58" s="340">
        <v>10</v>
      </c>
      <c r="H58" s="341" t="s">
        <v>1030</v>
      </c>
      <c r="I58" s="338" t="s">
        <v>1105</v>
      </c>
      <c r="K58" s="338" t="s">
        <v>1104</v>
      </c>
    </row>
    <row r="59" spans="1:11" x14ac:dyDescent="0.2">
      <c r="A59" s="339" t="s">
        <v>60</v>
      </c>
      <c r="B59" s="339" t="s">
        <v>1129</v>
      </c>
      <c r="C59" s="339" t="s">
        <v>0</v>
      </c>
      <c r="D59" s="339" t="s">
        <v>1</v>
      </c>
      <c r="E59" s="339" t="s">
        <v>993</v>
      </c>
      <c r="F59" s="339" t="s">
        <v>668</v>
      </c>
      <c r="G59" s="340">
        <v>10</v>
      </c>
      <c r="H59" s="341" t="s">
        <v>1032</v>
      </c>
      <c r="I59" s="338" t="s">
        <v>1105</v>
      </c>
      <c r="K59" s="338" t="s">
        <v>1104</v>
      </c>
    </row>
    <row r="60" spans="1:11" x14ac:dyDescent="0.2">
      <c r="A60" s="339" t="s">
        <v>61</v>
      </c>
      <c r="B60" s="339" t="s">
        <v>1130</v>
      </c>
      <c r="C60" s="339" t="s">
        <v>0</v>
      </c>
      <c r="D60" s="339" t="s">
        <v>1</v>
      </c>
      <c r="E60" s="339" t="s">
        <v>993</v>
      </c>
      <c r="F60" s="339" t="s">
        <v>668</v>
      </c>
      <c r="G60" s="340">
        <v>7</v>
      </c>
      <c r="H60" s="341" t="s">
        <v>1009</v>
      </c>
      <c r="I60" s="338" t="s">
        <v>1105</v>
      </c>
      <c r="K60" s="338" t="s">
        <v>1104</v>
      </c>
    </row>
    <row r="61" spans="1:11" x14ac:dyDescent="0.2">
      <c r="A61" s="339" t="s">
        <v>62</v>
      </c>
      <c r="B61" s="339" t="s">
        <v>1131</v>
      </c>
      <c r="C61" s="339" t="s">
        <v>0</v>
      </c>
      <c r="D61" s="339" t="s">
        <v>1</v>
      </c>
      <c r="E61" s="339" t="s">
        <v>993</v>
      </c>
      <c r="F61" s="339" t="s">
        <v>668</v>
      </c>
      <c r="G61" s="340">
        <v>7</v>
      </c>
      <c r="H61" s="341" t="s">
        <v>1011</v>
      </c>
      <c r="I61" s="338" t="s">
        <v>1105</v>
      </c>
      <c r="K61" s="338" t="s">
        <v>1104</v>
      </c>
    </row>
    <row r="62" spans="1:11" x14ac:dyDescent="0.2">
      <c r="A62" s="339" t="s">
        <v>63</v>
      </c>
      <c r="B62" s="339" t="s">
        <v>1132</v>
      </c>
      <c r="C62" s="339" t="s">
        <v>0</v>
      </c>
      <c r="D62" s="339" t="s">
        <v>1</v>
      </c>
      <c r="E62" s="339" t="s">
        <v>989</v>
      </c>
      <c r="F62" s="339" t="s">
        <v>990</v>
      </c>
      <c r="G62" s="340">
        <v>12</v>
      </c>
      <c r="H62" s="341" t="s">
        <v>1035</v>
      </c>
      <c r="I62" s="338" t="s">
        <v>1105</v>
      </c>
      <c r="K62" s="338" t="s">
        <v>1104</v>
      </c>
    </row>
    <row r="63" spans="1:11" x14ac:dyDescent="0.2">
      <c r="A63" s="339" t="s">
        <v>64</v>
      </c>
      <c r="B63" s="339" t="s">
        <v>65</v>
      </c>
      <c r="C63" s="339" t="s">
        <v>0</v>
      </c>
      <c r="D63" s="339" t="s">
        <v>1</v>
      </c>
      <c r="E63" s="339" t="s">
        <v>994</v>
      </c>
      <c r="F63" s="339" t="s">
        <v>995</v>
      </c>
      <c r="G63" s="340">
        <v>10</v>
      </c>
      <c r="H63" s="341" t="s">
        <v>1028</v>
      </c>
      <c r="I63" s="338" t="s">
        <v>1105</v>
      </c>
      <c r="K63" s="338" t="s">
        <v>1107</v>
      </c>
    </row>
    <row r="64" spans="1:11" x14ac:dyDescent="0.2">
      <c r="A64" s="339" t="s">
        <v>66</v>
      </c>
      <c r="B64" s="339" t="s">
        <v>67</v>
      </c>
      <c r="C64" s="339" t="s">
        <v>0</v>
      </c>
      <c r="D64" s="339" t="s">
        <v>1</v>
      </c>
      <c r="E64" s="339" t="s">
        <v>994</v>
      </c>
      <c r="F64" s="339" t="s">
        <v>995</v>
      </c>
      <c r="G64" s="340">
        <v>7</v>
      </c>
      <c r="H64" s="341" t="s">
        <v>1007</v>
      </c>
      <c r="I64" s="338" t="s">
        <v>1105</v>
      </c>
      <c r="K64" s="338" t="s">
        <v>1107</v>
      </c>
    </row>
    <row r="65" spans="1:11" x14ac:dyDescent="0.2">
      <c r="A65" s="339" t="s">
        <v>68</v>
      </c>
      <c r="B65" s="339" t="s">
        <v>1133</v>
      </c>
      <c r="C65" s="339" t="s">
        <v>0</v>
      </c>
      <c r="D65" s="339" t="s">
        <v>1</v>
      </c>
      <c r="E65" s="339" t="s">
        <v>989</v>
      </c>
      <c r="F65" s="339" t="s">
        <v>990</v>
      </c>
      <c r="G65" s="340">
        <v>12</v>
      </c>
      <c r="H65" s="341" t="s">
        <v>1035</v>
      </c>
      <c r="I65" s="338" t="s">
        <v>1105</v>
      </c>
      <c r="K65" s="338" t="s">
        <v>1104</v>
      </c>
    </row>
    <row r="66" spans="1:11" x14ac:dyDescent="0.2">
      <c r="A66" s="339" t="s">
        <v>69</v>
      </c>
      <c r="B66" s="339" t="s">
        <v>1134</v>
      </c>
      <c r="C66" s="339" t="s">
        <v>0</v>
      </c>
      <c r="D66" s="339" t="s">
        <v>1</v>
      </c>
      <c r="E66" s="339" t="s">
        <v>991</v>
      </c>
      <c r="F66" s="339" t="s">
        <v>992</v>
      </c>
      <c r="G66" s="340">
        <v>10</v>
      </c>
      <c r="H66" s="341" t="s">
        <v>1028</v>
      </c>
      <c r="I66" s="338" t="s">
        <v>1105</v>
      </c>
      <c r="K66" s="338" t="s">
        <v>1104</v>
      </c>
    </row>
    <row r="67" spans="1:11" x14ac:dyDescent="0.2">
      <c r="A67" s="339" t="s">
        <v>70</v>
      </c>
      <c r="B67" s="339" t="s">
        <v>1135</v>
      </c>
      <c r="C67" s="339" t="s">
        <v>0</v>
      </c>
      <c r="D67" s="339" t="s">
        <v>1</v>
      </c>
      <c r="E67" s="339" t="s">
        <v>989</v>
      </c>
      <c r="F67" s="339" t="s">
        <v>990</v>
      </c>
      <c r="G67" s="340">
        <v>12</v>
      </c>
      <c r="H67" s="341" t="s">
        <v>1035</v>
      </c>
      <c r="I67" s="338" t="s">
        <v>1105</v>
      </c>
      <c r="K67" s="338" t="s">
        <v>1104</v>
      </c>
    </row>
    <row r="68" spans="1:11" x14ac:dyDescent="0.2">
      <c r="A68" s="339" t="s">
        <v>71</v>
      </c>
      <c r="B68" s="339" t="s">
        <v>1136</v>
      </c>
      <c r="C68" s="339" t="s">
        <v>0</v>
      </c>
      <c r="D68" s="339" t="s">
        <v>1</v>
      </c>
      <c r="E68" s="339" t="s">
        <v>991</v>
      </c>
      <c r="F68" s="339" t="s">
        <v>992</v>
      </c>
      <c r="G68" s="340">
        <v>10</v>
      </c>
      <c r="H68" s="341" t="s">
        <v>1028</v>
      </c>
      <c r="I68" s="338" t="s">
        <v>1105</v>
      </c>
      <c r="K68" s="338" t="s">
        <v>1104</v>
      </c>
    </row>
    <row r="69" spans="1:11" x14ac:dyDescent="0.2">
      <c r="A69" s="339" t="s">
        <v>72</v>
      </c>
      <c r="B69" s="339" t="s">
        <v>1137</v>
      </c>
      <c r="C69" s="339" t="s">
        <v>0</v>
      </c>
      <c r="D69" s="339" t="s">
        <v>1</v>
      </c>
      <c r="E69" s="339" t="s">
        <v>989</v>
      </c>
      <c r="F69" s="339" t="s">
        <v>990</v>
      </c>
      <c r="G69" s="340">
        <v>12</v>
      </c>
      <c r="H69" s="341" t="s">
        <v>1035</v>
      </c>
      <c r="I69" s="338" t="s">
        <v>1105</v>
      </c>
      <c r="K69" s="338" t="s">
        <v>1104</v>
      </c>
    </row>
    <row r="70" spans="1:11" x14ac:dyDescent="0.2">
      <c r="A70" s="339" t="s">
        <v>73</v>
      </c>
      <c r="B70" s="339" t="s">
        <v>1138</v>
      </c>
      <c r="C70" s="339" t="s">
        <v>0</v>
      </c>
      <c r="D70" s="339" t="s">
        <v>1</v>
      </c>
      <c r="E70" s="339" t="s">
        <v>991</v>
      </c>
      <c r="F70" s="339" t="s">
        <v>992</v>
      </c>
      <c r="G70" s="340">
        <v>10</v>
      </c>
      <c r="H70" s="341" t="s">
        <v>1028</v>
      </c>
      <c r="I70" s="338" t="s">
        <v>1105</v>
      </c>
      <c r="K70" s="338" t="s">
        <v>1107</v>
      </c>
    </row>
    <row r="71" spans="1:11" x14ac:dyDescent="0.2">
      <c r="A71" s="339" t="s">
        <v>74</v>
      </c>
      <c r="B71" s="339" t="s">
        <v>1139</v>
      </c>
      <c r="C71" s="339" t="s">
        <v>0</v>
      </c>
      <c r="D71" s="339" t="s">
        <v>1</v>
      </c>
      <c r="E71" s="342" t="s">
        <v>993</v>
      </c>
      <c r="F71" s="342" t="s">
        <v>668</v>
      </c>
      <c r="G71" s="340">
        <v>7</v>
      </c>
      <c r="H71" s="341" t="s">
        <v>1013</v>
      </c>
      <c r="I71" s="338" t="s">
        <v>1105</v>
      </c>
      <c r="K71" s="338" t="s">
        <v>1104</v>
      </c>
    </row>
    <row r="72" spans="1:11" x14ac:dyDescent="0.2">
      <c r="A72" s="339" t="s">
        <v>75</v>
      </c>
      <c r="B72" s="339" t="s">
        <v>1140</v>
      </c>
      <c r="C72" s="339" t="s">
        <v>0</v>
      </c>
      <c r="D72" s="339" t="s">
        <v>1</v>
      </c>
      <c r="E72" s="342" t="s">
        <v>993</v>
      </c>
      <c r="F72" s="342" t="s">
        <v>668</v>
      </c>
      <c r="G72" s="340">
        <v>7</v>
      </c>
      <c r="H72" s="341" t="s">
        <v>1013</v>
      </c>
      <c r="I72" s="338" t="s">
        <v>1105</v>
      </c>
      <c r="K72" s="338" t="s">
        <v>1104</v>
      </c>
    </row>
    <row r="73" spans="1:11" x14ac:dyDescent="0.2">
      <c r="A73" s="339" t="s">
        <v>855</v>
      </c>
      <c r="B73" s="339" t="s">
        <v>856</v>
      </c>
      <c r="C73" s="339" t="s">
        <v>0</v>
      </c>
      <c r="D73" s="339" t="s">
        <v>1</v>
      </c>
      <c r="E73" s="339" t="s">
        <v>993</v>
      </c>
      <c r="F73" s="339" t="s">
        <v>668</v>
      </c>
      <c r="G73" s="340">
        <v>10</v>
      </c>
      <c r="H73" s="341" t="s">
        <v>1030</v>
      </c>
      <c r="I73" s="338" t="s">
        <v>1105</v>
      </c>
      <c r="K73" s="338" t="s">
        <v>1104</v>
      </c>
    </row>
    <row r="74" spans="1:11" x14ac:dyDescent="0.2">
      <c r="A74" s="339" t="s">
        <v>857</v>
      </c>
      <c r="B74" s="339" t="s">
        <v>858</v>
      </c>
      <c r="C74" s="339" t="s">
        <v>0</v>
      </c>
      <c r="D74" s="339" t="s">
        <v>1</v>
      </c>
      <c r="E74" s="339" t="s">
        <v>993</v>
      </c>
      <c r="F74" s="339" t="s">
        <v>668</v>
      </c>
      <c r="G74" s="340">
        <v>10</v>
      </c>
      <c r="H74" s="341" t="s">
        <v>1032</v>
      </c>
      <c r="I74" s="338" t="s">
        <v>1105</v>
      </c>
      <c r="K74" s="338" t="s">
        <v>1104</v>
      </c>
    </row>
    <row r="75" spans="1:11" x14ac:dyDescent="0.2">
      <c r="A75" s="339" t="s">
        <v>859</v>
      </c>
      <c r="B75" s="339" t="s">
        <v>860</v>
      </c>
      <c r="C75" s="339" t="s">
        <v>0</v>
      </c>
      <c r="D75" s="339" t="s">
        <v>1</v>
      </c>
      <c r="E75" s="339" t="s">
        <v>994</v>
      </c>
      <c r="F75" s="339" t="s">
        <v>995</v>
      </c>
      <c r="G75" s="340">
        <v>5</v>
      </c>
      <c r="H75" s="341" t="s">
        <v>996</v>
      </c>
      <c r="I75" s="338" t="s">
        <v>1105</v>
      </c>
      <c r="K75" s="338" t="s">
        <v>1107</v>
      </c>
    </row>
    <row r="76" spans="1:11" x14ac:dyDescent="0.2">
      <c r="A76" s="339" t="s">
        <v>861</v>
      </c>
      <c r="B76" s="339" t="s">
        <v>862</v>
      </c>
      <c r="C76" s="339" t="s">
        <v>0</v>
      </c>
      <c r="D76" s="339" t="s">
        <v>1</v>
      </c>
      <c r="E76" s="339" t="s">
        <v>994</v>
      </c>
      <c r="F76" s="339" t="s">
        <v>995</v>
      </c>
      <c r="G76" s="340">
        <v>10</v>
      </c>
      <c r="H76" s="341" t="s">
        <v>1028</v>
      </c>
      <c r="I76" s="338" t="s">
        <v>1105</v>
      </c>
      <c r="K76" s="338" t="s">
        <v>1107</v>
      </c>
    </row>
    <row r="77" spans="1:11" x14ac:dyDescent="0.2">
      <c r="A77" s="339" t="s">
        <v>863</v>
      </c>
      <c r="B77" s="339" t="s">
        <v>864</v>
      </c>
      <c r="C77" s="339" t="s">
        <v>0</v>
      </c>
      <c r="D77" s="339" t="s">
        <v>1</v>
      </c>
      <c r="E77" s="339" t="s">
        <v>993</v>
      </c>
      <c r="F77" s="339" t="s">
        <v>668</v>
      </c>
      <c r="G77" s="340">
        <v>162</v>
      </c>
      <c r="H77" s="341" t="s">
        <v>1002</v>
      </c>
      <c r="I77" s="338" t="s">
        <v>1105</v>
      </c>
      <c r="K77" s="338" t="s">
        <v>1104</v>
      </c>
    </row>
    <row r="78" spans="1:11" x14ac:dyDescent="0.2">
      <c r="A78" s="339" t="s">
        <v>865</v>
      </c>
      <c r="B78" s="339" t="s">
        <v>866</v>
      </c>
      <c r="C78" s="339" t="s">
        <v>0</v>
      </c>
      <c r="D78" s="339" t="s">
        <v>1</v>
      </c>
      <c r="E78" s="339" t="s">
        <v>993</v>
      </c>
      <c r="F78" s="339" t="s">
        <v>668</v>
      </c>
      <c r="G78" s="340">
        <v>162</v>
      </c>
      <c r="H78" s="341" t="s">
        <v>1004</v>
      </c>
      <c r="I78" s="338" t="s">
        <v>1105</v>
      </c>
      <c r="K78" s="338" t="s">
        <v>1104</v>
      </c>
    </row>
    <row r="79" spans="1:11" x14ac:dyDescent="0.2">
      <c r="A79" s="339" t="s">
        <v>867</v>
      </c>
      <c r="B79" s="339" t="s">
        <v>868</v>
      </c>
      <c r="C79" s="339" t="s">
        <v>0</v>
      </c>
      <c r="D79" s="339" t="s">
        <v>1</v>
      </c>
      <c r="E79" s="339" t="s">
        <v>993</v>
      </c>
      <c r="F79" s="339" t="s">
        <v>668</v>
      </c>
      <c r="G79" s="340">
        <v>162</v>
      </c>
      <c r="H79" s="341" t="s">
        <v>1006</v>
      </c>
      <c r="I79" s="338" t="s">
        <v>1105</v>
      </c>
      <c r="K79" s="338" t="s">
        <v>1104</v>
      </c>
    </row>
    <row r="80" spans="1:11" x14ac:dyDescent="0.2">
      <c r="A80" s="339" t="s">
        <v>816</v>
      </c>
      <c r="B80" s="339" t="s">
        <v>1141</v>
      </c>
      <c r="C80" s="339" t="s">
        <v>0</v>
      </c>
      <c r="D80" s="339" t="s">
        <v>1</v>
      </c>
      <c r="E80" s="339" t="s">
        <v>993</v>
      </c>
      <c r="F80" s="339" t="s">
        <v>668</v>
      </c>
      <c r="G80" s="340">
        <v>162</v>
      </c>
      <c r="H80" s="341" t="s">
        <v>1006</v>
      </c>
      <c r="I80" s="338" t="s">
        <v>1105</v>
      </c>
      <c r="K80" s="338" t="s">
        <v>1104</v>
      </c>
    </row>
    <row r="81" spans="1:11" x14ac:dyDescent="0.2">
      <c r="A81" s="339" t="s">
        <v>817</v>
      </c>
      <c r="B81" s="339" t="s">
        <v>818</v>
      </c>
      <c r="C81" s="339" t="s">
        <v>0</v>
      </c>
      <c r="D81" s="339" t="s">
        <v>1</v>
      </c>
      <c r="E81" s="339" t="s">
        <v>993</v>
      </c>
      <c r="F81" s="339" t="s">
        <v>668</v>
      </c>
      <c r="G81" s="340">
        <v>162</v>
      </c>
      <c r="H81" s="341" t="s">
        <v>1006</v>
      </c>
      <c r="I81" s="338" t="s">
        <v>1105</v>
      </c>
      <c r="K81" s="338" t="s">
        <v>1107</v>
      </c>
    </row>
    <row r="82" spans="1:11" x14ac:dyDescent="0.2">
      <c r="A82" s="339" t="s">
        <v>819</v>
      </c>
      <c r="B82" s="339" t="s">
        <v>820</v>
      </c>
      <c r="C82" s="339" t="s">
        <v>0</v>
      </c>
      <c r="D82" s="339" t="s">
        <v>1</v>
      </c>
      <c r="E82" s="339" t="s">
        <v>993</v>
      </c>
      <c r="F82" s="339" t="s">
        <v>668</v>
      </c>
      <c r="G82" s="340">
        <v>162</v>
      </c>
      <c r="H82" s="341" t="s">
        <v>1004</v>
      </c>
      <c r="I82" s="338" t="s">
        <v>1105</v>
      </c>
      <c r="K82" s="338" t="s">
        <v>1107</v>
      </c>
    </row>
    <row r="83" spans="1:11" x14ac:dyDescent="0.2">
      <c r="A83" s="339" t="s">
        <v>821</v>
      </c>
      <c r="B83" s="339" t="s">
        <v>822</v>
      </c>
      <c r="C83" s="339" t="s">
        <v>0</v>
      </c>
      <c r="D83" s="339" t="s">
        <v>1</v>
      </c>
      <c r="E83" s="352" t="s">
        <v>989</v>
      </c>
      <c r="F83" s="352" t="s">
        <v>990</v>
      </c>
      <c r="G83" s="340">
        <v>162</v>
      </c>
      <c r="H83" s="341" t="s">
        <v>1006</v>
      </c>
      <c r="I83" s="338" t="s">
        <v>1105</v>
      </c>
      <c r="J83" s="338">
        <v>1</v>
      </c>
      <c r="K83" s="338" t="s">
        <v>1107</v>
      </c>
    </row>
    <row r="84" spans="1:11" x14ac:dyDescent="0.2">
      <c r="A84" s="339" t="s">
        <v>823</v>
      </c>
      <c r="B84" s="339" t="s">
        <v>824</v>
      </c>
      <c r="C84" s="339" t="s">
        <v>0</v>
      </c>
      <c r="D84" s="339" t="s">
        <v>1</v>
      </c>
      <c r="E84" s="339" t="s">
        <v>993</v>
      </c>
      <c r="F84" s="339" t="s">
        <v>668</v>
      </c>
      <c r="G84" s="340">
        <v>162</v>
      </c>
      <c r="H84" s="341" t="s">
        <v>1006</v>
      </c>
      <c r="I84" s="338" t="s">
        <v>1105</v>
      </c>
      <c r="K84" s="338" t="s">
        <v>1107</v>
      </c>
    </row>
    <row r="85" spans="1:11" x14ac:dyDescent="0.2">
      <c r="A85" s="339" t="s">
        <v>825</v>
      </c>
      <c r="B85" s="339" t="s">
        <v>826</v>
      </c>
      <c r="C85" s="339" t="s">
        <v>0</v>
      </c>
      <c r="D85" s="339" t="s">
        <v>1</v>
      </c>
      <c r="E85" s="339" t="s">
        <v>993</v>
      </c>
      <c r="F85" s="339" t="s">
        <v>668</v>
      </c>
      <c r="G85" s="340">
        <v>162</v>
      </c>
      <c r="H85" s="341" t="s">
        <v>1006</v>
      </c>
      <c r="I85" s="338" t="s">
        <v>1105</v>
      </c>
      <c r="K85" s="338" t="s">
        <v>1107</v>
      </c>
    </row>
    <row r="86" spans="1:11" x14ac:dyDescent="0.2">
      <c r="A86" s="339" t="s">
        <v>827</v>
      </c>
      <c r="B86" s="339" t="s">
        <v>828</v>
      </c>
      <c r="C86" s="339" t="s">
        <v>0</v>
      </c>
      <c r="D86" s="339" t="s">
        <v>1</v>
      </c>
      <c r="E86" s="339" t="s">
        <v>993</v>
      </c>
      <c r="F86" s="339" t="s">
        <v>668</v>
      </c>
      <c r="G86" s="340">
        <v>162</v>
      </c>
      <c r="H86" s="341" t="s">
        <v>1004</v>
      </c>
      <c r="I86" s="338" t="s">
        <v>1105</v>
      </c>
      <c r="K86" s="338" t="s">
        <v>1107</v>
      </c>
    </row>
    <row r="87" spans="1:11" hidden="1" x14ac:dyDescent="0.2">
      <c r="A87" s="339" t="s">
        <v>91</v>
      </c>
      <c r="B87" s="339" t="s">
        <v>92</v>
      </c>
      <c r="C87" s="339" t="s">
        <v>8</v>
      </c>
      <c r="D87" s="339" t="s">
        <v>9</v>
      </c>
      <c r="E87" s="342" t="s">
        <v>1019</v>
      </c>
      <c r="F87" s="342" t="s">
        <v>1020</v>
      </c>
      <c r="G87" s="340">
        <v>4</v>
      </c>
      <c r="H87" s="341" t="s">
        <v>993</v>
      </c>
      <c r="I87" s="338" t="s">
        <v>1105</v>
      </c>
      <c r="K87" s="338" t="s">
        <v>1104</v>
      </c>
    </row>
    <row r="88" spans="1:11" hidden="1" x14ac:dyDescent="0.2">
      <c r="A88" s="339" t="s">
        <v>93</v>
      </c>
      <c r="B88" s="339" t="s">
        <v>1142</v>
      </c>
      <c r="C88" s="339" t="s">
        <v>8</v>
      </c>
      <c r="D88" s="339" t="s">
        <v>9</v>
      </c>
      <c r="E88" s="339" t="s">
        <v>1015</v>
      </c>
      <c r="F88" s="339" t="s">
        <v>1016</v>
      </c>
      <c r="G88" s="340">
        <v>4</v>
      </c>
      <c r="H88" s="341" t="s">
        <v>993</v>
      </c>
      <c r="I88" s="338" t="s">
        <v>1105</v>
      </c>
      <c r="K88" s="338" t="s">
        <v>1104</v>
      </c>
    </row>
    <row r="89" spans="1:11" hidden="1" x14ac:dyDescent="0.2">
      <c r="A89" s="339" t="s">
        <v>94</v>
      </c>
      <c r="B89" s="339" t="s">
        <v>1143</v>
      </c>
      <c r="C89" s="339" t="s">
        <v>8</v>
      </c>
      <c r="D89" s="339" t="s">
        <v>9</v>
      </c>
      <c r="E89" s="339" t="s">
        <v>1017</v>
      </c>
      <c r="F89" s="339" t="s">
        <v>1018</v>
      </c>
      <c r="G89" s="340">
        <v>4</v>
      </c>
      <c r="H89" s="341" t="s">
        <v>994</v>
      </c>
      <c r="I89" s="338" t="s">
        <v>1105</v>
      </c>
      <c r="K89" s="338" t="s">
        <v>1104</v>
      </c>
    </row>
    <row r="90" spans="1:11" hidden="1" x14ac:dyDescent="0.2">
      <c r="A90" s="339" t="s">
        <v>95</v>
      </c>
      <c r="B90" s="339" t="s">
        <v>1144</v>
      </c>
      <c r="C90" s="339" t="s">
        <v>8</v>
      </c>
      <c r="D90" s="339" t="s">
        <v>9</v>
      </c>
      <c r="E90" s="339" t="s">
        <v>1015</v>
      </c>
      <c r="F90" s="339" t="s">
        <v>1016</v>
      </c>
      <c r="G90" s="340">
        <v>4</v>
      </c>
      <c r="H90" s="341" t="s">
        <v>994</v>
      </c>
      <c r="I90" s="338" t="s">
        <v>1105</v>
      </c>
      <c r="K90" s="338" t="s">
        <v>1104</v>
      </c>
    </row>
    <row r="91" spans="1:11" hidden="1" x14ac:dyDescent="0.2">
      <c r="A91" s="339" t="s">
        <v>96</v>
      </c>
      <c r="B91" s="339" t="s">
        <v>1145</v>
      </c>
      <c r="C91" s="339" t="s">
        <v>8</v>
      </c>
      <c r="D91" s="339" t="s">
        <v>9</v>
      </c>
      <c r="E91" s="339" t="s">
        <v>1017</v>
      </c>
      <c r="F91" s="339" t="s">
        <v>1018</v>
      </c>
      <c r="G91" s="340">
        <v>4</v>
      </c>
      <c r="H91" s="341" t="s">
        <v>994</v>
      </c>
      <c r="I91" s="338" t="s">
        <v>1105</v>
      </c>
      <c r="K91" s="338" t="s">
        <v>1104</v>
      </c>
    </row>
    <row r="92" spans="1:11" hidden="1" x14ac:dyDescent="0.2">
      <c r="A92" s="339" t="s">
        <v>97</v>
      </c>
      <c r="B92" s="339" t="s">
        <v>98</v>
      </c>
      <c r="C92" s="339" t="s">
        <v>8</v>
      </c>
      <c r="D92" s="339" t="s">
        <v>9</v>
      </c>
      <c r="E92" s="339" t="s">
        <v>1019</v>
      </c>
      <c r="F92" s="339" t="s">
        <v>1020</v>
      </c>
      <c r="G92" s="340">
        <v>4</v>
      </c>
      <c r="H92" s="341" t="s">
        <v>993</v>
      </c>
      <c r="I92" s="338" t="s">
        <v>1105</v>
      </c>
      <c r="K92" s="338" t="s">
        <v>1104</v>
      </c>
    </row>
    <row r="93" spans="1:11" hidden="1" x14ac:dyDescent="0.2">
      <c r="A93" s="339" t="s">
        <v>99</v>
      </c>
      <c r="B93" s="339" t="s">
        <v>100</v>
      </c>
      <c r="C93" s="339" t="s">
        <v>8</v>
      </c>
      <c r="D93" s="339" t="s">
        <v>9</v>
      </c>
      <c r="E93" s="339" t="s">
        <v>1017</v>
      </c>
      <c r="F93" s="339" t="s">
        <v>1018</v>
      </c>
      <c r="G93" s="340">
        <v>4</v>
      </c>
      <c r="H93" s="341" t="s">
        <v>994</v>
      </c>
      <c r="I93" s="338" t="s">
        <v>1105</v>
      </c>
      <c r="K93" s="338" t="s">
        <v>1104</v>
      </c>
    </row>
    <row r="94" spans="1:11" hidden="1" x14ac:dyDescent="0.2">
      <c r="A94" s="339" t="s">
        <v>101</v>
      </c>
      <c r="B94" s="339" t="s">
        <v>1146</v>
      </c>
      <c r="C94" s="339" t="s">
        <v>8</v>
      </c>
      <c r="D94" s="339" t="s">
        <v>9</v>
      </c>
      <c r="E94" s="339" t="s">
        <v>1015</v>
      </c>
      <c r="F94" s="339" t="s">
        <v>1016</v>
      </c>
      <c r="G94" s="340">
        <v>4</v>
      </c>
      <c r="H94" s="341" t="s">
        <v>989</v>
      </c>
      <c r="I94" s="338" t="s">
        <v>1105</v>
      </c>
      <c r="K94" s="338" t="s">
        <v>1104</v>
      </c>
    </row>
    <row r="95" spans="1:11" hidden="1" x14ac:dyDescent="0.2">
      <c r="A95" s="339" t="s">
        <v>102</v>
      </c>
      <c r="B95" s="339" t="s">
        <v>1147</v>
      </c>
      <c r="C95" s="339" t="s">
        <v>8</v>
      </c>
      <c r="D95" s="339" t="s">
        <v>9</v>
      </c>
      <c r="E95" s="339" t="s">
        <v>1017</v>
      </c>
      <c r="F95" s="339" t="s">
        <v>1018</v>
      </c>
      <c r="G95" s="340">
        <v>4</v>
      </c>
      <c r="H95" s="341" t="s">
        <v>993</v>
      </c>
      <c r="I95" s="338" t="s">
        <v>1105</v>
      </c>
      <c r="K95" s="338" t="s">
        <v>1104</v>
      </c>
    </row>
    <row r="96" spans="1:11" hidden="1" x14ac:dyDescent="0.2">
      <c r="A96" s="339" t="s">
        <v>103</v>
      </c>
      <c r="B96" s="339" t="s">
        <v>1148</v>
      </c>
      <c r="C96" s="339" t="s">
        <v>8</v>
      </c>
      <c r="D96" s="339" t="s">
        <v>9</v>
      </c>
      <c r="E96" s="339" t="s">
        <v>1014</v>
      </c>
      <c r="F96" s="339" t="s">
        <v>671</v>
      </c>
      <c r="G96" s="340">
        <v>4</v>
      </c>
      <c r="H96" s="341" t="s">
        <v>989</v>
      </c>
      <c r="I96" s="338" t="s">
        <v>1105</v>
      </c>
      <c r="K96" s="338" t="s">
        <v>1104</v>
      </c>
    </row>
    <row r="97" spans="1:11" hidden="1" x14ac:dyDescent="0.2">
      <c r="A97" s="339" t="s">
        <v>104</v>
      </c>
      <c r="B97" s="339" t="s">
        <v>1149</v>
      </c>
      <c r="C97" s="339" t="s">
        <v>8</v>
      </c>
      <c r="D97" s="339" t="s">
        <v>9</v>
      </c>
      <c r="E97" s="339" t="s">
        <v>1014</v>
      </c>
      <c r="F97" s="339" t="s">
        <v>671</v>
      </c>
      <c r="G97" s="340">
        <v>4</v>
      </c>
      <c r="H97" s="341" t="s">
        <v>994</v>
      </c>
      <c r="I97" s="338" t="s">
        <v>1105</v>
      </c>
      <c r="K97" s="338" t="s">
        <v>1104</v>
      </c>
    </row>
    <row r="98" spans="1:11" hidden="1" x14ac:dyDescent="0.2">
      <c r="A98" s="339" t="s">
        <v>105</v>
      </c>
      <c r="B98" s="339" t="s">
        <v>1150</v>
      </c>
      <c r="C98" s="339" t="s">
        <v>8</v>
      </c>
      <c r="D98" s="339" t="s">
        <v>9</v>
      </c>
      <c r="E98" s="339" t="s">
        <v>1014</v>
      </c>
      <c r="F98" s="339" t="s">
        <v>671</v>
      </c>
      <c r="G98" s="340">
        <v>4</v>
      </c>
      <c r="H98" s="341" t="s">
        <v>994</v>
      </c>
      <c r="I98" s="338" t="s">
        <v>1105</v>
      </c>
      <c r="K98" s="338" t="s">
        <v>1104</v>
      </c>
    </row>
    <row r="99" spans="1:11" hidden="1" x14ac:dyDescent="0.2">
      <c r="A99" s="339" t="s">
        <v>106</v>
      </c>
      <c r="B99" s="339" t="s">
        <v>1151</v>
      </c>
      <c r="C99" s="339" t="s">
        <v>8</v>
      </c>
      <c r="D99" s="339" t="s">
        <v>9</v>
      </c>
      <c r="E99" s="339" t="s">
        <v>1014</v>
      </c>
      <c r="F99" s="339" t="s">
        <v>671</v>
      </c>
      <c r="G99" s="340">
        <v>4</v>
      </c>
      <c r="H99" s="341" t="s">
        <v>989</v>
      </c>
      <c r="I99" s="338" t="s">
        <v>1105</v>
      </c>
      <c r="K99" s="338" t="s">
        <v>1104</v>
      </c>
    </row>
    <row r="100" spans="1:11" hidden="1" x14ac:dyDescent="0.2">
      <c r="A100" s="339" t="s">
        <v>869</v>
      </c>
      <c r="B100" s="339" t="s">
        <v>107</v>
      </c>
      <c r="C100" s="339" t="s">
        <v>8</v>
      </c>
      <c r="D100" s="339" t="s">
        <v>9</v>
      </c>
      <c r="E100" s="339" t="s">
        <v>1019</v>
      </c>
      <c r="F100" s="339" t="s">
        <v>1020</v>
      </c>
      <c r="G100" s="340">
        <v>4</v>
      </c>
      <c r="H100" s="341" t="s">
        <v>993</v>
      </c>
      <c r="I100" s="338" t="s">
        <v>1105</v>
      </c>
      <c r="K100" s="338" t="s">
        <v>1104</v>
      </c>
    </row>
    <row r="101" spans="1:11" hidden="1" x14ac:dyDescent="0.2">
      <c r="A101" s="339" t="s">
        <v>870</v>
      </c>
      <c r="B101" s="339" t="s">
        <v>108</v>
      </c>
      <c r="C101" s="339" t="s">
        <v>8</v>
      </c>
      <c r="D101" s="339" t="s">
        <v>9</v>
      </c>
      <c r="E101" s="339" t="s">
        <v>1019</v>
      </c>
      <c r="F101" s="339" t="s">
        <v>1020</v>
      </c>
      <c r="G101" s="340">
        <v>4</v>
      </c>
      <c r="H101" s="341" t="s">
        <v>993</v>
      </c>
      <c r="I101" s="338" t="s">
        <v>1105</v>
      </c>
      <c r="K101" s="338" t="s">
        <v>1104</v>
      </c>
    </row>
    <row r="102" spans="1:11" hidden="1" x14ac:dyDescent="0.2">
      <c r="A102" s="339" t="s">
        <v>109</v>
      </c>
      <c r="B102" s="339" t="s">
        <v>1152</v>
      </c>
      <c r="C102" s="339" t="s">
        <v>10</v>
      </c>
      <c r="D102" s="339" t="s">
        <v>11</v>
      </c>
      <c r="E102" s="339" t="s">
        <v>1022</v>
      </c>
      <c r="F102" s="339" t="s">
        <v>1023</v>
      </c>
      <c r="G102" s="340">
        <v>4</v>
      </c>
      <c r="H102" s="341" t="s">
        <v>991</v>
      </c>
      <c r="I102" s="338" t="s">
        <v>1105</v>
      </c>
      <c r="K102" s="338" t="s">
        <v>1104</v>
      </c>
    </row>
    <row r="103" spans="1:11" hidden="1" x14ac:dyDescent="0.2">
      <c r="A103" s="339" t="s">
        <v>110</v>
      </c>
      <c r="B103" s="339" t="s">
        <v>1153</v>
      </c>
      <c r="C103" s="339" t="s">
        <v>10</v>
      </c>
      <c r="D103" s="339" t="s">
        <v>11</v>
      </c>
      <c r="E103" s="339" t="s">
        <v>1024</v>
      </c>
      <c r="F103" s="339" t="s">
        <v>1025</v>
      </c>
      <c r="G103" s="340">
        <v>4</v>
      </c>
      <c r="H103" s="341" t="s">
        <v>991</v>
      </c>
      <c r="I103" s="338" t="s">
        <v>1105</v>
      </c>
      <c r="K103" s="338" t="s">
        <v>1104</v>
      </c>
    </row>
    <row r="104" spans="1:11" hidden="1" x14ac:dyDescent="0.2">
      <c r="A104" s="339" t="s">
        <v>111</v>
      </c>
      <c r="B104" s="339" t="s">
        <v>1154</v>
      </c>
      <c r="C104" s="339" t="s">
        <v>10</v>
      </c>
      <c r="D104" s="339" t="s">
        <v>11</v>
      </c>
      <c r="E104" s="339" t="s">
        <v>1021</v>
      </c>
      <c r="F104" s="339" t="s">
        <v>672</v>
      </c>
      <c r="G104" s="340">
        <v>4</v>
      </c>
      <c r="H104" s="341" t="s">
        <v>994</v>
      </c>
      <c r="I104" s="338" t="s">
        <v>1105</v>
      </c>
      <c r="K104" s="338" t="s">
        <v>1107</v>
      </c>
    </row>
    <row r="105" spans="1:11" hidden="1" x14ac:dyDescent="0.2">
      <c r="A105" s="339" t="s">
        <v>112</v>
      </c>
      <c r="B105" s="339" t="s">
        <v>1155</v>
      </c>
      <c r="C105" s="339" t="s">
        <v>10</v>
      </c>
      <c r="D105" s="339" t="s">
        <v>11</v>
      </c>
      <c r="E105" s="339" t="s">
        <v>1021</v>
      </c>
      <c r="F105" s="339" t="s">
        <v>672</v>
      </c>
      <c r="G105" s="340">
        <v>4</v>
      </c>
      <c r="H105" s="341" t="s">
        <v>994</v>
      </c>
      <c r="I105" s="338" t="s">
        <v>1105</v>
      </c>
      <c r="K105" s="338" t="s">
        <v>1107</v>
      </c>
    </row>
    <row r="106" spans="1:11" hidden="1" x14ac:dyDescent="0.2">
      <c r="A106" s="339" t="s">
        <v>113</v>
      </c>
      <c r="B106" s="354" t="s">
        <v>1156</v>
      </c>
      <c r="C106" s="339" t="s">
        <v>10</v>
      </c>
      <c r="D106" s="339" t="s">
        <v>11</v>
      </c>
      <c r="E106" s="352" t="s">
        <v>1022</v>
      </c>
      <c r="F106" s="352" t="s">
        <v>1023</v>
      </c>
      <c r="G106" s="340">
        <v>4</v>
      </c>
      <c r="H106" s="341" t="s">
        <v>994</v>
      </c>
      <c r="I106" s="338" t="s">
        <v>1105</v>
      </c>
      <c r="J106" s="338">
        <v>1</v>
      </c>
      <c r="K106" s="338" t="s">
        <v>1107</v>
      </c>
    </row>
    <row r="107" spans="1:11" hidden="1" x14ac:dyDescent="0.2">
      <c r="A107" s="339" t="s">
        <v>114</v>
      </c>
      <c r="B107" s="339" t="s">
        <v>1157</v>
      </c>
      <c r="C107" s="339" t="s">
        <v>10</v>
      </c>
      <c r="D107" s="339" t="s">
        <v>11</v>
      </c>
      <c r="E107" s="339" t="s">
        <v>1021</v>
      </c>
      <c r="F107" s="339" t="s">
        <v>672</v>
      </c>
      <c r="G107" s="340">
        <v>4</v>
      </c>
      <c r="H107" s="341" t="s">
        <v>993</v>
      </c>
      <c r="I107" s="338" t="s">
        <v>1105</v>
      </c>
      <c r="K107" s="338" t="s">
        <v>1107</v>
      </c>
    </row>
    <row r="108" spans="1:11" hidden="1" x14ac:dyDescent="0.2">
      <c r="A108" s="339" t="s">
        <v>115</v>
      </c>
      <c r="B108" s="339" t="s">
        <v>1158</v>
      </c>
      <c r="C108" s="339" t="s">
        <v>10</v>
      </c>
      <c r="D108" s="339" t="s">
        <v>11</v>
      </c>
      <c r="E108" s="339" t="s">
        <v>1021</v>
      </c>
      <c r="F108" s="339" t="s">
        <v>672</v>
      </c>
      <c r="G108" s="340">
        <v>4</v>
      </c>
      <c r="H108" s="341" t="s">
        <v>993</v>
      </c>
      <c r="I108" s="338" t="s">
        <v>1105</v>
      </c>
      <c r="K108" s="338" t="s">
        <v>1107</v>
      </c>
    </row>
    <row r="109" spans="1:11" hidden="1" x14ac:dyDescent="0.2">
      <c r="A109" s="339" t="s">
        <v>871</v>
      </c>
      <c r="B109" s="339" t="s">
        <v>872</v>
      </c>
      <c r="C109" s="339" t="s">
        <v>10</v>
      </c>
      <c r="D109" s="339" t="s">
        <v>11</v>
      </c>
      <c r="E109" s="339" t="s">
        <v>1022</v>
      </c>
      <c r="F109" s="339" t="s">
        <v>1023</v>
      </c>
      <c r="G109" s="340">
        <v>4</v>
      </c>
      <c r="H109" s="341" t="s">
        <v>989</v>
      </c>
      <c r="I109" s="338" t="s">
        <v>1105</v>
      </c>
      <c r="K109" s="338" t="s">
        <v>1104</v>
      </c>
    </row>
    <row r="110" spans="1:11" hidden="1" x14ac:dyDescent="0.2">
      <c r="A110" s="339" t="s">
        <v>873</v>
      </c>
      <c r="B110" s="339" t="s">
        <v>874</v>
      </c>
      <c r="C110" s="339" t="s">
        <v>10</v>
      </c>
      <c r="D110" s="339" t="s">
        <v>11</v>
      </c>
      <c r="E110" s="339" t="s">
        <v>1024</v>
      </c>
      <c r="F110" s="339" t="s">
        <v>1025</v>
      </c>
      <c r="G110" s="340">
        <v>4</v>
      </c>
      <c r="H110" s="341" t="s">
        <v>989</v>
      </c>
      <c r="I110" s="338" t="s">
        <v>1105</v>
      </c>
      <c r="K110" s="338" t="s">
        <v>1104</v>
      </c>
    </row>
    <row r="111" spans="1:11" hidden="1" x14ac:dyDescent="0.2">
      <c r="A111" s="339" t="s">
        <v>875</v>
      </c>
      <c r="B111" s="339" t="s">
        <v>876</v>
      </c>
      <c r="C111" s="339" t="s">
        <v>10</v>
      </c>
      <c r="D111" s="339" t="s">
        <v>11</v>
      </c>
      <c r="E111" s="339" t="s">
        <v>1024</v>
      </c>
      <c r="F111" s="339" t="s">
        <v>1025</v>
      </c>
      <c r="G111" s="340">
        <v>4</v>
      </c>
      <c r="H111" s="341" t="s">
        <v>991</v>
      </c>
      <c r="I111" s="338" t="s">
        <v>1105</v>
      </c>
      <c r="K111" s="338" t="s">
        <v>1104</v>
      </c>
    </row>
    <row r="112" spans="1:11" hidden="1" x14ac:dyDescent="0.2">
      <c r="A112" s="339" t="s">
        <v>877</v>
      </c>
      <c r="B112" s="339" t="s">
        <v>878</v>
      </c>
      <c r="C112" s="339" t="s">
        <v>10</v>
      </c>
      <c r="D112" s="339" t="s">
        <v>11</v>
      </c>
      <c r="E112" s="339" t="s">
        <v>1021</v>
      </c>
      <c r="F112" s="339" t="s">
        <v>672</v>
      </c>
      <c r="G112" s="340">
        <v>4</v>
      </c>
      <c r="H112" s="341" t="s">
        <v>993</v>
      </c>
      <c r="I112" s="338" t="s">
        <v>1105</v>
      </c>
      <c r="K112" s="338" t="s">
        <v>1107</v>
      </c>
    </row>
    <row r="113" spans="1:11" hidden="1" x14ac:dyDescent="0.2">
      <c r="A113" s="339" t="s">
        <v>879</v>
      </c>
      <c r="B113" s="339" t="s">
        <v>880</v>
      </c>
      <c r="C113" s="339" t="s">
        <v>10</v>
      </c>
      <c r="D113" s="339" t="s">
        <v>11</v>
      </c>
      <c r="E113" s="339" t="s">
        <v>1026</v>
      </c>
      <c r="F113" s="339" t="s">
        <v>1027</v>
      </c>
      <c r="G113" s="340">
        <v>4</v>
      </c>
      <c r="H113" s="341" t="s">
        <v>994</v>
      </c>
      <c r="I113" s="338" t="s">
        <v>1105</v>
      </c>
      <c r="K113" s="338" t="s">
        <v>1107</v>
      </c>
    </row>
    <row r="114" spans="1:11" hidden="1" x14ac:dyDescent="0.2">
      <c r="A114" s="339" t="s">
        <v>881</v>
      </c>
      <c r="B114" s="339" t="s">
        <v>116</v>
      </c>
      <c r="C114" s="339" t="s">
        <v>10</v>
      </c>
      <c r="D114" s="339" t="s">
        <v>11</v>
      </c>
      <c r="E114" s="339" t="s">
        <v>1026</v>
      </c>
      <c r="F114" s="339" t="s">
        <v>1027</v>
      </c>
      <c r="G114" s="340">
        <v>4</v>
      </c>
      <c r="H114" s="341" t="s">
        <v>993</v>
      </c>
      <c r="I114" s="338" t="s">
        <v>1105</v>
      </c>
      <c r="K114" s="338" t="s">
        <v>1107</v>
      </c>
    </row>
    <row r="115" spans="1:11" hidden="1" x14ac:dyDescent="0.2">
      <c r="A115" s="339" t="s">
        <v>882</v>
      </c>
      <c r="B115" s="339" t="s">
        <v>883</v>
      </c>
      <c r="C115" s="339" t="s">
        <v>10</v>
      </c>
      <c r="D115" s="339" t="s">
        <v>11</v>
      </c>
      <c r="E115" s="339" t="s">
        <v>1026</v>
      </c>
      <c r="F115" s="339" t="s">
        <v>1027</v>
      </c>
      <c r="G115" s="340">
        <v>4</v>
      </c>
      <c r="H115" s="341" t="s">
        <v>993</v>
      </c>
      <c r="I115" s="338" t="s">
        <v>1105</v>
      </c>
      <c r="K115" s="338" t="s">
        <v>1107</v>
      </c>
    </row>
    <row r="116" spans="1:11" hidden="1" x14ac:dyDescent="0.2">
      <c r="A116" s="339" t="s">
        <v>132</v>
      </c>
      <c r="B116" s="339" t="s">
        <v>1159</v>
      </c>
      <c r="C116" s="339" t="s">
        <v>12</v>
      </c>
      <c r="D116" s="339" t="s">
        <v>13</v>
      </c>
      <c r="E116" s="339" t="s">
        <v>1030</v>
      </c>
      <c r="F116" s="339" t="s">
        <v>1031</v>
      </c>
      <c r="G116" s="340">
        <v>4</v>
      </c>
      <c r="H116" s="341" t="s">
        <v>993</v>
      </c>
      <c r="I116" s="338" t="s">
        <v>1105</v>
      </c>
      <c r="K116" s="338" t="s">
        <v>1107</v>
      </c>
    </row>
    <row r="117" spans="1:11" hidden="1" x14ac:dyDescent="0.2">
      <c r="A117" s="339" t="s">
        <v>133</v>
      </c>
      <c r="B117" s="339" t="s">
        <v>1160</v>
      </c>
      <c r="C117" s="339" t="s">
        <v>12</v>
      </c>
      <c r="D117" s="339" t="s">
        <v>13</v>
      </c>
      <c r="E117" s="352" t="s">
        <v>1030</v>
      </c>
      <c r="F117" s="352" t="s">
        <v>1031</v>
      </c>
      <c r="G117" s="340">
        <v>8</v>
      </c>
      <c r="H117" s="341" t="s">
        <v>1014</v>
      </c>
      <c r="I117" s="338" t="s">
        <v>1105</v>
      </c>
      <c r="J117" s="338">
        <v>1</v>
      </c>
      <c r="K117" s="338" t="s">
        <v>1104</v>
      </c>
    </row>
    <row r="118" spans="1:11" hidden="1" x14ac:dyDescent="0.2">
      <c r="A118" s="339" t="s">
        <v>134</v>
      </c>
      <c r="B118" s="339" t="s">
        <v>1161</v>
      </c>
      <c r="C118" s="339" t="s">
        <v>12</v>
      </c>
      <c r="D118" s="339" t="s">
        <v>13</v>
      </c>
      <c r="E118" s="352" t="s">
        <v>1030</v>
      </c>
      <c r="F118" s="352" t="s">
        <v>1031</v>
      </c>
      <c r="G118" s="340">
        <v>8</v>
      </c>
      <c r="H118" s="341" t="s">
        <v>1014</v>
      </c>
      <c r="I118" s="338" t="s">
        <v>1105</v>
      </c>
      <c r="J118" s="338">
        <v>1</v>
      </c>
      <c r="K118" s="338" t="s">
        <v>1104</v>
      </c>
    </row>
    <row r="119" spans="1:11" hidden="1" x14ac:dyDescent="0.2">
      <c r="A119" s="339" t="s">
        <v>135</v>
      </c>
      <c r="B119" s="339" t="s">
        <v>136</v>
      </c>
      <c r="C119" s="339" t="s">
        <v>12</v>
      </c>
      <c r="D119" s="339" t="s">
        <v>13</v>
      </c>
      <c r="E119" s="339" t="s">
        <v>1028</v>
      </c>
      <c r="F119" s="339" t="s">
        <v>1029</v>
      </c>
      <c r="G119" s="340">
        <v>8</v>
      </c>
      <c r="H119" s="341" t="s">
        <v>1014</v>
      </c>
      <c r="I119" s="338" t="s">
        <v>1105</v>
      </c>
      <c r="K119" s="338" t="s">
        <v>1107</v>
      </c>
    </row>
    <row r="120" spans="1:11" hidden="1" x14ac:dyDescent="0.2">
      <c r="A120" s="339" t="s">
        <v>137</v>
      </c>
      <c r="B120" s="339" t="s">
        <v>138</v>
      </c>
      <c r="C120" s="339" t="s">
        <v>12</v>
      </c>
      <c r="D120" s="339" t="s">
        <v>13</v>
      </c>
      <c r="E120" s="339" t="s">
        <v>1028</v>
      </c>
      <c r="F120" s="339" t="s">
        <v>1029</v>
      </c>
      <c r="G120" s="340">
        <v>8</v>
      </c>
      <c r="H120" s="341" t="s">
        <v>1019</v>
      </c>
      <c r="I120" s="338" t="s">
        <v>1105</v>
      </c>
      <c r="K120" s="338" t="s">
        <v>1107</v>
      </c>
    </row>
    <row r="121" spans="1:11" hidden="1" x14ac:dyDescent="0.2">
      <c r="A121" s="339" t="s">
        <v>884</v>
      </c>
      <c r="B121" s="339" t="s">
        <v>885</v>
      </c>
      <c r="C121" s="339" t="s">
        <v>12</v>
      </c>
      <c r="D121" s="339" t="s">
        <v>13</v>
      </c>
      <c r="E121" s="339" t="s">
        <v>1030</v>
      </c>
      <c r="F121" s="339" t="s">
        <v>1031</v>
      </c>
      <c r="G121" s="340">
        <v>4</v>
      </c>
      <c r="H121" s="341" t="s">
        <v>993</v>
      </c>
      <c r="I121" s="338" t="s">
        <v>1105</v>
      </c>
      <c r="K121" s="338" t="s">
        <v>1107</v>
      </c>
    </row>
    <row r="122" spans="1:11" hidden="1" x14ac:dyDescent="0.2">
      <c r="A122" s="339" t="s">
        <v>886</v>
      </c>
      <c r="B122" s="339" t="s">
        <v>887</v>
      </c>
      <c r="C122" s="339" t="s">
        <v>12</v>
      </c>
      <c r="D122" s="339" t="s">
        <v>13</v>
      </c>
      <c r="E122" s="339" t="s">
        <v>1032</v>
      </c>
      <c r="F122" s="339" t="s">
        <v>1033</v>
      </c>
      <c r="G122" s="340">
        <v>4</v>
      </c>
      <c r="H122" s="341" t="s">
        <v>993</v>
      </c>
      <c r="I122" s="338" t="s">
        <v>1105</v>
      </c>
      <c r="K122" s="338" t="s">
        <v>1107</v>
      </c>
    </row>
    <row r="123" spans="1:11" hidden="1" x14ac:dyDescent="0.2">
      <c r="A123" s="339" t="s">
        <v>888</v>
      </c>
      <c r="B123" s="339" t="s">
        <v>889</v>
      </c>
      <c r="C123" s="339" t="s">
        <v>12</v>
      </c>
      <c r="D123" s="339" t="s">
        <v>13</v>
      </c>
      <c r="E123" s="352" t="s">
        <v>1030</v>
      </c>
      <c r="F123" s="352" t="s">
        <v>1031</v>
      </c>
      <c r="G123" s="340">
        <v>8</v>
      </c>
      <c r="H123" s="341" t="s">
        <v>1014</v>
      </c>
      <c r="I123" s="338" t="s">
        <v>1105</v>
      </c>
      <c r="J123" s="338">
        <v>1</v>
      </c>
      <c r="K123" s="338" t="s">
        <v>1104</v>
      </c>
    </row>
    <row r="124" spans="1:11" hidden="1" x14ac:dyDescent="0.2">
      <c r="A124" s="339" t="s">
        <v>890</v>
      </c>
      <c r="B124" s="339" t="s">
        <v>891</v>
      </c>
      <c r="C124" s="339" t="s">
        <v>12</v>
      </c>
      <c r="D124" s="339" t="s">
        <v>13</v>
      </c>
      <c r="E124" s="339" t="s">
        <v>1028</v>
      </c>
      <c r="F124" s="339" t="s">
        <v>1029</v>
      </c>
      <c r="G124" s="340">
        <v>8</v>
      </c>
      <c r="H124" s="341" t="s">
        <v>1019</v>
      </c>
      <c r="I124" s="338" t="s">
        <v>1105</v>
      </c>
      <c r="K124" s="338" t="s">
        <v>1107</v>
      </c>
    </row>
    <row r="125" spans="1:11" hidden="1" x14ac:dyDescent="0.2">
      <c r="A125" s="339" t="s">
        <v>161</v>
      </c>
      <c r="B125" s="339" t="s">
        <v>162</v>
      </c>
      <c r="C125" s="339" t="s">
        <v>16</v>
      </c>
      <c r="D125" s="339" t="s">
        <v>17</v>
      </c>
      <c r="E125" s="339" t="s">
        <v>1035</v>
      </c>
      <c r="F125" s="339" t="s">
        <v>17</v>
      </c>
      <c r="G125" s="340">
        <v>9</v>
      </c>
      <c r="H125" s="341" t="s">
        <v>1026</v>
      </c>
      <c r="I125" s="338" t="s">
        <v>1105</v>
      </c>
      <c r="K125" s="338" t="s">
        <v>1107</v>
      </c>
    </row>
    <row r="126" spans="1:11" hidden="1" x14ac:dyDescent="0.2">
      <c r="A126" s="339" t="s">
        <v>163</v>
      </c>
      <c r="B126" s="339" t="s">
        <v>1162</v>
      </c>
      <c r="C126" s="339" t="s">
        <v>16</v>
      </c>
      <c r="D126" s="339" t="s">
        <v>17</v>
      </c>
      <c r="E126" s="339" t="s">
        <v>1035</v>
      </c>
      <c r="F126" s="339" t="s">
        <v>17</v>
      </c>
      <c r="G126" s="340">
        <v>10</v>
      </c>
      <c r="H126" s="341" t="s">
        <v>1030</v>
      </c>
      <c r="I126" s="338" t="s">
        <v>1105</v>
      </c>
      <c r="K126" s="338" t="s">
        <v>1104</v>
      </c>
    </row>
    <row r="127" spans="1:11" hidden="1" x14ac:dyDescent="0.2">
      <c r="A127" s="339" t="s">
        <v>164</v>
      </c>
      <c r="B127" s="339" t="s">
        <v>1163</v>
      </c>
      <c r="C127" s="339" t="s">
        <v>16</v>
      </c>
      <c r="D127" s="339" t="s">
        <v>17</v>
      </c>
      <c r="E127" s="339" t="s">
        <v>1035</v>
      </c>
      <c r="F127" s="339" t="s">
        <v>17</v>
      </c>
      <c r="G127" s="340">
        <v>10</v>
      </c>
      <c r="H127" s="341" t="s">
        <v>1028</v>
      </c>
      <c r="I127" s="338" t="s">
        <v>1105</v>
      </c>
      <c r="K127" s="338" t="s">
        <v>1104</v>
      </c>
    </row>
    <row r="128" spans="1:11" hidden="1" x14ac:dyDescent="0.2">
      <c r="A128" s="339" t="s">
        <v>166</v>
      </c>
      <c r="B128" s="339" t="s">
        <v>167</v>
      </c>
      <c r="C128" s="339" t="s">
        <v>16</v>
      </c>
      <c r="D128" s="339" t="s">
        <v>17</v>
      </c>
      <c r="E128" s="339" t="s">
        <v>1035</v>
      </c>
      <c r="F128" s="339" t="s">
        <v>17</v>
      </c>
      <c r="G128" s="340">
        <v>10</v>
      </c>
      <c r="H128" s="341" t="s">
        <v>1028</v>
      </c>
      <c r="I128" s="338" t="s">
        <v>1105</v>
      </c>
      <c r="K128" s="338" t="s">
        <v>1104</v>
      </c>
    </row>
    <row r="129" spans="1:11" hidden="1" x14ac:dyDescent="0.2">
      <c r="A129" s="339" t="s">
        <v>168</v>
      </c>
      <c r="B129" s="339" t="s">
        <v>169</v>
      </c>
      <c r="C129" s="339" t="s">
        <v>16</v>
      </c>
      <c r="D129" s="339" t="s">
        <v>17</v>
      </c>
      <c r="E129" s="339" t="s">
        <v>1035</v>
      </c>
      <c r="F129" s="339" t="s">
        <v>17</v>
      </c>
      <c r="G129" s="340">
        <v>10</v>
      </c>
      <c r="H129" s="341" t="s">
        <v>1028</v>
      </c>
      <c r="I129" s="338" t="s">
        <v>1105</v>
      </c>
      <c r="K129" s="338" t="s">
        <v>1104</v>
      </c>
    </row>
    <row r="130" spans="1:11" hidden="1" x14ac:dyDescent="0.2">
      <c r="A130" s="339" t="s">
        <v>170</v>
      </c>
      <c r="B130" s="339" t="s">
        <v>171</v>
      </c>
      <c r="C130" s="339" t="s">
        <v>18</v>
      </c>
      <c r="D130" s="339" t="s">
        <v>690</v>
      </c>
      <c r="E130" s="339" t="s">
        <v>1036</v>
      </c>
      <c r="F130" s="339" t="s">
        <v>675</v>
      </c>
      <c r="G130" s="340">
        <v>12</v>
      </c>
      <c r="H130" s="341" t="s">
        <v>1035</v>
      </c>
      <c r="I130" s="338" t="s">
        <v>1105</v>
      </c>
      <c r="K130" s="338" t="s">
        <v>1104</v>
      </c>
    </row>
    <row r="131" spans="1:11" hidden="1" x14ac:dyDescent="0.2">
      <c r="A131" s="339" t="s">
        <v>172</v>
      </c>
      <c r="B131" s="339" t="s">
        <v>173</v>
      </c>
      <c r="C131" s="339" t="s">
        <v>18</v>
      </c>
      <c r="D131" s="339" t="s">
        <v>690</v>
      </c>
      <c r="E131" s="339" t="s">
        <v>1036</v>
      </c>
      <c r="F131" s="339" t="s">
        <v>675</v>
      </c>
      <c r="G131" s="340">
        <v>12</v>
      </c>
      <c r="H131" s="341" t="s">
        <v>1035</v>
      </c>
      <c r="I131" s="338" t="s">
        <v>1105</v>
      </c>
      <c r="K131" s="338" t="s">
        <v>1104</v>
      </c>
    </row>
    <row r="132" spans="1:11" hidden="1" x14ac:dyDescent="0.2">
      <c r="A132" s="339" t="s">
        <v>892</v>
      </c>
      <c r="B132" s="339" t="s">
        <v>165</v>
      </c>
      <c r="C132" s="339" t="s">
        <v>16</v>
      </c>
      <c r="D132" s="339" t="s">
        <v>17</v>
      </c>
      <c r="E132" s="339" t="s">
        <v>1035</v>
      </c>
      <c r="F132" s="339" t="s">
        <v>17</v>
      </c>
      <c r="G132" s="340">
        <v>10</v>
      </c>
      <c r="H132" s="341" t="s">
        <v>1028</v>
      </c>
      <c r="I132" s="338" t="s">
        <v>1105</v>
      </c>
      <c r="K132" s="338" t="s">
        <v>1104</v>
      </c>
    </row>
    <row r="133" spans="1:11" hidden="1" x14ac:dyDescent="0.2">
      <c r="A133" s="339" t="s">
        <v>174</v>
      </c>
      <c r="B133" s="339" t="s">
        <v>1164</v>
      </c>
      <c r="C133" s="339" t="s">
        <v>16</v>
      </c>
      <c r="D133" s="339" t="s">
        <v>17</v>
      </c>
      <c r="E133" s="339" t="s">
        <v>1035</v>
      </c>
      <c r="F133" s="339" t="s">
        <v>17</v>
      </c>
      <c r="G133" s="340">
        <v>10</v>
      </c>
      <c r="H133" s="341" t="s">
        <v>1030</v>
      </c>
      <c r="I133" s="338" t="s">
        <v>1105</v>
      </c>
      <c r="K133" s="338" t="s">
        <v>1107</v>
      </c>
    </row>
    <row r="134" spans="1:11" hidden="1" x14ac:dyDescent="0.2">
      <c r="A134" s="339" t="s">
        <v>893</v>
      </c>
      <c r="B134" s="339" t="s">
        <v>894</v>
      </c>
      <c r="C134" s="339" t="s">
        <v>16</v>
      </c>
      <c r="D134" s="339" t="s">
        <v>17</v>
      </c>
      <c r="E134" s="339" t="s">
        <v>1035</v>
      </c>
      <c r="F134" s="339" t="s">
        <v>17</v>
      </c>
      <c r="G134" s="340">
        <v>10</v>
      </c>
      <c r="H134" s="341" t="s">
        <v>1032</v>
      </c>
      <c r="I134" s="338" t="s">
        <v>1105</v>
      </c>
      <c r="K134" s="338" t="s">
        <v>1107</v>
      </c>
    </row>
    <row r="135" spans="1:11" hidden="1" x14ac:dyDescent="0.2">
      <c r="A135" s="339" t="s">
        <v>895</v>
      </c>
      <c r="B135" s="339" t="s">
        <v>896</v>
      </c>
      <c r="C135" s="339" t="s">
        <v>16</v>
      </c>
      <c r="D135" s="339" t="s">
        <v>17</v>
      </c>
      <c r="E135" s="339" t="s">
        <v>1035</v>
      </c>
      <c r="F135" s="339" t="s">
        <v>17</v>
      </c>
      <c r="G135" s="340">
        <v>10</v>
      </c>
      <c r="H135" s="341" t="s">
        <v>1032</v>
      </c>
      <c r="I135" s="338" t="s">
        <v>1105</v>
      </c>
      <c r="K135" s="338" t="s">
        <v>1107</v>
      </c>
    </row>
    <row r="136" spans="1:11" hidden="1" x14ac:dyDescent="0.2">
      <c r="A136" s="339" t="s">
        <v>175</v>
      </c>
      <c r="B136" s="339" t="s">
        <v>1165</v>
      </c>
      <c r="C136" s="339" t="s">
        <v>16</v>
      </c>
      <c r="D136" s="339" t="s">
        <v>17</v>
      </c>
      <c r="E136" s="339" t="s">
        <v>1035</v>
      </c>
      <c r="F136" s="339" t="s">
        <v>17</v>
      </c>
      <c r="G136" s="340">
        <v>10</v>
      </c>
      <c r="H136" s="341" t="s">
        <v>1028</v>
      </c>
      <c r="I136" s="338" t="s">
        <v>1105</v>
      </c>
      <c r="K136" s="338" t="s">
        <v>1107</v>
      </c>
    </row>
    <row r="137" spans="1:11" hidden="1" x14ac:dyDescent="0.2">
      <c r="A137" s="339" t="s">
        <v>176</v>
      </c>
      <c r="B137" s="339" t="s">
        <v>177</v>
      </c>
      <c r="C137" s="339" t="s">
        <v>16</v>
      </c>
      <c r="D137" s="339" t="s">
        <v>17</v>
      </c>
      <c r="E137" s="339" t="s">
        <v>1035</v>
      </c>
      <c r="F137" s="339" t="s">
        <v>17</v>
      </c>
      <c r="G137" s="340">
        <v>12</v>
      </c>
      <c r="H137" s="341" t="s">
        <v>1035</v>
      </c>
      <c r="I137" s="338" t="s">
        <v>1105</v>
      </c>
      <c r="K137" s="338" t="s">
        <v>1104</v>
      </c>
    </row>
    <row r="138" spans="1:11" hidden="1" x14ac:dyDescent="0.2">
      <c r="A138" s="339" t="s">
        <v>178</v>
      </c>
      <c r="B138" s="339" t="s">
        <v>179</v>
      </c>
      <c r="C138" s="339" t="s">
        <v>16</v>
      </c>
      <c r="D138" s="339" t="s">
        <v>17</v>
      </c>
      <c r="E138" s="339" t="s">
        <v>1035</v>
      </c>
      <c r="F138" s="339" t="s">
        <v>17</v>
      </c>
      <c r="G138" s="340">
        <v>12</v>
      </c>
      <c r="H138" s="341" t="s">
        <v>1035</v>
      </c>
      <c r="I138" s="338" t="s">
        <v>1105</v>
      </c>
      <c r="K138" s="338" t="s">
        <v>1104</v>
      </c>
    </row>
    <row r="139" spans="1:11" hidden="1" x14ac:dyDescent="0.2">
      <c r="A139" s="339" t="s">
        <v>897</v>
      </c>
      <c r="B139" s="339" t="s">
        <v>898</v>
      </c>
      <c r="C139" s="339" t="s">
        <v>16</v>
      </c>
      <c r="D139" s="339" t="s">
        <v>17</v>
      </c>
      <c r="E139" s="339" t="s">
        <v>1035</v>
      </c>
      <c r="F139" s="339" t="s">
        <v>17</v>
      </c>
      <c r="G139" s="340">
        <v>12</v>
      </c>
      <c r="H139" s="341" t="s">
        <v>1035</v>
      </c>
      <c r="I139" s="338" t="s">
        <v>1105</v>
      </c>
      <c r="K139" s="338" t="s">
        <v>1104</v>
      </c>
    </row>
    <row r="140" spans="1:11" hidden="1" x14ac:dyDescent="0.2">
      <c r="A140" s="339" t="s">
        <v>143</v>
      </c>
      <c r="B140" s="339" t="s">
        <v>1166</v>
      </c>
      <c r="C140" s="339" t="s">
        <v>14</v>
      </c>
      <c r="D140" s="339" t="s">
        <v>15</v>
      </c>
      <c r="E140" s="339" t="s">
        <v>1034</v>
      </c>
      <c r="F140" s="339" t="s">
        <v>15</v>
      </c>
      <c r="G140" s="340">
        <v>9</v>
      </c>
      <c r="H140" s="341" t="s">
        <v>1021</v>
      </c>
      <c r="I140" s="338" t="s">
        <v>1105</v>
      </c>
      <c r="K140" s="338" t="s">
        <v>1104</v>
      </c>
    </row>
    <row r="141" spans="1:11" hidden="1" x14ac:dyDescent="0.2">
      <c r="A141" s="339" t="s">
        <v>217</v>
      </c>
      <c r="B141" s="339" t="s">
        <v>1167</v>
      </c>
      <c r="C141" s="339" t="s">
        <v>18</v>
      </c>
      <c r="D141" s="339" t="s">
        <v>690</v>
      </c>
      <c r="E141" s="339" t="s">
        <v>1037</v>
      </c>
      <c r="F141" s="339" t="s">
        <v>673</v>
      </c>
      <c r="G141" s="340">
        <v>10</v>
      </c>
      <c r="H141" s="341" t="s">
        <v>1028</v>
      </c>
      <c r="I141" s="338" t="s">
        <v>1105</v>
      </c>
      <c r="K141" s="338" t="s">
        <v>1104</v>
      </c>
    </row>
    <row r="142" spans="1:11" hidden="1" x14ac:dyDescent="0.2">
      <c r="A142" s="339" t="s">
        <v>180</v>
      </c>
      <c r="B142" s="339" t="s">
        <v>1168</v>
      </c>
      <c r="C142" s="339" t="s">
        <v>16</v>
      </c>
      <c r="D142" s="339" t="s">
        <v>17</v>
      </c>
      <c r="E142" s="339" t="s">
        <v>1035</v>
      </c>
      <c r="F142" s="339" t="s">
        <v>17</v>
      </c>
      <c r="G142" s="340">
        <v>12</v>
      </c>
      <c r="H142" s="341" t="s">
        <v>1035</v>
      </c>
      <c r="I142" s="338" t="s">
        <v>1105</v>
      </c>
      <c r="K142" s="338" t="s">
        <v>1104</v>
      </c>
    </row>
    <row r="143" spans="1:11" hidden="1" x14ac:dyDescent="0.2">
      <c r="A143" s="339" t="s">
        <v>181</v>
      </c>
      <c r="B143" s="339" t="s">
        <v>1169</v>
      </c>
      <c r="C143" s="339" t="s">
        <v>16</v>
      </c>
      <c r="D143" s="339" t="s">
        <v>17</v>
      </c>
      <c r="E143" s="339" t="s">
        <v>1035</v>
      </c>
      <c r="F143" s="339" t="s">
        <v>17</v>
      </c>
      <c r="G143" s="340">
        <v>12</v>
      </c>
      <c r="H143" s="341" t="s">
        <v>1035</v>
      </c>
      <c r="I143" s="338" t="s">
        <v>1105</v>
      </c>
      <c r="K143" s="338" t="s">
        <v>1104</v>
      </c>
    </row>
    <row r="144" spans="1:11" hidden="1" x14ac:dyDescent="0.2">
      <c r="A144" s="339" t="s">
        <v>182</v>
      </c>
      <c r="B144" s="339" t="s">
        <v>1170</v>
      </c>
      <c r="C144" s="339" t="s">
        <v>16</v>
      </c>
      <c r="D144" s="339" t="s">
        <v>17</v>
      </c>
      <c r="E144" s="339" t="s">
        <v>1035</v>
      </c>
      <c r="F144" s="339" t="s">
        <v>17</v>
      </c>
      <c r="G144" s="340">
        <v>33</v>
      </c>
      <c r="H144" s="341" t="s">
        <v>1036</v>
      </c>
      <c r="I144" s="338" t="s">
        <v>1105</v>
      </c>
      <c r="K144" s="338" t="s">
        <v>1104</v>
      </c>
    </row>
    <row r="145" spans="1:11" hidden="1" x14ac:dyDescent="0.2">
      <c r="A145" s="339" t="s">
        <v>183</v>
      </c>
      <c r="B145" s="339" t="s">
        <v>1171</v>
      </c>
      <c r="C145" s="339" t="s">
        <v>16</v>
      </c>
      <c r="D145" s="339" t="s">
        <v>17</v>
      </c>
      <c r="E145" s="339" t="s">
        <v>1035</v>
      </c>
      <c r="F145" s="339" t="s">
        <v>17</v>
      </c>
      <c r="G145" s="340">
        <v>33</v>
      </c>
      <c r="H145" s="341" t="s">
        <v>1036</v>
      </c>
      <c r="I145" s="338" t="s">
        <v>1105</v>
      </c>
      <c r="K145" s="338" t="s">
        <v>1104</v>
      </c>
    </row>
    <row r="146" spans="1:11" hidden="1" x14ac:dyDescent="0.2">
      <c r="A146" s="339" t="s">
        <v>184</v>
      </c>
      <c r="B146" s="339" t="s">
        <v>1172</v>
      </c>
      <c r="C146" s="339" t="s">
        <v>16</v>
      </c>
      <c r="D146" s="339" t="s">
        <v>17</v>
      </c>
      <c r="E146" s="339" t="s">
        <v>1035</v>
      </c>
      <c r="F146" s="339" t="s">
        <v>17</v>
      </c>
      <c r="G146" s="340">
        <v>12</v>
      </c>
      <c r="H146" s="341" t="s">
        <v>1035</v>
      </c>
      <c r="I146" s="338" t="s">
        <v>1105</v>
      </c>
      <c r="K146" s="338" t="s">
        <v>1107</v>
      </c>
    </row>
    <row r="147" spans="1:11" hidden="1" x14ac:dyDescent="0.2">
      <c r="A147" s="339" t="s">
        <v>899</v>
      </c>
      <c r="B147" s="339" t="s">
        <v>900</v>
      </c>
      <c r="C147" s="339" t="s">
        <v>16</v>
      </c>
      <c r="D147" s="339" t="s">
        <v>17</v>
      </c>
      <c r="E147" s="339" t="s">
        <v>1035</v>
      </c>
      <c r="F147" s="339" t="s">
        <v>17</v>
      </c>
      <c r="G147" s="340">
        <v>12</v>
      </c>
      <c r="H147" s="341" t="s">
        <v>1035</v>
      </c>
      <c r="I147" s="338" t="s">
        <v>1105</v>
      </c>
      <c r="K147" s="338" t="s">
        <v>1104</v>
      </c>
    </row>
    <row r="148" spans="1:11" hidden="1" x14ac:dyDescent="0.2">
      <c r="A148" s="339" t="s">
        <v>901</v>
      </c>
      <c r="B148" s="339" t="s">
        <v>902</v>
      </c>
      <c r="C148" s="339" t="s">
        <v>16</v>
      </c>
      <c r="D148" s="339" t="s">
        <v>17</v>
      </c>
      <c r="E148" s="339" t="s">
        <v>1035</v>
      </c>
      <c r="F148" s="339" t="s">
        <v>17</v>
      </c>
      <c r="G148" s="340">
        <v>12</v>
      </c>
      <c r="H148" s="341" t="s">
        <v>1035</v>
      </c>
      <c r="I148" s="338" t="s">
        <v>1105</v>
      </c>
      <c r="K148" s="338" t="s">
        <v>1107</v>
      </c>
    </row>
    <row r="149" spans="1:11" hidden="1" x14ac:dyDescent="0.2">
      <c r="A149" s="339" t="s">
        <v>903</v>
      </c>
      <c r="B149" s="339" t="s">
        <v>904</v>
      </c>
      <c r="C149" s="339" t="s">
        <v>16</v>
      </c>
      <c r="D149" s="339" t="s">
        <v>17</v>
      </c>
      <c r="E149" s="339" t="s">
        <v>1035</v>
      </c>
      <c r="F149" s="339" t="s">
        <v>17</v>
      </c>
      <c r="G149" s="340">
        <v>12</v>
      </c>
      <c r="H149" s="341" t="s">
        <v>1035</v>
      </c>
      <c r="I149" s="338" t="s">
        <v>1105</v>
      </c>
      <c r="K149" s="338" t="s">
        <v>1107</v>
      </c>
    </row>
    <row r="150" spans="1:11" hidden="1" x14ac:dyDescent="0.2">
      <c r="A150" s="339" t="s">
        <v>185</v>
      </c>
      <c r="B150" s="339" t="s">
        <v>1173</v>
      </c>
      <c r="C150" s="339" t="s">
        <v>16</v>
      </c>
      <c r="D150" s="339" t="s">
        <v>17</v>
      </c>
      <c r="E150" s="339" t="s">
        <v>1035</v>
      </c>
      <c r="F150" s="339" t="s">
        <v>17</v>
      </c>
      <c r="G150" s="340">
        <v>12</v>
      </c>
      <c r="H150" s="341" t="s">
        <v>1035</v>
      </c>
      <c r="I150" s="338" t="s">
        <v>1105</v>
      </c>
      <c r="K150" s="338" t="s">
        <v>1104</v>
      </c>
    </row>
    <row r="151" spans="1:11" hidden="1" x14ac:dyDescent="0.2">
      <c r="A151" s="339" t="s">
        <v>905</v>
      </c>
      <c r="B151" s="339" t="s">
        <v>906</v>
      </c>
      <c r="C151" s="339" t="s">
        <v>16</v>
      </c>
      <c r="D151" s="339" t="s">
        <v>17</v>
      </c>
      <c r="E151" s="339" t="s">
        <v>1035</v>
      </c>
      <c r="F151" s="339" t="s">
        <v>17</v>
      </c>
      <c r="G151" s="340">
        <v>12</v>
      </c>
      <c r="H151" s="341" t="s">
        <v>1035</v>
      </c>
      <c r="I151" s="338" t="s">
        <v>1105</v>
      </c>
      <c r="K151" s="338" t="s">
        <v>1104</v>
      </c>
    </row>
    <row r="152" spans="1:11" hidden="1" x14ac:dyDescent="0.2">
      <c r="A152" s="339" t="s">
        <v>186</v>
      </c>
      <c r="B152" s="339" t="s">
        <v>1174</v>
      </c>
      <c r="C152" s="339" t="s">
        <v>16</v>
      </c>
      <c r="D152" s="339" t="s">
        <v>17</v>
      </c>
      <c r="E152" s="339" t="s">
        <v>1035</v>
      </c>
      <c r="F152" s="339" t="s">
        <v>17</v>
      </c>
      <c r="G152" s="340">
        <v>12</v>
      </c>
      <c r="H152" s="341" t="s">
        <v>1035</v>
      </c>
      <c r="I152" s="338" t="s">
        <v>1105</v>
      </c>
      <c r="K152" s="338" t="s">
        <v>1104</v>
      </c>
    </row>
    <row r="153" spans="1:11" hidden="1" x14ac:dyDescent="0.2">
      <c r="A153" s="339" t="s">
        <v>187</v>
      </c>
      <c r="B153" s="339" t="s">
        <v>188</v>
      </c>
      <c r="C153" s="339" t="s">
        <v>16</v>
      </c>
      <c r="D153" s="339" t="s">
        <v>17</v>
      </c>
      <c r="E153" s="339" t="s">
        <v>1035</v>
      </c>
      <c r="F153" s="339" t="s">
        <v>17</v>
      </c>
      <c r="G153" s="340">
        <v>12</v>
      </c>
      <c r="H153" s="341" t="s">
        <v>1035</v>
      </c>
      <c r="I153" s="338" t="s">
        <v>1105</v>
      </c>
      <c r="K153" s="338" t="s">
        <v>1107</v>
      </c>
    </row>
    <row r="154" spans="1:11" hidden="1" x14ac:dyDescent="0.2">
      <c r="A154" s="339" t="s">
        <v>189</v>
      </c>
      <c r="B154" s="339" t="s">
        <v>190</v>
      </c>
      <c r="C154" s="339" t="s">
        <v>16</v>
      </c>
      <c r="D154" s="339" t="s">
        <v>17</v>
      </c>
      <c r="E154" s="339" t="s">
        <v>1035</v>
      </c>
      <c r="F154" s="339" t="s">
        <v>17</v>
      </c>
      <c r="G154" s="340">
        <v>11</v>
      </c>
      <c r="H154" s="341" t="s">
        <v>1034</v>
      </c>
      <c r="I154" s="338" t="s">
        <v>1105</v>
      </c>
      <c r="K154" s="338" t="s">
        <v>1104</v>
      </c>
    </row>
    <row r="155" spans="1:11" hidden="1" x14ac:dyDescent="0.2">
      <c r="A155" s="339" t="s">
        <v>139</v>
      </c>
      <c r="B155" s="339" t="s">
        <v>140</v>
      </c>
      <c r="C155" s="339" t="s">
        <v>12</v>
      </c>
      <c r="D155" s="339" t="s">
        <v>13</v>
      </c>
      <c r="E155" s="339" t="s">
        <v>1028</v>
      </c>
      <c r="F155" s="339" t="s">
        <v>1029</v>
      </c>
      <c r="G155" s="340">
        <v>9</v>
      </c>
      <c r="H155" s="341" t="s">
        <v>1022</v>
      </c>
      <c r="I155" s="338" t="s">
        <v>1105</v>
      </c>
      <c r="K155" s="338" t="s">
        <v>1104</v>
      </c>
    </row>
    <row r="156" spans="1:11" hidden="1" x14ac:dyDescent="0.2">
      <c r="A156" s="339" t="s">
        <v>141</v>
      </c>
      <c r="B156" s="339" t="s">
        <v>142</v>
      </c>
      <c r="C156" s="339" t="s">
        <v>12</v>
      </c>
      <c r="D156" s="339" t="s">
        <v>13</v>
      </c>
      <c r="E156" s="339" t="s">
        <v>1028</v>
      </c>
      <c r="F156" s="339" t="s">
        <v>1029</v>
      </c>
      <c r="G156" s="340">
        <v>9</v>
      </c>
      <c r="H156" s="341" t="s">
        <v>1024</v>
      </c>
      <c r="I156" s="338" t="s">
        <v>1105</v>
      </c>
      <c r="K156" s="338" t="s">
        <v>1104</v>
      </c>
    </row>
    <row r="157" spans="1:11" hidden="1" x14ac:dyDescent="0.2">
      <c r="A157" s="339" t="s">
        <v>191</v>
      </c>
      <c r="B157" s="339" t="s">
        <v>192</v>
      </c>
      <c r="C157" s="339" t="s">
        <v>16</v>
      </c>
      <c r="D157" s="339" t="s">
        <v>17</v>
      </c>
      <c r="E157" s="339" t="s">
        <v>1035</v>
      </c>
      <c r="F157" s="339" t="s">
        <v>17</v>
      </c>
      <c r="G157" s="340">
        <v>33</v>
      </c>
      <c r="H157" s="341" t="s">
        <v>1037</v>
      </c>
      <c r="I157" s="338" t="s">
        <v>1105</v>
      </c>
      <c r="K157" s="338" t="s">
        <v>1104</v>
      </c>
    </row>
    <row r="158" spans="1:11" hidden="1" x14ac:dyDescent="0.2">
      <c r="A158" s="339" t="s">
        <v>193</v>
      </c>
      <c r="B158" s="339" t="s">
        <v>194</v>
      </c>
      <c r="C158" s="339" t="s">
        <v>16</v>
      </c>
      <c r="D158" s="339" t="s">
        <v>17</v>
      </c>
      <c r="E158" s="339" t="s">
        <v>1035</v>
      </c>
      <c r="F158" s="339" t="s">
        <v>17</v>
      </c>
      <c r="G158" s="340">
        <v>12</v>
      </c>
      <c r="H158" s="341" t="s">
        <v>1035</v>
      </c>
      <c r="I158" s="338" t="s">
        <v>1105</v>
      </c>
      <c r="K158" s="338" t="s">
        <v>1104</v>
      </c>
    </row>
    <row r="159" spans="1:11" hidden="1" x14ac:dyDescent="0.2">
      <c r="A159" s="339" t="s">
        <v>195</v>
      </c>
      <c r="B159" s="339" t="s">
        <v>196</v>
      </c>
      <c r="C159" s="339" t="s">
        <v>16</v>
      </c>
      <c r="D159" s="339" t="s">
        <v>17</v>
      </c>
      <c r="E159" s="339" t="s">
        <v>1035</v>
      </c>
      <c r="F159" s="339" t="s">
        <v>17</v>
      </c>
      <c r="G159" s="340">
        <v>12</v>
      </c>
      <c r="H159" s="341" t="s">
        <v>1035</v>
      </c>
      <c r="I159" s="338" t="s">
        <v>1105</v>
      </c>
      <c r="K159" s="338" t="s">
        <v>1104</v>
      </c>
    </row>
    <row r="160" spans="1:11" hidden="1" x14ac:dyDescent="0.2">
      <c r="A160" s="339" t="s">
        <v>197</v>
      </c>
      <c r="B160" s="339" t="s">
        <v>198</v>
      </c>
      <c r="C160" s="339" t="s">
        <v>16</v>
      </c>
      <c r="D160" s="339" t="s">
        <v>17</v>
      </c>
      <c r="E160" s="339" t="s">
        <v>1035</v>
      </c>
      <c r="F160" s="339" t="s">
        <v>17</v>
      </c>
      <c r="G160" s="340">
        <v>12</v>
      </c>
      <c r="H160" s="341" t="s">
        <v>1035</v>
      </c>
      <c r="I160" s="338" t="s">
        <v>1105</v>
      </c>
      <c r="K160" s="338" t="s">
        <v>1104</v>
      </c>
    </row>
    <row r="161" spans="1:11" hidden="1" x14ac:dyDescent="0.2">
      <c r="A161" s="339" t="s">
        <v>199</v>
      </c>
      <c r="B161" s="339" t="s">
        <v>200</v>
      </c>
      <c r="C161" s="339" t="s">
        <v>16</v>
      </c>
      <c r="D161" s="339" t="s">
        <v>17</v>
      </c>
      <c r="E161" s="339" t="s">
        <v>1035</v>
      </c>
      <c r="F161" s="339" t="s">
        <v>17</v>
      </c>
      <c r="G161" s="340">
        <v>12</v>
      </c>
      <c r="H161" s="341" t="s">
        <v>1035</v>
      </c>
      <c r="I161" s="338" t="s">
        <v>1105</v>
      </c>
      <c r="K161" s="338" t="s">
        <v>1104</v>
      </c>
    </row>
    <row r="162" spans="1:11" hidden="1" x14ac:dyDescent="0.2">
      <c r="A162" s="339" t="s">
        <v>201</v>
      </c>
      <c r="B162" s="339" t="s">
        <v>1175</v>
      </c>
      <c r="C162" s="339" t="s">
        <v>16</v>
      </c>
      <c r="D162" s="339" t="s">
        <v>17</v>
      </c>
      <c r="E162" s="339" t="s">
        <v>1035</v>
      </c>
      <c r="F162" s="339" t="s">
        <v>17</v>
      </c>
      <c r="G162" s="340">
        <v>12</v>
      </c>
      <c r="H162" s="341" t="s">
        <v>1035</v>
      </c>
      <c r="I162" s="338" t="s">
        <v>1105</v>
      </c>
      <c r="K162" s="338" t="s">
        <v>1104</v>
      </c>
    </row>
    <row r="163" spans="1:11" hidden="1" x14ac:dyDescent="0.2">
      <c r="A163" s="339" t="s">
        <v>202</v>
      </c>
      <c r="B163" s="339" t="s">
        <v>1176</v>
      </c>
      <c r="C163" s="339" t="s">
        <v>16</v>
      </c>
      <c r="D163" s="339" t="s">
        <v>17</v>
      </c>
      <c r="E163" s="339" t="s">
        <v>1035</v>
      </c>
      <c r="F163" s="339" t="s">
        <v>17</v>
      </c>
      <c r="G163" s="340">
        <v>12</v>
      </c>
      <c r="H163" s="341" t="s">
        <v>1035</v>
      </c>
      <c r="I163" s="338" t="s">
        <v>1105</v>
      </c>
      <c r="K163" s="338" t="s">
        <v>1107</v>
      </c>
    </row>
    <row r="164" spans="1:11" hidden="1" x14ac:dyDescent="0.2">
      <c r="A164" s="339" t="s">
        <v>203</v>
      </c>
      <c r="B164" s="339" t="s">
        <v>204</v>
      </c>
      <c r="C164" s="339" t="s">
        <v>16</v>
      </c>
      <c r="D164" s="339" t="s">
        <v>17</v>
      </c>
      <c r="E164" s="339" t="s">
        <v>1035</v>
      </c>
      <c r="F164" s="339" t="s">
        <v>17</v>
      </c>
      <c r="G164" s="340">
        <v>12</v>
      </c>
      <c r="H164" s="341" t="s">
        <v>1035</v>
      </c>
      <c r="I164" s="338" t="s">
        <v>1105</v>
      </c>
      <c r="K164" s="338" t="s">
        <v>1107</v>
      </c>
    </row>
    <row r="165" spans="1:11" hidden="1" x14ac:dyDescent="0.2">
      <c r="A165" s="339" t="s">
        <v>205</v>
      </c>
      <c r="B165" s="339" t="s">
        <v>206</v>
      </c>
      <c r="C165" s="339" t="s">
        <v>16</v>
      </c>
      <c r="D165" s="339" t="s">
        <v>17</v>
      </c>
      <c r="E165" s="339" t="s">
        <v>1035</v>
      </c>
      <c r="F165" s="339" t="s">
        <v>17</v>
      </c>
      <c r="G165" s="340">
        <v>12</v>
      </c>
      <c r="H165" s="341" t="s">
        <v>1035</v>
      </c>
      <c r="I165" s="338" t="s">
        <v>1105</v>
      </c>
      <c r="K165" s="338" t="s">
        <v>1107</v>
      </c>
    </row>
    <row r="166" spans="1:11" hidden="1" x14ac:dyDescent="0.2">
      <c r="A166" s="339" t="s">
        <v>218</v>
      </c>
      <c r="B166" s="339" t="s">
        <v>219</v>
      </c>
      <c r="C166" s="339" t="s">
        <v>18</v>
      </c>
      <c r="D166" s="339" t="s">
        <v>690</v>
      </c>
      <c r="E166" s="339" t="s">
        <v>1037</v>
      </c>
      <c r="F166" s="339" t="s">
        <v>673</v>
      </c>
      <c r="G166" s="340">
        <v>10</v>
      </c>
      <c r="H166" s="341" t="s">
        <v>1028</v>
      </c>
      <c r="I166" s="338" t="s">
        <v>1105</v>
      </c>
      <c r="K166" s="338" t="s">
        <v>1104</v>
      </c>
    </row>
    <row r="167" spans="1:11" hidden="1" x14ac:dyDescent="0.2">
      <c r="A167" s="339" t="s">
        <v>207</v>
      </c>
      <c r="B167" s="339" t="s">
        <v>1177</v>
      </c>
      <c r="C167" s="339" t="s">
        <v>16</v>
      </c>
      <c r="D167" s="339" t="s">
        <v>17</v>
      </c>
      <c r="E167" s="339" t="s">
        <v>1035</v>
      </c>
      <c r="F167" s="339" t="s">
        <v>17</v>
      </c>
      <c r="G167" s="340">
        <v>12</v>
      </c>
      <c r="H167" s="341" t="s">
        <v>1035</v>
      </c>
      <c r="I167" s="338" t="s">
        <v>1105</v>
      </c>
      <c r="K167" s="338" t="s">
        <v>1104</v>
      </c>
    </row>
    <row r="168" spans="1:11" hidden="1" x14ac:dyDescent="0.2">
      <c r="A168" s="339" t="s">
        <v>208</v>
      </c>
      <c r="B168" s="339" t="s">
        <v>209</v>
      </c>
      <c r="C168" s="339" t="s">
        <v>16</v>
      </c>
      <c r="D168" s="339" t="s">
        <v>17</v>
      </c>
      <c r="E168" s="339" t="s">
        <v>1035</v>
      </c>
      <c r="F168" s="339" t="s">
        <v>17</v>
      </c>
      <c r="G168" s="340">
        <v>12</v>
      </c>
      <c r="H168" s="341" t="s">
        <v>1035</v>
      </c>
      <c r="I168" s="338" t="s">
        <v>1105</v>
      </c>
      <c r="K168" s="338" t="s">
        <v>1107</v>
      </c>
    </row>
    <row r="169" spans="1:11" hidden="1" x14ac:dyDescent="0.2">
      <c r="A169" s="339" t="s">
        <v>210</v>
      </c>
      <c r="B169" s="339" t="s">
        <v>1178</v>
      </c>
      <c r="C169" s="339" t="s">
        <v>16</v>
      </c>
      <c r="D169" s="339" t="s">
        <v>17</v>
      </c>
      <c r="E169" s="339" t="s">
        <v>1035</v>
      </c>
      <c r="F169" s="339" t="s">
        <v>17</v>
      </c>
      <c r="G169" s="340">
        <v>12</v>
      </c>
      <c r="H169" s="341" t="s">
        <v>1035</v>
      </c>
      <c r="I169" s="338" t="s">
        <v>1105</v>
      </c>
      <c r="K169" s="338" t="s">
        <v>1104</v>
      </c>
    </row>
    <row r="170" spans="1:11" hidden="1" x14ac:dyDescent="0.2">
      <c r="A170" s="339" t="s">
        <v>211</v>
      </c>
      <c r="B170" s="339" t="s">
        <v>212</v>
      </c>
      <c r="C170" s="339" t="s">
        <v>16</v>
      </c>
      <c r="D170" s="339" t="s">
        <v>17</v>
      </c>
      <c r="E170" s="339" t="s">
        <v>1035</v>
      </c>
      <c r="F170" s="339" t="s">
        <v>17</v>
      </c>
      <c r="G170" s="340">
        <v>12</v>
      </c>
      <c r="H170" s="341" t="s">
        <v>1035</v>
      </c>
      <c r="I170" s="338" t="s">
        <v>1105</v>
      </c>
      <c r="K170" s="338" t="s">
        <v>1104</v>
      </c>
    </row>
    <row r="171" spans="1:11" hidden="1" x14ac:dyDescent="0.2">
      <c r="A171" s="339" t="s">
        <v>213</v>
      </c>
      <c r="B171" s="339" t="s">
        <v>214</v>
      </c>
      <c r="C171" s="339" t="s">
        <v>16</v>
      </c>
      <c r="D171" s="339" t="s">
        <v>17</v>
      </c>
      <c r="E171" s="339" t="s">
        <v>1035</v>
      </c>
      <c r="F171" s="339" t="s">
        <v>17</v>
      </c>
      <c r="G171" s="340">
        <v>12</v>
      </c>
      <c r="H171" s="341" t="s">
        <v>1035</v>
      </c>
      <c r="I171" s="338" t="s">
        <v>1105</v>
      </c>
      <c r="K171" s="338" t="s">
        <v>1104</v>
      </c>
    </row>
    <row r="172" spans="1:11" hidden="1" x14ac:dyDescent="0.2">
      <c r="A172" s="339" t="s">
        <v>229</v>
      </c>
      <c r="B172" s="339" t="s">
        <v>230</v>
      </c>
      <c r="C172" s="339" t="s">
        <v>25</v>
      </c>
      <c r="D172" s="339" t="s">
        <v>26</v>
      </c>
      <c r="E172" s="339" t="s">
        <v>1049</v>
      </c>
      <c r="F172" s="339" t="s">
        <v>1050</v>
      </c>
      <c r="G172" s="340">
        <v>33</v>
      </c>
      <c r="H172" s="341" t="s">
        <v>1037</v>
      </c>
      <c r="I172" s="338" t="s">
        <v>1105</v>
      </c>
      <c r="K172" s="338" t="s">
        <v>1104</v>
      </c>
    </row>
    <row r="173" spans="1:11" hidden="1" x14ac:dyDescent="0.2">
      <c r="A173" s="339" t="s">
        <v>231</v>
      </c>
      <c r="B173" s="339" t="s">
        <v>232</v>
      </c>
      <c r="C173" s="339" t="s">
        <v>25</v>
      </c>
      <c r="D173" s="339" t="s">
        <v>26</v>
      </c>
      <c r="E173" s="339" t="s">
        <v>1049</v>
      </c>
      <c r="F173" s="339" t="s">
        <v>1050</v>
      </c>
      <c r="G173" s="340">
        <v>12</v>
      </c>
      <c r="H173" s="341" t="s">
        <v>1035</v>
      </c>
      <c r="I173" s="338" t="s">
        <v>1105</v>
      </c>
      <c r="K173" s="338" t="s">
        <v>1104</v>
      </c>
    </row>
    <row r="174" spans="1:11" hidden="1" x14ac:dyDescent="0.2">
      <c r="A174" s="339" t="s">
        <v>233</v>
      </c>
      <c r="B174" s="339" t="s">
        <v>234</v>
      </c>
      <c r="C174" s="339" t="s">
        <v>25</v>
      </c>
      <c r="D174" s="339" t="s">
        <v>26</v>
      </c>
      <c r="E174" s="339" t="s">
        <v>1049</v>
      </c>
      <c r="F174" s="339" t="s">
        <v>1050</v>
      </c>
      <c r="G174" s="340">
        <v>12</v>
      </c>
      <c r="H174" s="341" t="s">
        <v>1035</v>
      </c>
      <c r="I174" s="338" t="s">
        <v>1105</v>
      </c>
      <c r="K174" s="338" t="s">
        <v>1104</v>
      </c>
    </row>
    <row r="175" spans="1:11" hidden="1" x14ac:dyDescent="0.2">
      <c r="A175" s="339" t="s">
        <v>235</v>
      </c>
      <c r="B175" s="339" t="s">
        <v>236</v>
      </c>
      <c r="C175" s="339" t="s">
        <v>25</v>
      </c>
      <c r="D175" s="339" t="s">
        <v>26</v>
      </c>
      <c r="E175" s="339" t="s">
        <v>1049</v>
      </c>
      <c r="F175" s="339" t="s">
        <v>1050</v>
      </c>
      <c r="G175" s="340">
        <v>12</v>
      </c>
      <c r="H175" s="341" t="s">
        <v>1035</v>
      </c>
      <c r="I175" s="338" t="s">
        <v>1105</v>
      </c>
      <c r="K175" s="338" t="s">
        <v>1104</v>
      </c>
    </row>
    <row r="176" spans="1:11" hidden="1" x14ac:dyDescent="0.2">
      <c r="A176" s="339" t="s">
        <v>237</v>
      </c>
      <c r="B176" s="339" t="s">
        <v>238</v>
      </c>
      <c r="C176" s="339" t="s">
        <v>25</v>
      </c>
      <c r="D176" s="339" t="s">
        <v>26</v>
      </c>
      <c r="E176" s="339" t="s">
        <v>1049</v>
      </c>
      <c r="F176" s="339" t="s">
        <v>1050</v>
      </c>
      <c r="G176" s="340">
        <v>12</v>
      </c>
      <c r="H176" s="341" t="s">
        <v>1035</v>
      </c>
      <c r="I176" s="338" t="s">
        <v>1105</v>
      </c>
      <c r="K176" s="338" t="s">
        <v>1104</v>
      </c>
    </row>
    <row r="177" spans="1:11" hidden="1" x14ac:dyDescent="0.2">
      <c r="A177" s="339" t="s">
        <v>239</v>
      </c>
      <c r="B177" s="339" t="s">
        <v>240</v>
      </c>
      <c r="C177" s="339" t="s">
        <v>29</v>
      </c>
      <c r="D177" s="339" t="s">
        <v>30</v>
      </c>
      <c r="E177" s="339" t="s">
        <v>1051</v>
      </c>
      <c r="F177" s="339" t="s">
        <v>1052</v>
      </c>
      <c r="G177" s="340">
        <v>17</v>
      </c>
      <c r="H177" s="341" t="s">
        <v>1049</v>
      </c>
      <c r="I177" s="338" t="s">
        <v>1105</v>
      </c>
      <c r="K177" s="338" t="s">
        <v>1104</v>
      </c>
    </row>
    <row r="178" spans="1:11" hidden="1" x14ac:dyDescent="0.2">
      <c r="A178" s="339" t="s">
        <v>241</v>
      </c>
      <c r="B178" s="339" t="s">
        <v>242</v>
      </c>
      <c r="C178" s="339" t="s">
        <v>25</v>
      </c>
      <c r="D178" s="339" t="s">
        <v>26</v>
      </c>
      <c r="E178" s="339" t="s">
        <v>1049</v>
      </c>
      <c r="F178" s="339" t="s">
        <v>1050</v>
      </c>
      <c r="G178" s="340">
        <v>12</v>
      </c>
      <c r="H178" s="341" t="s">
        <v>1035</v>
      </c>
      <c r="I178" s="338" t="s">
        <v>1105</v>
      </c>
      <c r="K178" s="338" t="s">
        <v>1104</v>
      </c>
    </row>
    <row r="179" spans="1:11" hidden="1" x14ac:dyDescent="0.2">
      <c r="A179" s="339" t="s">
        <v>243</v>
      </c>
      <c r="B179" s="339" t="s">
        <v>244</v>
      </c>
      <c r="C179" s="339" t="s">
        <v>25</v>
      </c>
      <c r="D179" s="339" t="s">
        <v>26</v>
      </c>
      <c r="E179" s="339" t="s">
        <v>1049</v>
      </c>
      <c r="F179" s="339" t="s">
        <v>1050</v>
      </c>
      <c r="G179" s="340">
        <v>17</v>
      </c>
      <c r="H179" s="341" t="s">
        <v>1049</v>
      </c>
      <c r="I179" s="338" t="s">
        <v>1105</v>
      </c>
      <c r="K179" s="338" t="s">
        <v>1104</v>
      </c>
    </row>
    <row r="180" spans="1:11" hidden="1" x14ac:dyDescent="0.2">
      <c r="A180" s="339" t="s">
        <v>245</v>
      </c>
      <c r="B180" s="339" t="s">
        <v>246</v>
      </c>
      <c r="C180" s="339" t="s">
        <v>25</v>
      </c>
      <c r="D180" s="339" t="s">
        <v>26</v>
      </c>
      <c r="E180" s="339" t="s">
        <v>1049</v>
      </c>
      <c r="F180" s="339" t="s">
        <v>1050</v>
      </c>
      <c r="G180" s="340">
        <v>17</v>
      </c>
      <c r="H180" s="341" t="s">
        <v>1049</v>
      </c>
      <c r="I180" s="338" t="s">
        <v>1105</v>
      </c>
      <c r="K180" s="338" t="s">
        <v>1104</v>
      </c>
    </row>
    <row r="181" spans="1:11" hidden="1" x14ac:dyDescent="0.2">
      <c r="A181" s="339" t="s">
        <v>247</v>
      </c>
      <c r="B181" s="339" t="s">
        <v>248</v>
      </c>
      <c r="C181" s="339" t="s">
        <v>25</v>
      </c>
      <c r="D181" s="339" t="s">
        <v>26</v>
      </c>
      <c r="E181" s="339" t="s">
        <v>1049</v>
      </c>
      <c r="F181" s="339" t="s">
        <v>1050</v>
      </c>
      <c r="G181" s="340">
        <v>17</v>
      </c>
      <c r="H181" s="341" t="s">
        <v>1049</v>
      </c>
      <c r="I181" s="338" t="s">
        <v>1105</v>
      </c>
      <c r="K181" s="338" t="s">
        <v>1104</v>
      </c>
    </row>
    <row r="182" spans="1:11" hidden="1" x14ac:dyDescent="0.2">
      <c r="A182" s="339" t="s">
        <v>249</v>
      </c>
      <c r="B182" s="339" t="s">
        <v>250</v>
      </c>
      <c r="C182" s="339" t="s">
        <v>25</v>
      </c>
      <c r="D182" s="339" t="s">
        <v>26</v>
      </c>
      <c r="E182" s="339" t="s">
        <v>1049</v>
      </c>
      <c r="F182" s="339" t="s">
        <v>1050</v>
      </c>
      <c r="G182" s="340">
        <v>17</v>
      </c>
      <c r="H182" s="341" t="s">
        <v>1049</v>
      </c>
      <c r="I182" s="338" t="s">
        <v>1105</v>
      </c>
      <c r="K182" s="338" t="s">
        <v>1104</v>
      </c>
    </row>
    <row r="183" spans="1:11" hidden="1" x14ac:dyDescent="0.2">
      <c r="A183" s="339" t="s">
        <v>251</v>
      </c>
      <c r="B183" s="339" t="s">
        <v>252</v>
      </c>
      <c r="C183" s="339" t="s">
        <v>25</v>
      </c>
      <c r="D183" s="339" t="s">
        <v>26</v>
      </c>
      <c r="E183" s="339" t="s">
        <v>1049</v>
      </c>
      <c r="F183" s="339" t="s">
        <v>1050</v>
      </c>
      <c r="G183" s="340">
        <v>17</v>
      </c>
      <c r="H183" s="341" t="s">
        <v>1049</v>
      </c>
      <c r="I183" s="338" t="s">
        <v>1105</v>
      </c>
      <c r="K183" s="338" t="s">
        <v>1104</v>
      </c>
    </row>
    <row r="184" spans="1:11" hidden="1" x14ac:dyDescent="0.2">
      <c r="A184" s="339" t="s">
        <v>261</v>
      </c>
      <c r="B184" s="339" t="s">
        <v>262</v>
      </c>
      <c r="C184" s="339" t="s">
        <v>27</v>
      </c>
      <c r="D184" s="339" t="s">
        <v>28</v>
      </c>
      <c r="E184" s="339" t="s">
        <v>1053</v>
      </c>
      <c r="F184" s="339" t="s">
        <v>1054</v>
      </c>
      <c r="G184" s="340">
        <v>18</v>
      </c>
      <c r="H184" s="341" t="s">
        <v>1057</v>
      </c>
      <c r="I184" s="338" t="s">
        <v>1105</v>
      </c>
      <c r="K184" s="338" t="s">
        <v>1104</v>
      </c>
    </row>
    <row r="185" spans="1:11" hidden="1" x14ac:dyDescent="0.2">
      <c r="A185" s="339" t="s">
        <v>263</v>
      </c>
      <c r="B185" s="339" t="s">
        <v>264</v>
      </c>
      <c r="C185" s="339" t="s">
        <v>27</v>
      </c>
      <c r="D185" s="339" t="s">
        <v>28</v>
      </c>
      <c r="E185" s="339" t="s">
        <v>1053</v>
      </c>
      <c r="F185" s="339" t="s">
        <v>1054</v>
      </c>
      <c r="G185" s="340">
        <v>17</v>
      </c>
      <c r="H185" s="341" t="s">
        <v>1049</v>
      </c>
      <c r="I185" s="338" t="s">
        <v>1105</v>
      </c>
      <c r="K185" s="338" t="s">
        <v>1104</v>
      </c>
    </row>
    <row r="186" spans="1:11" hidden="1" x14ac:dyDescent="0.2">
      <c r="A186" s="339" t="s">
        <v>265</v>
      </c>
      <c r="B186" s="339" t="s">
        <v>1179</v>
      </c>
      <c r="C186" s="339" t="s">
        <v>27</v>
      </c>
      <c r="D186" s="339" t="s">
        <v>28</v>
      </c>
      <c r="E186" s="339" t="s">
        <v>1055</v>
      </c>
      <c r="F186" s="339" t="s">
        <v>1056</v>
      </c>
      <c r="G186" s="340">
        <v>18</v>
      </c>
      <c r="H186" s="341" t="s">
        <v>1055</v>
      </c>
      <c r="I186" s="338" t="s">
        <v>1105</v>
      </c>
      <c r="K186" s="338" t="s">
        <v>1104</v>
      </c>
    </row>
    <row r="187" spans="1:11" hidden="1" x14ac:dyDescent="0.2">
      <c r="A187" s="339" t="s">
        <v>266</v>
      </c>
      <c r="B187" s="339" t="s">
        <v>267</v>
      </c>
      <c r="C187" s="339" t="s">
        <v>27</v>
      </c>
      <c r="D187" s="339" t="s">
        <v>28</v>
      </c>
      <c r="E187" s="339" t="s">
        <v>1055</v>
      </c>
      <c r="F187" s="339" t="s">
        <v>1056</v>
      </c>
      <c r="G187" s="340">
        <v>18</v>
      </c>
      <c r="H187" s="341" t="s">
        <v>1057</v>
      </c>
      <c r="I187" s="338" t="s">
        <v>1105</v>
      </c>
      <c r="K187" s="338" t="s">
        <v>1104</v>
      </c>
    </row>
    <row r="188" spans="1:11" hidden="1" x14ac:dyDescent="0.2">
      <c r="A188" s="339" t="s">
        <v>268</v>
      </c>
      <c r="B188" s="339" t="s">
        <v>269</v>
      </c>
      <c r="C188" s="339" t="s">
        <v>27</v>
      </c>
      <c r="D188" s="339" t="s">
        <v>28</v>
      </c>
      <c r="E188" s="339" t="s">
        <v>1057</v>
      </c>
      <c r="F188" s="339" t="s">
        <v>1058</v>
      </c>
      <c r="G188" s="340">
        <v>17</v>
      </c>
      <c r="H188" s="341" t="s">
        <v>1049</v>
      </c>
      <c r="I188" s="338" t="s">
        <v>1105</v>
      </c>
      <c r="K188" s="338" t="s">
        <v>1104</v>
      </c>
    </row>
    <row r="189" spans="1:11" hidden="1" x14ac:dyDescent="0.2">
      <c r="A189" s="339" t="s">
        <v>270</v>
      </c>
      <c r="B189" s="339" t="s">
        <v>636</v>
      </c>
      <c r="C189" s="339" t="s">
        <v>27</v>
      </c>
      <c r="D189" s="339" t="s">
        <v>28</v>
      </c>
      <c r="E189" s="339" t="s">
        <v>1057</v>
      </c>
      <c r="F189" s="339" t="s">
        <v>1058</v>
      </c>
      <c r="G189" s="340">
        <v>17</v>
      </c>
      <c r="H189" s="341" t="s">
        <v>1049</v>
      </c>
      <c r="I189" s="338" t="s">
        <v>1105</v>
      </c>
      <c r="K189" s="338" t="s">
        <v>1104</v>
      </c>
    </row>
    <row r="190" spans="1:11" hidden="1" x14ac:dyDescent="0.2">
      <c r="A190" s="339" t="s">
        <v>253</v>
      </c>
      <c r="B190" s="339" t="s">
        <v>1180</v>
      </c>
      <c r="C190" s="339" t="s">
        <v>25</v>
      </c>
      <c r="D190" s="339" t="s">
        <v>26</v>
      </c>
      <c r="E190" s="339" t="s">
        <v>1049</v>
      </c>
      <c r="F190" s="339" t="s">
        <v>1050</v>
      </c>
      <c r="G190" s="340">
        <v>19</v>
      </c>
      <c r="H190" s="341" t="s">
        <v>1051</v>
      </c>
      <c r="I190" s="338" t="s">
        <v>1105</v>
      </c>
      <c r="K190" s="338" t="s">
        <v>1104</v>
      </c>
    </row>
    <row r="191" spans="1:11" hidden="1" x14ac:dyDescent="0.2">
      <c r="A191" s="339" t="s">
        <v>254</v>
      </c>
      <c r="B191" s="339" t="s">
        <v>1181</v>
      </c>
      <c r="C191" s="339" t="s">
        <v>25</v>
      </c>
      <c r="D191" s="339" t="s">
        <v>26</v>
      </c>
      <c r="E191" s="339" t="s">
        <v>1049</v>
      </c>
      <c r="F191" s="339" t="s">
        <v>1050</v>
      </c>
      <c r="G191" s="340">
        <v>17</v>
      </c>
      <c r="H191" s="341" t="s">
        <v>1049</v>
      </c>
      <c r="I191" s="338" t="s">
        <v>1105</v>
      </c>
      <c r="K191" s="338" t="s">
        <v>1104</v>
      </c>
    </row>
    <row r="192" spans="1:11" hidden="1" x14ac:dyDescent="0.2">
      <c r="A192" s="339" t="s">
        <v>255</v>
      </c>
      <c r="B192" s="339" t="s">
        <v>1182</v>
      </c>
      <c r="C192" s="339" t="s">
        <v>25</v>
      </c>
      <c r="D192" s="339" t="s">
        <v>26</v>
      </c>
      <c r="E192" s="339" t="s">
        <v>1049</v>
      </c>
      <c r="F192" s="339" t="s">
        <v>1050</v>
      </c>
      <c r="G192" s="340">
        <v>17</v>
      </c>
      <c r="H192" s="341" t="s">
        <v>1049</v>
      </c>
      <c r="I192" s="338" t="s">
        <v>1105</v>
      </c>
      <c r="K192" s="338" t="s">
        <v>1104</v>
      </c>
    </row>
    <row r="193" spans="1:11" hidden="1" x14ac:dyDescent="0.2">
      <c r="A193" s="339" t="s">
        <v>256</v>
      </c>
      <c r="B193" s="339" t="s">
        <v>1183</v>
      </c>
      <c r="C193" s="339" t="s">
        <v>25</v>
      </c>
      <c r="D193" s="339" t="s">
        <v>26</v>
      </c>
      <c r="E193" s="339" t="s">
        <v>1049</v>
      </c>
      <c r="F193" s="339" t="s">
        <v>1050</v>
      </c>
      <c r="G193" s="340">
        <v>17</v>
      </c>
      <c r="H193" s="341" t="s">
        <v>1049</v>
      </c>
      <c r="I193" s="338" t="s">
        <v>1105</v>
      </c>
      <c r="K193" s="338" t="s">
        <v>1104</v>
      </c>
    </row>
    <row r="194" spans="1:11" hidden="1" x14ac:dyDescent="0.2">
      <c r="A194" s="339" t="s">
        <v>257</v>
      </c>
      <c r="B194" s="339" t="s">
        <v>1184</v>
      </c>
      <c r="C194" s="339" t="s">
        <v>25</v>
      </c>
      <c r="D194" s="339" t="s">
        <v>26</v>
      </c>
      <c r="E194" s="339" t="s">
        <v>1049</v>
      </c>
      <c r="F194" s="339" t="s">
        <v>1050</v>
      </c>
      <c r="G194" s="340">
        <v>17</v>
      </c>
      <c r="H194" s="341" t="s">
        <v>1049</v>
      </c>
      <c r="I194" s="338" t="s">
        <v>1105</v>
      </c>
      <c r="K194" s="338" t="s">
        <v>1104</v>
      </c>
    </row>
    <row r="195" spans="1:11" hidden="1" x14ac:dyDescent="0.2">
      <c r="A195" s="339" t="s">
        <v>258</v>
      </c>
      <c r="B195" s="339" t="s">
        <v>1185</v>
      </c>
      <c r="C195" s="339" t="s">
        <v>25</v>
      </c>
      <c r="D195" s="339" t="s">
        <v>26</v>
      </c>
      <c r="E195" s="339" t="s">
        <v>1049</v>
      </c>
      <c r="F195" s="339" t="s">
        <v>1050</v>
      </c>
      <c r="G195" s="340">
        <v>17</v>
      </c>
      <c r="H195" s="341" t="s">
        <v>1049</v>
      </c>
      <c r="I195" s="338" t="s">
        <v>1105</v>
      </c>
      <c r="K195" s="338" t="s">
        <v>1104</v>
      </c>
    </row>
    <row r="196" spans="1:11" hidden="1" x14ac:dyDescent="0.2">
      <c r="A196" s="339" t="s">
        <v>259</v>
      </c>
      <c r="B196" s="339" t="s">
        <v>1186</v>
      </c>
      <c r="C196" s="339" t="s">
        <v>25</v>
      </c>
      <c r="D196" s="339" t="s">
        <v>26</v>
      </c>
      <c r="E196" s="339" t="s">
        <v>1049</v>
      </c>
      <c r="F196" s="339" t="s">
        <v>1050</v>
      </c>
      <c r="G196" s="340">
        <v>17</v>
      </c>
      <c r="H196" s="341" t="s">
        <v>1049</v>
      </c>
      <c r="I196" s="338" t="s">
        <v>1105</v>
      </c>
      <c r="K196" s="338" t="s">
        <v>1104</v>
      </c>
    </row>
    <row r="197" spans="1:11" hidden="1" x14ac:dyDescent="0.2">
      <c r="A197" s="339" t="s">
        <v>260</v>
      </c>
      <c r="B197" s="339" t="s">
        <v>1187</v>
      </c>
      <c r="C197" s="339" t="s">
        <v>25</v>
      </c>
      <c r="D197" s="339" t="s">
        <v>26</v>
      </c>
      <c r="E197" s="339" t="s">
        <v>1049</v>
      </c>
      <c r="F197" s="339" t="s">
        <v>1050</v>
      </c>
      <c r="G197" s="340">
        <v>18</v>
      </c>
      <c r="H197" s="341" t="s">
        <v>1053</v>
      </c>
      <c r="I197" s="338" t="s">
        <v>1105</v>
      </c>
      <c r="K197" s="338" t="s">
        <v>1104</v>
      </c>
    </row>
    <row r="198" spans="1:11" hidden="1" x14ac:dyDescent="0.2">
      <c r="A198" s="339" t="s">
        <v>907</v>
      </c>
      <c r="B198" s="339" t="s">
        <v>908</v>
      </c>
      <c r="C198" s="339" t="s">
        <v>25</v>
      </c>
      <c r="D198" s="339" t="s">
        <v>26</v>
      </c>
      <c r="E198" s="339" t="s">
        <v>1049</v>
      </c>
      <c r="F198" s="339" t="s">
        <v>1050</v>
      </c>
      <c r="G198" s="340">
        <v>18</v>
      </c>
      <c r="H198" s="341" t="s">
        <v>1053</v>
      </c>
      <c r="I198" s="338" t="s">
        <v>1105</v>
      </c>
      <c r="K198" s="338" t="s">
        <v>1104</v>
      </c>
    </row>
    <row r="199" spans="1:11" hidden="1" x14ac:dyDescent="0.2">
      <c r="A199" s="339" t="s">
        <v>909</v>
      </c>
      <c r="B199" s="339" t="s">
        <v>910</v>
      </c>
      <c r="C199" s="339" t="s">
        <v>25</v>
      </c>
      <c r="D199" s="339" t="s">
        <v>26</v>
      </c>
      <c r="E199" s="339" t="s">
        <v>1049</v>
      </c>
      <c r="F199" s="339" t="s">
        <v>1050</v>
      </c>
      <c r="G199" s="340">
        <v>18</v>
      </c>
      <c r="H199" s="341" t="s">
        <v>1055</v>
      </c>
      <c r="I199" s="338" t="s">
        <v>1105</v>
      </c>
      <c r="K199" s="338" t="s">
        <v>1104</v>
      </c>
    </row>
    <row r="200" spans="1:11" s="345" customFormat="1" hidden="1" x14ac:dyDescent="0.2">
      <c r="A200" s="339" t="s">
        <v>911</v>
      </c>
      <c r="B200" s="339" t="s">
        <v>1232</v>
      </c>
      <c r="C200" s="339" t="s">
        <v>29</v>
      </c>
      <c r="D200" s="339" t="s">
        <v>30</v>
      </c>
      <c r="E200" s="339" t="s">
        <v>1051</v>
      </c>
      <c r="F200" s="339" t="s">
        <v>1052</v>
      </c>
      <c r="G200" s="340">
        <v>17</v>
      </c>
      <c r="H200" s="341" t="s">
        <v>1049</v>
      </c>
      <c r="I200" s="338" t="s">
        <v>1105</v>
      </c>
      <c r="J200" s="338"/>
      <c r="K200" s="338" t="s">
        <v>1104</v>
      </c>
    </row>
    <row r="201" spans="1:11" hidden="1" x14ac:dyDescent="0.2">
      <c r="A201" s="339" t="s">
        <v>285</v>
      </c>
      <c r="B201" s="339" t="s">
        <v>286</v>
      </c>
      <c r="C201" s="339" t="s">
        <v>31</v>
      </c>
      <c r="D201" s="339" t="s">
        <v>32</v>
      </c>
      <c r="E201" s="339" t="s">
        <v>1059</v>
      </c>
      <c r="F201" s="339" t="s">
        <v>1060</v>
      </c>
      <c r="G201" s="340">
        <v>19</v>
      </c>
      <c r="H201" s="341" t="s">
        <v>1051</v>
      </c>
      <c r="I201" s="338" t="s">
        <v>1105</v>
      </c>
      <c r="K201" s="338" t="s">
        <v>1107</v>
      </c>
    </row>
    <row r="202" spans="1:11" hidden="1" x14ac:dyDescent="0.2">
      <c r="A202" s="339" t="s">
        <v>287</v>
      </c>
      <c r="B202" s="339" t="s">
        <v>288</v>
      </c>
      <c r="C202" s="339" t="s">
        <v>31</v>
      </c>
      <c r="D202" s="339" t="s">
        <v>32</v>
      </c>
      <c r="E202" s="339" t="s">
        <v>1059</v>
      </c>
      <c r="F202" s="339" t="s">
        <v>1060</v>
      </c>
      <c r="G202" s="340">
        <v>19</v>
      </c>
      <c r="H202" s="341" t="s">
        <v>1065</v>
      </c>
      <c r="I202" s="338" t="s">
        <v>1105</v>
      </c>
      <c r="K202" s="338" t="s">
        <v>1107</v>
      </c>
    </row>
    <row r="203" spans="1:11" hidden="1" x14ac:dyDescent="0.2">
      <c r="A203" s="339" t="s">
        <v>289</v>
      </c>
      <c r="B203" s="339" t="s">
        <v>290</v>
      </c>
      <c r="C203" s="339" t="s">
        <v>31</v>
      </c>
      <c r="D203" s="339" t="s">
        <v>32</v>
      </c>
      <c r="E203" s="339" t="s">
        <v>1059</v>
      </c>
      <c r="F203" s="339" t="s">
        <v>1060</v>
      </c>
      <c r="G203" s="340">
        <v>19</v>
      </c>
      <c r="H203" s="341" t="s">
        <v>1065</v>
      </c>
      <c r="I203" s="338" t="s">
        <v>1105</v>
      </c>
      <c r="K203" s="338" t="s">
        <v>1107</v>
      </c>
    </row>
    <row r="204" spans="1:11" hidden="1" x14ac:dyDescent="0.2">
      <c r="A204" s="339" t="s">
        <v>291</v>
      </c>
      <c r="B204" s="339" t="s">
        <v>292</v>
      </c>
      <c r="C204" s="339" t="s">
        <v>31</v>
      </c>
      <c r="D204" s="339" t="s">
        <v>32</v>
      </c>
      <c r="E204" s="339" t="s">
        <v>1059</v>
      </c>
      <c r="F204" s="339" t="s">
        <v>1060</v>
      </c>
      <c r="G204" s="340">
        <v>19</v>
      </c>
      <c r="H204" s="341" t="s">
        <v>1065</v>
      </c>
      <c r="I204" s="338" t="s">
        <v>1105</v>
      </c>
      <c r="K204" s="338" t="s">
        <v>1107</v>
      </c>
    </row>
    <row r="205" spans="1:11" hidden="1" x14ac:dyDescent="0.2">
      <c r="A205" s="339" t="s">
        <v>293</v>
      </c>
      <c r="B205" s="339" t="s">
        <v>294</v>
      </c>
      <c r="C205" s="339" t="s">
        <v>31</v>
      </c>
      <c r="D205" s="339" t="s">
        <v>32</v>
      </c>
      <c r="E205" s="339" t="s">
        <v>1059</v>
      </c>
      <c r="F205" s="339" t="s">
        <v>1060</v>
      </c>
      <c r="G205" s="340">
        <v>20</v>
      </c>
      <c r="H205" s="341" t="s">
        <v>1059</v>
      </c>
      <c r="I205" s="338" t="s">
        <v>1105</v>
      </c>
      <c r="K205" s="338" t="s">
        <v>1104</v>
      </c>
    </row>
    <row r="206" spans="1:11" hidden="1" x14ac:dyDescent="0.2">
      <c r="A206" s="339" t="s">
        <v>295</v>
      </c>
      <c r="B206" s="339" t="s">
        <v>1188</v>
      </c>
      <c r="C206" s="339" t="s">
        <v>31</v>
      </c>
      <c r="D206" s="339" t="s">
        <v>32</v>
      </c>
      <c r="E206" s="339" t="s">
        <v>1059</v>
      </c>
      <c r="F206" s="339" t="s">
        <v>1060</v>
      </c>
      <c r="G206" s="340">
        <v>20</v>
      </c>
      <c r="H206" s="341" t="s">
        <v>1059</v>
      </c>
      <c r="I206" s="338" t="s">
        <v>1105</v>
      </c>
      <c r="K206" s="338" t="s">
        <v>1104</v>
      </c>
    </row>
    <row r="207" spans="1:11" hidden="1" x14ac:dyDescent="0.2">
      <c r="A207" s="339" t="s">
        <v>296</v>
      </c>
      <c r="B207" s="339" t="s">
        <v>297</v>
      </c>
      <c r="C207" s="339" t="s">
        <v>31</v>
      </c>
      <c r="D207" s="339" t="s">
        <v>32</v>
      </c>
      <c r="E207" s="339" t="s">
        <v>1059</v>
      </c>
      <c r="F207" s="339" t="s">
        <v>1060</v>
      </c>
      <c r="G207" s="340">
        <v>20</v>
      </c>
      <c r="H207" s="341" t="s">
        <v>1059</v>
      </c>
      <c r="I207" s="338" t="s">
        <v>1105</v>
      </c>
      <c r="K207" s="338" t="s">
        <v>1107</v>
      </c>
    </row>
    <row r="208" spans="1:11" hidden="1" x14ac:dyDescent="0.2">
      <c r="A208" s="339" t="s">
        <v>298</v>
      </c>
      <c r="B208" s="339" t="s">
        <v>299</v>
      </c>
      <c r="C208" s="339" t="s">
        <v>31</v>
      </c>
      <c r="D208" s="339" t="s">
        <v>32</v>
      </c>
      <c r="E208" s="339" t="s">
        <v>1059</v>
      </c>
      <c r="F208" s="339" t="s">
        <v>1060</v>
      </c>
      <c r="G208" s="340">
        <v>20</v>
      </c>
      <c r="H208" s="341" t="s">
        <v>1059</v>
      </c>
      <c r="I208" s="338" t="s">
        <v>1105</v>
      </c>
      <c r="K208" s="338" t="s">
        <v>1104</v>
      </c>
    </row>
    <row r="209" spans="1:11" hidden="1" x14ac:dyDescent="0.2">
      <c r="A209" s="339" t="s">
        <v>274</v>
      </c>
      <c r="B209" s="339" t="s">
        <v>275</v>
      </c>
      <c r="C209" s="339" t="s">
        <v>29</v>
      </c>
      <c r="D209" s="339" t="s">
        <v>30</v>
      </c>
      <c r="E209" s="339" t="s">
        <v>1063</v>
      </c>
      <c r="F209" s="339" t="s">
        <v>1064</v>
      </c>
      <c r="G209" s="340">
        <v>20</v>
      </c>
      <c r="H209" s="341" t="s">
        <v>1059</v>
      </c>
      <c r="I209" s="338" t="s">
        <v>1105</v>
      </c>
      <c r="K209" s="338" t="s">
        <v>1104</v>
      </c>
    </row>
    <row r="210" spans="1:11" hidden="1" x14ac:dyDescent="0.2">
      <c r="A210" s="339" t="s">
        <v>277</v>
      </c>
      <c r="B210" s="339" t="s">
        <v>278</v>
      </c>
      <c r="C210" s="339" t="s">
        <v>29</v>
      </c>
      <c r="D210" s="339" t="s">
        <v>30</v>
      </c>
      <c r="E210" s="339" t="s">
        <v>1063</v>
      </c>
      <c r="F210" s="339" t="s">
        <v>1064</v>
      </c>
      <c r="G210" s="340">
        <v>20</v>
      </c>
      <c r="H210" s="341" t="s">
        <v>1059</v>
      </c>
      <c r="I210" s="338" t="s">
        <v>1105</v>
      </c>
      <c r="K210" s="338" t="s">
        <v>1104</v>
      </c>
    </row>
    <row r="211" spans="1:11" hidden="1" x14ac:dyDescent="0.2">
      <c r="A211" s="339" t="s">
        <v>279</v>
      </c>
      <c r="B211" s="339" t="s">
        <v>1230</v>
      </c>
      <c r="C211" s="339" t="s">
        <v>29</v>
      </c>
      <c r="D211" s="339" t="s">
        <v>30</v>
      </c>
      <c r="E211" s="339" t="s">
        <v>1065</v>
      </c>
      <c r="F211" s="339" t="s">
        <v>1066</v>
      </c>
      <c r="G211" s="340">
        <v>19</v>
      </c>
      <c r="H211" s="341" t="s">
        <v>1063</v>
      </c>
      <c r="I211" s="338" t="s">
        <v>1105</v>
      </c>
      <c r="K211" s="338" t="s">
        <v>1104</v>
      </c>
    </row>
    <row r="212" spans="1:11" hidden="1" x14ac:dyDescent="0.2">
      <c r="A212" s="339" t="s">
        <v>280</v>
      </c>
      <c r="B212" s="339" t="s">
        <v>1231</v>
      </c>
      <c r="C212" s="339" t="s">
        <v>29</v>
      </c>
      <c r="D212" s="339" t="s">
        <v>30</v>
      </c>
      <c r="E212" s="339" t="s">
        <v>1065</v>
      </c>
      <c r="F212" s="339" t="s">
        <v>1066</v>
      </c>
      <c r="G212" s="340">
        <v>19</v>
      </c>
      <c r="H212" s="341" t="s">
        <v>1063</v>
      </c>
      <c r="I212" s="338" t="s">
        <v>1105</v>
      </c>
      <c r="K212" s="338" t="s">
        <v>1104</v>
      </c>
    </row>
    <row r="213" spans="1:11" hidden="1" x14ac:dyDescent="0.2">
      <c r="A213" s="339" t="s">
        <v>281</v>
      </c>
      <c r="B213" s="339" t="s">
        <v>282</v>
      </c>
      <c r="C213" s="339" t="s">
        <v>29</v>
      </c>
      <c r="D213" s="339" t="s">
        <v>30</v>
      </c>
      <c r="E213" s="339" t="s">
        <v>1065</v>
      </c>
      <c r="F213" s="339" t="s">
        <v>1066</v>
      </c>
      <c r="G213" s="340">
        <v>19</v>
      </c>
      <c r="H213" s="341" t="s">
        <v>1065</v>
      </c>
      <c r="I213" s="338" t="s">
        <v>1105</v>
      </c>
      <c r="K213" s="338" t="s">
        <v>1104</v>
      </c>
    </row>
    <row r="214" spans="1:11" hidden="1" x14ac:dyDescent="0.2">
      <c r="A214" s="339" t="s">
        <v>283</v>
      </c>
      <c r="B214" s="339" t="s">
        <v>284</v>
      </c>
      <c r="C214" s="339" t="s">
        <v>29</v>
      </c>
      <c r="D214" s="339" t="s">
        <v>30</v>
      </c>
      <c r="E214" s="339" t="s">
        <v>1065</v>
      </c>
      <c r="F214" s="339" t="s">
        <v>1066</v>
      </c>
      <c r="G214" s="340">
        <v>19</v>
      </c>
      <c r="H214" s="341" t="s">
        <v>1065</v>
      </c>
      <c r="I214" s="338" t="s">
        <v>1105</v>
      </c>
      <c r="K214" s="338" t="s">
        <v>1104</v>
      </c>
    </row>
    <row r="215" spans="1:11" hidden="1" x14ac:dyDescent="0.2">
      <c r="A215" s="339" t="s">
        <v>912</v>
      </c>
      <c r="B215" s="339" t="s">
        <v>1234</v>
      </c>
      <c r="C215" s="339" t="s">
        <v>29</v>
      </c>
      <c r="D215" s="339" t="s">
        <v>30</v>
      </c>
      <c r="E215" s="339" t="s">
        <v>1061</v>
      </c>
      <c r="F215" s="339" t="s">
        <v>1062</v>
      </c>
      <c r="G215" s="340">
        <v>20</v>
      </c>
      <c r="H215" s="341" t="s">
        <v>1059</v>
      </c>
      <c r="I215" s="338" t="s">
        <v>1105</v>
      </c>
      <c r="K215" s="338" t="s">
        <v>1104</v>
      </c>
    </row>
    <row r="216" spans="1:11" hidden="1" x14ac:dyDescent="0.2">
      <c r="A216" s="339" t="s">
        <v>913</v>
      </c>
      <c r="B216" s="339" t="s">
        <v>1233</v>
      </c>
      <c r="C216" s="339" t="s">
        <v>29</v>
      </c>
      <c r="D216" s="339" t="s">
        <v>30</v>
      </c>
      <c r="E216" s="339" t="s">
        <v>1061</v>
      </c>
      <c r="F216" s="339" t="s">
        <v>1062</v>
      </c>
      <c r="G216" s="340">
        <v>20</v>
      </c>
      <c r="H216" s="341" t="s">
        <v>1059</v>
      </c>
      <c r="I216" s="338" t="s">
        <v>1105</v>
      </c>
      <c r="K216" s="338" t="s">
        <v>1104</v>
      </c>
    </row>
    <row r="217" spans="1:11" hidden="1" x14ac:dyDescent="0.2">
      <c r="A217" s="339" t="s">
        <v>914</v>
      </c>
      <c r="B217" s="339" t="s">
        <v>915</v>
      </c>
      <c r="C217" s="339" t="s">
        <v>29</v>
      </c>
      <c r="D217" s="339" t="s">
        <v>30</v>
      </c>
      <c r="E217" s="339" t="s">
        <v>1065</v>
      </c>
      <c r="F217" s="339" t="s">
        <v>1066</v>
      </c>
      <c r="G217" s="340">
        <v>19</v>
      </c>
      <c r="H217" s="341" t="s">
        <v>1065</v>
      </c>
      <c r="I217" s="338" t="s">
        <v>1105</v>
      </c>
      <c r="K217" s="338" t="s">
        <v>1104</v>
      </c>
    </row>
    <row r="218" spans="1:11" hidden="1" x14ac:dyDescent="0.2">
      <c r="A218" s="339" t="s">
        <v>916</v>
      </c>
      <c r="B218" s="339" t="s">
        <v>917</v>
      </c>
      <c r="C218" s="339" t="s">
        <v>29</v>
      </c>
      <c r="D218" s="339" t="s">
        <v>30</v>
      </c>
      <c r="E218" s="339" t="s">
        <v>1065</v>
      </c>
      <c r="F218" s="339" t="s">
        <v>1066</v>
      </c>
      <c r="G218" s="340">
        <v>19</v>
      </c>
      <c r="H218" s="341" t="s">
        <v>1065</v>
      </c>
      <c r="I218" s="338" t="s">
        <v>1105</v>
      </c>
      <c r="K218" s="338" t="s">
        <v>1104</v>
      </c>
    </row>
    <row r="219" spans="1:11" hidden="1" x14ac:dyDescent="0.2">
      <c r="A219" s="339" t="s">
        <v>918</v>
      </c>
      <c r="B219" s="339" t="s">
        <v>919</v>
      </c>
      <c r="C219" s="339" t="s">
        <v>29</v>
      </c>
      <c r="D219" s="339" t="s">
        <v>30</v>
      </c>
      <c r="E219" s="339" t="s">
        <v>1065</v>
      </c>
      <c r="F219" s="339" t="s">
        <v>1066</v>
      </c>
      <c r="G219" s="340">
        <v>19</v>
      </c>
      <c r="H219" s="341" t="s">
        <v>1051</v>
      </c>
      <c r="I219" s="338" t="s">
        <v>1105</v>
      </c>
      <c r="K219" s="338" t="s">
        <v>1107</v>
      </c>
    </row>
    <row r="220" spans="1:11" hidden="1" x14ac:dyDescent="0.2">
      <c r="A220" s="339" t="s">
        <v>300</v>
      </c>
      <c r="B220" s="339" t="s">
        <v>301</v>
      </c>
      <c r="C220" s="339" t="s">
        <v>31</v>
      </c>
      <c r="D220" s="339" t="s">
        <v>32</v>
      </c>
      <c r="E220" s="339" t="s">
        <v>1059</v>
      </c>
      <c r="F220" s="339" t="s">
        <v>1060</v>
      </c>
      <c r="G220" s="340">
        <v>20</v>
      </c>
      <c r="H220" s="341" t="s">
        <v>1059</v>
      </c>
      <c r="I220" s="338" t="s">
        <v>1105</v>
      </c>
      <c r="K220" s="338" t="s">
        <v>1104</v>
      </c>
    </row>
    <row r="221" spans="1:11" hidden="1" x14ac:dyDescent="0.2">
      <c r="A221" s="339" t="s">
        <v>302</v>
      </c>
      <c r="B221" s="339" t="s">
        <v>303</v>
      </c>
      <c r="C221" s="339" t="s">
        <v>31</v>
      </c>
      <c r="D221" s="339" t="s">
        <v>32</v>
      </c>
      <c r="E221" s="339" t="s">
        <v>1059</v>
      </c>
      <c r="F221" s="339" t="s">
        <v>1060</v>
      </c>
      <c r="G221" s="340">
        <v>20</v>
      </c>
      <c r="H221" s="341" t="s">
        <v>1059</v>
      </c>
      <c r="I221" s="338" t="s">
        <v>1105</v>
      </c>
      <c r="K221" s="338" t="s">
        <v>1104</v>
      </c>
    </row>
    <row r="222" spans="1:11" hidden="1" x14ac:dyDescent="0.2">
      <c r="A222" s="339" t="s">
        <v>920</v>
      </c>
      <c r="B222" s="339" t="s">
        <v>921</v>
      </c>
      <c r="C222" s="339" t="s">
        <v>31</v>
      </c>
      <c r="D222" s="339" t="s">
        <v>32</v>
      </c>
      <c r="E222" s="339" t="s">
        <v>1059</v>
      </c>
      <c r="F222" s="339" t="s">
        <v>1060</v>
      </c>
      <c r="G222" s="340">
        <v>20</v>
      </c>
      <c r="H222" s="341" t="s">
        <v>1059</v>
      </c>
      <c r="I222" s="338" t="s">
        <v>1105</v>
      </c>
      <c r="K222" s="338" t="s">
        <v>1104</v>
      </c>
    </row>
    <row r="223" spans="1:11" hidden="1" x14ac:dyDescent="0.2">
      <c r="A223" s="339" t="s">
        <v>304</v>
      </c>
      <c r="B223" s="339" t="s">
        <v>305</v>
      </c>
      <c r="C223" s="339" t="s">
        <v>31</v>
      </c>
      <c r="D223" s="339" t="s">
        <v>32</v>
      </c>
      <c r="E223" s="339" t="s">
        <v>1059</v>
      </c>
      <c r="F223" s="339" t="s">
        <v>1060</v>
      </c>
      <c r="G223" s="340">
        <v>20</v>
      </c>
      <c r="H223" s="341" t="s">
        <v>1059</v>
      </c>
      <c r="I223" s="338" t="s">
        <v>1105</v>
      </c>
      <c r="K223" s="338" t="s">
        <v>1104</v>
      </c>
    </row>
    <row r="224" spans="1:11" hidden="1" x14ac:dyDescent="0.2">
      <c r="A224" s="339" t="s">
        <v>306</v>
      </c>
      <c r="B224" s="339" t="s">
        <v>307</v>
      </c>
      <c r="C224" s="339" t="s">
        <v>31</v>
      </c>
      <c r="D224" s="339" t="s">
        <v>32</v>
      </c>
      <c r="E224" s="339" t="s">
        <v>1059</v>
      </c>
      <c r="F224" s="339" t="s">
        <v>1060</v>
      </c>
      <c r="G224" s="340">
        <v>20</v>
      </c>
      <c r="H224" s="341" t="s">
        <v>1059</v>
      </c>
      <c r="I224" s="338" t="s">
        <v>1105</v>
      </c>
      <c r="K224" s="338" t="s">
        <v>1104</v>
      </c>
    </row>
    <row r="225" spans="1:11" hidden="1" x14ac:dyDescent="0.2">
      <c r="A225" s="339" t="s">
        <v>308</v>
      </c>
      <c r="B225" s="339" t="s">
        <v>1189</v>
      </c>
      <c r="C225" s="339" t="s">
        <v>31</v>
      </c>
      <c r="D225" s="339" t="s">
        <v>32</v>
      </c>
      <c r="E225" s="339" t="s">
        <v>1059</v>
      </c>
      <c r="F225" s="339" t="s">
        <v>1060</v>
      </c>
      <c r="G225" s="340">
        <v>20</v>
      </c>
      <c r="H225" s="341" t="s">
        <v>1059</v>
      </c>
      <c r="I225" s="338" t="s">
        <v>1105</v>
      </c>
      <c r="K225" s="338" t="s">
        <v>1104</v>
      </c>
    </row>
    <row r="226" spans="1:11" hidden="1" x14ac:dyDescent="0.2">
      <c r="A226" s="339" t="s">
        <v>309</v>
      </c>
      <c r="B226" s="339" t="s">
        <v>310</v>
      </c>
      <c r="C226" s="339" t="s">
        <v>31</v>
      </c>
      <c r="D226" s="339" t="s">
        <v>32</v>
      </c>
      <c r="E226" s="339" t="s">
        <v>1059</v>
      </c>
      <c r="F226" s="339" t="s">
        <v>1060</v>
      </c>
      <c r="G226" s="340">
        <v>20</v>
      </c>
      <c r="H226" s="341" t="s">
        <v>1059</v>
      </c>
      <c r="I226" s="338" t="s">
        <v>1105</v>
      </c>
      <c r="K226" s="338" t="s">
        <v>1104</v>
      </c>
    </row>
    <row r="227" spans="1:11" hidden="1" x14ac:dyDescent="0.2">
      <c r="A227" s="339" t="s">
        <v>311</v>
      </c>
      <c r="B227" s="339" t="s">
        <v>312</v>
      </c>
      <c r="C227" s="339" t="s">
        <v>31</v>
      </c>
      <c r="D227" s="339" t="s">
        <v>32</v>
      </c>
      <c r="E227" s="339" t="s">
        <v>1059</v>
      </c>
      <c r="F227" s="339" t="s">
        <v>1060</v>
      </c>
      <c r="G227" s="340">
        <v>20</v>
      </c>
      <c r="H227" s="341" t="s">
        <v>1059</v>
      </c>
      <c r="I227" s="338" t="s">
        <v>1105</v>
      </c>
      <c r="K227" s="338" t="s">
        <v>1107</v>
      </c>
    </row>
    <row r="228" spans="1:11" hidden="1" x14ac:dyDescent="0.2">
      <c r="A228" s="339" t="s">
        <v>313</v>
      </c>
      <c r="B228" s="339" t="s">
        <v>314</v>
      </c>
      <c r="C228" s="339" t="s">
        <v>31</v>
      </c>
      <c r="D228" s="339" t="s">
        <v>32</v>
      </c>
      <c r="E228" s="339" t="s">
        <v>1059</v>
      </c>
      <c r="F228" s="339" t="s">
        <v>1060</v>
      </c>
      <c r="G228" s="340">
        <v>20</v>
      </c>
      <c r="H228" s="341" t="s">
        <v>1059</v>
      </c>
      <c r="I228" s="338" t="s">
        <v>1105</v>
      </c>
      <c r="K228" s="338" t="s">
        <v>1104</v>
      </c>
    </row>
    <row r="229" spans="1:11" hidden="1" x14ac:dyDescent="0.2">
      <c r="A229" s="339" t="s">
        <v>315</v>
      </c>
      <c r="B229" s="339" t="s">
        <v>301</v>
      </c>
      <c r="C229" s="339" t="s">
        <v>31</v>
      </c>
      <c r="D229" s="339" t="s">
        <v>32</v>
      </c>
      <c r="E229" s="339" t="s">
        <v>1059</v>
      </c>
      <c r="F229" s="339" t="s">
        <v>1060</v>
      </c>
      <c r="G229" s="340">
        <v>20</v>
      </c>
      <c r="H229" s="341" t="s">
        <v>1059</v>
      </c>
      <c r="I229" s="338" t="s">
        <v>1105</v>
      </c>
      <c r="K229" s="338" t="s">
        <v>1104</v>
      </c>
    </row>
    <row r="230" spans="1:11" hidden="1" x14ac:dyDescent="0.2">
      <c r="A230" s="339" t="s">
        <v>316</v>
      </c>
      <c r="B230" s="339" t="s">
        <v>317</v>
      </c>
      <c r="C230" s="339" t="s">
        <v>31</v>
      </c>
      <c r="D230" s="339" t="s">
        <v>32</v>
      </c>
      <c r="E230" s="339" t="s">
        <v>1059</v>
      </c>
      <c r="F230" s="339" t="s">
        <v>1060</v>
      </c>
      <c r="G230" s="340">
        <v>20</v>
      </c>
      <c r="H230" s="341" t="s">
        <v>1059</v>
      </c>
      <c r="I230" s="338" t="s">
        <v>1105</v>
      </c>
      <c r="K230" s="338" t="s">
        <v>1104</v>
      </c>
    </row>
    <row r="231" spans="1:11" hidden="1" x14ac:dyDescent="0.2">
      <c r="A231" s="339" t="s">
        <v>922</v>
      </c>
      <c r="B231" s="339" t="s">
        <v>923</v>
      </c>
      <c r="C231" s="339" t="s">
        <v>31</v>
      </c>
      <c r="D231" s="339" t="s">
        <v>32</v>
      </c>
      <c r="E231" s="339" t="s">
        <v>1059</v>
      </c>
      <c r="F231" s="339" t="s">
        <v>1060</v>
      </c>
      <c r="G231" s="340">
        <v>20</v>
      </c>
      <c r="H231" s="341" t="s">
        <v>1059</v>
      </c>
      <c r="I231" s="338" t="s">
        <v>1105</v>
      </c>
      <c r="K231" s="338" t="s">
        <v>1104</v>
      </c>
    </row>
    <row r="232" spans="1:11" hidden="1" x14ac:dyDescent="0.2">
      <c r="A232" s="339" t="s">
        <v>318</v>
      </c>
      <c r="B232" s="339" t="s">
        <v>319</v>
      </c>
      <c r="C232" s="339" t="s">
        <v>31</v>
      </c>
      <c r="D232" s="339" t="s">
        <v>32</v>
      </c>
      <c r="E232" s="339" t="s">
        <v>1059</v>
      </c>
      <c r="F232" s="339" t="s">
        <v>1060</v>
      </c>
      <c r="G232" s="340">
        <v>20</v>
      </c>
      <c r="H232" s="341" t="s">
        <v>1059</v>
      </c>
      <c r="I232" s="338" t="s">
        <v>1105</v>
      </c>
      <c r="K232" s="338" t="s">
        <v>1104</v>
      </c>
    </row>
    <row r="233" spans="1:11" hidden="1" x14ac:dyDescent="0.2">
      <c r="A233" s="339" t="s">
        <v>320</v>
      </c>
      <c r="B233" s="339" t="s">
        <v>321</v>
      </c>
      <c r="C233" s="339" t="s">
        <v>31</v>
      </c>
      <c r="D233" s="339" t="s">
        <v>32</v>
      </c>
      <c r="E233" s="339" t="s">
        <v>1059</v>
      </c>
      <c r="F233" s="339" t="s">
        <v>1060</v>
      </c>
      <c r="G233" s="340">
        <v>21</v>
      </c>
      <c r="H233" s="341" t="s">
        <v>1067</v>
      </c>
      <c r="I233" s="338" t="s">
        <v>1105</v>
      </c>
      <c r="K233" s="338" t="s">
        <v>1104</v>
      </c>
    </row>
    <row r="234" spans="1:11" hidden="1" x14ac:dyDescent="0.2">
      <c r="A234" s="339" t="s">
        <v>322</v>
      </c>
      <c r="B234" s="339" t="s">
        <v>323</v>
      </c>
      <c r="C234" s="339" t="s">
        <v>31</v>
      </c>
      <c r="D234" s="339" t="s">
        <v>32</v>
      </c>
      <c r="E234" s="339" t="s">
        <v>1059</v>
      </c>
      <c r="F234" s="339" t="s">
        <v>1060</v>
      </c>
      <c r="G234" s="340">
        <v>21</v>
      </c>
      <c r="H234" s="341" t="s">
        <v>1067</v>
      </c>
      <c r="I234" s="338" t="s">
        <v>1105</v>
      </c>
      <c r="K234" s="338" t="s">
        <v>1104</v>
      </c>
    </row>
    <row r="235" spans="1:11" hidden="1" x14ac:dyDescent="0.2">
      <c r="A235" s="339" t="s">
        <v>324</v>
      </c>
      <c r="B235" s="339" t="s">
        <v>325</v>
      </c>
      <c r="C235" s="339" t="s">
        <v>31</v>
      </c>
      <c r="D235" s="339" t="s">
        <v>32</v>
      </c>
      <c r="E235" s="339" t="s">
        <v>1059</v>
      </c>
      <c r="F235" s="339" t="s">
        <v>1060</v>
      </c>
      <c r="G235" s="340">
        <v>21</v>
      </c>
      <c r="H235" s="341" t="s">
        <v>1067</v>
      </c>
      <c r="I235" s="338" t="s">
        <v>1105</v>
      </c>
      <c r="K235" s="338" t="s">
        <v>1104</v>
      </c>
    </row>
    <row r="236" spans="1:11" hidden="1" x14ac:dyDescent="0.2">
      <c r="A236" s="339" t="s">
        <v>326</v>
      </c>
      <c r="B236" s="339" t="s">
        <v>327</v>
      </c>
      <c r="C236" s="339" t="s">
        <v>31</v>
      </c>
      <c r="D236" s="339" t="s">
        <v>32</v>
      </c>
      <c r="E236" s="339" t="s">
        <v>1059</v>
      </c>
      <c r="F236" s="339" t="s">
        <v>1060</v>
      </c>
      <c r="G236" s="340">
        <v>23</v>
      </c>
      <c r="H236" s="341" t="s">
        <v>1079</v>
      </c>
      <c r="I236" s="338" t="s">
        <v>1105</v>
      </c>
      <c r="K236" s="338" t="s">
        <v>1107</v>
      </c>
    </row>
    <row r="237" spans="1:11" hidden="1" x14ac:dyDescent="0.2">
      <c r="A237" s="339" t="s">
        <v>328</v>
      </c>
      <c r="B237" s="339" t="s">
        <v>329</v>
      </c>
      <c r="C237" s="339" t="s">
        <v>33</v>
      </c>
      <c r="D237" s="339" t="s">
        <v>34</v>
      </c>
      <c r="E237" s="339" t="s">
        <v>1067</v>
      </c>
      <c r="F237" s="339" t="s">
        <v>1068</v>
      </c>
      <c r="G237" s="340">
        <v>21</v>
      </c>
      <c r="H237" s="341" t="s">
        <v>1073</v>
      </c>
      <c r="I237" s="338" t="s">
        <v>1105</v>
      </c>
      <c r="K237" s="338" t="s">
        <v>1104</v>
      </c>
    </row>
    <row r="238" spans="1:11" hidden="1" x14ac:dyDescent="0.2">
      <c r="A238" s="339" t="s">
        <v>330</v>
      </c>
      <c r="B238" s="339" t="s">
        <v>331</v>
      </c>
      <c r="C238" s="339" t="s">
        <v>33</v>
      </c>
      <c r="D238" s="339" t="s">
        <v>34</v>
      </c>
      <c r="E238" s="339" t="s">
        <v>1067</v>
      </c>
      <c r="F238" s="339" t="s">
        <v>1068</v>
      </c>
      <c r="G238" s="340">
        <v>21</v>
      </c>
      <c r="H238" s="341" t="s">
        <v>1073</v>
      </c>
      <c r="I238" s="338" t="s">
        <v>1105</v>
      </c>
      <c r="K238" s="338" t="s">
        <v>1104</v>
      </c>
    </row>
    <row r="239" spans="1:11" hidden="1" x14ac:dyDescent="0.2">
      <c r="A239" s="339" t="s">
        <v>332</v>
      </c>
      <c r="B239" s="339" t="s">
        <v>333</v>
      </c>
      <c r="C239" s="339" t="s">
        <v>33</v>
      </c>
      <c r="D239" s="339" t="s">
        <v>34</v>
      </c>
      <c r="E239" s="339" t="s">
        <v>1067</v>
      </c>
      <c r="F239" s="339" t="s">
        <v>1068</v>
      </c>
      <c r="G239" s="340">
        <v>21</v>
      </c>
      <c r="H239" s="341" t="s">
        <v>1073</v>
      </c>
      <c r="I239" s="338" t="s">
        <v>1105</v>
      </c>
      <c r="K239" s="338" t="s">
        <v>1104</v>
      </c>
    </row>
    <row r="240" spans="1:11" hidden="1" x14ac:dyDescent="0.2">
      <c r="A240" s="339" t="s">
        <v>924</v>
      </c>
      <c r="B240" s="339" t="s">
        <v>399</v>
      </c>
      <c r="C240" s="339" t="s">
        <v>37</v>
      </c>
      <c r="D240" s="339" t="s">
        <v>38</v>
      </c>
      <c r="E240" s="339" t="s">
        <v>1079</v>
      </c>
      <c r="F240" s="339" t="s">
        <v>1080</v>
      </c>
      <c r="G240" s="340">
        <v>16</v>
      </c>
      <c r="H240" s="341" t="s">
        <v>1047</v>
      </c>
      <c r="I240" s="338" t="s">
        <v>1105</v>
      </c>
      <c r="K240" s="338" t="s">
        <v>1104</v>
      </c>
    </row>
    <row r="241" spans="1:11" hidden="1" x14ac:dyDescent="0.2">
      <c r="A241" s="339" t="s">
        <v>925</v>
      </c>
      <c r="B241" s="339" t="s">
        <v>400</v>
      </c>
      <c r="C241" s="339" t="s">
        <v>37</v>
      </c>
      <c r="D241" s="339" t="s">
        <v>38</v>
      </c>
      <c r="E241" s="339" t="s">
        <v>1079</v>
      </c>
      <c r="F241" s="339" t="s">
        <v>1080</v>
      </c>
      <c r="G241" s="340">
        <v>23</v>
      </c>
      <c r="H241" s="341" t="s">
        <v>1079</v>
      </c>
      <c r="I241" s="338" t="s">
        <v>1105</v>
      </c>
      <c r="K241" s="338" t="s">
        <v>1104</v>
      </c>
    </row>
    <row r="242" spans="1:11" hidden="1" x14ac:dyDescent="0.2">
      <c r="A242" s="339" t="s">
        <v>926</v>
      </c>
      <c r="B242" s="339" t="s">
        <v>401</v>
      </c>
      <c r="C242" s="339" t="s">
        <v>37</v>
      </c>
      <c r="D242" s="339" t="s">
        <v>38</v>
      </c>
      <c r="E242" s="339" t="s">
        <v>1079</v>
      </c>
      <c r="F242" s="339" t="s">
        <v>1080</v>
      </c>
      <c r="G242" s="340">
        <v>23</v>
      </c>
      <c r="H242" s="341" t="s">
        <v>1079</v>
      </c>
      <c r="I242" s="338" t="s">
        <v>1105</v>
      </c>
      <c r="K242" s="338" t="s">
        <v>1104</v>
      </c>
    </row>
    <row r="243" spans="1:11" hidden="1" x14ac:dyDescent="0.2">
      <c r="A243" s="339" t="s">
        <v>927</v>
      </c>
      <c r="B243" s="339" t="s">
        <v>402</v>
      </c>
      <c r="C243" s="339" t="s">
        <v>37</v>
      </c>
      <c r="D243" s="339" t="s">
        <v>38</v>
      </c>
      <c r="E243" s="339" t="s">
        <v>1079</v>
      </c>
      <c r="F243" s="339" t="s">
        <v>1080</v>
      </c>
      <c r="G243" s="340">
        <v>163</v>
      </c>
      <c r="H243" s="341" t="s">
        <v>1045</v>
      </c>
      <c r="I243" s="338" t="s">
        <v>1105</v>
      </c>
      <c r="K243" s="338" t="s">
        <v>1104</v>
      </c>
    </row>
    <row r="244" spans="1:11" hidden="1" x14ac:dyDescent="0.2">
      <c r="A244" s="339" t="s">
        <v>928</v>
      </c>
      <c r="B244" s="339" t="s">
        <v>403</v>
      </c>
      <c r="C244" s="339" t="s">
        <v>37</v>
      </c>
      <c r="D244" s="339" t="s">
        <v>38</v>
      </c>
      <c r="E244" s="339" t="s">
        <v>1079</v>
      </c>
      <c r="F244" s="339" t="s">
        <v>1080</v>
      </c>
      <c r="G244" s="340">
        <v>15</v>
      </c>
      <c r="H244" s="341" t="s">
        <v>1041</v>
      </c>
      <c r="I244" s="338" t="s">
        <v>1105</v>
      </c>
      <c r="K244" s="338" t="s">
        <v>1107</v>
      </c>
    </row>
    <row r="245" spans="1:11" hidden="1" x14ac:dyDescent="0.2">
      <c r="A245" s="339" t="s">
        <v>929</v>
      </c>
      <c r="B245" s="339" t="s">
        <v>404</v>
      </c>
      <c r="C245" s="339" t="s">
        <v>37</v>
      </c>
      <c r="D245" s="339" t="s">
        <v>38</v>
      </c>
      <c r="E245" s="339" t="s">
        <v>1079</v>
      </c>
      <c r="F245" s="339" t="s">
        <v>1080</v>
      </c>
      <c r="G245" s="340">
        <v>23</v>
      </c>
      <c r="H245" s="341" t="s">
        <v>1079</v>
      </c>
      <c r="I245" s="338" t="s">
        <v>1105</v>
      </c>
      <c r="K245" s="338" t="s">
        <v>1104</v>
      </c>
    </row>
    <row r="246" spans="1:11" hidden="1" x14ac:dyDescent="0.2">
      <c r="A246" s="339" t="s">
        <v>930</v>
      </c>
      <c r="B246" s="339" t="s">
        <v>409</v>
      </c>
      <c r="C246" s="339" t="s">
        <v>37</v>
      </c>
      <c r="D246" s="339" t="s">
        <v>38</v>
      </c>
      <c r="E246" s="339" t="s">
        <v>1079</v>
      </c>
      <c r="F246" s="339" t="s">
        <v>1080</v>
      </c>
      <c r="G246" s="340">
        <v>21</v>
      </c>
      <c r="H246" s="341" t="s">
        <v>1067</v>
      </c>
      <c r="I246" s="338" t="s">
        <v>1105</v>
      </c>
      <c r="K246" s="338" t="s">
        <v>1104</v>
      </c>
    </row>
    <row r="247" spans="1:11" hidden="1" x14ac:dyDescent="0.2">
      <c r="A247" s="339" t="s">
        <v>931</v>
      </c>
      <c r="B247" s="339" t="s">
        <v>410</v>
      </c>
      <c r="C247" s="339" t="s">
        <v>37</v>
      </c>
      <c r="D247" s="339" t="s">
        <v>38</v>
      </c>
      <c r="E247" s="339" t="s">
        <v>1079</v>
      </c>
      <c r="F247" s="339" t="s">
        <v>1080</v>
      </c>
      <c r="G247" s="340">
        <v>21</v>
      </c>
      <c r="H247" s="341" t="s">
        <v>1067</v>
      </c>
      <c r="I247" s="338" t="s">
        <v>1105</v>
      </c>
      <c r="K247" s="338" t="s">
        <v>1104</v>
      </c>
    </row>
    <row r="248" spans="1:11" hidden="1" x14ac:dyDescent="0.2">
      <c r="A248" s="339" t="s">
        <v>932</v>
      </c>
      <c r="B248" s="339" t="s">
        <v>411</v>
      </c>
      <c r="C248" s="339" t="s">
        <v>37</v>
      </c>
      <c r="D248" s="339" t="s">
        <v>38</v>
      </c>
      <c r="E248" s="339" t="s">
        <v>1079</v>
      </c>
      <c r="F248" s="339" t="s">
        <v>1080</v>
      </c>
      <c r="G248" s="340">
        <v>21</v>
      </c>
      <c r="H248" s="341" t="s">
        <v>1067</v>
      </c>
      <c r="I248" s="338" t="s">
        <v>1105</v>
      </c>
      <c r="K248" s="338" t="s">
        <v>1104</v>
      </c>
    </row>
    <row r="249" spans="1:11" hidden="1" x14ac:dyDescent="0.2">
      <c r="A249" s="339" t="s">
        <v>334</v>
      </c>
      <c r="B249" s="339" t="s">
        <v>335</v>
      </c>
      <c r="C249" s="339" t="s">
        <v>33</v>
      </c>
      <c r="D249" s="339" t="s">
        <v>34</v>
      </c>
      <c r="E249" s="339" t="s">
        <v>1069</v>
      </c>
      <c r="F249" s="339" t="s">
        <v>1070</v>
      </c>
      <c r="G249" s="340">
        <v>21</v>
      </c>
      <c r="H249" s="341" t="s">
        <v>1069</v>
      </c>
      <c r="I249" s="338" t="s">
        <v>1105</v>
      </c>
      <c r="K249" s="338" t="s">
        <v>1104</v>
      </c>
    </row>
    <row r="250" spans="1:11" hidden="1" x14ac:dyDescent="0.2">
      <c r="A250" s="339" t="s">
        <v>336</v>
      </c>
      <c r="B250" s="339" t="s">
        <v>337</v>
      </c>
      <c r="C250" s="339" t="s">
        <v>33</v>
      </c>
      <c r="D250" s="339" t="s">
        <v>34</v>
      </c>
      <c r="E250" s="339" t="s">
        <v>1069</v>
      </c>
      <c r="F250" s="339" t="s">
        <v>1070</v>
      </c>
      <c r="G250" s="340">
        <v>21</v>
      </c>
      <c r="H250" s="341" t="s">
        <v>1071</v>
      </c>
      <c r="I250" s="338" t="s">
        <v>1105</v>
      </c>
      <c r="K250" s="338" t="s">
        <v>1104</v>
      </c>
    </row>
    <row r="251" spans="1:11" hidden="1" x14ac:dyDescent="0.2">
      <c r="A251" s="339" t="s">
        <v>338</v>
      </c>
      <c r="B251" s="339" t="s">
        <v>339</v>
      </c>
      <c r="C251" s="339" t="s">
        <v>33</v>
      </c>
      <c r="D251" s="339" t="s">
        <v>34</v>
      </c>
      <c r="E251" s="339" t="s">
        <v>1069</v>
      </c>
      <c r="F251" s="339" t="s">
        <v>1070</v>
      </c>
      <c r="G251" s="340">
        <v>21</v>
      </c>
      <c r="H251" s="341" t="s">
        <v>1071</v>
      </c>
      <c r="I251" s="338" t="s">
        <v>1105</v>
      </c>
      <c r="K251" s="338" t="s">
        <v>1104</v>
      </c>
    </row>
    <row r="252" spans="1:11" hidden="1" x14ac:dyDescent="0.2">
      <c r="A252" s="339" t="s">
        <v>340</v>
      </c>
      <c r="B252" s="339" t="s">
        <v>341</v>
      </c>
      <c r="C252" s="339" t="s">
        <v>33</v>
      </c>
      <c r="D252" s="339" t="s">
        <v>34</v>
      </c>
      <c r="E252" s="339" t="s">
        <v>1069</v>
      </c>
      <c r="F252" s="339" t="s">
        <v>1070</v>
      </c>
      <c r="G252" s="340">
        <v>21</v>
      </c>
      <c r="H252" s="341" t="s">
        <v>1071</v>
      </c>
      <c r="I252" s="338" t="s">
        <v>1105</v>
      </c>
      <c r="K252" s="338" t="s">
        <v>1104</v>
      </c>
    </row>
    <row r="253" spans="1:11" hidden="1" x14ac:dyDescent="0.2">
      <c r="A253" s="339" t="s">
        <v>342</v>
      </c>
      <c r="B253" s="339" t="s">
        <v>343</v>
      </c>
      <c r="C253" s="339" t="s">
        <v>33</v>
      </c>
      <c r="D253" s="339" t="s">
        <v>34</v>
      </c>
      <c r="E253" s="339" t="s">
        <v>1069</v>
      </c>
      <c r="F253" s="339" t="s">
        <v>1070</v>
      </c>
      <c r="G253" s="340">
        <v>21</v>
      </c>
      <c r="H253" s="341" t="s">
        <v>1071</v>
      </c>
      <c r="I253" s="338" t="s">
        <v>1105</v>
      </c>
      <c r="K253" s="338" t="s">
        <v>1104</v>
      </c>
    </row>
    <row r="254" spans="1:11" hidden="1" x14ac:dyDescent="0.2">
      <c r="A254" s="339" t="s">
        <v>344</v>
      </c>
      <c r="B254" s="339" t="s">
        <v>345</v>
      </c>
      <c r="C254" s="339" t="s">
        <v>33</v>
      </c>
      <c r="D254" s="339" t="s">
        <v>34</v>
      </c>
      <c r="E254" s="339" t="s">
        <v>1069</v>
      </c>
      <c r="F254" s="339" t="s">
        <v>1070</v>
      </c>
      <c r="G254" s="340">
        <v>21</v>
      </c>
      <c r="H254" s="341" t="s">
        <v>1071</v>
      </c>
      <c r="I254" s="338" t="s">
        <v>1105</v>
      </c>
      <c r="K254" s="338" t="s">
        <v>1104</v>
      </c>
    </row>
    <row r="255" spans="1:11" hidden="1" x14ac:dyDescent="0.2">
      <c r="A255" s="339" t="s">
        <v>346</v>
      </c>
      <c r="B255" s="339" t="s">
        <v>347</v>
      </c>
      <c r="C255" s="339" t="s">
        <v>33</v>
      </c>
      <c r="D255" s="339" t="s">
        <v>34</v>
      </c>
      <c r="E255" s="339" t="s">
        <v>1069</v>
      </c>
      <c r="F255" s="339" t="s">
        <v>1070</v>
      </c>
      <c r="G255" s="340">
        <v>23</v>
      </c>
      <c r="H255" s="341" t="s">
        <v>1079</v>
      </c>
      <c r="I255" s="338" t="s">
        <v>1105</v>
      </c>
      <c r="K255" s="338" t="s">
        <v>1107</v>
      </c>
    </row>
    <row r="256" spans="1:11" hidden="1" x14ac:dyDescent="0.2">
      <c r="A256" s="339" t="s">
        <v>348</v>
      </c>
      <c r="B256" s="339" t="s">
        <v>349</v>
      </c>
      <c r="C256" s="339" t="s">
        <v>33</v>
      </c>
      <c r="D256" s="339" t="s">
        <v>34</v>
      </c>
      <c r="E256" s="339" t="s">
        <v>1069</v>
      </c>
      <c r="F256" s="339" t="s">
        <v>1070</v>
      </c>
      <c r="G256" s="340">
        <v>21</v>
      </c>
      <c r="H256" s="341" t="s">
        <v>1073</v>
      </c>
      <c r="I256" s="338" t="s">
        <v>1105</v>
      </c>
      <c r="K256" s="338" t="s">
        <v>1104</v>
      </c>
    </row>
    <row r="257" spans="1:11" hidden="1" x14ac:dyDescent="0.2">
      <c r="A257" s="339" t="s">
        <v>350</v>
      </c>
      <c r="B257" s="339" t="s">
        <v>351</v>
      </c>
      <c r="C257" s="339" t="s">
        <v>33</v>
      </c>
      <c r="D257" s="339" t="s">
        <v>34</v>
      </c>
      <c r="E257" s="339" t="s">
        <v>1071</v>
      </c>
      <c r="F257" s="339" t="s">
        <v>1072</v>
      </c>
      <c r="G257" s="340">
        <v>23</v>
      </c>
      <c r="H257" s="341" t="s">
        <v>1079</v>
      </c>
      <c r="I257" s="338" t="s">
        <v>1105</v>
      </c>
      <c r="K257" s="338" t="s">
        <v>1107</v>
      </c>
    </row>
    <row r="258" spans="1:11" hidden="1" x14ac:dyDescent="0.2">
      <c r="A258" s="339" t="s">
        <v>352</v>
      </c>
      <c r="B258" s="339" t="s">
        <v>353</v>
      </c>
      <c r="C258" s="339" t="s">
        <v>33</v>
      </c>
      <c r="D258" s="339" t="s">
        <v>34</v>
      </c>
      <c r="E258" s="339" t="s">
        <v>1071</v>
      </c>
      <c r="F258" s="339" t="s">
        <v>1072</v>
      </c>
      <c r="G258" s="340">
        <v>23</v>
      </c>
      <c r="H258" s="341" t="s">
        <v>1079</v>
      </c>
      <c r="I258" s="338" t="s">
        <v>1105</v>
      </c>
      <c r="K258" s="338" t="s">
        <v>1107</v>
      </c>
    </row>
    <row r="259" spans="1:11" hidden="1" x14ac:dyDescent="0.2">
      <c r="A259" s="339" t="s">
        <v>354</v>
      </c>
      <c r="B259" s="339" t="s">
        <v>1190</v>
      </c>
      <c r="C259" s="339" t="s">
        <v>33</v>
      </c>
      <c r="D259" s="339" t="s">
        <v>34</v>
      </c>
      <c r="E259" s="339" t="s">
        <v>1071</v>
      </c>
      <c r="F259" s="339" t="s">
        <v>1072</v>
      </c>
      <c r="G259" s="340">
        <v>23</v>
      </c>
      <c r="H259" s="341" t="s">
        <v>1079</v>
      </c>
      <c r="I259" s="338" t="s">
        <v>1105</v>
      </c>
      <c r="K259" s="338" t="s">
        <v>1107</v>
      </c>
    </row>
    <row r="260" spans="1:11" hidden="1" x14ac:dyDescent="0.2">
      <c r="A260" s="339" t="s">
        <v>355</v>
      </c>
      <c r="B260" s="339" t="s">
        <v>356</v>
      </c>
      <c r="C260" s="339" t="s">
        <v>33</v>
      </c>
      <c r="D260" s="339" t="s">
        <v>34</v>
      </c>
      <c r="E260" s="339" t="s">
        <v>1071</v>
      </c>
      <c r="F260" s="339" t="s">
        <v>1072</v>
      </c>
      <c r="G260" s="340">
        <v>23</v>
      </c>
      <c r="H260" s="341" t="s">
        <v>1079</v>
      </c>
      <c r="I260" s="338" t="s">
        <v>1105</v>
      </c>
      <c r="K260" s="338" t="s">
        <v>1107</v>
      </c>
    </row>
    <row r="261" spans="1:11" hidden="1" x14ac:dyDescent="0.2">
      <c r="A261" s="339" t="s">
        <v>357</v>
      </c>
      <c r="B261" s="339" t="s">
        <v>358</v>
      </c>
      <c r="C261" s="339" t="s">
        <v>33</v>
      </c>
      <c r="D261" s="339" t="s">
        <v>34</v>
      </c>
      <c r="E261" s="339" t="s">
        <v>1071</v>
      </c>
      <c r="F261" s="339" t="s">
        <v>1072</v>
      </c>
      <c r="G261" s="340">
        <v>23</v>
      </c>
      <c r="H261" s="341" t="s">
        <v>1079</v>
      </c>
      <c r="I261" s="338" t="s">
        <v>1105</v>
      </c>
      <c r="K261" s="338" t="s">
        <v>1107</v>
      </c>
    </row>
    <row r="262" spans="1:11" hidden="1" x14ac:dyDescent="0.2">
      <c r="A262" s="339" t="s">
        <v>933</v>
      </c>
      <c r="B262" s="339" t="s">
        <v>934</v>
      </c>
      <c r="C262" s="339" t="s">
        <v>37</v>
      </c>
      <c r="D262" s="339" t="s">
        <v>38</v>
      </c>
      <c r="E262" s="339" t="s">
        <v>1079</v>
      </c>
      <c r="F262" s="339" t="s">
        <v>1080</v>
      </c>
      <c r="G262" s="340">
        <v>21</v>
      </c>
      <c r="H262" s="341" t="s">
        <v>1067</v>
      </c>
      <c r="I262" s="338" t="s">
        <v>1105</v>
      </c>
      <c r="K262" s="338" t="s">
        <v>1107</v>
      </c>
    </row>
    <row r="263" spans="1:11" hidden="1" x14ac:dyDescent="0.2">
      <c r="A263" s="339" t="s">
        <v>359</v>
      </c>
      <c r="B263" s="339" t="s">
        <v>360</v>
      </c>
      <c r="C263" s="339" t="s">
        <v>33</v>
      </c>
      <c r="D263" s="339" t="s">
        <v>34</v>
      </c>
      <c r="E263" s="339" t="s">
        <v>1073</v>
      </c>
      <c r="F263" s="339" t="s">
        <v>1074</v>
      </c>
      <c r="G263" s="340">
        <v>21</v>
      </c>
      <c r="H263" s="341" t="s">
        <v>1069</v>
      </c>
      <c r="I263" s="338" t="s">
        <v>1105</v>
      </c>
      <c r="K263" s="338" t="s">
        <v>1104</v>
      </c>
    </row>
    <row r="264" spans="1:11" hidden="1" x14ac:dyDescent="0.2">
      <c r="A264" s="339" t="s">
        <v>361</v>
      </c>
      <c r="B264" s="339" t="s">
        <v>362</v>
      </c>
      <c r="C264" s="339" t="s">
        <v>33</v>
      </c>
      <c r="D264" s="339" t="s">
        <v>34</v>
      </c>
      <c r="E264" s="339" t="s">
        <v>1073</v>
      </c>
      <c r="F264" s="339" t="s">
        <v>1074</v>
      </c>
      <c r="G264" s="340">
        <v>21</v>
      </c>
      <c r="H264" s="341" t="s">
        <v>1069</v>
      </c>
      <c r="I264" s="338" t="s">
        <v>1105</v>
      </c>
      <c r="K264" s="338" t="s">
        <v>1104</v>
      </c>
    </row>
    <row r="265" spans="1:11" hidden="1" x14ac:dyDescent="0.2">
      <c r="A265" s="339" t="s">
        <v>363</v>
      </c>
      <c r="B265" s="339" t="s">
        <v>364</v>
      </c>
      <c r="C265" s="339" t="s">
        <v>33</v>
      </c>
      <c r="D265" s="339" t="s">
        <v>34</v>
      </c>
      <c r="E265" s="339" t="s">
        <v>1073</v>
      </c>
      <c r="F265" s="339" t="s">
        <v>1074</v>
      </c>
      <c r="G265" s="340">
        <v>21</v>
      </c>
      <c r="H265" s="341" t="s">
        <v>1069</v>
      </c>
      <c r="I265" s="338" t="s">
        <v>1105</v>
      </c>
      <c r="K265" s="338" t="s">
        <v>1104</v>
      </c>
    </row>
    <row r="266" spans="1:11" hidden="1" x14ac:dyDescent="0.2">
      <c r="A266" s="339" t="s">
        <v>365</v>
      </c>
      <c r="B266" s="339" t="s">
        <v>366</v>
      </c>
      <c r="C266" s="339" t="s">
        <v>33</v>
      </c>
      <c r="D266" s="339" t="s">
        <v>34</v>
      </c>
      <c r="E266" s="339" t="s">
        <v>1073</v>
      </c>
      <c r="F266" s="339" t="s">
        <v>1074</v>
      </c>
      <c r="G266" s="340">
        <v>21</v>
      </c>
      <c r="H266" s="341" t="s">
        <v>1069</v>
      </c>
      <c r="I266" s="338" t="s">
        <v>1105</v>
      </c>
      <c r="K266" s="338" t="s">
        <v>1104</v>
      </c>
    </row>
    <row r="267" spans="1:11" hidden="1" x14ac:dyDescent="0.2">
      <c r="A267" s="339" t="s">
        <v>367</v>
      </c>
      <c r="B267" s="339" t="s">
        <v>368</v>
      </c>
      <c r="C267" s="339" t="s">
        <v>33</v>
      </c>
      <c r="D267" s="339" t="s">
        <v>34</v>
      </c>
      <c r="E267" s="339" t="s">
        <v>1073</v>
      </c>
      <c r="F267" s="339" t="s">
        <v>1074</v>
      </c>
      <c r="G267" s="340">
        <v>21</v>
      </c>
      <c r="H267" s="341" t="s">
        <v>1069</v>
      </c>
      <c r="I267" s="338" t="s">
        <v>1105</v>
      </c>
      <c r="K267" s="338" t="s">
        <v>1104</v>
      </c>
    </row>
    <row r="268" spans="1:11" hidden="1" x14ac:dyDescent="0.2">
      <c r="A268" s="339" t="s">
        <v>369</v>
      </c>
      <c r="B268" s="339" t="s">
        <v>370</v>
      </c>
      <c r="C268" s="339" t="s">
        <v>33</v>
      </c>
      <c r="D268" s="339" t="s">
        <v>34</v>
      </c>
      <c r="E268" s="339" t="s">
        <v>1073</v>
      </c>
      <c r="F268" s="339" t="s">
        <v>1074</v>
      </c>
      <c r="G268" s="340">
        <v>21</v>
      </c>
      <c r="H268" s="341" t="s">
        <v>1069</v>
      </c>
      <c r="I268" s="338" t="s">
        <v>1105</v>
      </c>
      <c r="K268" s="338" t="s">
        <v>1104</v>
      </c>
    </row>
    <row r="269" spans="1:11" hidden="1" x14ac:dyDescent="0.2">
      <c r="A269" s="339" t="s">
        <v>371</v>
      </c>
      <c r="B269" s="339" t="s">
        <v>1191</v>
      </c>
      <c r="C269" s="339" t="s">
        <v>33</v>
      </c>
      <c r="D269" s="339" t="s">
        <v>34</v>
      </c>
      <c r="E269" s="339" t="s">
        <v>1075</v>
      </c>
      <c r="F269" s="339" t="s">
        <v>1076</v>
      </c>
      <c r="G269" s="340">
        <v>23</v>
      </c>
      <c r="H269" s="341" t="s">
        <v>1079</v>
      </c>
      <c r="I269" s="338" t="s">
        <v>1105</v>
      </c>
      <c r="K269" s="338" t="s">
        <v>1107</v>
      </c>
    </row>
    <row r="270" spans="1:11" hidden="1" x14ac:dyDescent="0.2">
      <c r="A270" s="339" t="s">
        <v>373</v>
      </c>
      <c r="B270" s="339" t="s">
        <v>1192</v>
      </c>
      <c r="C270" s="339" t="s">
        <v>33</v>
      </c>
      <c r="D270" s="339" t="s">
        <v>34</v>
      </c>
      <c r="E270" s="339" t="s">
        <v>1073</v>
      </c>
      <c r="F270" s="339" t="s">
        <v>1074</v>
      </c>
      <c r="G270" s="340">
        <v>21</v>
      </c>
      <c r="H270" s="341" t="s">
        <v>1069</v>
      </c>
      <c r="I270" s="338" t="s">
        <v>1105</v>
      </c>
      <c r="K270" s="338" t="s">
        <v>1104</v>
      </c>
    </row>
    <row r="271" spans="1:11" hidden="1" x14ac:dyDescent="0.2">
      <c r="A271" s="339" t="s">
        <v>374</v>
      </c>
      <c r="B271" s="339" t="s">
        <v>375</v>
      </c>
      <c r="C271" s="339" t="s">
        <v>33</v>
      </c>
      <c r="D271" s="339" t="s">
        <v>34</v>
      </c>
      <c r="E271" s="339" t="s">
        <v>1075</v>
      </c>
      <c r="F271" s="339" t="s">
        <v>1076</v>
      </c>
      <c r="G271" s="340">
        <v>23</v>
      </c>
      <c r="H271" s="341" t="s">
        <v>1079</v>
      </c>
      <c r="I271" s="338" t="s">
        <v>1105</v>
      </c>
      <c r="K271" s="338" t="s">
        <v>1107</v>
      </c>
    </row>
    <row r="272" spans="1:11" hidden="1" x14ac:dyDescent="0.2">
      <c r="A272" s="339" t="s">
        <v>376</v>
      </c>
      <c r="B272" s="339" t="s">
        <v>377</v>
      </c>
      <c r="C272" s="339" t="s">
        <v>33</v>
      </c>
      <c r="D272" s="339" t="s">
        <v>34</v>
      </c>
      <c r="E272" s="339" t="s">
        <v>1075</v>
      </c>
      <c r="F272" s="339" t="s">
        <v>1076</v>
      </c>
      <c r="G272" s="340">
        <v>23</v>
      </c>
      <c r="H272" s="341" t="s">
        <v>1079</v>
      </c>
      <c r="I272" s="338" t="s">
        <v>1105</v>
      </c>
      <c r="K272" s="338" t="s">
        <v>1107</v>
      </c>
    </row>
    <row r="273" spans="1:11" hidden="1" x14ac:dyDescent="0.2">
      <c r="A273" s="339" t="s">
        <v>378</v>
      </c>
      <c r="B273" s="339" t="s">
        <v>379</v>
      </c>
      <c r="C273" s="339" t="s">
        <v>33</v>
      </c>
      <c r="D273" s="339" t="s">
        <v>34</v>
      </c>
      <c r="E273" s="339" t="s">
        <v>1067</v>
      </c>
      <c r="F273" s="339" t="s">
        <v>1068</v>
      </c>
      <c r="G273" s="340">
        <v>21</v>
      </c>
      <c r="H273" s="341" t="s">
        <v>1073</v>
      </c>
      <c r="I273" s="338" t="s">
        <v>1105</v>
      </c>
      <c r="K273" s="338" t="s">
        <v>1104</v>
      </c>
    </row>
    <row r="274" spans="1:11" hidden="1" x14ac:dyDescent="0.2">
      <c r="A274" s="339" t="s">
        <v>380</v>
      </c>
      <c r="B274" s="339" t="s">
        <v>381</v>
      </c>
      <c r="C274" s="339" t="s">
        <v>33</v>
      </c>
      <c r="D274" s="339" t="s">
        <v>34</v>
      </c>
      <c r="E274" s="339" t="s">
        <v>1067</v>
      </c>
      <c r="F274" s="339" t="s">
        <v>1068</v>
      </c>
      <c r="G274" s="340">
        <v>21</v>
      </c>
      <c r="H274" s="341" t="s">
        <v>1073</v>
      </c>
      <c r="I274" s="338" t="s">
        <v>1105</v>
      </c>
      <c r="K274" s="338" t="s">
        <v>1104</v>
      </c>
    </row>
    <row r="275" spans="1:11" hidden="1" x14ac:dyDescent="0.2">
      <c r="A275" s="339" t="s">
        <v>390</v>
      </c>
      <c r="B275" s="339" t="s">
        <v>391</v>
      </c>
      <c r="C275" s="339" t="s">
        <v>35</v>
      </c>
      <c r="D275" s="339" t="s">
        <v>36</v>
      </c>
      <c r="E275" s="339" t="s">
        <v>1077</v>
      </c>
      <c r="F275" s="339" t="s">
        <v>1078</v>
      </c>
      <c r="G275" s="340">
        <v>21</v>
      </c>
      <c r="H275" s="341" t="s">
        <v>1067</v>
      </c>
      <c r="I275" s="338" t="s">
        <v>1105</v>
      </c>
      <c r="K275" s="338" t="s">
        <v>1104</v>
      </c>
    </row>
    <row r="276" spans="1:11" hidden="1" x14ac:dyDescent="0.2">
      <c r="A276" s="339" t="s">
        <v>392</v>
      </c>
      <c r="B276" s="339" t="s">
        <v>1193</v>
      </c>
      <c r="C276" s="339" t="s">
        <v>35</v>
      </c>
      <c r="D276" s="339" t="s">
        <v>36</v>
      </c>
      <c r="E276" s="339" t="s">
        <v>1077</v>
      </c>
      <c r="F276" s="339" t="s">
        <v>1078</v>
      </c>
      <c r="G276" s="340">
        <v>21</v>
      </c>
      <c r="H276" s="341" t="s">
        <v>1067</v>
      </c>
      <c r="I276" s="338" t="s">
        <v>1105</v>
      </c>
      <c r="K276" s="338" t="s">
        <v>1104</v>
      </c>
    </row>
    <row r="277" spans="1:11" hidden="1" x14ac:dyDescent="0.2">
      <c r="A277" s="339" t="s">
        <v>393</v>
      </c>
      <c r="B277" s="339" t="s">
        <v>394</v>
      </c>
      <c r="C277" s="339" t="s">
        <v>35</v>
      </c>
      <c r="D277" s="339" t="s">
        <v>36</v>
      </c>
      <c r="E277" s="339" t="s">
        <v>1077</v>
      </c>
      <c r="F277" s="339" t="s">
        <v>1078</v>
      </c>
      <c r="G277" s="340">
        <v>14</v>
      </c>
      <c r="H277" s="341" t="s">
        <v>1039</v>
      </c>
      <c r="I277" s="338" t="s">
        <v>1105</v>
      </c>
      <c r="K277" s="338" t="s">
        <v>1104</v>
      </c>
    </row>
    <row r="278" spans="1:11" hidden="1" x14ac:dyDescent="0.2">
      <c r="A278" s="339" t="s">
        <v>395</v>
      </c>
      <c r="B278" s="339" t="s">
        <v>396</v>
      </c>
      <c r="C278" s="339" t="s">
        <v>35</v>
      </c>
      <c r="D278" s="339" t="s">
        <v>36</v>
      </c>
      <c r="E278" s="339" t="s">
        <v>1077</v>
      </c>
      <c r="F278" s="339" t="s">
        <v>1078</v>
      </c>
      <c r="G278" s="340">
        <v>15</v>
      </c>
      <c r="H278" s="341" t="s">
        <v>1041</v>
      </c>
      <c r="I278" s="338" t="s">
        <v>1105</v>
      </c>
      <c r="K278" s="338" t="s">
        <v>1104</v>
      </c>
    </row>
    <row r="279" spans="1:11" hidden="1" x14ac:dyDescent="0.2">
      <c r="A279" s="339" t="s">
        <v>397</v>
      </c>
      <c r="B279" s="339" t="s">
        <v>398</v>
      </c>
      <c r="C279" s="339" t="s">
        <v>35</v>
      </c>
      <c r="D279" s="339" t="s">
        <v>36</v>
      </c>
      <c r="E279" s="339" t="s">
        <v>1077</v>
      </c>
      <c r="F279" s="339" t="s">
        <v>1078</v>
      </c>
      <c r="G279" s="340">
        <v>15</v>
      </c>
      <c r="H279" s="341" t="s">
        <v>1043</v>
      </c>
      <c r="I279" s="338" t="s">
        <v>1105</v>
      </c>
      <c r="K279" s="338" t="s">
        <v>1104</v>
      </c>
    </row>
    <row r="280" spans="1:11" hidden="1" x14ac:dyDescent="0.2">
      <c r="A280" s="339" t="s">
        <v>382</v>
      </c>
      <c r="B280" s="339" t="s">
        <v>383</v>
      </c>
      <c r="C280" s="339" t="s">
        <v>33</v>
      </c>
      <c r="D280" s="339" t="s">
        <v>34</v>
      </c>
      <c r="E280" s="339" t="s">
        <v>1067</v>
      </c>
      <c r="F280" s="339" t="s">
        <v>1068</v>
      </c>
      <c r="G280" s="340">
        <v>21</v>
      </c>
      <c r="H280" s="341" t="s">
        <v>1075</v>
      </c>
      <c r="I280" s="338" t="s">
        <v>1105</v>
      </c>
      <c r="K280" s="338" t="s">
        <v>1104</v>
      </c>
    </row>
    <row r="281" spans="1:11" hidden="1" x14ac:dyDescent="0.2">
      <c r="A281" s="339" t="s">
        <v>384</v>
      </c>
      <c r="B281" s="339" t="s">
        <v>385</v>
      </c>
      <c r="C281" s="339" t="s">
        <v>33</v>
      </c>
      <c r="D281" s="339" t="s">
        <v>34</v>
      </c>
      <c r="E281" s="339" t="s">
        <v>1067</v>
      </c>
      <c r="F281" s="339" t="s">
        <v>1068</v>
      </c>
      <c r="G281" s="340">
        <v>21</v>
      </c>
      <c r="H281" s="341" t="s">
        <v>1073</v>
      </c>
      <c r="I281" s="338" t="s">
        <v>1105</v>
      </c>
      <c r="K281" s="338" t="s">
        <v>1104</v>
      </c>
    </row>
    <row r="282" spans="1:11" hidden="1" x14ac:dyDescent="0.2">
      <c r="A282" s="339" t="s">
        <v>220</v>
      </c>
      <c r="B282" s="339" t="s">
        <v>221</v>
      </c>
      <c r="C282" s="339" t="s">
        <v>19</v>
      </c>
      <c r="D282" s="339" t="s">
        <v>20</v>
      </c>
      <c r="E282" s="339" t="s">
        <v>1039</v>
      </c>
      <c r="F282" s="339" t="s">
        <v>1040</v>
      </c>
      <c r="G282" s="340">
        <v>12</v>
      </c>
      <c r="H282" s="341" t="s">
        <v>1035</v>
      </c>
      <c r="I282" s="338" t="s">
        <v>1105</v>
      </c>
      <c r="K282" s="338" t="s">
        <v>1104</v>
      </c>
    </row>
    <row r="283" spans="1:11" hidden="1" x14ac:dyDescent="0.2">
      <c r="A283" s="339" t="s">
        <v>222</v>
      </c>
      <c r="B283" s="339" t="s">
        <v>1194</v>
      </c>
      <c r="C283" s="339" t="s">
        <v>21</v>
      </c>
      <c r="D283" s="339" t="s">
        <v>22</v>
      </c>
      <c r="E283" s="339" t="s">
        <v>1041</v>
      </c>
      <c r="F283" s="339" t="s">
        <v>1042</v>
      </c>
      <c r="G283" s="340">
        <v>12</v>
      </c>
      <c r="H283" s="341" t="s">
        <v>1035</v>
      </c>
      <c r="I283" s="338" t="s">
        <v>1105</v>
      </c>
      <c r="K283" s="338" t="s">
        <v>1104</v>
      </c>
    </row>
    <row r="284" spans="1:11" hidden="1" x14ac:dyDescent="0.2">
      <c r="A284" s="339" t="s">
        <v>224</v>
      </c>
      <c r="B284" s="339" t="s">
        <v>1195</v>
      </c>
      <c r="C284" s="339" t="s">
        <v>21</v>
      </c>
      <c r="D284" s="339" t="s">
        <v>22</v>
      </c>
      <c r="E284" s="339" t="s">
        <v>1043</v>
      </c>
      <c r="F284" s="339" t="s">
        <v>1044</v>
      </c>
      <c r="G284" s="340">
        <v>12</v>
      </c>
      <c r="H284" s="341" t="s">
        <v>1035</v>
      </c>
      <c r="I284" s="338" t="s">
        <v>1105</v>
      </c>
      <c r="K284" s="338" t="s">
        <v>1104</v>
      </c>
    </row>
    <row r="285" spans="1:11" hidden="1" x14ac:dyDescent="0.2">
      <c r="A285" s="339" t="s">
        <v>227</v>
      </c>
      <c r="B285" s="339" t="s">
        <v>228</v>
      </c>
      <c r="C285" s="339" t="s">
        <v>23</v>
      </c>
      <c r="D285" s="339" t="s">
        <v>24</v>
      </c>
      <c r="E285" s="339" t="s">
        <v>1047</v>
      </c>
      <c r="F285" s="339" t="s">
        <v>1048</v>
      </c>
      <c r="G285" s="340">
        <v>12</v>
      </c>
      <c r="H285" s="341" t="s">
        <v>1035</v>
      </c>
      <c r="I285" s="338" t="s">
        <v>1105</v>
      </c>
      <c r="K285" s="338" t="s">
        <v>1104</v>
      </c>
    </row>
    <row r="286" spans="1:11" hidden="1" x14ac:dyDescent="0.2">
      <c r="A286" s="339" t="s">
        <v>405</v>
      </c>
      <c r="B286" s="339" t="s">
        <v>406</v>
      </c>
      <c r="C286" s="339" t="s">
        <v>37</v>
      </c>
      <c r="D286" s="339" t="s">
        <v>38</v>
      </c>
      <c r="E286" s="339" t="s">
        <v>1079</v>
      </c>
      <c r="F286" s="339" t="s">
        <v>1080</v>
      </c>
      <c r="G286" s="340">
        <v>21</v>
      </c>
      <c r="H286" s="341" t="s">
        <v>1067</v>
      </c>
      <c r="I286" s="338" t="s">
        <v>1105</v>
      </c>
      <c r="K286" s="338" t="s">
        <v>1104</v>
      </c>
    </row>
    <row r="287" spans="1:11" hidden="1" x14ac:dyDescent="0.2">
      <c r="A287" s="339" t="s">
        <v>407</v>
      </c>
      <c r="B287" s="339" t="s">
        <v>408</v>
      </c>
      <c r="C287" s="339" t="s">
        <v>37</v>
      </c>
      <c r="D287" s="339" t="s">
        <v>38</v>
      </c>
      <c r="E287" s="339" t="s">
        <v>1079</v>
      </c>
      <c r="F287" s="339" t="s">
        <v>1080</v>
      </c>
      <c r="G287" s="340">
        <v>25</v>
      </c>
      <c r="H287" s="341" t="s">
        <v>1093</v>
      </c>
      <c r="I287" s="338" t="s">
        <v>1105</v>
      </c>
      <c r="K287" s="338" t="s">
        <v>1107</v>
      </c>
    </row>
    <row r="288" spans="1:11" hidden="1" x14ac:dyDescent="0.2">
      <c r="A288" s="339" t="s">
        <v>225</v>
      </c>
      <c r="B288" s="339" t="s">
        <v>226</v>
      </c>
      <c r="C288" s="339" t="s">
        <v>732</v>
      </c>
      <c r="D288" s="339" t="s">
        <v>733</v>
      </c>
      <c r="E288" s="339" t="s">
        <v>1045</v>
      </c>
      <c r="F288" s="339" t="s">
        <v>1046</v>
      </c>
      <c r="G288" s="340">
        <v>12</v>
      </c>
      <c r="H288" s="341" t="s">
        <v>1035</v>
      </c>
      <c r="I288" s="338" t="s">
        <v>1105</v>
      </c>
      <c r="K288" s="338" t="s">
        <v>1104</v>
      </c>
    </row>
    <row r="289" spans="1:11" hidden="1" x14ac:dyDescent="0.2">
      <c r="A289" s="339" t="s">
        <v>935</v>
      </c>
      <c r="B289" s="339" t="s">
        <v>936</v>
      </c>
      <c r="C289" s="339" t="s">
        <v>21</v>
      </c>
      <c r="D289" s="339" t="s">
        <v>22</v>
      </c>
      <c r="E289" s="339" t="s">
        <v>1041</v>
      </c>
      <c r="F289" s="339" t="s">
        <v>1042</v>
      </c>
      <c r="G289" s="340">
        <v>12</v>
      </c>
      <c r="H289" s="341" t="s">
        <v>1035</v>
      </c>
      <c r="I289" s="338" t="s">
        <v>1105</v>
      </c>
      <c r="K289" s="338" t="s">
        <v>1104</v>
      </c>
    </row>
    <row r="290" spans="1:11" hidden="1" x14ac:dyDescent="0.2">
      <c r="A290" s="339" t="s">
        <v>412</v>
      </c>
      <c r="B290" s="339" t="s">
        <v>1196</v>
      </c>
      <c r="C290" s="339" t="s">
        <v>37</v>
      </c>
      <c r="D290" s="339" t="s">
        <v>38</v>
      </c>
      <c r="E290" s="339" t="s">
        <v>1079</v>
      </c>
      <c r="F290" s="339" t="s">
        <v>1080</v>
      </c>
      <c r="G290" s="340">
        <v>21</v>
      </c>
      <c r="H290" s="341" t="s">
        <v>1067</v>
      </c>
      <c r="I290" s="338" t="s">
        <v>1105</v>
      </c>
      <c r="K290" s="338" t="s">
        <v>1104</v>
      </c>
    </row>
    <row r="291" spans="1:11" hidden="1" x14ac:dyDescent="0.2">
      <c r="A291" s="339" t="s">
        <v>386</v>
      </c>
      <c r="B291" s="339" t="s">
        <v>387</v>
      </c>
      <c r="C291" s="339" t="s">
        <v>33</v>
      </c>
      <c r="D291" s="339" t="s">
        <v>34</v>
      </c>
      <c r="E291" s="339" t="s">
        <v>1067</v>
      </c>
      <c r="F291" s="339" t="s">
        <v>1068</v>
      </c>
      <c r="G291" s="340">
        <v>21</v>
      </c>
      <c r="H291" s="341" t="s">
        <v>1075</v>
      </c>
      <c r="I291" s="338" t="s">
        <v>1105</v>
      </c>
      <c r="K291" s="338" t="s">
        <v>1104</v>
      </c>
    </row>
    <row r="292" spans="1:11" hidden="1" x14ac:dyDescent="0.2">
      <c r="A292" s="339" t="s">
        <v>388</v>
      </c>
      <c r="B292" s="339" t="s">
        <v>389</v>
      </c>
      <c r="C292" s="339" t="s">
        <v>33</v>
      </c>
      <c r="D292" s="339" t="s">
        <v>34</v>
      </c>
      <c r="E292" s="339" t="s">
        <v>1067</v>
      </c>
      <c r="F292" s="339" t="s">
        <v>1068</v>
      </c>
      <c r="G292" s="340">
        <v>21</v>
      </c>
      <c r="H292" s="341" t="s">
        <v>1075</v>
      </c>
      <c r="I292" s="338" t="s">
        <v>1105</v>
      </c>
      <c r="K292" s="338" t="s">
        <v>1104</v>
      </c>
    </row>
    <row r="293" spans="1:11" hidden="1" x14ac:dyDescent="0.2">
      <c r="A293" s="339" t="s">
        <v>503</v>
      </c>
      <c r="B293" s="339" t="s">
        <v>1197</v>
      </c>
      <c r="C293" s="339" t="s">
        <v>33</v>
      </c>
      <c r="D293" s="339" t="s">
        <v>34</v>
      </c>
      <c r="E293" s="339" t="s">
        <v>1067</v>
      </c>
      <c r="F293" s="339" t="s">
        <v>1068</v>
      </c>
      <c r="G293" s="340">
        <v>21</v>
      </c>
      <c r="H293" s="341" t="s">
        <v>1067</v>
      </c>
      <c r="I293" s="338" t="s">
        <v>1105</v>
      </c>
      <c r="K293" s="338" t="s">
        <v>1104</v>
      </c>
    </row>
    <row r="294" spans="1:11" hidden="1" x14ac:dyDescent="0.2">
      <c r="A294" s="339" t="s">
        <v>937</v>
      </c>
      <c r="B294" s="339" t="s">
        <v>938</v>
      </c>
      <c r="C294" s="339" t="s">
        <v>33</v>
      </c>
      <c r="D294" s="339" t="s">
        <v>34</v>
      </c>
      <c r="E294" s="339" t="s">
        <v>1067</v>
      </c>
      <c r="F294" s="339" t="s">
        <v>1068</v>
      </c>
      <c r="G294" s="340">
        <v>21</v>
      </c>
      <c r="H294" s="341" t="s">
        <v>1067</v>
      </c>
      <c r="I294" s="338" t="s">
        <v>1105</v>
      </c>
      <c r="K294" s="338" t="s">
        <v>1104</v>
      </c>
    </row>
    <row r="295" spans="1:11" hidden="1" x14ac:dyDescent="0.2">
      <c r="A295" s="339" t="s">
        <v>504</v>
      </c>
      <c r="B295" s="339" t="s">
        <v>505</v>
      </c>
      <c r="C295" s="339" t="s">
        <v>33</v>
      </c>
      <c r="D295" s="339" t="s">
        <v>34</v>
      </c>
      <c r="E295" s="339" t="s">
        <v>1067</v>
      </c>
      <c r="F295" s="339" t="s">
        <v>1068</v>
      </c>
      <c r="G295" s="340">
        <v>22</v>
      </c>
      <c r="H295" s="341" t="s">
        <v>1077</v>
      </c>
      <c r="I295" s="338" t="s">
        <v>1105</v>
      </c>
      <c r="K295" s="338" t="s">
        <v>1104</v>
      </c>
    </row>
    <row r="296" spans="1:11" hidden="1" x14ac:dyDescent="0.2">
      <c r="A296" s="339" t="s">
        <v>939</v>
      </c>
      <c r="B296" s="339" t="s">
        <v>940</v>
      </c>
      <c r="C296" s="339" t="s">
        <v>41</v>
      </c>
      <c r="D296" s="339" t="s">
        <v>42</v>
      </c>
      <c r="E296" s="339" t="s">
        <v>1093</v>
      </c>
      <c r="F296" s="339" t="s">
        <v>1094</v>
      </c>
      <c r="G296" s="340">
        <v>164</v>
      </c>
      <c r="H296" s="341" t="s">
        <v>1095</v>
      </c>
      <c r="I296" s="338" t="s">
        <v>1105</v>
      </c>
      <c r="K296" s="338" t="s">
        <v>1104</v>
      </c>
    </row>
    <row r="297" spans="1:11" hidden="1" x14ac:dyDescent="0.2">
      <c r="A297" s="339" t="s">
        <v>506</v>
      </c>
      <c r="B297" s="339" t="s">
        <v>507</v>
      </c>
      <c r="C297" s="339" t="s">
        <v>33</v>
      </c>
      <c r="D297" s="339" t="s">
        <v>34</v>
      </c>
      <c r="E297" s="339" t="s">
        <v>1067</v>
      </c>
      <c r="F297" s="339" t="s">
        <v>1068</v>
      </c>
      <c r="G297" s="340">
        <v>22</v>
      </c>
      <c r="H297" s="341" t="s">
        <v>1077</v>
      </c>
      <c r="I297" s="338" t="s">
        <v>1105</v>
      </c>
      <c r="K297" s="338" t="s">
        <v>1104</v>
      </c>
    </row>
    <row r="298" spans="1:11" hidden="1" x14ac:dyDescent="0.2">
      <c r="A298" s="339" t="s">
        <v>508</v>
      </c>
      <c r="B298" s="339" t="s">
        <v>509</v>
      </c>
      <c r="C298" s="339" t="s">
        <v>33</v>
      </c>
      <c r="D298" s="339" t="s">
        <v>34</v>
      </c>
      <c r="E298" s="339" t="s">
        <v>1067</v>
      </c>
      <c r="F298" s="339" t="s">
        <v>1068</v>
      </c>
      <c r="G298" s="340">
        <v>22</v>
      </c>
      <c r="H298" s="341" t="s">
        <v>1077</v>
      </c>
      <c r="I298" s="338" t="s">
        <v>1105</v>
      </c>
      <c r="K298" s="338" t="s">
        <v>1104</v>
      </c>
    </row>
    <row r="299" spans="1:11" hidden="1" x14ac:dyDescent="0.2">
      <c r="A299" s="339" t="s">
        <v>510</v>
      </c>
      <c r="B299" s="339" t="s">
        <v>511</v>
      </c>
      <c r="C299" s="339" t="s">
        <v>33</v>
      </c>
      <c r="D299" s="339" t="s">
        <v>34</v>
      </c>
      <c r="E299" s="339" t="s">
        <v>1067</v>
      </c>
      <c r="F299" s="339" t="s">
        <v>1068</v>
      </c>
      <c r="G299" s="340">
        <v>22</v>
      </c>
      <c r="H299" s="341" t="s">
        <v>1077</v>
      </c>
      <c r="I299" s="338" t="s">
        <v>1105</v>
      </c>
      <c r="K299" s="338" t="s">
        <v>1104</v>
      </c>
    </row>
    <row r="300" spans="1:11" hidden="1" x14ac:dyDescent="0.2">
      <c r="A300" s="339" t="s">
        <v>512</v>
      </c>
      <c r="B300" s="339" t="s">
        <v>1198</v>
      </c>
      <c r="C300" s="339" t="s">
        <v>41</v>
      </c>
      <c r="D300" s="339" t="s">
        <v>42</v>
      </c>
      <c r="E300" s="339" t="s">
        <v>1087</v>
      </c>
      <c r="F300" s="339" t="s">
        <v>1088</v>
      </c>
      <c r="G300" s="340">
        <v>164</v>
      </c>
      <c r="H300" s="341" t="s">
        <v>1095</v>
      </c>
      <c r="I300" s="338" t="s">
        <v>1105</v>
      </c>
      <c r="K300" s="338" t="s">
        <v>1107</v>
      </c>
    </row>
    <row r="301" spans="1:11" hidden="1" x14ac:dyDescent="0.2">
      <c r="A301" s="339" t="s">
        <v>513</v>
      </c>
      <c r="B301" s="339" t="s">
        <v>514</v>
      </c>
      <c r="C301" s="339" t="s">
        <v>41</v>
      </c>
      <c r="D301" s="339" t="s">
        <v>42</v>
      </c>
      <c r="E301" s="339" t="s">
        <v>1089</v>
      </c>
      <c r="F301" s="339" t="s">
        <v>1090</v>
      </c>
      <c r="G301" s="340">
        <v>164</v>
      </c>
      <c r="H301" s="341" t="s">
        <v>1095</v>
      </c>
      <c r="I301" s="338" t="s">
        <v>1105</v>
      </c>
      <c r="K301" s="338" t="s">
        <v>1104</v>
      </c>
    </row>
    <row r="302" spans="1:11" hidden="1" x14ac:dyDescent="0.2">
      <c r="A302" s="339" t="s">
        <v>941</v>
      </c>
      <c r="B302" s="339" t="s">
        <v>942</v>
      </c>
      <c r="C302" s="339" t="s">
        <v>33</v>
      </c>
      <c r="D302" s="339" t="s">
        <v>34</v>
      </c>
      <c r="E302" s="339" t="s">
        <v>1067</v>
      </c>
      <c r="F302" s="339" t="s">
        <v>1068</v>
      </c>
      <c r="G302" s="340">
        <v>22</v>
      </c>
      <c r="H302" s="341" t="s">
        <v>1077</v>
      </c>
      <c r="I302" s="338" t="s">
        <v>1105</v>
      </c>
      <c r="K302" s="338" t="s">
        <v>1104</v>
      </c>
    </row>
    <row r="303" spans="1:11" hidden="1" x14ac:dyDescent="0.2">
      <c r="A303" s="339" t="s">
        <v>515</v>
      </c>
      <c r="B303" s="339" t="s">
        <v>1199</v>
      </c>
      <c r="C303" s="339" t="s">
        <v>41</v>
      </c>
      <c r="D303" s="339" t="s">
        <v>42</v>
      </c>
      <c r="E303" s="339" t="s">
        <v>1091</v>
      </c>
      <c r="F303" s="339" t="s">
        <v>1092</v>
      </c>
      <c r="G303" s="340">
        <v>164</v>
      </c>
      <c r="H303" s="341" t="s">
        <v>1095</v>
      </c>
      <c r="I303" s="338" t="s">
        <v>1105</v>
      </c>
      <c r="K303" s="338" t="s">
        <v>1104</v>
      </c>
    </row>
    <row r="304" spans="1:11" hidden="1" x14ac:dyDescent="0.2">
      <c r="A304" s="339" t="s">
        <v>516</v>
      </c>
      <c r="B304" s="339" t="s">
        <v>1200</v>
      </c>
      <c r="C304" s="339" t="s">
        <v>41</v>
      </c>
      <c r="D304" s="339" t="s">
        <v>42</v>
      </c>
      <c r="E304" s="339" t="s">
        <v>1091</v>
      </c>
      <c r="F304" s="339" t="s">
        <v>1092</v>
      </c>
      <c r="G304" s="340">
        <v>164</v>
      </c>
      <c r="H304" s="341" t="s">
        <v>1095</v>
      </c>
      <c r="I304" s="338" t="s">
        <v>1105</v>
      </c>
      <c r="K304" s="338" t="s">
        <v>1104</v>
      </c>
    </row>
    <row r="305" spans="1:11" hidden="1" x14ac:dyDescent="0.2">
      <c r="A305" s="339" t="s">
        <v>943</v>
      </c>
      <c r="B305" s="339" t="s">
        <v>944</v>
      </c>
      <c r="C305" s="339" t="s">
        <v>41</v>
      </c>
      <c r="D305" s="339" t="s">
        <v>42</v>
      </c>
      <c r="E305" s="339" t="s">
        <v>1091</v>
      </c>
      <c r="F305" s="339" t="s">
        <v>1092</v>
      </c>
      <c r="G305" s="340">
        <v>164</v>
      </c>
      <c r="H305" s="341" t="s">
        <v>1095</v>
      </c>
      <c r="I305" s="338" t="s">
        <v>1105</v>
      </c>
      <c r="K305" s="338" t="s">
        <v>1104</v>
      </c>
    </row>
    <row r="306" spans="1:11" hidden="1" x14ac:dyDescent="0.2">
      <c r="A306" s="339" t="s">
        <v>517</v>
      </c>
      <c r="B306" s="339" t="s">
        <v>518</v>
      </c>
      <c r="C306" s="339" t="s">
        <v>41</v>
      </c>
      <c r="D306" s="339" t="s">
        <v>42</v>
      </c>
      <c r="E306" s="339" t="s">
        <v>1087</v>
      </c>
      <c r="F306" s="339" t="s">
        <v>1088</v>
      </c>
      <c r="G306" s="340">
        <v>164</v>
      </c>
      <c r="H306" s="341" t="s">
        <v>1095</v>
      </c>
      <c r="I306" s="338" t="s">
        <v>1105</v>
      </c>
      <c r="K306" s="338" t="s">
        <v>1104</v>
      </c>
    </row>
    <row r="307" spans="1:11" hidden="1" x14ac:dyDescent="0.2">
      <c r="A307" s="339" t="s">
        <v>519</v>
      </c>
      <c r="B307" s="339" t="s">
        <v>520</v>
      </c>
      <c r="C307" s="339" t="s">
        <v>41</v>
      </c>
      <c r="D307" s="339" t="s">
        <v>42</v>
      </c>
      <c r="E307" s="339" t="s">
        <v>1091</v>
      </c>
      <c r="F307" s="339" t="s">
        <v>1092</v>
      </c>
      <c r="G307" s="340">
        <v>164</v>
      </c>
      <c r="H307" s="341" t="s">
        <v>1095</v>
      </c>
      <c r="I307" s="338" t="s">
        <v>1105</v>
      </c>
      <c r="K307" s="338" t="s">
        <v>1104</v>
      </c>
    </row>
    <row r="308" spans="1:11" hidden="1" x14ac:dyDescent="0.2">
      <c r="A308" s="339" t="s">
        <v>945</v>
      </c>
      <c r="B308" s="339" t="s">
        <v>946</v>
      </c>
      <c r="C308" s="339" t="s">
        <v>29</v>
      </c>
      <c r="D308" s="339" t="s">
        <v>30</v>
      </c>
      <c r="E308" s="339" t="s">
        <v>1051</v>
      </c>
      <c r="F308" s="339" t="s">
        <v>1052</v>
      </c>
      <c r="G308" s="340">
        <v>17</v>
      </c>
      <c r="H308" s="341" t="s">
        <v>1049</v>
      </c>
      <c r="I308" s="338" t="s">
        <v>1105</v>
      </c>
      <c r="K308" s="338" t="s">
        <v>1104</v>
      </c>
    </row>
    <row r="309" spans="1:11" hidden="1" x14ac:dyDescent="0.2">
      <c r="A309" s="339" t="s">
        <v>947</v>
      </c>
      <c r="B309" s="339" t="s">
        <v>948</v>
      </c>
      <c r="C309" s="339" t="s">
        <v>29</v>
      </c>
      <c r="D309" s="339" t="s">
        <v>30</v>
      </c>
      <c r="E309" s="339" t="s">
        <v>1051</v>
      </c>
      <c r="F309" s="339" t="s">
        <v>1052</v>
      </c>
      <c r="G309" s="340">
        <v>17</v>
      </c>
      <c r="H309" s="341" t="s">
        <v>1049</v>
      </c>
      <c r="I309" s="338" t="s">
        <v>1105</v>
      </c>
      <c r="K309" s="338" t="s">
        <v>1104</v>
      </c>
    </row>
    <row r="310" spans="1:11" hidden="1" x14ac:dyDescent="0.2">
      <c r="A310" s="339" t="s">
        <v>949</v>
      </c>
      <c r="B310" s="339" t="s">
        <v>950</v>
      </c>
      <c r="C310" s="339" t="s">
        <v>29</v>
      </c>
      <c r="D310" s="339" t="s">
        <v>30</v>
      </c>
      <c r="E310" s="339" t="s">
        <v>1051</v>
      </c>
      <c r="F310" s="339" t="s">
        <v>1052</v>
      </c>
      <c r="G310" s="340">
        <v>17</v>
      </c>
      <c r="H310" s="341" t="s">
        <v>1049</v>
      </c>
      <c r="I310" s="338" t="s">
        <v>1105</v>
      </c>
      <c r="K310" s="338" t="s">
        <v>1104</v>
      </c>
    </row>
    <row r="311" spans="1:11" hidden="1" x14ac:dyDescent="0.2">
      <c r="A311" s="339" t="s">
        <v>951</v>
      </c>
      <c r="B311" s="339" t="s">
        <v>952</v>
      </c>
      <c r="C311" s="339" t="s">
        <v>29</v>
      </c>
      <c r="D311" s="339" t="s">
        <v>30</v>
      </c>
      <c r="E311" s="339" t="s">
        <v>1051</v>
      </c>
      <c r="F311" s="339" t="s">
        <v>1052</v>
      </c>
      <c r="G311" s="340">
        <v>17</v>
      </c>
      <c r="H311" s="341" t="s">
        <v>1049</v>
      </c>
      <c r="I311" s="338" t="s">
        <v>1105</v>
      </c>
      <c r="K311" s="338" t="s">
        <v>1107</v>
      </c>
    </row>
    <row r="312" spans="1:11" hidden="1" x14ac:dyDescent="0.2">
      <c r="A312" s="339" t="s">
        <v>953</v>
      </c>
      <c r="B312" s="339" t="s">
        <v>954</v>
      </c>
      <c r="C312" s="339" t="s">
        <v>29</v>
      </c>
      <c r="D312" s="339" t="s">
        <v>30</v>
      </c>
      <c r="E312" s="339" t="s">
        <v>1051</v>
      </c>
      <c r="F312" s="339" t="s">
        <v>1052</v>
      </c>
      <c r="G312" s="340">
        <v>17</v>
      </c>
      <c r="H312" s="341" t="s">
        <v>1049</v>
      </c>
      <c r="I312" s="338" t="s">
        <v>1105</v>
      </c>
      <c r="K312" s="338" t="s">
        <v>1107</v>
      </c>
    </row>
    <row r="313" spans="1:11" hidden="1" x14ac:dyDescent="0.2">
      <c r="A313" s="339" t="s">
        <v>955</v>
      </c>
      <c r="B313" s="339" t="s">
        <v>271</v>
      </c>
      <c r="C313" s="339" t="s">
        <v>29</v>
      </c>
      <c r="D313" s="339" t="s">
        <v>30</v>
      </c>
      <c r="E313" s="339" t="s">
        <v>1051</v>
      </c>
      <c r="F313" s="339" t="s">
        <v>1052</v>
      </c>
      <c r="G313" s="340">
        <v>19</v>
      </c>
      <c r="H313" s="341" t="s">
        <v>1051</v>
      </c>
      <c r="I313" s="345" t="s">
        <v>1105</v>
      </c>
      <c r="J313" s="345"/>
      <c r="K313" s="345" t="s">
        <v>1107</v>
      </c>
    </row>
    <row r="314" spans="1:11" hidden="1" x14ac:dyDescent="0.2">
      <c r="A314" s="339" t="s">
        <v>956</v>
      </c>
      <c r="B314" s="339" t="s">
        <v>272</v>
      </c>
      <c r="C314" s="339" t="s">
        <v>29</v>
      </c>
      <c r="D314" s="339" t="s">
        <v>30</v>
      </c>
      <c r="E314" s="339" t="s">
        <v>1051</v>
      </c>
      <c r="F314" s="339" t="s">
        <v>1052</v>
      </c>
      <c r="G314" s="340">
        <v>20</v>
      </c>
      <c r="H314" s="341" t="s">
        <v>1059</v>
      </c>
      <c r="I314" s="338" t="s">
        <v>1105</v>
      </c>
      <c r="K314" s="338" t="s">
        <v>1104</v>
      </c>
    </row>
    <row r="315" spans="1:11" hidden="1" x14ac:dyDescent="0.2">
      <c r="A315" s="339" t="s">
        <v>957</v>
      </c>
      <c r="B315" s="339" t="s">
        <v>273</v>
      </c>
      <c r="C315" s="339" t="s">
        <v>29</v>
      </c>
      <c r="D315" s="339" t="s">
        <v>30</v>
      </c>
      <c r="E315" s="339" t="s">
        <v>1051</v>
      </c>
      <c r="F315" s="339" t="s">
        <v>1052</v>
      </c>
      <c r="G315" s="340">
        <v>20</v>
      </c>
      <c r="H315" s="341" t="s">
        <v>1059</v>
      </c>
      <c r="I315" s="338" t="s">
        <v>1105</v>
      </c>
      <c r="K315" s="338" t="s">
        <v>1104</v>
      </c>
    </row>
    <row r="316" spans="1:11" hidden="1" x14ac:dyDescent="0.2">
      <c r="A316" s="339" t="s">
        <v>958</v>
      </c>
      <c r="B316" s="339" t="s">
        <v>959</v>
      </c>
      <c r="C316" s="339" t="s">
        <v>29</v>
      </c>
      <c r="D316" s="339" t="s">
        <v>30</v>
      </c>
      <c r="E316" s="339" t="s">
        <v>1051</v>
      </c>
      <c r="F316" s="339" t="s">
        <v>1052</v>
      </c>
      <c r="G316" s="340">
        <v>20</v>
      </c>
      <c r="H316" s="341" t="s">
        <v>1059</v>
      </c>
      <c r="I316" s="338" t="s">
        <v>1105</v>
      </c>
      <c r="K316" s="338" t="s">
        <v>1104</v>
      </c>
    </row>
    <row r="317" spans="1:11" hidden="1" x14ac:dyDescent="0.2">
      <c r="A317" s="339" t="s">
        <v>960</v>
      </c>
      <c r="B317" s="339" t="s">
        <v>276</v>
      </c>
      <c r="C317" s="339" t="s">
        <v>29</v>
      </c>
      <c r="D317" s="339" t="s">
        <v>30</v>
      </c>
      <c r="E317" s="339" t="s">
        <v>1051</v>
      </c>
      <c r="F317" s="339" t="s">
        <v>1052</v>
      </c>
      <c r="G317" s="340">
        <v>20</v>
      </c>
      <c r="H317" s="341" t="s">
        <v>1059</v>
      </c>
      <c r="I317" s="338" t="s">
        <v>1105</v>
      </c>
      <c r="K317" s="338" t="s">
        <v>1104</v>
      </c>
    </row>
    <row r="318" spans="1:11" hidden="1" x14ac:dyDescent="0.2">
      <c r="A318" s="339" t="s">
        <v>413</v>
      </c>
      <c r="B318" s="339" t="s">
        <v>414</v>
      </c>
      <c r="C318" s="339" t="s">
        <v>39</v>
      </c>
      <c r="D318" s="339" t="s">
        <v>40</v>
      </c>
      <c r="E318" s="339" t="s">
        <v>1081</v>
      </c>
      <c r="F318" s="339" t="s">
        <v>1082</v>
      </c>
      <c r="G318" s="340">
        <v>21</v>
      </c>
      <c r="H318" s="341" t="s">
        <v>1067</v>
      </c>
      <c r="I318" s="338" t="s">
        <v>1105</v>
      </c>
      <c r="K318" s="338" t="s">
        <v>1104</v>
      </c>
    </row>
    <row r="319" spans="1:11" hidden="1" x14ac:dyDescent="0.2">
      <c r="A319" s="339" t="s">
        <v>415</v>
      </c>
      <c r="B319" s="339" t="s">
        <v>416</v>
      </c>
      <c r="C319" s="339" t="s">
        <v>39</v>
      </c>
      <c r="D319" s="339" t="s">
        <v>40</v>
      </c>
      <c r="E319" s="339" t="s">
        <v>1081</v>
      </c>
      <c r="F319" s="339" t="s">
        <v>1082</v>
      </c>
      <c r="G319" s="340">
        <v>21</v>
      </c>
      <c r="H319" s="341" t="s">
        <v>1067</v>
      </c>
      <c r="I319" s="338" t="s">
        <v>1105</v>
      </c>
      <c r="K319" s="338" t="s">
        <v>1104</v>
      </c>
    </row>
    <row r="320" spans="1:11" hidden="1" x14ac:dyDescent="0.2">
      <c r="A320" s="339" t="s">
        <v>417</v>
      </c>
      <c r="B320" s="339" t="s">
        <v>418</v>
      </c>
      <c r="C320" s="339" t="s">
        <v>39</v>
      </c>
      <c r="D320" s="339" t="s">
        <v>40</v>
      </c>
      <c r="E320" s="339" t="s">
        <v>1081</v>
      </c>
      <c r="F320" s="339" t="s">
        <v>1082</v>
      </c>
      <c r="G320" s="340">
        <v>25</v>
      </c>
      <c r="H320" s="341" t="s">
        <v>1087</v>
      </c>
      <c r="I320" s="338" t="s">
        <v>1105</v>
      </c>
      <c r="K320" s="338" t="s">
        <v>1104</v>
      </c>
    </row>
    <row r="321" spans="1:11" hidden="1" x14ac:dyDescent="0.2">
      <c r="A321" s="339" t="s">
        <v>419</v>
      </c>
      <c r="B321" s="339" t="s">
        <v>420</v>
      </c>
      <c r="C321" s="339" t="s">
        <v>39</v>
      </c>
      <c r="D321" s="339" t="s">
        <v>40</v>
      </c>
      <c r="E321" s="339" t="s">
        <v>1081</v>
      </c>
      <c r="F321" s="339" t="s">
        <v>1082</v>
      </c>
      <c r="G321" s="340">
        <v>25</v>
      </c>
      <c r="H321" s="341" t="s">
        <v>1089</v>
      </c>
      <c r="I321" s="338" t="s">
        <v>1105</v>
      </c>
      <c r="K321" s="338" t="s">
        <v>1104</v>
      </c>
    </row>
    <row r="322" spans="1:11" hidden="1" x14ac:dyDescent="0.2">
      <c r="A322" s="339" t="s">
        <v>421</v>
      </c>
      <c r="B322" s="339" t="s">
        <v>422</v>
      </c>
      <c r="C322" s="339" t="s">
        <v>39</v>
      </c>
      <c r="D322" s="339" t="s">
        <v>40</v>
      </c>
      <c r="E322" s="339" t="s">
        <v>1081</v>
      </c>
      <c r="F322" s="339" t="s">
        <v>1082</v>
      </c>
      <c r="G322" s="340">
        <v>21</v>
      </c>
      <c r="H322" s="341" t="s">
        <v>1067</v>
      </c>
      <c r="I322" s="338" t="s">
        <v>1105</v>
      </c>
      <c r="K322" s="338" t="s">
        <v>1107</v>
      </c>
    </row>
    <row r="323" spans="1:11" hidden="1" x14ac:dyDescent="0.2">
      <c r="A323" s="339" t="s">
        <v>423</v>
      </c>
      <c r="B323" s="339" t="s">
        <v>424</v>
      </c>
      <c r="C323" s="339" t="s">
        <v>39</v>
      </c>
      <c r="D323" s="339" t="s">
        <v>40</v>
      </c>
      <c r="E323" s="339" t="s">
        <v>1081</v>
      </c>
      <c r="F323" s="339" t="s">
        <v>1082</v>
      </c>
      <c r="G323" s="340">
        <v>25</v>
      </c>
      <c r="H323" s="341" t="s">
        <v>1091</v>
      </c>
      <c r="I323" s="338" t="s">
        <v>1105</v>
      </c>
      <c r="K323" s="338" t="s">
        <v>1104</v>
      </c>
    </row>
    <row r="324" spans="1:11" hidden="1" x14ac:dyDescent="0.2">
      <c r="A324" s="339" t="s">
        <v>425</v>
      </c>
      <c r="B324" s="339" t="s">
        <v>426</v>
      </c>
      <c r="C324" s="339" t="s">
        <v>39</v>
      </c>
      <c r="D324" s="339" t="s">
        <v>40</v>
      </c>
      <c r="E324" s="339" t="s">
        <v>1081</v>
      </c>
      <c r="F324" s="339" t="s">
        <v>1082</v>
      </c>
      <c r="G324" s="340">
        <v>25</v>
      </c>
      <c r="H324" s="341" t="s">
        <v>1091</v>
      </c>
      <c r="I324" s="338" t="s">
        <v>1105</v>
      </c>
      <c r="K324" s="338" t="s">
        <v>1104</v>
      </c>
    </row>
    <row r="325" spans="1:11" hidden="1" x14ac:dyDescent="0.2">
      <c r="A325" s="339" t="s">
        <v>427</v>
      </c>
      <c r="B325" s="339" t="s">
        <v>428</v>
      </c>
      <c r="C325" s="339" t="s">
        <v>39</v>
      </c>
      <c r="D325" s="339" t="s">
        <v>40</v>
      </c>
      <c r="E325" s="339" t="s">
        <v>1081</v>
      </c>
      <c r="F325" s="339" t="s">
        <v>1082</v>
      </c>
      <c r="G325" s="340">
        <v>25</v>
      </c>
      <c r="H325" s="341" t="s">
        <v>1091</v>
      </c>
      <c r="I325" s="338" t="s">
        <v>1105</v>
      </c>
      <c r="K325" s="338" t="s">
        <v>1107</v>
      </c>
    </row>
    <row r="326" spans="1:11" hidden="1" x14ac:dyDescent="0.2">
      <c r="A326" s="339" t="s">
        <v>429</v>
      </c>
      <c r="B326" s="339" t="s">
        <v>430</v>
      </c>
      <c r="C326" s="339" t="s">
        <v>39</v>
      </c>
      <c r="D326" s="339" t="s">
        <v>40</v>
      </c>
      <c r="E326" s="339" t="s">
        <v>1081</v>
      </c>
      <c r="F326" s="339" t="s">
        <v>1082</v>
      </c>
      <c r="G326" s="340">
        <v>25</v>
      </c>
      <c r="H326" s="341" t="s">
        <v>1087</v>
      </c>
      <c r="I326" s="338" t="s">
        <v>1105</v>
      </c>
      <c r="K326" s="338" t="s">
        <v>1104</v>
      </c>
    </row>
    <row r="327" spans="1:11" hidden="1" x14ac:dyDescent="0.2">
      <c r="A327" s="339" t="s">
        <v>431</v>
      </c>
      <c r="B327" s="339" t="s">
        <v>432</v>
      </c>
      <c r="C327" s="339" t="s">
        <v>39</v>
      </c>
      <c r="D327" s="339" t="s">
        <v>40</v>
      </c>
      <c r="E327" s="339" t="s">
        <v>1083</v>
      </c>
      <c r="F327" s="339" t="s">
        <v>1084</v>
      </c>
      <c r="G327" s="340">
        <v>24</v>
      </c>
      <c r="H327" s="341" t="s">
        <v>1081</v>
      </c>
      <c r="I327" s="338" t="s">
        <v>1105</v>
      </c>
      <c r="K327" s="338" t="s">
        <v>1104</v>
      </c>
    </row>
    <row r="328" spans="1:11" hidden="1" x14ac:dyDescent="0.2">
      <c r="A328" s="339" t="s">
        <v>433</v>
      </c>
      <c r="B328" s="339" t="s">
        <v>434</v>
      </c>
      <c r="C328" s="339" t="s">
        <v>39</v>
      </c>
      <c r="D328" s="339" t="s">
        <v>40</v>
      </c>
      <c r="E328" s="339" t="s">
        <v>1083</v>
      </c>
      <c r="F328" s="339" t="s">
        <v>1084</v>
      </c>
      <c r="G328" s="340">
        <v>24</v>
      </c>
      <c r="H328" s="341" t="s">
        <v>1081</v>
      </c>
      <c r="I328" s="338" t="s">
        <v>1105</v>
      </c>
      <c r="K328" s="338" t="s">
        <v>1104</v>
      </c>
    </row>
    <row r="329" spans="1:11" hidden="1" x14ac:dyDescent="0.2">
      <c r="A329" s="339" t="s">
        <v>435</v>
      </c>
      <c r="B329" s="339" t="s">
        <v>436</v>
      </c>
      <c r="C329" s="339" t="s">
        <v>39</v>
      </c>
      <c r="D329" s="339" t="s">
        <v>40</v>
      </c>
      <c r="E329" s="339" t="s">
        <v>1083</v>
      </c>
      <c r="F329" s="339" t="s">
        <v>1084</v>
      </c>
      <c r="G329" s="340">
        <v>24</v>
      </c>
      <c r="H329" s="341" t="s">
        <v>1081</v>
      </c>
      <c r="I329" s="338" t="s">
        <v>1105</v>
      </c>
      <c r="K329" s="338" t="s">
        <v>1104</v>
      </c>
    </row>
    <row r="330" spans="1:11" hidden="1" x14ac:dyDescent="0.2">
      <c r="A330" s="339" t="s">
        <v>437</v>
      </c>
      <c r="B330" s="339" t="s">
        <v>438</v>
      </c>
      <c r="C330" s="339" t="s">
        <v>39</v>
      </c>
      <c r="D330" s="339" t="s">
        <v>40</v>
      </c>
      <c r="E330" s="339" t="s">
        <v>1083</v>
      </c>
      <c r="F330" s="339" t="s">
        <v>1084</v>
      </c>
      <c r="G330" s="340">
        <v>24</v>
      </c>
      <c r="H330" s="341" t="s">
        <v>1081</v>
      </c>
      <c r="I330" s="338" t="s">
        <v>1105</v>
      </c>
      <c r="K330" s="338" t="s">
        <v>1104</v>
      </c>
    </row>
    <row r="331" spans="1:11" hidden="1" x14ac:dyDescent="0.2">
      <c r="A331" s="339" t="s">
        <v>439</v>
      </c>
      <c r="B331" s="339" t="s">
        <v>440</v>
      </c>
      <c r="C331" s="339" t="s">
        <v>39</v>
      </c>
      <c r="D331" s="339" t="s">
        <v>40</v>
      </c>
      <c r="E331" s="339" t="s">
        <v>1083</v>
      </c>
      <c r="F331" s="339" t="s">
        <v>1084</v>
      </c>
      <c r="G331" s="340">
        <v>24</v>
      </c>
      <c r="H331" s="341" t="s">
        <v>1081</v>
      </c>
      <c r="I331" s="338" t="s">
        <v>1105</v>
      </c>
      <c r="K331" s="338" t="s">
        <v>1104</v>
      </c>
    </row>
    <row r="332" spans="1:11" hidden="1" x14ac:dyDescent="0.2">
      <c r="A332" s="339" t="s">
        <v>441</v>
      </c>
      <c r="B332" s="339" t="s">
        <v>442</v>
      </c>
      <c r="C332" s="339" t="s">
        <v>39</v>
      </c>
      <c r="D332" s="339" t="s">
        <v>40</v>
      </c>
      <c r="E332" s="339" t="s">
        <v>1083</v>
      </c>
      <c r="F332" s="339" t="s">
        <v>1084</v>
      </c>
      <c r="G332" s="340">
        <v>24</v>
      </c>
      <c r="H332" s="341" t="s">
        <v>1081</v>
      </c>
      <c r="I332" s="338" t="s">
        <v>1105</v>
      </c>
      <c r="K332" s="338" t="s">
        <v>1104</v>
      </c>
    </row>
    <row r="333" spans="1:11" hidden="1" x14ac:dyDescent="0.2">
      <c r="A333" s="339" t="s">
        <v>443</v>
      </c>
      <c r="B333" s="339" t="s">
        <v>444</v>
      </c>
      <c r="C333" s="339" t="s">
        <v>39</v>
      </c>
      <c r="D333" s="339" t="s">
        <v>40</v>
      </c>
      <c r="E333" s="339" t="s">
        <v>1083</v>
      </c>
      <c r="F333" s="339" t="s">
        <v>1084</v>
      </c>
      <c r="G333" s="340">
        <v>24</v>
      </c>
      <c r="H333" s="341" t="s">
        <v>1081</v>
      </c>
      <c r="I333" s="338" t="s">
        <v>1105</v>
      </c>
      <c r="K333" s="338" t="s">
        <v>1104</v>
      </c>
    </row>
    <row r="334" spans="1:11" hidden="1" x14ac:dyDescent="0.2">
      <c r="A334" s="339" t="s">
        <v>445</v>
      </c>
      <c r="B334" s="339" t="s">
        <v>446</v>
      </c>
      <c r="C334" s="339" t="s">
        <v>39</v>
      </c>
      <c r="D334" s="339" t="s">
        <v>40</v>
      </c>
      <c r="E334" s="339" t="s">
        <v>1083</v>
      </c>
      <c r="F334" s="339" t="s">
        <v>1084</v>
      </c>
      <c r="G334" s="340">
        <v>24</v>
      </c>
      <c r="H334" s="341" t="s">
        <v>1081</v>
      </c>
      <c r="I334" s="338" t="s">
        <v>1105</v>
      </c>
      <c r="K334" s="338" t="s">
        <v>1104</v>
      </c>
    </row>
    <row r="335" spans="1:11" hidden="1" x14ac:dyDescent="0.2">
      <c r="A335" s="339" t="s">
        <v>961</v>
      </c>
      <c r="B335" s="339" t="s">
        <v>962</v>
      </c>
      <c r="C335" s="339" t="s">
        <v>39</v>
      </c>
      <c r="D335" s="339" t="s">
        <v>40</v>
      </c>
      <c r="E335" s="339" t="s">
        <v>1083</v>
      </c>
      <c r="F335" s="339" t="s">
        <v>1084</v>
      </c>
      <c r="G335" s="340">
        <v>24</v>
      </c>
      <c r="H335" s="341" t="s">
        <v>1083</v>
      </c>
      <c r="I335" s="338" t="s">
        <v>1105</v>
      </c>
      <c r="K335" s="338" t="s">
        <v>1104</v>
      </c>
    </row>
    <row r="336" spans="1:11" hidden="1" x14ac:dyDescent="0.2">
      <c r="A336" s="339" t="s">
        <v>447</v>
      </c>
      <c r="B336" s="339" t="s">
        <v>448</v>
      </c>
      <c r="C336" s="339" t="s">
        <v>39</v>
      </c>
      <c r="D336" s="339" t="s">
        <v>40</v>
      </c>
      <c r="E336" s="339" t="s">
        <v>1083</v>
      </c>
      <c r="F336" s="339" t="s">
        <v>1084</v>
      </c>
      <c r="G336" s="340">
        <v>24</v>
      </c>
      <c r="H336" s="341" t="s">
        <v>1083</v>
      </c>
      <c r="I336" s="338" t="s">
        <v>1105</v>
      </c>
      <c r="K336" s="338" t="s">
        <v>1104</v>
      </c>
    </row>
    <row r="337" spans="1:11" hidden="1" x14ac:dyDescent="0.2">
      <c r="A337" s="339" t="s">
        <v>963</v>
      </c>
      <c r="B337" s="339" t="s">
        <v>964</v>
      </c>
      <c r="C337" s="339" t="s">
        <v>39</v>
      </c>
      <c r="D337" s="339" t="s">
        <v>40</v>
      </c>
      <c r="E337" s="339" t="s">
        <v>1083</v>
      </c>
      <c r="F337" s="339" t="s">
        <v>1084</v>
      </c>
      <c r="G337" s="340">
        <v>24</v>
      </c>
      <c r="H337" s="341" t="s">
        <v>1083</v>
      </c>
      <c r="I337" s="338" t="s">
        <v>1105</v>
      </c>
      <c r="K337" s="338" t="s">
        <v>1104</v>
      </c>
    </row>
    <row r="338" spans="1:11" hidden="1" x14ac:dyDescent="0.2">
      <c r="A338" s="339" t="s">
        <v>965</v>
      </c>
      <c r="B338" s="339" t="s">
        <v>966</v>
      </c>
      <c r="C338" s="339" t="s">
        <v>39</v>
      </c>
      <c r="D338" s="339" t="s">
        <v>40</v>
      </c>
      <c r="E338" s="339" t="s">
        <v>1083</v>
      </c>
      <c r="F338" s="339" t="s">
        <v>1084</v>
      </c>
      <c r="G338" s="340">
        <v>24</v>
      </c>
      <c r="H338" s="341" t="s">
        <v>1083</v>
      </c>
      <c r="I338" s="338" t="s">
        <v>1105</v>
      </c>
      <c r="K338" s="338" t="s">
        <v>1104</v>
      </c>
    </row>
    <row r="339" spans="1:11" hidden="1" x14ac:dyDescent="0.2">
      <c r="A339" s="339" t="s">
        <v>967</v>
      </c>
      <c r="B339" s="339" t="s">
        <v>968</v>
      </c>
      <c r="C339" s="339" t="s">
        <v>39</v>
      </c>
      <c r="D339" s="339" t="s">
        <v>40</v>
      </c>
      <c r="E339" s="339" t="s">
        <v>1083</v>
      </c>
      <c r="F339" s="339" t="s">
        <v>1084</v>
      </c>
      <c r="G339" s="340">
        <v>24</v>
      </c>
      <c r="H339" s="341" t="s">
        <v>1083</v>
      </c>
      <c r="I339" s="338" t="s">
        <v>1105</v>
      </c>
      <c r="K339" s="338" t="s">
        <v>1104</v>
      </c>
    </row>
    <row r="340" spans="1:11" hidden="1" x14ac:dyDescent="0.2">
      <c r="A340" s="339" t="s">
        <v>449</v>
      </c>
      <c r="B340" s="339" t="s">
        <v>450</v>
      </c>
      <c r="C340" s="339" t="s">
        <v>39</v>
      </c>
      <c r="D340" s="339" t="s">
        <v>40</v>
      </c>
      <c r="E340" s="339" t="s">
        <v>1083</v>
      </c>
      <c r="F340" s="339" t="s">
        <v>1084</v>
      </c>
      <c r="G340" s="340">
        <v>24</v>
      </c>
      <c r="H340" s="341" t="s">
        <v>1083</v>
      </c>
      <c r="I340" s="338" t="s">
        <v>1105</v>
      </c>
      <c r="K340" s="338" t="s">
        <v>1104</v>
      </c>
    </row>
    <row r="341" spans="1:11" hidden="1" x14ac:dyDescent="0.2">
      <c r="A341" s="339" t="s">
        <v>451</v>
      </c>
      <c r="B341" s="339" t="s">
        <v>452</v>
      </c>
      <c r="C341" s="339" t="s">
        <v>39</v>
      </c>
      <c r="D341" s="339" t="s">
        <v>40</v>
      </c>
      <c r="E341" s="339" t="s">
        <v>1085</v>
      </c>
      <c r="F341" s="339" t="s">
        <v>1086</v>
      </c>
      <c r="G341" s="340">
        <v>24</v>
      </c>
      <c r="H341" s="341" t="s">
        <v>1081</v>
      </c>
      <c r="I341" s="338" t="s">
        <v>1105</v>
      </c>
      <c r="K341" s="338" t="s">
        <v>1104</v>
      </c>
    </row>
    <row r="342" spans="1:11" hidden="1" x14ac:dyDescent="0.2">
      <c r="A342" s="339" t="s">
        <v>453</v>
      </c>
      <c r="B342" s="339" t="s">
        <v>454</v>
      </c>
      <c r="C342" s="339" t="s">
        <v>39</v>
      </c>
      <c r="D342" s="339" t="s">
        <v>40</v>
      </c>
      <c r="E342" s="339" t="s">
        <v>1085</v>
      </c>
      <c r="F342" s="339" t="s">
        <v>1086</v>
      </c>
      <c r="G342" s="340">
        <v>24</v>
      </c>
      <c r="H342" s="341" t="s">
        <v>1081</v>
      </c>
      <c r="I342" s="338" t="s">
        <v>1105</v>
      </c>
      <c r="K342" s="338" t="s">
        <v>1104</v>
      </c>
    </row>
    <row r="343" spans="1:11" hidden="1" x14ac:dyDescent="0.2">
      <c r="A343" s="339" t="s">
        <v>455</v>
      </c>
      <c r="B343" s="339" t="s">
        <v>456</v>
      </c>
      <c r="C343" s="339" t="s">
        <v>39</v>
      </c>
      <c r="D343" s="339" t="s">
        <v>40</v>
      </c>
      <c r="E343" s="339" t="s">
        <v>1081</v>
      </c>
      <c r="F343" s="339" t="s">
        <v>1082</v>
      </c>
      <c r="G343" s="340">
        <v>25</v>
      </c>
      <c r="H343" s="341" t="s">
        <v>1091</v>
      </c>
      <c r="I343" s="338" t="s">
        <v>1105</v>
      </c>
      <c r="K343" s="338" t="s">
        <v>1104</v>
      </c>
    </row>
    <row r="344" spans="1:11" hidden="1" x14ac:dyDescent="0.2">
      <c r="A344" s="339" t="s">
        <v>457</v>
      </c>
      <c r="B344" s="339" t="s">
        <v>458</v>
      </c>
      <c r="C344" s="339" t="s">
        <v>39</v>
      </c>
      <c r="D344" s="339" t="s">
        <v>40</v>
      </c>
      <c r="E344" s="339" t="s">
        <v>1081</v>
      </c>
      <c r="F344" s="339" t="s">
        <v>1082</v>
      </c>
      <c r="G344" s="340">
        <v>19</v>
      </c>
      <c r="H344" s="341" t="s">
        <v>1051</v>
      </c>
      <c r="I344" s="338" t="s">
        <v>1105</v>
      </c>
      <c r="K344" s="338" t="s">
        <v>1107</v>
      </c>
    </row>
    <row r="345" spans="1:11" hidden="1" x14ac:dyDescent="0.2">
      <c r="A345" s="339" t="s">
        <v>459</v>
      </c>
      <c r="B345" s="339" t="s">
        <v>460</v>
      </c>
      <c r="C345" s="339" t="s">
        <v>39</v>
      </c>
      <c r="D345" s="339" t="s">
        <v>40</v>
      </c>
      <c r="E345" s="339" t="s">
        <v>1081</v>
      </c>
      <c r="F345" s="339" t="s">
        <v>1082</v>
      </c>
      <c r="G345" s="340">
        <v>19</v>
      </c>
      <c r="H345" s="341" t="s">
        <v>1051</v>
      </c>
      <c r="I345" s="338" t="s">
        <v>1105</v>
      </c>
      <c r="K345" s="338" t="s">
        <v>1107</v>
      </c>
    </row>
    <row r="346" spans="1:11" hidden="1" x14ac:dyDescent="0.2">
      <c r="A346" s="339" t="s">
        <v>461</v>
      </c>
      <c r="B346" s="339" t="s">
        <v>462</v>
      </c>
      <c r="C346" s="339" t="s">
        <v>39</v>
      </c>
      <c r="D346" s="339" t="s">
        <v>40</v>
      </c>
      <c r="E346" s="339" t="s">
        <v>1081</v>
      </c>
      <c r="F346" s="339" t="s">
        <v>1082</v>
      </c>
      <c r="G346" s="340">
        <v>19</v>
      </c>
      <c r="H346" s="341" t="s">
        <v>1051</v>
      </c>
      <c r="I346" s="338" t="s">
        <v>1105</v>
      </c>
      <c r="K346" s="338" t="s">
        <v>1107</v>
      </c>
    </row>
    <row r="347" spans="1:11" hidden="1" x14ac:dyDescent="0.2">
      <c r="A347" s="339" t="s">
        <v>463</v>
      </c>
      <c r="B347" s="339" t="s">
        <v>464</v>
      </c>
      <c r="C347" s="339" t="s">
        <v>39</v>
      </c>
      <c r="D347" s="339" t="s">
        <v>40</v>
      </c>
      <c r="E347" s="339" t="s">
        <v>1081</v>
      </c>
      <c r="F347" s="339" t="s">
        <v>1082</v>
      </c>
      <c r="G347" s="340">
        <v>19</v>
      </c>
      <c r="H347" s="341" t="s">
        <v>1051</v>
      </c>
      <c r="I347" s="338" t="s">
        <v>1105</v>
      </c>
      <c r="K347" s="338" t="s">
        <v>1107</v>
      </c>
    </row>
    <row r="348" spans="1:11" hidden="1" x14ac:dyDescent="0.2">
      <c r="A348" s="339" t="s">
        <v>465</v>
      </c>
      <c r="B348" s="339" t="s">
        <v>466</v>
      </c>
      <c r="C348" s="339" t="s">
        <v>39</v>
      </c>
      <c r="D348" s="339" t="s">
        <v>40</v>
      </c>
      <c r="E348" s="339" t="s">
        <v>1081</v>
      </c>
      <c r="F348" s="339" t="s">
        <v>1082</v>
      </c>
      <c r="G348" s="340">
        <v>19</v>
      </c>
      <c r="H348" s="341" t="s">
        <v>1051</v>
      </c>
      <c r="I348" s="338" t="s">
        <v>1105</v>
      </c>
      <c r="K348" s="338" t="s">
        <v>1107</v>
      </c>
    </row>
    <row r="349" spans="1:11" hidden="1" x14ac:dyDescent="0.2">
      <c r="A349" s="339" t="s">
        <v>467</v>
      </c>
      <c r="B349" s="339" t="s">
        <v>468</v>
      </c>
      <c r="C349" s="339" t="s">
        <v>39</v>
      </c>
      <c r="D349" s="339" t="s">
        <v>40</v>
      </c>
      <c r="E349" s="339" t="s">
        <v>1081</v>
      </c>
      <c r="F349" s="339" t="s">
        <v>1082</v>
      </c>
      <c r="G349" s="340">
        <v>19</v>
      </c>
      <c r="H349" s="341" t="s">
        <v>1051</v>
      </c>
      <c r="I349" s="338" t="s">
        <v>1105</v>
      </c>
      <c r="K349" s="338" t="s">
        <v>1107</v>
      </c>
    </row>
    <row r="350" spans="1:11" hidden="1" x14ac:dyDescent="0.2">
      <c r="A350" s="339" t="s">
        <v>469</v>
      </c>
      <c r="B350" s="339" t="s">
        <v>470</v>
      </c>
      <c r="C350" s="339" t="s">
        <v>39</v>
      </c>
      <c r="D350" s="339" t="s">
        <v>40</v>
      </c>
      <c r="E350" s="339" t="s">
        <v>1081</v>
      </c>
      <c r="F350" s="339" t="s">
        <v>1082</v>
      </c>
      <c r="G350" s="340">
        <v>19</v>
      </c>
      <c r="H350" s="341" t="s">
        <v>1051</v>
      </c>
      <c r="I350" s="338" t="s">
        <v>1105</v>
      </c>
      <c r="K350" s="338" t="s">
        <v>1107</v>
      </c>
    </row>
    <row r="351" spans="1:11" hidden="1" x14ac:dyDescent="0.2">
      <c r="A351" s="339" t="s">
        <v>471</v>
      </c>
      <c r="B351" s="339" t="s">
        <v>472</v>
      </c>
      <c r="C351" s="339" t="s">
        <v>39</v>
      </c>
      <c r="D351" s="339" t="s">
        <v>40</v>
      </c>
      <c r="E351" s="339" t="s">
        <v>1081</v>
      </c>
      <c r="F351" s="339" t="s">
        <v>1082</v>
      </c>
      <c r="G351" s="340">
        <v>19</v>
      </c>
      <c r="H351" s="341" t="s">
        <v>1051</v>
      </c>
      <c r="I351" s="338" t="s">
        <v>1105</v>
      </c>
      <c r="K351" s="338" t="s">
        <v>1107</v>
      </c>
    </row>
    <row r="352" spans="1:11" hidden="1" x14ac:dyDescent="0.2">
      <c r="A352" s="339" t="s">
        <v>473</v>
      </c>
      <c r="B352" s="339" t="s">
        <v>474</v>
      </c>
      <c r="C352" s="339" t="s">
        <v>39</v>
      </c>
      <c r="D352" s="339" t="s">
        <v>40</v>
      </c>
      <c r="E352" s="339" t="s">
        <v>1081</v>
      </c>
      <c r="F352" s="339" t="s">
        <v>1082</v>
      </c>
      <c r="G352" s="340">
        <v>19</v>
      </c>
      <c r="H352" s="341" t="s">
        <v>1051</v>
      </c>
      <c r="I352" s="338" t="s">
        <v>1105</v>
      </c>
      <c r="K352" s="338" t="s">
        <v>1107</v>
      </c>
    </row>
    <row r="353" spans="1:11" hidden="1" x14ac:dyDescent="0.2">
      <c r="A353" s="339" t="s">
        <v>475</v>
      </c>
      <c r="B353" s="339" t="s">
        <v>476</v>
      </c>
      <c r="C353" s="339" t="s">
        <v>39</v>
      </c>
      <c r="D353" s="339" t="s">
        <v>40</v>
      </c>
      <c r="E353" s="339" t="s">
        <v>1083</v>
      </c>
      <c r="F353" s="339" t="s">
        <v>1084</v>
      </c>
      <c r="G353" s="340">
        <v>24</v>
      </c>
      <c r="H353" s="341" t="s">
        <v>1083</v>
      </c>
      <c r="I353" s="338" t="s">
        <v>1105</v>
      </c>
      <c r="K353" s="338" t="s">
        <v>1104</v>
      </c>
    </row>
    <row r="354" spans="1:11" hidden="1" x14ac:dyDescent="0.2">
      <c r="A354" s="339" t="s">
        <v>477</v>
      </c>
      <c r="B354" s="339" t="s">
        <v>478</v>
      </c>
      <c r="C354" s="339" t="s">
        <v>39</v>
      </c>
      <c r="D354" s="339" t="s">
        <v>40</v>
      </c>
      <c r="E354" s="339" t="s">
        <v>1083</v>
      </c>
      <c r="F354" s="339" t="s">
        <v>1084</v>
      </c>
      <c r="G354" s="340">
        <v>24</v>
      </c>
      <c r="H354" s="341" t="s">
        <v>1083</v>
      </c>
      <c r="I354" s="338" t="s">
        <v>1105</v>
      </c>
      <c r="K354" s="338" t="s">
        <v>1104</v>
      </c>
    </row>
    <row r="355" spans="1:11" hidden="1" x14ac:dyDescent="0.2">
      <c r="A355" s="339" t="s">
        <v>479</v>
      </c>
      <c r="B355" s="339" t="s">
        <v>480</v>
      </c>
      <c r="C355" s="339" t="s">
        <v>39</v>
      </c>
      <c r="D355" s="339" t="s">
        <v>40</v>
      </c>
      <c r="E355" s="339" t="s">
        <v>1083</v>
      </c>
      <c r="F355" s="339" t="s">
        <v>1084</v>
      </c>
      <c r="G355" s="340">
        <v>24</v>
      </c>
      <c r="H355" s="341" t="s">
        <v>1083</v>
      </c>
      <c r="I355" s="338" t="s">
        <v>1105</v>
      </c>
      <c r="K355" s="338" t="s">
        <v>1107</v>
      </c>
    </row>
    <row r="356" spans="1:11" hidden="1" x14ac:dyDescent="0.2">
      <c r="A356" s="339" t="s">
        <v>481</v>
      </c>
      <c r="B356" s="339" t="s">
        <v>482</v>
      </c>
      <c r="C356" s="339" t="s">
        <v>39</v>
      </c>
      <c r="D356" s="339" t="s">
        <v>40</v>
      </c>
      <c r="E356" s="339" t="s">
        <v>1083</v>
      </c>
      <c r="F356" s="339" t="s">
        <v>1084</v>
      </c>
      <c r="G356" s="340">
        <v>24</v>
      </c>
      <c r="H356" s="341" t="s">
        <v>1083</v>
      </c>
      <c r="I356" s="338" t="s">
        <v>1105</v>
      </c>
      <c r="K356" s="338" t="s">
        <v>1104</v>
      </c>
    </row>
    <row r="357" spans="1:11" hidden="1" x14ac:dyDescent="0.2">
      <c r="A357" s="339" t="s">
        <v>483</v>
      </c>
      <c r="B357" s="339" t="s">
        <v>484</v>
      </c>
      <c r="C357" s="339" t="s">
        <v>39</v>
      </c>
      <c r="D357" s="339" t="s">
        <v>40</v>
      </c>
      <c r="E357" s="339" t="s">
        <v>1083</v>
      </c>
      <c r="F357" s="339" t="s">
        <v>1084</v>
      </c>
      <c r="G357" s="340">
        <v>24</v>
      </c>
      <c r="H357" s="341" t="s">
        <v>1083</v>
      </c>
      <c r="I357" s="338" t="s">
        <v>1105</v>
      </c>
      <c r="K357" s="338" t="s">
        <v>1107</v>
      </c>
    </row>
    <row r="358" spans="1:11" hidden="1" x14ac:dyDescent="0.2">
      <c r="A358" s="339" t="s">
        <v>485</v>
      </c>
      <c r="B358" s="339" t="s">
        <v>486</v>
      </c>
      <c r="C358" s="339" t="s">
        <v>39</v>
      </c>
      <c r="D358" s="339" t="s">
        <v>40</v>
      </c>
      <c r="E358" s="339" t="s">
        <v>1083</v>
      </c>
      <c r="F358" s="339" t="s">
        <v>1084</v>
      </c>
      <c r="G358" s="340">
        <v>24</v>
      </c>
      <c r="H358" s="341" t="s">
        <v>1083</v>
      </c>
      <c r="I358" s="338" t="s">
        <v>1105</v>
      </c>
      <c r="K358" s="338" t="s">
        <v>1107</v>
      </c>
    </row>
    <row r="359" spans="1:11" hidden="1" x14ac:dyDescent="0.2">
      <c r="A359" s="339" t="s">
        <v>487</v>
      </c>
      <c r="B359" s="339" t="s">
        <v>488</v>
      </c>
      <c r="C359" s="339" t="s">
        <v>39</v>
      </c>
      <c r="D359" s="339" t="s">
        <v>40</v>
      </c>
      <c r="E359" s="339" t="s">
        <v>1083</v>
      </c>
      <c r="F359" s="339" t="s">
        <v>1084</v>
      </c>
      <c r="G359" s="340">
        <v>24</v>
      </c>
      <c r="H359" s="341" t="s">
        <v>1083</v>
      </c>
      <c r="I359" s="338" t="s">
        <v>1105</v>
      </c>
      <c r="K359" s="338" t="s">
        <v>1107</v>
      </c>
    </row>
    <row r="360" spans="1:11" hidden="1" x14ac:dyDescent="0.2">
      <c r="A360" s="339" t="s">
        <v>489</v>
      </c>
      <c r="B360" s="339" t="s">
        <v>490</v>
      </c>
      <c r="C360" s="339" t="s">
        <v>39</v>
      </c>
      <c r="D360" s="339" t="s">
        <v>40</v>
      </c>
      <c r="E360" s="339" t="s">
        <v>1083</v>
      </c>
      <c r="F360" s="339" t="s">
        <v>1084</v>
      </c>
      <c r="G360" s="340">
        <v>24</v>
      </c>
      <c r="H360" s="341" t="s">
        <v>1083</v>
      </c>
      <c r="I360" s="338" t="s">
        <v>1105</v>
      </c>
      <c r="K360" s="338" t="s">
        <v>1104</v>
      </c>
    </row>
    <row r="361" spans="1:11" hidden="1" x14ac:dyDescent="0.2">
      <c r="A361" s="339" t="s">
        <v>491</v>
      </c>
      <c r="B361" s="339" t="s">
        <v>492</v>
      </c>
      <c r="C361" s="339" t="s">
        <v>39</v>
      </c>
      <c r="D361" s="339" t="s">
        <v>40</v>
      </c>
      <c r="E361" s="339" t="s">
        <v>1083</v>
      </c>
      <c r="F361" s="339" t="s">
        <v>1084</v>
      </c>
      <c r="G361" s="340">
        <v>24</v>
      </c>
      <c r="H361" s="341" t="s">
        <v>1085</v>
      </c>
      <c r="I361" s="338" t="s">
        <v>1105</v>
      </c>
      <c r="K361" s="338" t="s">
        <v>1104</v>
      </c>
    </row>
    <row r="362" spans="1:11" hidden="1" x14ac:dyDescent="0.2">
      <c r="A362" s="339" t="s">
        <v>493</v>
      </c>
      <c r="B362" s="339" t="s">
        <v>494</v>
      </c>
      <c r="C362" s="339" t="s">
        <v>39</v>
      </c>
      <c r="D362" s="339" t="s">
        <v>40</v>
      </c>
      <c r="E362" s="339" t="s">
        <v>1083</v>
      </c>
      <c r="F362" s="339" t="s">
        <v>1084</v>
      </c>
      <c r="G362" s="340">
        <v>24</v>
      </c>
      <c r="H362" s="341" t="s">
        <v>1085</v>
      </c>
      <c r="I362" s="338" t="s">
        <v>1105</v>
      </c>
      <c r="K362" s="338" t="s">
        <v>1104</v>
      </c>
    </row>
    <row r="363" spans="1:11" hidden="1" x14ac:dyDescent="0.2">
      <c r="A363" s="339" t="s">
        <v>495</v>
      </c>
      <c r="B363" s="339" t="s">
        <v>496</v>
      </c>
      <c r="C363" s="339" t="s">
        <v>39</v>
      </c>
      <c r="D363" s="339" t="s">
        <v>40</v>
      </c>
      <c r="E363" s="339" t="s">
        <v>1085</v>
      </c>
      <c r="F363" s="339" t="s">
        <v>1086</v>
      </c>
      <c r="G363" s="340">
        <v>24</v>
      </c>
      <c r="H363" s="341" t="s">
        <v>1081</v>
      </c>
      <c r="I363" s="338" t="s">
        <v>1105</v>
      </c>
      <c r="K363" s="338" t="s">
        <v>1104</v>
      </c>
    </row>
    <row r="364" spans="1:11" hidden="1" x14ac:dyDescent="0.2">
      <c r="A364" s="339" t="s">
        <v>497</v>
      </c>
      <c r="B364" s="339" t="s">
        <v>498</v>
      </c>
      <c r="C364" s="339" t="s">
        <v>39</v>
      </c>
      <c r="D364" s="339" t="s">
        <v>40</v>
      </c>
      <c r="E364" s="339" t="s">
        <v>1085</v>
      </c>
      <c r="F364" s="339" t="s">
        <v>1086</v>
      </c>
      <c r="G364" s="340">
        <v>24</v>
      </c>
      <c r="H364" s="341" t="s">
        <v>1081</v>
      </c>
      <c r="I364" s="338" t="s">
        <v>1105</v>
      </c>
      <c r="K364" s="338" t="s">
        <v>1104</v>
      </c>
    </row>
    <row r="365" spans="1:11" hidden="1" x14ac:dyDescent="0.2">
      <c r="A365" s="339" t="s">
        <v>499</v>
      </c>
      <c r="B365" s="339" t="s">
        <v>500</v>
      </c>
      <c r="C365" s="339" t="s">
        <v>39</v>
      </c>
      <c r="D365" s="339" t="s">
        <v>40</v>
      </c>
      <c r="E365" s="339" t="s">
        <v>1081</v>
      </c>
      <c r="F365" s="339" t="s">
        <v>1082</v>
      </c>
      <c r="G365" s="340">
        <v>19</v>
      </c>
      <c r="H365" s="341" t="s">
        <v>1051</v>
      </c>
      <c r="I365" s="338" t="s">
        <v>1105</v>
      </c>
      <c r="K365" s="338" t="s">
        <v>1107</v>
      </c>
    </row>
    <row r="366" spans="1:11" hidden="1" x14ac:dyDescent="0.2">
      <c r="A366" s="339" t="s">
        <v>501</v>
      </c>
      <c r="B366" s="339" t="s">
        <v>502</v>
      </c>
      <c r="C366" s="339" t="s">
        <v>39</v>
      </c>
      <c r="D366" s="339" t="s">
        <v>40</v>
      </c>
      <c r="E366" s="339" t="s">
        <v>1081</v>
      </c>
      <c r="F366" s="339" t="s">
        <v>1082</v>
      </c>
      <c r="G366" s="340">
        <v>24</v>
      </c>
      <c r="H366" s="341" t="s">
        <v>1081</v>
      </c>
      <c r="I366" s="338" t="s">
        <v>1105</v>
      </c>
      <c r="K366" s="338" t="s">
        <v>1104</v>
      </c>
    </row>
    <row r="367" spans="1:11" hidden="1" x14ac:dyDescent="0.2">
      <c r="A367" s="339" t="s">
        <v>521</v>
      </c>
      <c r="B367" s="339" t="s">
        <v>522</v>
      </c>
      <c r="C367" s="339" t="s">
        <v>41</v>
      </c>
      <c r="D367" s="339" t="s">
        <v>42</v>
      </c>
      <c r="E367" s="339" t="s">
        <v>1093</v>
      </c>
      <c r="F367" s="339" t="s">
        <v>1094</v>
      </c>
      <c r="G367" s="340">
        <v>164</v>
      </c>
      <c r="H367" s="341" t="s">
        <v>1095</v>
      </c>
      <c r="I367" s="338" t="s">
        <v>1105</v>
      </c>
      <c r="K367" s="338" t="s">
        <v>1104</v>
      </c>
    </row>
    <row r="368" spans="1:11" hidden="1" x14ac:dyDescent="0.2">
      <c r="A368" s="339" t="s">
        <v>523</v>
      </c>
      <c r="B368" s="339" t="s">
        <v>524</v>
      </c>
      <c r="C368" s="339" t="s">
        <v>41</v>
      </c>
      <c r="D368" s="339" t="s">
        <v>42</v>
      </c>
      <c r="E368" s="339" t="s">
        <v>1093</v>
      </c>
      <c r="F368" s="339" t="s">
        <v>1094</v>
      </c>
      <c r="G368" s="340">
        <v>164</v>
      </c>
      <c r="H368" s="341" t="s">
        <v>1095</v>
      </c>
      <c r="I368" s="338" t="s">
        <v>1105</v>
      </c>
      <c r="K368" s="338" t="s">
        <v>1104</v>
      </c>
    </row>
    <row r="369" spans="1:11" hidden="1" x14ac:dyDescent="0.2">
      <c r="A369" s="339" t="s">
        <v>969</v>
      </c>
      <c r="B369" s="339" t="s">
        <v>970</v>
      </c>
      <c r="C369" s="339" t="s">
        <v>41</v>
      </c>
      <c r="D369" s="339" t="s">
        <v>42</v>
      </c>
      <c r="E369" s="339" t="s">
        <v>1093</v>
      </c>
      <c r="F369" s="339" t="s">
        <v>1094</v>
      </c>
      <c r="G369" s="340">
        <v>164</v>
      </c>
      <c r="H369" s="341" t="s">
        <v>1095</v>
      </c>
      <c r="I369" s="338" t="s">
        <v>1105</v>
      </c>
      <c r="K369" s="338" t="s">
        <v>1104</v>
      </c>
    </row>
    <row r="370" spans="1:11" hidden="1" x14ac:dyDescent="0.2">
      <c r="A370" s="339" t="s">
        <v>525</v>
      </c>
      <c r="B370" s="339" t="s">
        <v>1201</v>
      </c>
      <c r="C370" s="339" t="s">
        <v>734</v>
      </c>
      <c r="D370" s="339" t="s">
        <v>735</v>
      </c>
      <c r="E370" s="339" t="s">
        <v>1095</v>
      </c>
      <c r="F370" s="339" t="s">
        <v>1096</v>
      </c>
      <c r="G370" s="340">
        <v>24</v>
      </c>
      <c r="H370" s="341" t="s">
        <v>1081</v>
      </c>
      <c r="I370" s="338" t="s">
        <v>1105</v>
      </c>
      <c r="K370" s="338" t="s">
        <v>1104</v>
      </c>
    </row>
    <row r="371" spans="1:11" hidden="1" x14ac:dyDescent="0.2">
      <c r="A371" s="339" t="s">
        <v>526</v>
      </c>
      <c r="B371" s="339" t="s">
        <v>527</v>
      </c>
      <c r="C371" s="339" t="s">
        <v>734</v>
      </c>
      <c r="D371" s="339" t="s">
        <v>735</v>
      </c>
      <c r="E371" s="339" t="s">
        <v>1095</v>
      </c>
      <c r="F371" s="339" t="s">
        <v>1096</v>
      </c>
      <c r="G371" s="340">
        <v>24</v>
      </c>
      <c r="H371" s="341" t="s">
        <v>1081</v>
      </c>
      <c r="I371" s="338" t="s">
        <v>1105</v>
      </c>
      <c r="K371" s="338" t="s">
        <v>1104</v>
      </c>
    </row>
    <row r="372" spans="1:11" hidden="1" x14ac:dyDescent="0.2">
      <c r="A372" s="339" t="s">
        <v>528</v>
      </c>
      <c r="B372" s="339" t="s">
        <v>529</v>
      </c>
      <c r="C372" s="339" t="s">
        <v>734</v>
      </c>
      <c r="D372" s="339" t="s">
        <v>735</v>
      </c>
      <c r="E372" s="339" t="s">
        <v>1095</v>
      </c>
      <c r="F372" s="339" t="s">
        <v>1096</v>
      </c>
      <c r="G372" s="340">
        <v>24</v>
      </c>
      <c r="H372" s="341" t="s">
        <v>1081</v>
      </c>
      <c r="I372" s="338" t="s">
        <v>1105</v>
      </c>
      <c r="K372" s="338" t="s">
        <v>1104</v>
      </c>
    </row>
    <row r="373" spans="1:11" hidden="1" x14ac:dyDescent="0.2">
      <c r="A373" s="339" t="s">
        <v>530</v>
      </c>
      <c r="B373" s="339" t="s">
        <v>1202</v>
      </c>
      <c r="C373" s="339" t="s">
        <v>734</v>
      </c>
      <c r="D373" s="339" t="s">
        <v>735</v>
      </c>
      <c r="E373" s="339" t="s">
        <v>1095</v>
      </c>
      <c r="F373" s="339" t="s">
        <v>1096</v>
      </c>
      <c r="G373" s="340">
        <v>24</v>
      </c>
      <c r="H373" s="341" t="s">
        <v>1081</v>
      </c>
      <c r="I373" s="338" t="s">
        <v>1105</v>
      </c>
      <c r="K373" s="338" t="s">
        <v>1104</v>
      </c>
    </row>
    <row r="374" spans="1:11" hidden="1" x14ac:dyDescent="0.2">
      <c r="A374" s="339" t="s">
        <v>531</v>
      </c>
      <c r="B374" s="339" t="s">
        <v>1203</v>
      </c>
      <c r="C374" s="339" t="s">
        <v>734</v>
      </c>
      <c r="D374" s="339" t="s">
        <v>735</v>
      </c>
      <c r="E374" s="339" t="s">
        <v>1095</v>
      </c>
      <c r="F374" s="339" t="s">
        <v>1096</v>
      </c>
      <c r="G374" s="340">
        <v>24</v>
      </c>
      <c r="H374" s="341" t="s">
        <v>1081</v>
      </c>
      <c r="I374" s="338" t="s">
        <v>1105</v>
      </c>
      <c r="K374" s="338" t="s">
        <v>1104</v>
      </c>
    </row>
    <row r="375" spans="1:11" hidden="1" x14ac:dyDescent="0.2">
      <c r="A375" s="339" t="s">
        <v>971</v>
      </c>
      <c r="B375" s="339" t="s">
        <v>972</v>
      </c>
      <c r="C375" s="339" t="s">
        <v>734</v>
      </c>
      <c r="D375" s="339" t="s">
        <v>735</v>
      </c>
      <c r="E375" s="339" t="s">
        <v>1095</v>
      </c>
      <c r="F375" s="339" t="s">
        <v>1096</v>
      </c>
      <c r="G375" s="340">
        <v>24</v>
      </c>
      <c r="H375" s="341" t="s">
        <v>1081</v>
      </c>
      <c r="I375" s="338" t="s">
        <v>1105</v>
      </c>
      <c r="K375" s="338" t="s">
        <v>1104</v>
      </c>
    </row>
    <row r="376" spans="1:11" hidden="1" x14ac:dyDescent="0.2">
      <c r="A376" s="339" t="s">
        <v>532</v>
      </c>
      <c r="B376" s="339" t="s">
        <v>1204</v>
      </c>
      <c r="C376" s="339" t="s">
        <v>734</v>
      </c>
      <c r="D376" s="339" t="s">
        <v>735</v>
      </c>
      <c r="E376" s="339" t="s">
        <v>1095</v>
      </c>
      <c r="F376" s="339" t="s">
        <v>1096</v>
      </c>
      <c r="G376" s="340">
        <v>24</v>
      </c>
      <c r="H376" s="341" t="s">
        <v>1083</v>
      </c>
      <c r="I376" s="338" t="s">
        <v>1105</v>
      </c>
      <c r="K376" s="338" t="s">
        <v>1104</v>
      </c>
    </row>
    <row r="377" spans="1:11" hidden="1" x14ac:dyDescent="0.2">
      <c r="A377" s="339" t="s">
        <v>533</v>
      </c>
      <c r="B377" s="339" t="s">
        <v>1205</v>
      </c>
      <c r="C377" s="339" t="s">
        <v>734</v>
      </c>
      <c r="D377" s="339" t="s">
        <v>735</v>
      </c>
      <c r="E377" s="339" t="s">
        <v>1095</v>
      </c>
      <c r="F377" s="339" t="s">
        <v>1096</v>
      </c>
      <c r="G377" s="340">
        <v>24</v>
      </c>
      <c r="H377" s="341" t="s">
        <v>1083</v>
      </c>
      <c r="I377" s="338" t="s">
        <v>1105</v>
      </c>
      <c r="K377" s="338" t="s">
        <v>1104</v>
      </c>
    </row>
    <row r="378" spans="1:11" hidden="1" x14ac:dyDescent="0.2">
      <c r="A378" s="339" t="s">
        <v>534</v>
      </c>
      <c r="B378" s="339" t="s">
        <v>1206</v>
      </c>
      <c r="C378" s="339" t="s">
        <v>734</v>
      </c>
      <c r="D378" s="339" t="s">
        <v>735</v>
      </c>
      <c r="E378" s="339" t="s">
        <v>1095</v>
      </c>
      <c r="F378" s="339" t="s">
        <v>1096</v>
      </c>
      <c r="G378" s="340">
        <v>24</v>
      </c>
      <c r="H378" s="341" t="s">
        <v>1083</v>
      </c>
      <c r="I378" s="338" t="s">
        <v>1105</v>
      </c>
      <c r="K378" s="338" t="s">
        <v>1104</v>
      </c>
    </row>
    <row r="379" spans="1:11" hidden="1" x14ac:dyDescent="0.2">
      <c r="A379" s="339" t="s">
        <v>535</v>
      </c>
      <c r="B379" s="339" t="s">
        <v>1207</v>
      </c>
      <c r="C379" s="339" t="s">
        <v>734</v>
      </c>
      <c r="D379" s="339" t="s">
        <v>735</v>
      </c>
      <c r="E379" s="339" t="s">
        <v>1095</v>
      </c>
      <c r="F379" s="339" t="s">
        <v>1096</v>
      </c>
      <c r="G379" s="340">
        <v>24</v>
      </c>
      <c r="H379" s="341" t="s">
        <v>1083</v>
      </c>
      <c r="I379" s="338" t="s">
        <v>1105</v>
      </c>
      <c r="K379" s="338" t="s">
        <v>1104</v>
      </c>
    </row>
    <row r="380" spans="1:11" hidden="1" x14ac:dyDescent="0.2">
      <c r="A380" s="339" t="s">
        <v>536</v>
      </c>
      <c r="B380" s="339" t="s">
        <v>1208</v>
      </c>
      <c r="C380" s="339" t="s">
        <v>734</v>
      </c>
      <c r="D380" s="339" t="s">
        <v>735</v>
      </c>
      <c r="E380" s="339" t="s">
        <v>1095</v>
      </c>
      <c r="F380" s="339" t="s">
        <v>1096</v>
      </c>
      <c r="G380" s="340">
        <v>24</v>
      </c>
      <c r="H380" s="341" t="s">
        <v>1083</v>
      </c>
      <c r="I380" s="338" t="s">
        <v>1105</v>
      </c>
      <c r="K380" s="338" t="s">
        <v>1104</v>
      </c>
    </row>
    <row r="381" spans="1:11" hidden="1" x14ac:dyDescent="0.2">
      <c r="A381" s="339" t="s">
        <v>537</v>
      </c>
      <c r="B381" s="339" t="s">
        <v>1209</v>
      </c>
      <c r="C381" s="339" t="s">
        <v>734</v>
      </c>
      <c r="D381" s="339" t="s">
        <v>735</v>
      </c>
      <c r="E381" s="339" t="s">
        <v>1095</v>
      </c>
      <c r="F381" s="339" t="s">
        <v>1096</v>
      </c>
      <c r="G381" s="340">
        <v>24</v>
      </c>
      <c r="H381" s="341" t="s">
        <v>1083</v>
      </c>
      <c r="I381" s="338" t="s">
        <v>1105</v>
      </c>
      <c r="K381" s="338" t="s">
        <v>1104</v>
      </c>
    </row>
    <row r="382" spans="1:11" hidden="1" x14ac:dyDescent="0.2">
      <c r="A382" s="339" t="s">
        <v>538</v>
      </c>
      <c r="B382" s="339" t="s">
        <v>1210</v>
      </c>
      <c r="C382" s="339" t="s">
        <v>734</v>
      </c>
      <c r="D382" s="339" t="s">
        <v>735</v>
      </c>
      <c r="E382" s="339" t="s">
        <v>1095</v>
      </c>
      <c r="F382" s="339" t="s">
        <v>1096</v>
      </c>
      <c r="G382" s="340">
        <v>24</v>
      </c>
      <c r="H382" s="341" t="s">
        <v>1083</v>
      </c>
      <c r="I382" s="338" t="s">
        <v>1105</v>
      </c>
      <c r="K382" s="338" t="s">
        <v>1104</v>
      </c>
    </row>
    <row r="383" spans="1:11" hidden="1" x14ac:dyDescent="0.2">
      <c r="A383" s="339" t="s">
        <v>539</v>
      </c>
      <c r="B383" s="339" t="s">
        <v>1211</v>
      </c>
      <c r="C383" s="339" t="s">
        <v>734</v>
      </c>
      <c r="D383" s="339" t="s">
        <v>735</v>
      </c>
      <c r="E383" s="339" t="s">
        <v>1095</v>
      </c>
      <c r="F383" s="339" t="s">
        <v>1096</v>
      </c>
      <c r="G383" s="340">
        <v>24</v>
      </c>
      <c r="H383" s="341" t="s">
        <v>1083</v>
      </c>
      <c r="I383" s="338" t="s">
        <v>1105</v>
      </c>
      <c r="K383" s="338" t="s">
        <v>1104</v>
      </c>
    </row>
    <row r="384" spans="1:11" hidden="1" x14ac:dyDescent="0.2">
      <c r="A384" s="339" t="s">
        <v>540</v>
      </c>
      <c r="B384" s="339" t="s">
        <v>1212</v>
      </c>
      <c r="C384" s="339" t="s">
        <v>734</v>
      </c>
      <c r="D384" s="339" t="s">
        <v>735</v>
      </c>
      <c r="E384" s="339" t="s">
        <v>1095</v>
      </c>
      <c r="F384" s="339" t="s">
        <v>1096</v>
      </c>
      <c r="G384" s="340">
        <v>24</v>
      </c>
      <c r="H384" s="341" t="s">
        <v>1083</v>
      </c>
      <c r="I384" s="338" t="s">
        <v>1105</v>
      </c>
      <c r="K384" s="338" t="s">
        <v>1104</v>
      </c>
    </row>
    <row r="385" spans="1:11" hidden="1" x14ac:dyDescent="0.2">
      <c r="A385" s="339" t="s">
        <v>541</v>
      </c>
      <c r="B385" s="339" t="s">
        <v>1213</v>
      </c>
      <c r="C385" s="339" t="s">
        <v>734</v>
      </c>
      <c r="D385" s="339" t="s">
        <v>735</v>
      </c>
      <c r="E385" s="339" t="s">
        <v>1095</v>
      </c>
      <c r="F385" s="339" t="s">
        <v>1096</v>
      </c>
      <c r="G385" s="340">
        <v>24</v>
      </c>
      <c r="H385" s="341" t="s">
        <v>1083</v>
      </c>
      <c r="I385" s="338" t="s">
        <v>1105</v>
      </c>
      <c r="K385" s="338" t="s">
        <v>1104</v>
      </c>
    </row>
    <row r="386" spans="1:11" hidden="1" x14ac:dyDescent="0.2">
      <c r="A386" s="339" t="s">
        <v>542</v>
      </c>
      <c r="B386" s="339" t="s">
        <v>543</v>
      </c>
      <c r="C386" s="339" t="s">
        <v>734</v>
      </c>
      <c r="D386" s="339" t="s">
        <v>735</v>
      </c>
      <c r="E386" s="339" t="s">
        <v>1095</v>
      </c>
      <c r="F386" s="339" t="s">
        <v>1096</v>
      </c>
      <c r="G386" s="340">
        <v>24</v>
      </c>
      <c r="H386" s="341" t="s">
        <v>1085</v>
      </c>
      <c r="I386" s="338" t="s">
        <v>1105</v>
      </c>
      <c r="K386" s="338" t="s">
        <v>1104</v>
      </c>
    </row>
    <row r="387" spans="1:11" hidden="1" x14ac:dyDescent="0.2">
      <c r="A387" s="339" t="s">
        <v>544</v>
      </c>
      <c r="B387" s="339" t="s">
        <v>545</v>
      </c>
      <c r="C387" s="339" t="s">
        <v>734</v>
      </c>
      <c r="D387" s="339" t="s">
        <v>735</v>
      </c>
      <c r="E387" s="339" t="s">
        <v>1095</v>
      </c>
      <c r="F387" s="339" t="s">
        <v>1096</v>
      </c>
      <c r="G387" s="340">
        <v>24</v>
      </c>
      <c r="H387" s="341" t="s">
        <v>1085</v>
      </c>
      <c r="I387" s="338" t="s">
        <v>1105</v>
      </c>
      <c r="K387" s="338" t="s">
        <v>1104</v>
      </c>
    </row>
    <row r="388" spans="1:11" hidden="1" x14ac:dyDescent="0.2">
      <c r="A388" s="339" t="s">
        <v>546</v>
      </c>
      <c r="B388" s="339" t="s">
        <v>1214</v>
      </c>
      <c r="C388" s="339" t="s">
        <v>734</v>
      </c>
      <c r="D388" s="339" t="s">
        <v>735</v>
      </c>
      <c r="E388" s="339" t="s">
        <v>1095</v>
      </c>
      <c r="F388" s="339" t="s">
        <v>1096</v>
      </c>
      <c r="G388" s="340">
        <v>24</v>
      </c>
      <c r="H388" s="341" t="s">
        <v>1081</v>
      </c>
      <c r="I388" s="338" t="s">
        <v>1105</v>
      </c>
      <c r="K388" s="338" t="s">
        <v>1104</v>
      </c>
    </row>
    <row r="389" spans="1:11" hidden="1" x14ac:dyDescent="0.2">
      <c r="A389" s="339" t="s">
        <v>547</v>
      </c>
      <c r="B389" s="339" t="s">
        <v>1215</v>
      </c>
      <c r="C389" s="339" t="s">
        <v>734</v>
      </c>
      <c r="D389" s="339" t="s">
        <v>735</v>
      </c>
      <c r="E389" s="339" t="s">
        <v>1095</v>
      </c>
      <c r="F389" s="339" t="s">
        <v>1096</v>
      </c>
      <c r="G389" s="340">
        <v>24</v>
      </c>
      <c r="H389" s="341" t="s">
        <v>1081</v>
      </c>
      <c r="I389" s="338" t="s">
        <v>1105</v>
      </c>
      <c r="K389" s="338" t="s">
        <v>1104</v>
      </c>
    </row>
    <row r="390" spans="1:11" hidden="1" x14ac:dyDescent="0.2">
      <c r="A390" s="339" t="s">
        <v>973</v>
      </c>
      <c r="B390" s="339" t="s">
        <v>974</v>
      </c>
      <c r="C390" s="339" t="s">
        <v>734</v>
      </c>
      <c r="D390" s="339" t="s">
        <v>735</v>
      </c>
      <c r="E390" s="339" t="s">
        <v>1095</v>
      </c>
      <c r="F390" s="339" t="s">
        <v>1096</v>
      </c>
      <c r="G390" s="340">
        <v>25</v>
      </c>
      <c r="H390" s="341" t="s">
        <v>1093</v>
      </c>
      <c r="I390" s="338" t="s">
        <v>1105</v>
      </c>
      <c r="K390" s="338" t="s">
        <v>1104</v>
      </c>
    </row>
    <row r="391" spans="1:11" hidden="1" x14ac:dyDescent="0.2">
      <c r="A391" s="339" t="s">
        <v>548</v>
      </c>
      <c r="B391" s="339" t="s">
        <v>1216</v>
      </c>
      <c r="C391" s="339" t="s">
        <v>734</v>
      </c>
      <c r="D391" s="339" t="s">
        <v>735</v>
      </c>
      <c r="E391" s="339" t="s">
        <v>1095</v>
      </c>
      <c r="F391" s="339" t="s">
        <v>1096</v>
      </c>
      <c r="G391" s="340">
        <v>25</v>
      </c>
      <c r="H391" s="341" t="s">
        <v>1093</v>
      </c>
      <c r="I391" s="338" t="s">
        <v>1105</v>
      </c>
      <c r="K391" s="338" t="s">
        <v>1104</v>
      </c>
    </row>
    <row r="392" spans="1:11" hidden="1" x14ac:dyDescent="0.2">
      <c r="A392" s="339" t="s">
        <v>549</v>
      </c>
      <c r="B392" s="339" t="s">
        <v>1217</v>
      </c>
      <c r="C392" s="339" t="s">
        <v>734</v>
      </c>
      <c r="D392" s="339" t="s">
        <v>735</v>
      </c>
      <c r="E392" s="339" t="s">
        <v>1095</v>
      </c>
      <c r="F392" s="339" t="s">
        <v>1096</v>
      </c>
      <c r="G392" s="340">
        <v>25</v>
      </c>
      <c r="H392" s="341" t="s">
        <v>1093</v>
      </c>
      <c r="I392" s="338" t="s">
        <v>1105</v>
      </c>
      <c r="K392" s="338" t="s">
        <v>1107</v>
      </c>
    </row>
    <row r="393" spans="1:11" hidden="1" x14ac:dyDescent="0.2">
      <c r="A393" s="339" t="s">
        <v>550</v>
      </c>
      <c r="B393" s="339" t="s">
        <v>1218</v>
      </c>
      <c r="C393" s="339" t="s">
        <v>734</v>
      </c>
      <c r="D393" s="339" t="s">
        <v>735</v>
      </c>
      <c r="E393" s="339" t="s">
        <v>1095</v>
      </c>
      <c r="F393" s="339" t="s">
        <v>1096</v>
      </c>
      <c r="G393" s="340">
        <v>164</v>
      </c>
      <c r="H393" s="341" t="s">
        <v>1095</v>
      </c>
      <c r="I393" s="338" t="s">
        <v>1105</v>
      </c>
      <c r="K393" s="338" t="s">
        <v>1104</v>
      </c>
    </row>
    <row r="394" spans="1:11" hidden="1" x14ac:dyDescent="0.2">
      <c r="A394" s="339" t="s">
        <v>551</v>
      </c>
      <c r="B394" s="339" t="s">
        <v>1219</v>
      </c>
      <c r="C394" s="339" t="s">
        <v>734</v>
      </c>
      <c r="D394" s="339" t="s">
        <v>735</v>
      </c>
      <c r="E394" s="339" t="s">
        <v>1095</v>
      </c>
      <c r="F394" s="339" t="s">
        <v>1096</v>
      </c>
      <c r="G394" s="340">
        <v>164</v>
      </c>
      <c r="H394" s="341" t="s">
        <v>1095</v>
      </c>
      <c r="I394" s="338" t="s">
        <v>1105</v>
      </c>
      <c r="K394" s="338" t="s">
        <v>1104</v>
      </c>
    </row>
    <row r="395" spans="1:11" hidden="1" x14ac:dyDescent="0.2">
      <c r="A395" s="339" t="s">
        <v>552</v>
      </c>
      <c r="B395" s="339" t="s">
        <v>1220</v>
      </c>
      <c r="C395" s="339" t="s">
        <v>734</v>
      </c>
      <c r="D395" s="339" t="s">
        <v>735</v>
      </c>
      <c r="E395" s="339" t="s">
        <v>1095</v>
      </c>
      <c r="F395" s="339" t="s">
        <v>1096</v>
      </c>
      <c r="G395" s="340">
        <v>164</v>
      </c>
      <c r="H395" s="341" t="s">
        <v>1095</v>
      </c>
      <c r="I395" s="338" t="s">
        <v>1105</v>
      </c>
      <c r="K395" s="338" t="s">
        <v>1104</v>
      </c>
    </row>
    <row r="396" spans="1:11" hidden="1" x14ac:dyDescent="0.2">
      <c r="A396" s="339" t="s">
        <v>553</v>
      </c>
      <c r="B396" s="339" t="s">
        <v>1221</v>
      </c>
      <c r="C396" s="339" t="s">
        <v>734</v>
      </c>
      <c r="D396" s="339" t="s">
        <v>735</v>
      </c>
      <c r="E396" s="339" t="s">
        <v>1095</v>
      </c>
      <c r="F396" s="339" t="s">
        <v>1096</v>
      </c>
      <c r="G396" s="340">
        <v>164</v>
      </c>
      <c r="H396" s="341" t="s">
        <v>1095</v>
      </c>
      <c r="I396" s="338" t="s">
        <v>1105</v>
      </c>
      <c r="K396" s="338" t="s">
        <v>1104</v>
      </c>
    </row>
    <row r="397" spans="1:11" hidden="1" x14ac:dyDescent="0.2">
      <c r="A397" s="339" t="s">
        <v>554</v>
      </c>
      <c r="B397" s="339" t="s">
        <v>555</v>
      </c>
      <c r="C397" s="339" t="s">
        <v>41</v>
      </c>
      <c r="D397" s="339" t="s">
        <v>42</v>
      </c>
      <c r="E397" s="339" t="s">
        <v>1093</v>
      </c>
      <c r="F397" s="339" t="s">
        <v>1094</v>
      </c>
      <c r="G397" s="340">
        <v>164</v>
      </c>
      <c r="H397" s="341" t="s">
        <v>1095</v>
      </c>
      <c r="I397" s="338" t="s">
        <v>1105</v>
      </c>
      <c r="K397" s="338" t="s">
        <v>1104</v>
      </c>
    </row>
    <row r="398" spans="1:11" hidden="1" x14ac:dyDescent="0.2">
      <c r="A398" s="339" t="s">
        <v>556</v>
      </c>
      <c r="B398" s="339" t="s">
        <v>557</v>
      </c>
      <c r="C398" s="339" t="s">
        <v>41</v>
      </c>
      <c r="D398" s="339" t="s">
        <v>42</v>
      </c>
      <c r="E398" s="339" t="s">
        <v>1093</v>
      </c>
      <c r="F398" s="339" t="s">
        <v>1094</v>
      </c>
      <c r="G398" s="340">
        <v>164</v>
      </c>
      <c r="H398" s="341" t="s">
        <v>1095</v>
      </c>
      <c r="I398" s="338" t="s">
        <v>1105</v>
      </c>
      <c r="K398" s="338" t="s">
        <v>1104</v>
      </c>
    </row>
    <row r="399" spans="1:11" hidden="1" x14ac:dyDescent="0.2">
      <c r="A399" s="339" t="s">
        <v>558</v>
      </c>
      <c r="B399" s="339" t="s">
        <v>559</v>
      </c>
      <c r="C399" s="339" t="s">
        <v>41</v>
      </c>
      <c r="D399" s="339" t="s">
        <v>42</v>
      </c>
      <c r="E399" s="339" t="s">
        <v>1093</v>
      </c>
      <c r="F399" s="339" t="s">
        <v>1094</v>
      </c>
      <c r="G399" s="340">
        <v>164</v>
      </c>
      <c r="H399" s="341" t="s">
        <v>1095</v>
      </c>
      <c r="I399" s="338" t="s">
        <v>1105</v>
      </c>
      <c r="K399" s="338" t="s">
        <v>1104</v>
      </c>
    </row>
    <row r="400" spans="1:11" hidden="1" x14ac:dyDescent="0.2">
      <c r="A400" s="339" t="s">
        <v>560</v>
      </c>
      <c r="B400" s="339" t="s">
        <v>561</v>
      </c>
      <c r="C400" s="339" t="s">
        <v>41</v>
      </c>
      <c r="D400" s="339" t="s">
        <v>42</v>
      </c>
      <c r="E400" s="339" t="s">
        <v>1093</v>
      </c>
      <c r="F400" s="339" t="s">
        <v>1094</v>
      </c>
      <c r="G400" s="340">
        <v>164</v>
      </c>
      <c r="H400" s="341" t="s">
        <v>1095</v>
      </c>
      <c r="I400" s="338" t="s">
        <v>1105</v>
      </c>
      <c r="K400" s="338" t="s">
        <v>1104</v>
      </c>
    </row>
    <row r="401" spans="1:11" hidden="1" x14ac:dyDescent="0.2">
      <c r="A401" s="339" t="s">
        <v>562</v>
      </c>
      <c r="B401" s="339" t="s">
        <v>563</v>
      </c>
      <c r="C401" s="339" t="s">
        <v>41</v>
      </c>
      <c r="D401" s="339" t="s">
        <v>42</v>
      </c>
      <c r="E401" s="339" t="s">
        <v>1093</v>
      </c>
      <c r="F401" s="339" t="s">
        <v>1094</v>
      </c>
      <c r="G401" s="340">
        <v>164</v>
      </c>
      <c r="H401" s="341" t="s">
        <v>1095</v>
      </c>
      <c r="I401" s="338" t="s">
        <v>1105</v>
      </c>
      <c r="K401" s="338" t="s">
        <v>1104</v>
      </c>
    </row>
    <row r="402" spans="1:11" hidden="1" x14ac:dyDescent="0.2">
      <c r="A402" s="339" t="s">
        <v>564</v>
      </c>
      <c r="B402" s="339" t="s">
        <v>565</v>
      </c>
      <c r="C402" s="339" t="s">
        <v>41</v>
      </c>
      <c r="D402" s="339" t="s">
        <v>42</v>
      </c>
      <c r="E402" s="339" t="s">
        <v>1093</v>
      </c>
      <c r="F402" s="339" t="s">
        <v>1094</v>
      </c>
      <c r="G402" s="340">
        <v>164</v>
      </c>
      <c r="H402" s="341" t="s">
        <v>1095</v>
      </c>
      <c r="I402" s="338" t="s">
        <v>1105</v>
      </c>
      <c r="K402" s="338" t="s">
        <v>1107</v>
      </c>
    </row>
    <row r="403" spans="1:11" hidden="1" x14ac:dyDescent="0.2">
      <c r="A403" s="339" t="s">
        <v>566</v>
      </c>
      <c r="B403" s="339" t="s">
        <v>567</v>
      </c>
      <c r="C403" s="339" t="s">
        <v>41</v>
      </c>
      <c r="D403" s="339" t="s">
        <v>42</v>
      </c>
      <c r="E403" s="339" t="s">
        <v>1093</v>
      </c>
      <c r="F403" s="339" t="s">
        <v>1094</v>
      </c>
      <c r="G403" s="340">
        <v>164</v>
      </c>
      <c r="H403" s="341" t="s">
        <v>1095</v>
      </c>
      <c r="I403" s="338" t="s">
        <v>1105</v>
      </c>
      <c r="K403" s="338" t="s">
        <v>1104</v>
      </c>
    </row>
    <row r="404" spans="1:11" hidden="1" x14ac:dyDescent="0.2">
      <c r="A404" s="339" t="s">
        <v>568</v>
      </c>
      <c r="B404" s="339" t="s">
        <v>569</v>
      </c>
      <c r="C404" s="339" t="s">
        <v>41</v>
      </c>
      <c r="D404" s="339" t="s">
        <v>42</v>
      </c>
      <c r="E404" s="339" t="s">
        <v>1093</v>
      </c>
      <c r="F404" s="339" t="s">
        <v>1094</v>
      </c>
      <c r="G404" s="340">
        <v>164</v>
      </c>
      <c r="H404" s="341" t="s">
        <v>1095</v>
      </c>
      <c r="I404" s="338" t="s">
        <v>1105</v>
      </c>
      <c r="K404" s="338" t="s">
        <v>1104</v>
      </c>
    </row>
    <row r="405" spans="1:11" hidden="1" x14ac:dyDescent="0.2">
      <c r="A405" s="339" t="s">
        <v>570</v>
      </c>
      <c r="B405" s="339" t="s">
        <v>571</v>
      </c>
      <c r="C405" s="339" t="s">
        <v>41</v>
      </c>
      <c r="D405" s="339" t="s">
        <v>42</v>
      </c>
      <c r="E405" s="339" t="s">
        <v>1093</v>
      </c>
      <c r="F405" s="339" t="s">
        <v>1094</v>
      </c>
      <c r="G405" s="340">
        <v>164</v>
      </c>
      <c r="H405" s="341" t="s">
        <v>1095</v>
      </c>
      <c r="I405" s="338" t="s">
        <v>1105</v>
      </c>
      <c r="K405" s="338" t="s">
        <v>1104</v>
      </c>
    </row>
    <row r="406" spans="1:11" hidden="1" x14ac:dyDescent="0.2">
      <c r="A406" s="339" t="s">
        <v>572</v>
      </c>
      <c r="B406" s="339" t="s">
        <v>573</v>
      </c>
      <c r="C406" s="339" t="s">
        <v>41</v>
      </c>
      <c r="D406" s="339" t="s">
        <v>42</v>
      </c>
      <c r="E406" s="339" t="s">
        <v>1093</v>
      </c>
      <c r="F406" s="339" t="s">
        <v>1094</v>
      </c>
      <c r="G406" s="340">
        <v>164</v>
      </c>
      <c r="H406" s="341" t="s">
        <v>1095</v>
      </c>
      <c r="I406" s="338" t="s">
        <v>1105</v>
      </c>
      <c r="K406" s="338" t="s">
        <v>1104</v>
      </c>
    </row>
    <row r="407" spans="1:11" hidden="1" x14ac:dyDescent="0.2">
      <c r="A407" s="339" t="s">
        <v>574</v>
      </c>
      <c r="B407" s="339" t="s">
        <v>575</v>
      </c>
      <c r="C407" s="339" t="s">
        <v>41</v>
      </c>
      <c r="D407" s="339" t="s">
        <v>42</v>
      </c>
      <c r="E407" s="339" t="s">
        <v>1093</v>
      </c>
      <c r="F407" s="339" t="s">
        <v>1094</v>
      </c>
      <c r="G407" s="340">
        <v>164</v>
      </c>
      <c r="H407" s="341" t="s">
        <v>1095</v>
      </c>
      <c r="I407" s="338" t="s">
        <v>1105</v>
      </c>
      <c r="K407" s="338" t="s">
        <v>1104</v>
      </c>
    </row>
    <row r="408" spans="1:11" hidden="1" x14ac:dyDescent="0.2">
      <c r="A408" s="339" t="s">
        <v>576</v>
      </c>
      <c r="B408" s="339" t="s">
        <v>577</v>
      </c>
      <c r="C408" s="339" t="s">
        <v>41</v>
      </c>
      <c r="D408" s="339" t="s">
        <v>42</v>
      </c>
      <c r="E408" s="339" t="s">
        <v>1093</v>
      </c>
      <c r="F408" s="339" t="s">
        <v>1094</v>
      </c>
      <c r="G408" s="340">
        <v>164</v>
      </c>
      <c r="H408" s="341" t="s">
        <v>1095</v>
      </c>
      <c r="I408" s="338" t="s">
        <v>1105</v>
      </c>
      <c r="K408" s="338" t="s">
        <v>1104</v>
      </c>
    </row>
    <row r="409" spans="1:11" hidden="1" x14ac:dyDescent="0.2">
      <c r="A409" s="339" t="s">
        <v>578</v>
      </c>
      <c r="B409" s="339" t="s">
        <v>579</v>
      </c>
      <c r="C409" s="339" t="s">
        <v>41</v>
      </c>
      <c r="D409" s="339" t="s">
        <v>42</v>
      </c>
      <c r="E409" s="339" t="s">
        <v>1093</v>
      </c>
      <c r="F409" s="339" t="s">
        <v>1094</v>
      </c>
      <c r="G409" s="340">
        <v>25</v>
      </c>
      <c r="H409" s="341" t="s">
        <v>1093</v>
      </c>
      <c r="I409" s="338" t="s">
        <v>1105</v>
      </c>
      <c r="K409" s="338" t="s">
        <v>1104</v>
      </c>
    </row>
    <row r="410" spans="1:11" hidden="1" x14ac:dyDescent="0.2">
      <c r="A410" s="339" t="s">
        <v>580</v>
      </c>
      <c r="B410" s="339" t="s">
        <v>581</v>
      </c>
      <c r="C410" s="339" t="s">
        <v>41</v>
      </c>
      <c r="D410" s="339" t="s">
        <v>42</v>
      </c>
      <c r="E410" s="339" t="s">
        <v>1093</v>
      </c>
      <c r="F410" s="339" t="s">
        <v>1094</v>
      </c>
      <c r="G410" s="340">
        <v>25</v>
      </c>
      <c r="H410" s="341" t="s">
        <v>1093</v>
      </c>
      <c r="I410" s="338" t="s">
        <v>1105</v>
      </c>
      <c r="K410" s="338" t="s">
        <v>1104</v>
      </c>
    </row>
    <row r="411" spans="1:11" hidden="1" x14ac:dyDescent="0.2">
      <c r="A411" s="339" t="s">
        <v>582</v>
      </c>
      <c r="B411" s="339" t="s">
        <v>583</v>
      </c>
      <c r="C411" s="339" t="s">
        <v>41</v>
      </c>
      <c r="D411" s="339" t="s">
        <v>42</v>
      </c>
      <c r="E411" s="339" t="s">
        <v>1093</v>
      </c>
      <c r="F411" s="339" t="s">
        <v>1094</v>
      </c>
      <c r="G411" s="340">
        <v>25</v>
      </c>
      <c r="H411" s="341" t="s">
        <v>1093</v>
      </c>
      <c r="I411" s="338" t="s">
        <v>1105</v>
      </c>
      <c r="K411" s="338" t="s">
        <v>1104</v>
      </c>
    </row>
    <row r="412" spans="1:11" hidden="1" x14ac:dyDescent="0.2">
      <c r="A412" s="339" t="s">
        <v>584</v>
      </c>
      <c r="B412" s="339" t="s">
        <v>585</v>
      </c>
      <c r="C412" s="339" t="s">
        <v>41</v>
      </c>
      <c r="D412" s="339" t="s">
        <v>42</v>
      </c>
      <c r="E412" s="339" t="s">
        <v>1093</v>
      </c>
      <c r="F412" s="339" t="s">
        <v>1094</v>
      </c>
      <c r="G412" s="340">
        <v>25</v>
      </c>
      <c r="H412" s="341" t="s">
        <v>1093</v>
      </c>
      <c r="I412" s="338" t="s">
        <v>1105</v>
      </c>
      <c r="K412" s="338" t="s">
        <v>1104</v>
      </c>
    </row>
    <row r="413" spans="1:11" hidden="1" x14ac:dyDescent="0.2">
      <c r="A413" s="339" t="s">
        <v>586</v>
      </c>
      <c r="B413" s="339" t="s">
        <v>587</v>
      </c>
      <c r="C413" s="339" t="s">
        <v>41</v>
      </c>
      <c r="D413" s="339" t="s">
        <v>42</v>
      </c>
      <c r="E413" s="339" t="s">
        <v>1093</v>
      </c>
      <c r="F413" s="339" t="s">
        <v>1094</v>
      </c>
      <c r="G413" s="340">
        <v>25</v>
      </c>
      <c r="H413" s="341" t="s">
        <v>1093</v>
      </c>
      <c r="I413" s="338" t="s">
        <v>1105</v>
      </c>
      <c r="K413" s="338" t="s">
        <v>1104</v>
      </c>
    </row>
    <row r="414" spans="1:11" hidden="1" x14ac:dyDescent="0.2">
      <c r="A414" s="339" t="s">
        <v>588</v>
      </c>
      <c r="B414" s="339" t="s">
        <v>589</v>
      </c>
      <c r="C414" s="339" t="s">
        <v>41</v>
      </c>
      <c r="D414" s="339" t="s">
        <v>42</v>
      </c>
      <c r="E414" s="339" t="s">
        <v>1093</v>
      </c>
      <c r="F414" s="339" t="s">
        <v>1094</v>
      </c>
      <c r="G414" s="340">
        <v>25</v>
      </c>
      <c r="H414" s="341" t="s">
        <v>1093</v>
      </c>
      <c r="I414" s="338" t="s">
        <v>1105</v>
      </c>
      <c r="K414" s="338" t="s">
        <v>1104</v>
      </c>
    </row>
    <row r="415" spans="1:11" hidden="1" x14ac:dyDescent="0.2">
      <c r="A415" s="339" t="s">
        <v>590</v>
      </c>
      <c r="B415" s="339" t="s">
        <v>591</v>
      </c>
      <c r="C415" s="339" t="s">
        <v>41</v>
      </c>
      <c r="D415" s="339" t="s">
        <v>42</v>
      </c>
      <c r="E415" s="339" t="s">
        <v>1093</v>
      </c>
      <c r="F415" s="339" t="s">
        <v>1094</v>
      </c>
      <c r="G415" s="340">
        <v>25</v>
      </c>
      <c r="H415" s="341" t="s">
        <v>1093</v>
      </c>
      <c r="I415" s="338" t="s">
        <v>1105</v>
      </c>
      <c r="K415" s="338" t="s">
        <v>1104</v>
      </c>
    </row>
    <row r="416" spans="1:11" hidden="1" x14ac:dyDescent="0.2">
      <c r="A416" s="339" t="s">
        <v>592</v>
      </c>
      <c r="B416" s="339" t="s">
        <v>593</v>
      </c>
      <c r="C416" s="339" t="s">
        <v>41</v>
      </c>
      <c r="D416" s="339" t="s">
        <v>42</v>
      </c>
      <c r="E416" s="339" t="s">
        <v>1093</v>
      </c>
      <c r="F416" s="339" t="s">
        <v>1094</v>
      </c>
      <c r="G416" s="340">
        <v>25</v>
      </c>
      <c r="H416" s="341" t="s">
        <v>1093</v>
      </c>
      <c r="I416" s="338" t="s">
        <v>1105</v>
      </c>
      <c r="K416" s="338" t="s">
        <v>1104</v>
      </c>
    </row>
    <row r="417" spans="1:11" hidden="1" x14ac:dyDescent="0.2">
      <c r="A417" s="339" t="s">
        <v>975</v>
      </c>
      <c r="B417" s="339" t="s">
        <v>976</v>
      </c>
      <c r="C417" s="339" t="s">
        <v>41</v>
      </c>
      <c r="D417" s="339" t="s">
        <v>42</v>
      </c>
      <c r="E417" s="339" t="s">
        <v>1093</v>
      </c>
      <c r="F417" s="339" t="s">
        <v>1094</v>
      </c>
      <c r="G417" s="340">
        <v>25</v>
      </c>
      <c r="H417" s="341" t="s">
        <v>1093</v>
      </c>
      <c r="I417" s="338" t="s">
        <v>1105</v>
      </c>
      <c r="K417" s="338" t="s">
        <v>1104</v>
      </c>
    </row>
    <row r="418" spans="1:11" hidden="1" x14ac:dyDescent="0.2">
      <c r="A418" s="339" t="s">
        <v>977</v>
      </c>
      <c r="B418" s="339" t="s">
        <v>978</v>
      </c>
      <c r="C418" s="339" t="s">
        <v>41</v>
      </c>
      <c r="D418" s="339" t="s">
        <v>42</v>
      </c>
      <c r="E418" s="339" t="s">
        <v>1093</v>
      </c>
      <c r="F418" s="339" t="s">
        <v>1094</v>
      </c>
      <c r="G418" s="340">
        <v>25</v>
      </c>
      <c r="H418" s="341" t="s">
        <v>1093</v>
      </c>
      <c r="I418" s="338" t="s">
        <v>1105</v>
      </c>
      <c r="K418" s="338" t="s">
        <v>1104</v>
      </c>
    </row>
    <row r="419" spans="1:11" hidden="1" x14ac:dyDescent="0.2">
      <c r="A419" s="339" t="s">
        <v>979</v>
      </c>
      <c r="B419" s="339" t="s">
        <v>980</v>
      </c>
      <c r="C419" s="339" t="s">
        <v>41</v>
      </c>
      <c r="D419" s="339" t="s">
        <v>42</v>
      </c>
      <c r="E419" s="339" t="s">
        <v>1093</v>
      </c>
      <c r="F419" s="339" t="s">
        <v>1094</v>
      </c>
      <c r="G419" s="340">
        <v>25</v>
      </c>
      <c r="H419" s="341" t="s">
        <v>1093</v>
      </c>
      <c r="I419" s="338" t="s">
        <v>1105</v>
      </c>
      <c r="K419" s="338" t="s">
        <v>1104</v>
      </c>
    </row>
    <row r="420" spans="1:11" hidden="1" x14ac:dyDescent="0.2">
      <c r="A420" s="339" t="s">
        <v>594</v>
      </c>
      <c r="B420" s="339" t="s">
        <v>1222</v>
      </c>
      <c r="C420" s="339" t="s">
        <v>41</v>
      </c>
      <c r="D420" s="339" t="s">
        <v>42</v>
      </c>
      <c r="E420" s="339" t="s">
        <v>1093</v>
      </c>
      <c r="F420" s="339" t="s">
        <v>1094</v>
      </c>
      <c r="G420" s="340">
        <v>25</v>
      </c>
      <c r="H420" s="341" t="s">
        <v>1093</v>
      </c>
      <c r="I420" s="338" t="s">
        <v>1105</v>
      </c>
      <c r="K420" s="338" t="s">
        <v>1104</v>
      </c>
    </row>
    <row r="421" spans="1:11" hidden="1" x14ac:dyDescent="0.2">
      <c r="A421" s="339" t="s">
        <v>981</v>
      </c>
      <c r="B421" s="339" t="s">
        <v>982</v>
      </c>
      <c r="C421" s="339" t="s">
        <v>41</v>
      </c>
      <c r="D421" s="339" t="s">
        <v>42</v>
      </c>
      <c r="E421" s="339" t="s">
        <v>1093</v>
      </c>
      <c r="F421" s="339" t="s">
        <v>1094</v>
      </c>
      <c r="G421" s="340">
        <v>25</v>
      </c>
      <c r="H421" s="341" t="s">
        <v>1093</v>
      </c>
      <c r="I421" s="338" t="s">
        <v>1105</v>
      </c>
      <c r="K421" s="338" t="s">
        <v>1104</v>
      </c>
    </row>
    <row r="422" spans="1:11" hidden="1" x14ac:dyDescent="0.2">
      <c r="A422" s="339" t="s">
        <v>983</v>
      </c>
      <c r="B422" s="339" t="s">
        <v>984</v>
      </c>
      <c r="C422" s="339" t="s">
        <v>41</v>
      </c>
      <c r="D422" s="339" t="s">
        <v>42</v>
      </c>
      <c r="E422" s="339" t="s">
        <v>1093</v>
      </c>
      <c r="F422" s="339" t="s">
        <v>1094</v>
      </c>
      <c r="G422" s="340">
        <v>25</v>
      </c>
      <c r="H422" s="341" t="s">
        <v>1093</v>
      </c>
      <c r="I422" s="338" t="s">
        <v>1105</v>
      </c>
      <c r="K422" s="338" t="s">
        <v>1104</v>
      </c>
    </row>
    <row r="423" spans="1:11" hidden="1" x14ac:dyDescent="0.2">
      <c r="A423" s="339" t="s">
        <v>595</v>
      </c>
      <c r="B423" s="339" t="s">
        <v>1223</v>
      </c>
      <c r="C423" s="339" t="s">
        <v>41</v>
      </c>
      <c r="D423" s="339" t="s">
        <v>42</v>
      </c>
      <c r="E423" s="339" t="s">
        <v>1093</v>
      </c>
      <c r="F423" s="339" t="s">
        <v>1094</v>
      </c>
      <c r="G423" s="340">
        <v>25</v>
      </c>
      <c r="H423" s="341" t="s">
        <v>1093</v>
      </c>
      <c r="I423" s="338" t="s">
        <v>1105</v>
      </c>
      <c r="K423" s="338" t="s">
        <v>1104</v>
      </c>
    </row>
    <row r="424" spans="1:11" hidden="1" x14ac:dyDescent="0.2">
      <c r="A424" s="339" t="s">
        <v>985</v>
      </c>
      <c r="B424" s="339" t="s">
        <v>596</v>
      </c>
      <c r="C424" s="339" t="s">
        <v>41</v>
      </c>
      <c r="D424" s="339" t="s">
        <v>42</v>
      </c>
      <c r="E424" s="339" t="s">
        <v>1093</v>
      </c>
      <c r="F424" s="339" t="s">
        <v>1094</v>
      </c>
      <c r="G424" s="340">
        <v>25</v>
      </c>
      <c r="H424" s="341" t="s">
        <v>1093</v>
      </c>
      <c r="I424" s="338" t="s">
        <v>1105</v>
      </c>
      <c r="K424" s="338" t="s">
        <v>1104</v>
      </c>
    </row>
    <row r="425" spans="1:11" hidden="1" x14ac:dyDescent="0.2">
      <c r="A425" s="339" t="s">
        <v>597</v>
      </c>
      <c r="B425" s="339" t="s">
        <v>598</v>
      </c>
      <c r="C425" s="339" t="s">
        <v>41</v>
      </c>
      <c r="D425" s="339" t="s">
        <v>42</v>
      </c>
      <c r="E425" s="339" t="s">
        <v>1093</v>
      </c>
      <c r="F425" s="339" t="s">
        <v>1094</v>
      </c>
      <c r="G425" s="340">
        <v>25</v>
      </c>
      <c r="H425" s="341" t="s">
        <v>1093</v>
      </c>
      <c r="I425" s="338" t="s">
        <v>1105</v>
      </c>
      <c r="K425" s="338" t="s">
        <v>1104</v>
      </c>
    </row>
    <row r="426" spans="1:11" hidden="1" x14ac:dyDescent="0.2">
      <c r="A426" s="339" t="s">
        <v>599</v>
      </c>
      <c r="B426" s="339" t="s">
        <v>600</v>
      </c>
      <c r="C426" s="339" t="s">
        <v>41</v>
      </c>
      <c r="D426" s="339" t="s">
        <v>42</v>
      </c>
      <c r="E426" s="339" t="s">
        <v>1093</v>
      </c>
      <c r="F426" s="339" t="s">
        <v>1094</v>
      </c>
      <c r="G426" s="340">
        <v>25</v>
      </c>
      <c r="H426" s="341" t="s">
        <v>1093</v>
      </c>
      <c r="I426" s="338" t="s">
        <v>1105</v>
      </c>
      <c r="K426" s="338" t="s">
        <v>1104</v>
      </c>
    </row>
    <row r="427" spans="1:11" hidden="1" x14ac:dyDescent="0.2">
      <c r="A427" s="339" t="s">
        <v>601</v>
      </c>
      <c r="B427" s="339" t="s">
        <v>602</v>
      </c>
      <c r="C427" s="339" t="s">
        <v>41</v>
      </c>
      <c r="D427" s="339" t="s">
        <v>42</v>
      </c>
      <c r="E427" s="339" t="s">
        <v>1093</v>
      </c>
      <c r="F427" s="339" t="s">
        <v>1094</v>
      </c>
      <c r="G427" s="340">
        <v>25</v>
      </c>
      <c r="H427" s="341" t="s">
        <v>1093</v>
      </c>
      <c r="I427" s="338" t="s">
        <v>1105</v>
      </c>
      <c r="K427" s="338" t="s">
        <v>1104</v>
      </c>
    </row>
    <row r="428" spans="1:11" hidden="1" x14ac:dyDescent="0.2">
      <c r="A428" s="339" t="s">
        <v>603</v>
      </c>
      <c r="B428" s="339" t="s">
        <v>604</v>
      </c>
      <c r="C428" s="339" t="s">
        <v>41</v>
      </c>
      <c r="D428" s="339" t="s">
        <v>42</v>
      </c>
      <c r="E428" s="339" t="s">
        <v>1093</v>
      </c>
      <c r="F428" s="339" t="s">
        <v>1094</v>
      </c>
      <c r="G428" s="340">
        <v>25</v>
      </c>
      <c r="H428" s="341" t="s">
        <v>1093</v>
      </c>
      <c r="I428" s="338" t="s">
        <v>1105</v>
      </c>
      <c r="K428" s="338" t="s">
        <v>1104</v>
      </c>
    </row>
    <row r="429" spans="1:11" hidden="1" x14ac:dyDescent="0.2">
      <c r="A429" s="339" t="s">
        <v>605</v>
      </c>
      <c r="B429" s="339" t="s">
        <v>1224</v>
      </c>
      <c r="C429" s="339" t="s">
        <v>41</v>
      </c>
      <c r="D429" s="339" t="s">
        <v>42</v>
      </c>
      <c r="E429" s="339" t="s">
        <v>1093</v>
      </c>
      <c r="F429" s="339" t="s">
        <v>1094</v>
      </c>
      <c r="G429" s="340">
        <v>25</v>
      </c>
      <c r="H429" s="341" t="s">
        <v>1093</v>
      </c>
      <c r="I429" s="338" t="s">
        <v>1105</v>
      </c>
      <c r="K429" s="338" t="s">
        <v>1107</v>
      </c>
    </row>
    <row r="430" spans="1:11" hidden="1" x14ac:dyDescent="0.2">
      <c r="A430" s="339" t="s">
        <v>606</v>
      </c>
      <c r="B430" s="339" t="s">
        <v>1225</v>
      </c>
      <c r="C430" s="339" t="s">
        <v>41</v>
      </c>
      <c r="D430" s="339" t="s">
        <v>42</v>
      </c>
      <c r="E430" s="339" t="s">
        <v>1093</v>
      </c>
      <c r="F430" s="339" t="s">
        <v>1094</v>
      </c>
      <c r="G430" s="340">
        <v>25</v>
      </c>
      <c r="H430" s="341" t="s">
        <v>1093</v>
      </c>
      <c r="I430" s="338" t="s">
        <v>1105</v>
      </c>
      <c r="K430" s="338" t="s">
        <v>1107</v>
      </c>
    </row>
    <row r="431" spans="1:11" hidden="1" x14ac:dyDescent="0.2">
      <c r="A431" s="339" t="s">
        <v>607</v>
      </c>
      <c r="B431" s="339" t="s">
        <v>608</v>
      </c>
      <c r="C431" s="339" t="s">
        <v>41</v>
      </c>
      <c r="D431" s="339" t="s">
        <v>42</v>
      </c>
      <c r="E431" s="339" t="s">
        <v>1093</v>
      </c>
      <c r="F431" s="339" t="s">
        <v>1094</v>
      </c>
      <c r="G431" s="340">
        <v>25</v>
      </c>
      <c r="H431" s="341" t="s">
        <v>1093</v>
      </c>
      <c r="I431" s="338" t="s">
        <v>1105</v>
      </c>
      <c r="K431" s="338" t="s">
        <v>1107</v>
      </c>
    </row>
    <row r="432" spans="1:11" hidden="1" x14ac:dyDescent="0.2">
      <c r="A432" s="339" t="s">
        <v>609</v>
      </c>
      <c r="B432" s="339" t="s">
        <v>610</v>
      </c>
      <c r="C432" s="339" t="s">
        <v>41</v>
      </c>
      <c r="D432" s="339" t="s">
        <v>42</v>
      </c>
      <c r="E432" s="339" t="s">
        <v>1093</v>
      </c>
      <c r="F432" s="339" t="s">
        <v>1094</v>
      </c>
      <c r="G432" s="340">
        <v>25</v>
      </c>
      <c r="H432" s="341" t="s">
        <v>1093</v>
      </c>
      <c r="I432" s="338" t="s">
        <v>1105</v>
      </c>
      <c r="K432" s="338" t="s">
        <v>1104</v>
      </c>
    </row>
    <row r="433" spans="1:11" hidden="1" x14ac:dyDescent="0.2">
      <c r="A433" s="339" t="s">
        <v>611</v>
      </c>
      <c r="B433" s="339" t="s">
        <v>612</v>
      </c>
      <c r="C433" s="339" t="s">
        <v>41</v>
      </c>
      <c r="D433" s="339" t="s">
        <v>42</v>
      </c>
      <c r="E433" s="339" t="s">
        <v>1093</v>
      </c>
      <c r="F433" s="339" t="s">
        <v>1094</v>
      </c>
      <c r="G433" s="340">
        <v>25</v>
      </c>
      <c r="H433" s="341" t="s">
        <v>1093</v>
      </c>
      <c r="I433" s="338" t="s">
        <v>1105</v>
      </c>
      <c r="K433" s="338" t="s">
        <v>1107</v>
      </c>
    </row>
    <row r="434" spans="1:11" hidden="1" x14ac:dyDescent="0.2">
      <c r="A434" s="339" t="s">
        <v>613</v>
      </c>
      <c r="B434" s="339" t="s">
        <v>614</v>
      </c>
      <c r="C434" s="339" t="s">
        <v>41</v>
      </c>
      <c r="D434" s="339" t="s">
        <v>42</v>
      </c>
      <c r="E434" s="339" t="s">
        <v>1093</v>
      </c>
      <c r="F434" s="339" t="s">
        <v>1094</v>
      </c>
      <c r="G434" s="340">
        <v>25</v>
      </c>
      <c r="H434" s="341" t="s">
        <v>1093</v>
      </c>
      <c r="I434" s="338" t="s">
        <v>1105</v>
      </c>
      <c r="K434" s="338" t="s">
        <v>1107</v>
      </c>
    </row>
    <row r="435" spans="1:11" hidden="1" x14ac:dyDescent="0.2">
      <c r="A435" s="339" t="s">
        <v>615</v>
      </c>
      <c r="B435" s="339" t="s">
        <v>616</v>
      </c>
      <c r="C435" s="339" t="s">
        <v>41</v>
      </c>
      <c r="D435" s="339" t="s">
        <v>42</v>
      </c>
      <c r="E435" s="339" t="s">
        <v>1093</v>
      </c>
      <c r="F435" s="339" t="s">
        <v>1094</v>
      </c>
      <c r="G435" s="340">
        <v>25</v>
      </c>
      <c r="H435" s="341" t="s">
        <v>1093</v>
      </c>
      <c r="I435" s="338" t="s">
        <v>1105</v>
      </c>
      <c r="K435" s="338" t="s">
        <v>1104</v>
      </c>
    </row>
    <row r="436" spans="1:11" hidden="1" x14ac:dyDescent="0.2">
      <c r="A436" s="339" t="s">
        <v>617</v>
      </c>
      <c r="B436" s="339" t="s">
        <v>618</v>
      </c>
      <c r="C436" s="339" t="s">
        <v>41</v>
      </c>
      <c r="D436" s="339" t="s">
        <v>42</v>
      </c>
      <c r="E436" s="339" t="s">
        <v>1093</v>
      </c>
      <c r="F436" s="339" t="s">
        <v>1094</v>
      </c>
      <c r="G436" s="340">
        <v>25</v>
      </c>
      <c r="H436" s="341" t="s">
        <v>1093</v>
      </c>
      <c r="I436" s="338" t="s">
        <v>1105</v>
      </c>
      <c r="K436" s="338" t="s">
        <v>1107</v>
      </c>
    </row>
    <row r="437" spans="1:11" hidden="1" x14ac:dyDescent="0.2">
      <c r="A437" s="339" t="s">
        <v>619</v>
      </c>
      <c r="B437" s="339" t="s">
        <v>620</v>
      </c>
      <c r="C437" s="339" t="s">
        <v>41</v>
      </c>
      <c r="D437" s="339" t="s">
        <v>42</v>
      </c>
      <c r="E437" s="339" t="s">
        <v>1093</v>
      </c>
      <c r="F437" s="339" t="s">
        <v>1094</v>
      </c>
      <c r="G437" s="340">
        <v>25</v>
      </c>
      <c r="H437" s="341" t="s">
        <v>1093</v>
      </c>
      <c r="I437" s="338" t="s">
        <v>1105</v>
      </c>
      <c r="K437" s="338" t="s">
        <v>1104</v>
      </c>
    </row>
    <row r="438" spans="1:11" hidden="1" x14ac:dyDescent="0.2">
      <c r="A438" s="339" t="s">
        <v>621</v>
      </c>
      <c r="B438" s="339" t="s">
        <v>622</v>
      </c>
      <c r="C438" s="339" t="s">
        <v>41</v>
      </c>
      <c r="D438" s="339" t="s">
        <v>42</v>
      </c>
      <c r="E438" s="339" t="s">
        <v>1093</v>
      </c>
      <c r="F438" s="339" t="s">
        <v>1094</v>
      </c>
      <c r="G438" s="340">
        <v>25</v>
      </c>
      <c r="H438" s="341" t="s">
        <v>1093</v>
      </c>
      <c r="I438" s="338" t="s">
        <v>1105</v>
      </c>
      <c r="K438" s="338" t="s">
        <v>1104</v>
      </c>
    </row>
  </sheetData>
  <autoFilter ref="A1:K438">
    <filterColumn colId="2">
      <filters>
        <filter val="P04"/>
      </filters>
    </filterColumn>
    <sortState ref="A2:K438">
      <sortCondition ref="A2:A438"/>
    </sortState>
  </autoFilter>
  <sortState ref="A2:F438">
    <sortCondition ref="C2:C438"/>
    <sortCondition ref="E2:E438"/>
  </sortState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J441"/>
  <sheetViews>
    <sheetView zoomScale="80" zoomScaleNormal="80" workbookViewId="0">
      <selection activeCell="C51" sqref="C51:C167"/>
    </sheetView>
  </sheetViews>
  <sheetFormatPr defaultRowHeight="18" x14ac:dyDescent="0.25"/>
  <cols>
    <col min="1" max="1" width="17.375" customWidth="1"/>
    <col min="2" max="2" width="84" customWidth="1"/>
    <col min="3" max="3" width="20.125" style="101" customWidth="1"/>
    <col min="4" max="4" width="10.125" customWidth="1"/>
    <col min="5" max="5" width="14.375" style="96" customWidth="1"/>
    <col min="6" max="6" width="16.25" style="96" customWidth="1"/>
    <col min="7" max="7" width="8.625" style="96" customWidth="1"/>
    <col min="8" max="8" width="4.375" customWidth="1"/>
    <col min="9" max="9" width="3.375" customWidth="1"/>
  </cols>
  <sheetData>
    <row r="1" spans="1:10" ht="18" customHeight="1" x14ac:dyDescent="0.25">
      <c r="A1" s="98"/>
      <c r="B1" s="98" t="s">
        <v>1334</v>
      </c>
      <c r="C1" s="99"/>
      <c r="D1" s="98"/>
      <c r="E1" s="98"/>
      <c r="F1" s="98"/>
    </row>
    <row r="2" spans="1:10" ht="27.75" x14ac:dyDescent="0.65">
      <c r="A2" s="33" t="s">
        <v>736</v>
      </c>
      <c r="B2" s="33" t="s">
        <v>737</v>
      </c>
      <c r="C2" s="100" t="s">
        <v>707</v>
      </c>
      <c r="D2" s="27"/>
      <c r="E2" s="97" t="s">
        <v>799</v>
      </c>
      <c r="F2" s="97" t="s">
        <v>800</v>
      </c>
      <c r="G2" s="344" t="s">
        <v>1226</v>
      </c>
      <c r="H2" s="94"/>
    </row>
    <row r="3" spans="1:10" ht="27.75" hidden="1" x14ac:dyDescent="0.65">
      <c r="A3" s="150" t="s">
        <v>144</v>
      </c>
      <c r="B3" s="150" t="s">
        <v>145</v>
      </c>
      <c r="C3" s="149">
        <v>0</v>
      </c>
      <c r="D3" s="27"/>
      <c r="E3" s="97" t="s">
        <v>1035</v>
      </c>
      <c r="F3" s="97" t="s">
        <v>16</v>
      </c>
      <c r="G3" s="344" t="s">
        <v>1105</v>
      </c>
      <c r="H3" s="94"/>
      <c r="I3" s="152"/>
      <c r="J3" t="s">
        <v>1227</v>
      </c>
    </row>
    <row r="4" spans="1:10" ht="27.75" hidden="1" x14ac:dyDescent="0.65">
      <c r="A4" s="150" t="s">
        <v>146</v>
      </c>
      <c r="B4" s="150" t="s">
        <v>147</v>
      </c>
      <c r="C4" s="149">
        <v>0</v>
      </c>
      <c r="D4" s="27"/>
      <c r="E4" s="97" t="s">
        <v>1035</v>
      </c>
      <c r="F4" s="97" t="s">
        <v>16</v>
      </c>
      <c r="G4" s="344" t="s">
        <v>1105</v>
      </c>
      <c r="H4" s="94"/>
    </row>
    <row r="5" spans="1:10" ht="27.75" hidden="1" x14ac:dyDescent="0.65">
      <c r="A5" s="150" t="s">
        <v>148</v>
      </c>
      <c r="B5" s="150" t="s">
        <v>149</v>
      </c>
      <c r="C5" s="149">
        <v>1000000</v>
      </c>
      <c r="D5" s="27"/>
      <c r="E5" s="97" t="s">
        <v>1035</v>
      </c>
      <c r="F5" s="97" t="s">
        <v>16</v>
      </c>
      <c r="G5" s="344" t="s">
        <v>1105</v>
      </c>
      <c r="H5" s="94"/>
    </row>
    <row r="6" spans="1:10" ht="27.75" hidden="1" x14ac:dyDescent="0.65">
      <c r="A6" s="150" t="s">
        <v>150</v>
      </c>
      <c r="B6" s="150" t="s">
        <v>151</v>
      </c>
      <c r="C6" s="149">
        <v>0</v>
      </c>
      <c r="D6" s="27"/>
      <c r="E6" s="97" t="s">
        <v>1035</v>
      </c>
      <c r="F6" s="97" t="s">
        <v>16</v>
      </c>
      <c r="G6" s="344" t="s">
        <v>1105</v>
      </c>
      <c r="H6" s="94"/>
    </row>
    <row r="7" spans="1:10" ht="27.75" hidden="1" x14ac:dyDescent="0.65">
      <c r="A7" s="150" t="s">
        <v>152</v>
      </c>
      <c r="B7" s="150" t="s">
        <v>1106</v>
      </c>
      <c r="C7" s="149">
        <v>0</v>
      </c>
      <c r="D7" s="27"/>
      <c r="E7" s="97" t="s">
        <v>1035</v>
      </c>
      <c r="F7" s="97" t="s">
        <v>16</v>
      </c>
      <c r="G7" s="344" t="s">
        <v>1105</v>
      </c>
      <c r="H7" s="94"/>
    </row>
    <row r="8" spans="1:10" ht="27.75" hidden="1" x14ac:dyDescent="0.65">
      <c r="A8" s="150" t="s">
        <v>153</v>
      </c>
      <c r="B8" s="150" t="s">
        <v>154</v>
      </c>
      <c r="C8" s="149">
        <v>0</v>
      </c>
      <c r="D8" s="27"/>
      <c r="E8" s="97" t="s">
        <v>1035</v>
      </c>
      <c r="F8" s="97" t="s">
        <v>16</v>
      </c>
      <c r="G8" s="344" t="s">
        <v>1105</v>
      </c>
      <c r="H8" s="94"/>
    </row>
    <row r="9" spans="1:10" ht="27.75" hidden="1" x14ac:dyDescent="0.65">
      <c r="A9" s="150" t="s">
        <v>155</v>
      </c>
      <c r="B9" s="150" t="s">
        <v>177</v>
      </c>
      <c r="C9" s="149">
        <v>0</v>
      </c>
      <c r="D9" s="27"/>
      <c r="E9" s="97" t="s">
        <v>1035</v>
      </c>
      <c r="F9" s="97" t="s">
        <v>16</v>
      </c>
      <c r="G9" s="344" t="s">
        <v>1105</v>
      </c>
      <c r="H9" s="94"/>
    </row>
    <row r="10" spans="1:10" ht="27.75" hidden="1" x14ac:dyDescent="0.65">
      <c r="A10" s="150" t="s">
        <v>156</v>
      </c>
      <c r="B10" s="150" t="s">
        <v>179</v>
      </c>
      <c r="C10" s="149">
        <v>0</v>
      </c>
      <c r="D10" s="27"/>
      <c r="E10" s="97" t="s">
        <v>1035</v>
      </c>
      <c r="F10" s="97" t="s">
        <v>16</v>
      </c>
      <c r="G10" s="344" t="s">
        <v>1105</v>
      </c>
      <c r="H10" s="94"/>
    </row>
    <row r="11" spans="1:10" ht="27.75" hidden="1" x14ac:dyDescent="0.65">
      <c r="A11" s="150" t="s">
        <v>157</v>
      </c>
      <c r="B11" s="150" t="s">
        <v>158</v>
      </c>
      <c r="C11" s="149">
        <v>0</v>
      </c>
      <c r="D11" s="27"/>
      <c r="E11" s="97" t="s">
        <v>1035</v>
      </c>
      <c r="F11" s="97" t="s">
        <v>16</v>
      </c>
      <c r="G11" s="344" t="s">
        <v>1105</v>
      </c>
      <c r="H11" s="94"/>
    </row>
    <row r="12" spans="1:10" ht="27.75" hidden="1" x14ac:dyDescent="0.65">
      <c r="A12" s="150" t="s">
        <v>159</v>
      </c>
      <c r="B12" s="150" t="s">
        <v>160</v>
      </c>
      <c r="C12" s="149">
        <v>0</v>
      </c>
      <c r="D12" s="27"/>
      <c r="E12" s="97" t="s">
        <v>1035</v>
      </c>
      <c r="F12" s="97" t="s">
        <v>16</v>
      </c>
      <c r="G12" s="344" t="s">
        <v>1105</v>
      </c>
      <c r="H12" s="94"/>
    </row>
    <row r="13" spans="1:10" ht="27.75" hidden="1" x14ac:dyDescent="0.65">
      <c r="A13" s="150" t="s">
        <v>117</v>
      </c>
      <c r="B13" s="150" t="s">
        <v>118</v>
      </c>
      <c r="C13" s="149">
        <v>0</v>
      </c>
      <c r="D13" s="27"/>
      <c r="E13" s="97" t="s">
        <v>1028</v>
      </c>
      <c r="F13" s="97" t="s">
        <v>12</v>
      </c>
      <c r="G13" s="344" t="s">
        <v>1105</v>
      </c>
      <c r="H13" s="94"/>
    </row>
    <row r="14" spans="1:10" ht="27.75" hidden="1" x14ac:dyDescent="0.65">
      <c r="A14" s="150" t="s">
        <v>119</v>
      </c>
      <c r="B14" s="150" t="s">
        <v>120</v>
      </c>
      <c r="C14" s="149">
        <v>0</v>
      </c>
      <c r="D14" s="27"/>
      <c r="E14" s="97" t="s">
        <v>1028</v>
      </c>
      <c r="F14" s="97" t="s">
        <v>12</v>
      </c>
      <c r="G14" s="344" t="s">
        <v>1105</v>
      </c>
      <c r="H14" s="94"/>
    </row>
    <row r="15" spans="1:10" ht="27.75" hidden="1" x14ac:dyDescent="0.65">
      <c r="A15" s="150" t="s">
        <v>829</v>
      </c>
      <c r="B15" s="150" t="s">
        <v>122</v>
      </c>
      <c r="C15" s="149">
        <v>0</v>
      </c>
      <c r="D15" s="27"/>
      <c r="E15" s="97" t="s">
        <v>1028</v>
      </c>
      <c r="F15" s="97" t="s">
        <v>12</v>
      </c>
      <c r="G15" s="344" t="s">
        <v>1105</v>
      </c>
      <c r="H15" s="94"/>
    </row>
    <row r="16" spans="1:10" ht="27.75" hidden="1" x14ac:dyDescent="0.65">
      <c r="A16" s="150" t="s">
        <v>830</v>
      </c>
      <c r="B16" s="150" t="s">
        <v>123</v>
      </c>
      <c r="C16" s="149">
        <v>0</v>
      </c>
      <c r="D16" s="27"/>
      <c r="E16" s="97" t="s">
        <v>1028</v>
      </c>
      <c r="F16" s="97" t="s">
        <v>12</v>
      </c>
      <c r="G16" s="344" t="s">
        <v>1105</v>
      </c>
      <c r="H16" s="94"/>
    </row>
    <row r="17" spans="1:8" ht="27.75" hidden="1" x14ac:dyDescent="0.65">
      <c r="A17" s="150" t="s">
        <v>831</v>
      </c>
      <c r="B17" s="150" t="s">
        <v>832</v>
      </c>
      <c r="C17" s="149">
        <v>0</v>
      </c>
      <c r="D17" s="27"/>
      <c r="E17" s="97" t="s">
        <v>1028</v>
      </c>
      <c r="F17" s="97" t="s">
        <v>12</v>
      </c>
      <c r="G17" s="344" t="s">
        <v>1105</v>
      </c>
      <c r="H17" s="94"/>
    </row>
    <row r="18" spans="1:8" ht="27.75" hidden="1" x14ac:dyDescent="0.65">
      <c r="A18" s="150" t="s">
        <v>124</v>
      </c>
      <c r="B18" s="150" t="s">
        <v>125</v>
      </c>
      <c r="C18" s="149">
        <v>0</v>
      </c>
      <c r="D18" s="27"/>
      <c r="E18" s="97" t="s">
        <v>1028</v>
      </c>
      <c r="F18" s="97" t="s">
        <v>12</v>
      </c>
      <c r="G18" s="344" t="s">
        <v>1105</v>
      </c>
      <c r="H18" s="94"/>
    </row>
    <row r="19" spans="1:8" ht="27.75" hidden="1" x14ac:dyDescent="0.65">
      <c r="A19" s="150" t="s">
        <v>126</v>
      </c>
      <c r="B19" s="150" t="s">
        <v>127</v>
      </c>
      <c r="C19" s="149">
        <v>500000</v>
      </c>
      <c r="D19" s="27"/>
      <c r="E19" s="97" t="s">
        <v>1028</v>
      </c>
      <c r="F19" s="97" t="s">
        <v>12</v>
      </c>
      <c r="G19" s="344" t="s">
        <v>1105</v>
      </c>
      <c r="H19" s="94"/>
    </row>
    <row r="20" spans="1:8" ht="27.75" hidden="1" x14ac:dyDescent="0.65">
      <c r="A20" s="150" t="s">
        <v>833</v>
      </c>
      <c r="B20" s="150" t="s">
        <v>121</v>
      </c>
      <c r="C20" s="149">
        <v>700000</v>
      </c>
      <c r="D20" s="27"/>
      <c r="E20" s="97" t="s">
        <v>1028</v>
      </c>
      <c r="F20" s="97" t="s">
        <v>12</v>
      </c>
      <c r="G20" s="344" t="s">
        <v>1105</v>
      </c>
      <c r="H20" s="94"/>
    </row>
    <row r="21" spans="1:8" ht="27.75" hidden="1" x14ac:dyDescent="0.65">
      <c r="A21" s="150" t="s">
        <v>834</v>
      </c>
      <c r="B21" s="150" t="s">
        <v>84</v>
      </c>
      <c r="C21" s="149">
        <v>500000</v>
      </c>
      <c r="D21" s="27"/>
      <c r="E21" s="97" t="s">
        <v>1007</v>
      </c>
      <c r="F21" s="97" t="s">
        <v>6</v>
      </c>
      <c r="G21" s="344" t="s">
        <v>1105</v>
      </c>
      <c r="H21" s="94"/>
    </row>
    <row r="22" spans="1:8" ht="27.75" hidden="1" x14ac:dyDescent="0.65">
      <c r="A22" s="150" t="s">
        <v>835</v>
      </c>
      <c r="B22" s="150" t="s">
        <v>836</v>
      </c>
      <c r="C22" s="149">
        <v>740850</v>
      </c>
      <c r="D22" s="27"/>
      <c r="E22" s="97" t="s">
        <v>996</v>
      </c>
      <c r="F22" s="97" t="s">
        <v>2</v>
      </c>
      <c r="G22" s="344" t="s">
        <v>1105</v>
      </c>
      <c r="H22" s="94"/>
    </row>
    <row r="23" spans="1:8" ht="27.75" hidden="1" x14ac:dyDescent="0.65">
      <c r="A23" s="150" t="s">
        <v>837</v>
      </c>
      <c r="B23" s="150" t="s">
        <v>838</v>
      </c>
      <c r="C23" s="149">
        <v>0</v>
      </c>
      <c r="D23" s="27"/>
      <c r="E23" s="97" t="s">
        <v>1028</v>
      </c>
      <c r="F23" s="97" t="s">
        <v>12</v>
      </c>
      <c r="G23" s="344" t="s">
        <v>1105</v>
      </c>
      <c r="H23" s="94"/>
    </row>
    <row r="24" spans="1:8" ht="27.75" hidden="1" x14ac:dyDescent="0.65">
      <c r="A24" s="150" t="s">
        <v>76</v>
      </c>
      <c r="B24" s="150" t="s">
        <v>1108</v>
      </c>
      <c r="C24" s="149">
        <v>200000</v>
      </c>
      <c r="D24" s="27"/>
      <c r="E24" s="97" t="s">
        <v>997</v>
      </c>
      <c r="F24" s="97" t="s">
        <v>4</v>
      </c>
      <c r="G24" s="344" t="s">
        <v>1105</v>
      </c>
      <c r="H24" s="94"/>
    </row>
    <row r="25" spans="1:8" ht="27.75" hidden="1" x14ac:dyDescent="0.65">
      <c r="A25" s="150" t="s">
        <v>77</v>
      </c>
      <c r="B25" s="150" t="s">
        <v>1109</v>
      </c>
      <c r="C25" s="149">
        <v>2300000</v>
      </c>
      <c r="D25" s="27"/>
      <c r="E25" s="97" t="s">
        <v>999</v>
      </c>
      <c r="F25" s="97" t="s">
        <v>4</v>
      </c>
      <c r="G25" s="344" t="s">
        <v>1105</v>
      </c>
      <c r="H25" s="94"/>
    </row>
    <row r="26" spans="1:8" ht="27.75" hidden="1" x14ac:dyDescent="0.65">
      <c r="A26" s="150" t="s">
        <v>128</v>
      </c>
      <c r="B26" s="150" t="s">
        <v>1110</v>
      </c>
      <c r="C26" s="149">
        <v>19000000</v>
      </c>
      <c r="D26" s="27"/>
      <c r="E26" s="97" t="s">
        <v>1030</v>
      </c>
      <c r="F26" s="97" t="s">
        <v>12</v>
      </c>
      <c r="G26" s="344" t="s">
        <v>1105</v>
      </c>
      <c r="H26" s="94"/>
    </row>
    <row r="27" spans="1:8" ht="27.75" hidden="1" x14ac:dyDescent="0.65">
      <c r="A27" s="150" t="s">
        <v>129</v>
      </c>
      <c r="B27" s="150" t="s">
        <v>1111</v>
      </c>
      <c r="C27" s="149">
        <v>55500000</v>
      </c>
      <c r="D27" s="27"/>
      <c r="E27" s="97" t="s">
        <v>1032</v>
      </c>
      <c r="F27" s="97" t="s">
        <v>12</v>
      </c>
      <c r="G27" s="344" t="s">
        <v>1105</v>
      </c>
      <c r="H27" s="94"/>
    </row>
    <row r="28" spans="1:8" ht="27.75" hidden="1" x14ac:dyDescent="0.65">
      <c r="A28" s="150" t="s">
        <v>85</v>
      </c>
      <c r="B28" s="150" t="s">
        <v>1112</v>
      </c>
      <c r="C28" s="149">
        <v>48300000</v>
      </c>
      <c r="D28" s="27"/>
      <c r="E28" s="97" t="s">
        <v>1009</v>
      </c>
      <c r="F28" s="97" t="s">
        <v>6</v>
      </c>
      <c r="G28" s="344" t="s">
        <v>1105</v>
      </c>
      <c r="H28" s="94"/>
    </row>
    <row r="29" spans="1:8" ht="27.75" hidden="1" x14ac:dyDescent="0.65">
      <c r="A29" s="150" t="s">
        <v>86</v>
      </c>
      <c r="B29" s="150" t="s">
        <v>1113</v>
      </c>
      <c r="C29" s="149">
        <v>36460000</v>
      </c>
      <c r="D29" s="27"/>
      <c r="E29" s="97" t="s">
        <v>1011</v>
      </c>
      <c r="F29" s="97" t="s">
        <v>6</v>
      </c>
      <c r="G29" s="344" t="s">
        <v>1105</v>
      </c>
      <c r="H29" s="94"/>
    </row>
    <row r="30" spans="1:8" ht="27.75" hidden="1" x14ac:dyDescent="0.65">
      <c r="A30" s="150" t="s">
        <v>87</v>
      </c>
      <c r="B30" s="150" t="s">
        <v>88</v>
      </c>
      <c r="C30" s="149">
        <v>-4160000</v>
      </c>
      <c r="D30" s="27"/>
      <c r="E30" s="97" t="s">
        <v>1013</v>
      </c>
      <c r="F30" s="97" t="s">
        <v>6</v>
      </c>
      <c r="G30" s="344" t="s">
        <v>1105</v>
      </c>
      <c r="H30" s="94"/>
    </row>
    <row r="31" spans="1:8" ht="27.75" hidden="1" x14ac:dyDescent="0.65">
      <c r="A31" s="150" t="s">
        <v>89</v>
      </c>
      <c r="B31" s="150" t="s">
        <v>90</v>
      </c>
      <c r="C31" s="149">
        <v>4600000</v>
      </c>
      <c r="D31" s="27"/>
      <c r="E31" s="97" t="s">
        <v>1013</v>
      </c>
      <c r="F31" s="97" t="s">
        <v>6</v>
      </c>
      <c r="G31" s="344" t="s">
        <v>1105</v>
      </c>
      <c r="H31" s="94"/>
    </row>
    <row r="32" spans="1:8" ht="27.75" hidden="1" x14ac:dyDescent="0.65">
      <c r="A32" s="150" t="s">
        <v>130</v>
      </c>
      <c r="B32" s="150" t="s">
        <v>1114</v>
      </c>
      <c r="C32" s="149">
        <v>700000</v>
      </c>
      <c r="D32" s="27"/>
      <c r="E32" s="97" t="s">
        <v>1030</v>
      </c>
      <c r="F32" s="97" t="s">
        <v>12</v>
      </c>
      <c r="G32" s="344" t="s">
        <v>1105</v>
      </c>
      <c r="H32" s="94"/>
    </row>
    <row r="33" spans="1:8" ht="27.75" hidden="1" x14ac:dyDescent="0.65">
      <c r="A33" s="150" t="s">
        <v>131</v>
      </c>
      <c r="B33" s="150" t="s">
        <v>1115</v>
      </c>
      <c r="C33" s="149">
        <v>12300000</v>
      </c>
      <c r="D33" s="27"/>
      <c r="E33" s="97" t="s">
        <v>1032</v>
      </c>
      <c r="F33" s="97" t="s">
        <v>12</v>
      </c>
      <c r="G33" s="344" t="s">
        <v>1105</v>
      </c>
      <c r="H33" s="94"/>
    </row>
    <row r="34" spans="1:8" ht="27.75" hidden="1" x14ac:dyDescent="0.65">
      <c r="A34" s="151" t="s">
        <v>78</v>
      </c>
      <c r="B34" s="151" t="s">
        <v>1116</v>
      </c>
      <c r="C34" s="149">
        <v>5870000</v>
      </c>
      <c r="D34" s="27"/>
      <c r="E34" s="97" t="s">
        <v>1002</v>
      </c>
      <c r="F34" s="97" t="s">
        <v>1001</v>
      </c>
      <c r="G34" s="344" t="s">
        <v>1105</v>
      </c>
      <c r="H34" s="94"/>
    </row>
    <row r="35" spans="1:8" ht="27.75" hidden="1" x14ac:dyDescent="0.65">
      <c r="A35" s="151" t="s">
        <v>79</v>
      </c>
      <c r="B35" s="151" t="s">
        <v>1117</v>
      </c>
      <c r="C35" s="149">
        <v>6500000</v>
      </c>
      <c r="D35" s="27"/>
      <c r="E35" s="97" t="s">
        <v>1004</v>
      </c>
      <c r="F35" s="97" t="s">
        <v>1001</v>
      </c>
      <c r="G35" s="344" t="s">
        <v>1105</v>
      </c>
      <c r="H35" s="94"/>
    </row>
    <row r="36" spans="1:8" ht="27.75" hidden="1" x14ac:dyDescent="0.65">
      <c r="A36" s="151" t="s">
        <v>80</v>
      </c>
      <c r="B36" s="151" t="s">
        <v>81</v>
      </c>
      <c r="C36" s="149">
        <v>-650000</v>
      </c>
      <c r="D36" s="27"/>
      <c r="E36" s="97" t="s">
        <v>1006</v>
      </c>
      <c r="F36" s="97" t="s">
        <v>1001</v>
      </c>
      <c r="G36" s="344" t="s">
        <v>1105</v>
      </c>
      <c r="H36" s="94"/>
    </row>
    <row r="37" spans="1:8" ht="27.75" hidden="1" x14ac:dyDescent="0.65">
      <c r="A37" s="151" t="s">
        <v>82</v>
      </c>
      <c r="B37" s="151" t="s">
        <v>83</v>
      </c>
      <c r="C37" s="149">
        <v>780000</v>
      </c>
      <c r="D37" s="27"/>
      <c r="E37" s="97" t="s">
        <v>1006</v>
      </c>
      <c r="F37" s="97" t="s">
        <v>1001</v>
      </c>
      <c r="G37" s="344" t="s">
        <v>1105</v>
      </c>
      <c r="H37" s="94"/>
    </row>
    <row r="38" spans="1:8" ht="27.75" hidden="1" x14ac:dyDescent="0.65">
      <c r="A38" s="151" t="s">
        <v>839</v>
      </c>
      <c r="B38" s="151" t="s">
        <v>840</v>
      </c>
      <c r="C38" s="149">
        <v>0</v>
      </c>
      <c r="D38" s="27"/>
      <c r="E38" s="97" t="s">
        <v>1002</v>
      </c>
      <c r="F38" s="97" t="s">
        <v>1001</v>
      </c>
      <c r="G38" s="344" t="s">
        <v>1105</v>
      </c>
      <c r="H38" s="94"/>
    </row>
    <row r="39" spans="1:8" ht="27.75" hidden="1" x14ac:dyDescent="0.65">
      <c r="A39" s="151" t="s">
        <v>841</v>
      </c>
      <c r="B39" s="151" t="s">
        <v>842</v>
      </c>
      <c r="C39" s="149">
        <v>0</v>
      </c>
      <c r="D39" s="27"/>
      <c r="E39" s="97" t="s">
        <v>1004</v>
      </c>
      <c r="F39" s="97" t="s">
        <v>1001</v>
      </c>
      <c r="G39" s="344" t="s">
        <v>1105</v>
      </c>
      <c r="H39" s="94"/>
    </row>
    <row r="40" spans="1:8" ht="27.75" hidden="1" x14ac:dyDescent="0.65">
      <c r="A40" s="151" t="s">
        <v>843</v>
      </c>
      <c r="B40" s="151" t="s">
        <v>844</v>
      </c>
      <c r="C40" s="149">
        <v>0</v>
      </c>
      <c r="D40" s="27"/>
      <c r="E40" s="97" t="s">
        <v>1006</v>
      </c>
      <c r="F40" s="97" t="s">
        <v>1001</v>
      </c>
      <c r="G40" s="344" t="s">
        <v>1105</v>
      </c>
      <c r="H40" s="94"/>
    </row>
    <row r="41" spans="1:8" ht="27.75" hidden="1" x14ac:dyDescent="0.65">
      <c r="A41" s="151" t="s">
        <v>845</v>
      </c>
      <c r="B41" s="151" t="s">
        <v>846</v>
      </c>
      <c r="C41" s="149">
        <v>0</v>
      </c>
      <c r="D41" s="27"/>
      <c r="E41" s="97" t="s">
        <v>1006</v>
      </c>
      <c r="F41" s="97" t="s">
        <v>1001</v>
      </c>
      <c r="G41" s="344" t="s">
        <v>1105</v>
      </c>
      <c r="H41" s="94"/>
    </row>
    <row r="42" spans="1:8" ht="27.75" hidden="1" x14ac:dyDescent="0.65">
      <c r="A42" s="151" t="s">
        <v>847</v>
      </c>
      <c r="B42" s="151" t="s">
        <v>848</v>
      </c>
      <c r="C42" s="149">
        <v>0</v>
      </c>
      <c r="D42" s="27"/>
      <c r="E42" s="97" t="s">
        <v>1002</v>
      </c>
      <c r="F42" s="97" t="s">
        <v>1001</v>
      </c>
      <c r="G42" s="344" t="s">
        <v>1105</v>
      </c>
      <c r="H42" s="94"/>
    </row>
    <row r="43" spans="1:8" ht="27.75" hidden="1" x14ac:dyDescent="0.65">
      <c r="A43" s="151" t="s">
        <v>849</v>
      </c>
      <c r="B43" s="151" t="s">
        <v>850</v>
      </c>
      <c r="C43" s="149">
        <v>0</v>
      </c>
      <c r="D43" s="27"/>
      <c r="E43" s="97" t="s">
        <v>1004</v>
      </c>
      <c r="F43" s="97" t="s">
        <v>1001</v>
      </c>
      <c r="G43" s="344" t="s">
        <v>1105</v>
      </c>
      <c r="H43" s="94"/>
    </row>
    <row r="44" spans="1:8" ht="27.75" hidden="1" x14ac:dyDescent="0.65">
      <c r="A44" s="151" t="s">
        <v>851</v>
      </c>
      <c r="B44" s="151" t="s">
        <v>852</v>
      </c>
      <c r="C44" s="149">
        <v>0</v>
      </c>
      <c r="D44" s="27"/>
      <c r="E44" s="97" t="s">
        <v>1006</v>
      </c>
      <c r="F44" s="97" t="s">
        <v>1001</v>
      </c>
      <c r="G44" s="344" t="s">
        <v>1105</v>
      </c>
      <c r="H44" s="94"/>
    </row>
    <row r="45" spans="1:8" ht="27.75" hidden="1" x14ac:dyDescent="0.65">
      <c r="A45" s="151" t="s">
        <v>853</v>
      </c>
      <c r="B45" s="151" t="s">
        <v>854</v>
      </c>
      <c r="C45" s="149">
        <v>0</v>
      </c>
      <c r="D45" s="27"/>
      <c r="E45" s="97" t="s">
        <v>1006</v>
      </c>
      <c r="F45" s="97" t="s">
        <v>1001</v>
      </c>
      <c r="G45" s="344" t="s">
        <v>1105</v>
      </c>
      <c r="H45" s="94"/>
    </row>
    <row r="46" spans="1:8" ht="27.75" hidden="1" x14ac:dyDescent="0.65">
      <c r="A46" s="150" t="s">
        <v>45</v>
      </c>
      <c r="B46" s="150" t="s">
        <v>1118</v>
      </c>
      <c r="C46" s="149">
        <v>111637440</v>
      </c>
      <c r="D46" s="27"/>
      <c r="E46" s="97" t="s">
        <v>989</v>
      </c>
      <c r="F46" s="97" t="s">
        <v>0</v>
      </c>
      <c r="G46" s="344" t="s">
        <v>1105</v>
      </c>
      <c r="H46" s="94"/>
    </row>
    <row r="47" spans="1:8" ht="27.75" hidden="1" x14ac:dyDescent="0.65">
      <c r="A47" s="150" t="s">
        <v>46</v>
      </c>
      <c r="B47" s="150" t="s">
        <v>1119</v>
      </c>
      <c r="C47" s="149">
        <v>267670000</v>
      </c>
      <c r="D47" s="27"/>
      <c r="E47" s="97" t="s">
        <v>991</v>
      </c>
      <c r="F47" s="97" t="s">
        <v>0</v>
      </c>
      <c r="G47" s="344" t="s">
        <v>1105</v>
      </c>
      <c r="H47" s="94"/>
    </row>
    <row r="48" spans="1:8" ht="27.75" hidden="1" x14ac:dyDescent="0.65">
      <c r="A48" s="150" t="s">
        <v>47</v>
      </c>
      <c r="B48" s="150" t="s">
        <v>1120</v>
      </c>
      <c r="C48" s="149">
        <v>9651000</v>
      </c>
      <c r="D48" s="27"/>
      <c r="E48" s="97" t="s">
        <v>989</v>
      </c>
      <c r="F48" s="97" t="s">
        <v>0</v>
      </c>
      <c r="G48" s="344" t="s">
        <v>1105</v>
      </c>
      <c r="H48" s="94"/>
    </row>
    <row r="49" spans="1:8" ht="27.75" hidden="1" x14ac:dyDescent="0.65">
      <c r="A49" s="150" t="s">
        <v>48</v>
      </c>
      <c r="B49" s="150" t="s">
        <v>1121</v>
      </c>
      <c r="C49" s="149">
        <v>1000</v>
      </c>
      <c r="D49" s="27"/>
      <c r="E49" s="97" t="s">
        <v>989</v>
      </c>
      <c r="F49" s="97" t="s">
        <v>0</v>
      </c>
      <c r="G49" s="344" t="s">
        <v>1105</v>
      </c>
      <c r="H49" s="94"/>
    </row>
    <row r="50" spans="1:8" ht="27.75" hidden="1" x14ac:dyDescent="0.65">
      <c r="A50" s="150" t="s">
        <v>49</v>
      </c>
      <c r="B50" s="150" t="s">
        <v>1122</v>
      </c>
      <c r="C50" s="149">
        <v>40000</v>
      </c>
      <c r="D50" s="27"/>
      <c r="E50" s="97" t="s">
        <v>989</v>
      </c>
      <c r="F50" s="97" t="s">
        <v>0</v>
      </c>
      <c r="G50" s="344" t="s">
        <v>1105</v>
      </c>
      <c r="H50" s="94"/>
    </row>
    <row r="51" spans="1:8" ht="23.25" hidden="1" x14ac:dyDescent="0.35">
      <c r="A51" s="151" t="s">
        <v>215</v>
      </c>
      <c r="B51" s="151" t="s">
        <v>216</v>
      </c>
      <c r="C51" s="149">
        <v>14084921.420000002</v>
      </c>
      <c r="D51" s="27"/>
      <c r="E51" s="97" t="s">
        <v>1038</v>
      </c>
      <c r="F51" s="97" t="s">
        <v>18</v>
      </c>
      <c r="G51" s="344" t="s">
        <v>1105</v>
      </c>
      <c r="H51" s="94"/>
    </row>
    <row r="52" spans="1:8" ht="27.75" hidden="1" x14ac:dyDescent="0.65">
      <c r="A52" s="150" t="s">
        <v>50</v>
      </c>
      <c r="B52" s="150" t="s">
        <v>1123</v>
      </c>
      <c r="C52" s="149">
        <v>0</v>
      </c>
      <c r="D52" s="27"/>
      <c r="E52" s="97" t="s">
        <v>989</v>
      </c>
      <c r="F52" s="97" t="s">
        <v>0</v>
      </c>
      <c r="G52" s="344" t="s">
        <v>1105</v>
      </c>
      <c r="H52" s="94"/>
    </row>
    <row r="53" spans="1:8" ht="27.75" hidden="1" x14ac:dyDescent="0.65">
      <c r="A53" s="150" t="s">
        <v>51</v>
      </c>
      <c r="B53" s="150" t="s">
        <v>1124</v>
      </c>
      <c r="C53" s="149">
        <v>0</v>
      </c>
      <c r="D53" s="27"/>
      <c r="E53" s="97" t="s">
        <v>994</v>
      </c>
      <c r="F53" s="97" t="s">
        <v>0</v>
      </c>
      <c r="G53" s="344" t="s">
        <v>1105</v>
      </c>
      <c r="H53" s="94"/>
    </row>
    <row r="54" spans="1:8" ht="27.75" hidden="1" x14ac:dyDescent="0.65">
      <c r="A54" s="150" t="s">
        <v>52</v>
      </c>
      <c r="B54" s="150" t="s">
        <v>1125</v>
      </c>
      <c r="C54" s="149">
        <v>0</v>
      </c>
      <c r="D54" s="27"/>
      <c r="E54" s="97" t="s">
        <v>989</v>
      </c>
      <c r="F54" s="97" t="s">
        <v>0</v>
      </c>
      <c r="G54" s="344" t="s">
        <v>1105</v>
      </c>
      <c r="H54" s="94"/>
    </row>
    <row r="55" spans="1:8" ht="27.75" hidden="1" x14ac:dyDescent="0.65">
      <c r="A55" s="150" t="s">
        <v>53</v>
      </c>
      <c r="B55" s="150" t="s">
        <v>54</v>
      </c>
      <c r="C55" s="149">
        <v>27600000</v>
      </c>
      <c r="D55" s="27"/>
      <c r="E55" s="97" t="s">
        <v>994</v>
      </c>
      <c r="F55" s="97" t="s">
        <v>0</v>
      </c>
      <c r="G55" s="344" t="s">
        <v>1105</v>
      </c>
      <c r="H55" s="94"/>
    </row>
    <row r="56" spans="1:8" ht="27.75" hidden="1" x14ac:dyDescent="0.65">
      <c r="A56" s="150" t="s">
        <v>55</v>
      </c>
      <c r="B56" s="150" t="s">
        <v>1126</v>
      </c>
      <c r="C56" s="149"/>
      <c r="D56" s="27"/>
      <c r="E56" s="97" t="s">
        <v>994</v>
      </c>
      <c r="F56" s="97" t="s">
        <v>0</v>
      </c>
      <c r="G56" s="344" t="s">
        <v>1105</v>
      </c>
      <c r="H56" s="94"/>
    </row>
    <row r="57" spans="1:8" ht="27.75" hidden="1" x14ac:dyDescent="0.65">
      <c r="A57" s="150" t="s">
        <v>56</v>
      </c>
      <c r="B57" s="150" t="s">
        <v>57</v>
      </c>
      <c r="C57" s="149">
        <v>5800000</v>
      </c>
      <c r="D57" s="27"/>
      <c r="E57" s="97" t="s">
        <v>994</v>
      </c>
      <c r="F57" s="97" t="s">
        <v>0</v>
      </c>
      <c r="G57" s="344" t="s">
        <v>1105</v>
      </c>
      <c r="H57" s="94"/>
    </row>
    <row r="58" spans="1:8" ht="27.75" hidden="1" x14ac:dyDescent="0.65">
      <c r="A58" s="150" t="s">
        <v>58</v>
      </c>
      <c r="B58" s="150" t="s">
        <v>1127</v>
      </c>
      <c r="C58" s="149">
        <v>0</v>
      </c>
      <c r="D58" s="27"/>
      <c r="E58" s="97" t="s">
        <v>993</v>
      </c>
      <c r="F58" s="97" t="s">
        <v>0</v>
      </c>
      <c r="G58" s="344" t="s">
        <v>1105</v>
      </c>
      <c r="H58" s="94"/>
    </row>
    <row r="59" spans="1:8" ht="27.75" hidden="1" x14ac:dyDescent="0.65">
      <c r="A59" s="150" t="s">
        <v>59</v>
      </c>
      <c r="B59" s="150" t="s">
        <v>1128</v>
      </c>
      <c r="C59" s="149">
        <v>-47000000</v>
      </c>
      <c r="D59" s="27"/>
      <c r="E59" s="97" t="s">
        <v>993</v>
      </c>
      <c r="F59" s="97" t="s">
        <v>0</v>
      </c>
      <c r="G59" s="344" t="s">
        <v>1105</v>
      </c>
      <c r="H59" s="94"/>
    </row>
    <row r="60" spans="1:8" ht="27.75" hidden="1" x14ac:dyDescent="0.65">
      <c r="A60" s="150" t="s">
        <v>60</v>
      </c>
      <c r="B60" s="150" t="s">
        <v>1129</v>
      </c>
      <c r="C60" s="149">
        <v>0</v>
      </c>
      <c r="D60" s="27"/>
      <c r="E60" s="97" t="s">
        <v>993</v>
      </c>
      <c r="F60" s="97" t="s">
        <v>0</v>
      </c>
      <c r="G60" s="344" t="s">
        <v>1105</v>
      </c>
      <c r="H60" s="94"/>
    </row>
    <row r="61" spans="1:8" ht="27.75" hidden="1" x14ac:dyDescent="0.65">
      <c r="A61" s="150" t="s">
        <v>61</v>
      </c>
      <c r="B61" s="150" t="s">
        <v>1130</v>
      </c>
      <c r="C61" s="149">
        <v>-30000000</v>
      </c>
      <c r="D61" s="27"/>
      <c r="E61" s="97" t="s">
        <v>993</v>
      </c>
      <c r="F61" s="97" t="s">
        <v>0</v>
      </c>
      <c r="G61" s="344" t="s">
        <v>1105</v>
      </c>
      <c r="H61" s="94"/>
    </row>
    <row r="62" spans="1:8" ht="27.75" hidden="1" x14ac:dyDescent="0.65">
      <c r="A62" s="150" t="s">
        <v>62</v>
      </c>
      <c r="B62" s="150" t="s">
        <v>1131</v>
      </c>
      <c r="C62" s="149">
        <v>40000</v>
      </c>
      <c r="D62" s="27"/>
      <c r="E62" s="97" t="s">
        <v>993</v>
      </c>
      <c r="F62" s="97" t="s">
        <v>0</v>
      </c>
      <c r="G62" s="344" t="s">
        <v>1105</v>
      </c>
      <c r="H62" s="94"/>
    </row>
    <row r="63" spans="1:8" ht="27.75" hidden="1" x14ac:dyDescent="0.65">
      <c r="A63" s="150" t="s">
        <v>63</v>
      </c>
      <c r="B63" s="150" t="s">
        <v>1132</v>
      </c>
      <c r="C63" s="149">
        <v>17000000</v>
      </c>
      <c r="D63" s="27"/>
      <c r="E63" s="97" t="s">
        <v>989</v>
      </c>
      <c r="F63" s="97" t="s">
        <v>0</v>
      </c>
      <c r="G63" s="344" t="s">
        <v>1105</v>
      </c>
      <c r="H63" s="94"/>
    </row>
    <row r="64" spans="1:8" ht="27.75" hidden="1" x14ac:dyDescent="0.65">
      <c r="A64" s="150" t="s">
        <v>64</v>
      </c>
      <c r="B64" s="150" t="s">
        <v>65</v>
      </c>
      <c r="C64" s="149">
        <v>0</v>
      </c>
      <c r="D64" s="27"/>
      <c r="E64" s="97" t="s">
        <v>994</v>
      </c>
      <c r="F64" s="97" t="s">
        <v>0</v>
      </c>
      <c r="G64" s="344" t="s">
        <v>1105</v>
      </c>
      <c r="H64" s="94"/>
    </row>
    <row r="65" spans="1:8" ht="27.75" hidden="1" x14ac:dyDescent="0.65">
      <c r="A65" s="150" t="s">
        <v>66</v>
      </c>
      <c r="B65" s="150" t="s">
        <v>67</v>
      </c>
      <c r="C65" s="149">
        <v>0</v>
      </c>
      <c r="D65" s="27"/>
      <c r="E65" s="97" t="s">
        <v>994</v>
      </c>
      <c r="F65" s="97" t="s">
        <v>0</v>
      </c>
      <c r="G65" s="344" t="s">
        <v>1105</v>
      </c>
      <c r="H65" s="94"/>
    </row>
    <row r="66" spans="1:8" ht="27.75" hidden="1" x14ac:dyDescent="0.65">
      <c r="A66" s="150" t="s">
        <v>68</v>
      </c>
      <c r="B66" s="150" t="s">
        <v>1133</v>
      </c>
      <c r="C66" s="149">
        <v>1530000</v>
      </c>
      <c r="D66" s="27"/>
      <c r="E66" s="97" t="s">
        <v>989</v>
      </c>
      <c r="F66" s="97" t="s">
        <v>0</v>
      </c>
      <c r="G66" s="344" t="s">
        <v>1105</v>
      </c>
      <c r="H66" s="94"/>
    </row>
    <row r="67" spans="1:8" ht="27.75" hidden="1" x14ac:dyDescent="0.65">
      <c r="A67" s="150" t="s">
        <v>69</v>
      </c>
      <c r="B67" s="150" t="s">
        <v>1134</v>
      </c>
      <c r="C67" s="149">
        <v>30042000</v>
      </c>
      <c r="D67" s="27"/>
      <c r="E67" s="97" t="s">
        <v>991</v>
      </c>
      <c r="F67" s="97" t="s">
        <v>0</v>
      </c>
      <c r="G67" s="344" t="s">
        <v>1105</v>
      </c>
      <c r="H67" s="94"/>
    </row>
    <row r="68" spans="1:8" ht="27.75" hidden="1" x14ac:dyDescent="0.65">
      <c r="A68" s="150" t="s">
        <v>70</v>
      </c>
      <c r="B68" s="150" t="s">
        <v>1135</v>
      </c>
      <c r="C68" s="149"/>
      <c r="D68" s="27"/>
      <c r="E68" s="97" t="s">
        <v>989</v>
      </c>
      <c r="F68" s="97" t="s">
        <v>0</v>
      </c>
      <c r="G68" s="344" t="s">
        <v>1105</v>
      </c>
      <c r="H68" s="94"/>
    </row>
    <row r="69" spans="1:8" ht="27.75" hidden="1" x14ac:dyDescent="0.65">
      <c r="A69" s="150" t="s">
        <v>71</v>
      </c>
      <c r="B69" s="150" t="s">
        <v>1136</v>
      </c>
      <c r="C69" s="149"/>
      <c r="D69" s="27"/>
      <c r="E69" s="97" t="s">
        <v>991</v>
      </c>
      <c r="F69" s="97" t="s">
        <v>0</v>
      </c>
      <c r="G69" s="344" t="s">
        <v>1105</v>
      </c>
      <c r="H69" s="94"/>
    </row>
    <row r="70" spans="1:8" ht="27.75" hidden="1" x14ac:dyDescent="0.65">
      <c r="A70" s="150" t="s">
        <v>72</v>
      </c>
      <c r="B70" s="150" t="s">
        <v>1137</v>
      </c>
      <c r="C70" s="149"/>
      <c r="D70" s="27"/>
      <c r="E70" s="97" t="s">
        <v>989</v>
      </c>
      <c r="F70" s="97" t="s">
        <v>0</v>
      </c>
      <c r="G70" s="344" t="s">
        <v>1105</v>
      </c>
      <c r="H70" s="94"/>
    </row>
    <row r="71" spans="1:8" ht="27.75" hidden="1" x14ac:dyDescent="0.65">
      <c r="A71" s="150" t="s">
        <v>73</v>
      </c>
      <c r="B71" s="150" t="s">
        <v>1138</v>
      </c>
      <c r="C71" s="149"/>
      <c r="D71" s="27"/>
      <c r="E71" s="97" t="s">
        <v>991</v>
      </c>
      <c r="F71" s="97" t="s">
        <v>0</v>
      </c>
      <c r="G71" s="344" t="s">
        <v>1105</v>
      </c>
      <c r="H71" s="94"/>
    </row>
    <row r="72" spans="1:8" ht="27.75" hidden="1" x14ac:dyDescent="0.65">
      <c r="A72" s="150" t="s">
        <v>74</v>
      </c>
      <c r="B72" s="150" t="s">
        <v>1139</v>
      </c>
      <c r="C72" s="149">
        <v>-13542000</v>
      </c>
      <c r="D72" s="27"/>
      <c r="E72" s="97" t="s">
        <v>993</v>
      </c>
      <c r="F72" s="97" t="s">
        <v>0</v>
      </c>
      <c r="G72" s="344" t="s">
        <v>1105</v>
      </c>
      <c r="H72" s="94"/>
    </row>
    <row r="73" spans="1:8" ht="27.75" hidden="1" x14ac:dyDescent="0.65">
      <c r="A73" s="150" t="s">
        <v>75</v>
      </c>
      <c r="B73" s="150" t="s">
        <v>1140</v>
      </c>
      <c r="C73" s="149">
        <v>0</v>
      </c>
      <c r="D73" s="27"/>
      <c r="E73" s="97" t="s">
        <v>993</v>
      </c>
      <c r="F73" s="97" t="s">
        <v>0</v>
      </c>
      <c r="G73" s="344" t="s">
        <v>1105</v>
      </c>
      <c r="H73" s="94"/>
    </row>
    <row r="74" spans="1:8" ht="27.75" hidden="1" x14ac:dyDescent="0.65">
      <c r="A74" s="150" t="s">
        <v>855</v>
      </c>
      <c r="B74" s="150" t="s">
        <v>856</v>
      </c>
      <c r="C74" s="149">
        <v>0</v>
      </c>
      <c r="D74" s="27"/>
      <c r="E74" s="97" t="s">
        <v>993</v>
      </c>
      <c r="F74" s="97" t="s">
        <v>0</v>
      </c>
      <c r="G74" s="344" t="s">
        <v>1105</v>
      </c>
      <c r="H74" s="94"/>
    </row>
    <row r="75" spans="1:8" ht="27.75" hidden="1" x14ac:dyDescent="0.65">
      <c r="A75" s="150" t="s">
        <v>857</v>
      </c>
      <c r="B75" s="150" t="s">
        <v>858</v>
      </c>
      <c r="C75" s="149">
        <v>0</v>
      </c>
      <c r="D75" s="27"/>
      <c r="E75" s="97" t="s">
        <v>993</v>
      </c>
      <c r="F75" s="97" t="s">
        <v>0</v>
      </c>
      <c r="G75" s="344" t="s">
        <v>1105</v>
      </c>
      <c r="H75" s="94"/>
    </row>
    <row r="76" spans="1:8" ht="27.75" hidden="1" x14ac:dyDescent="0.65">
      <c r="A76" s="150" t="s">
        <v>859</v>
      </c>
      <c r="B76" s="150" t="s">
        <v>860</v>
      </c>
      <c r="C76" s="149">
        <v>0</v>
      </c>
      <c r="D76" s="27"/>
      <c r="E76" s="97" t="s">
        <v>994</v>
      </c>
      <c r="F76" s="97" t="s">
        <v>0</v>
      </c>
      <c r="G76" s="344" t="s">
        <v>1105</v>
      </c>
      <c r="H76" s="94"/>
    </row>
    <row r="77" spans="1:8" ht="27.75" hidden="1" x14ac:dyDescent="0.65">
      <c r="A77" s="150" t="s">
        <v>861</v>
      </c>
      <c r="B77" s="150" t="s">
        <v>862</v>
      </c>
      <c r="C77" s="149">
        <v>0</v>
      </c>
      <c r="D77" s="27"/>
      <c r="E77" s="97" t="s">
        <v>994</v>
      </c>
      <c r="F77" s="97" t="s">
        <v>0</v>
      </c>
      <c r="G77" s="344" t="s">
        <v>1105</v>
      </c>
      <c r="H77" s="94"/>
    </row>
    <row r="78" spans="1:8" ht="27.75" hidden="1" x14ac:dyDescent="0.65">
      <c r="A78" s="150" t="s">
        <v>863</v>
      </c>
      <c r="B78" s="150" t="s">
        <v>864</v>
      </c>
      <c r="C78" s="149">
        <v>0</v>
      </c>
      <c r="D78" s="27"/>
      <c r="E78" s="97" t="s">
        <v>993</v>
      </c>
      <c r="F78" s="97" t="s">
        <v>0</v>
      </c>
      <c r="G78" s="344" t="s">
        <v>1105</v>
      </c>
      <c r="H78" s="94"/>
    </row>
    <row r="79" spans="1:8" ht="27.75" hidden="1" x14ac:dyDescent="0.65">
      <c r="A79" s="150" t="s">
        <v>865</v>
      </c>
      <c r="B79" s="150" t="s">
        <v>866</v>
      </c>
      <c r="C79" s="149">
        <v>-30000</v>
      </c>
      <c r="D79" s="27"/>
      <c r="E79" s="97" t="s">
        <v>993</v>
      </c>
      <c r="F79" s="97" t="s">
        <v>0</v>
      </c>
      <c r="G79" s="344" t="s">
        <v>1105</v>
      </c>
      <c r="H79" s="94"/>
    </row>
    <row r="80" spans="1:8" ht="27.75" hidden="1" x14ac:dyDescent="0.65">
      <c r="A80" s="150" t="s">
        <v>867</v>
      </c>
      <c r="B80" s="150" t="s">
        <v>868</v>
      </c>
      <c r="C80" s="149">
        <v>0</v>
      </c>
      <c r="D80" s="27"/>
      <c r="E80" s="97" t="s">
        <v>993</v>
      </c>
      <c r="F80" s="97" t="s">
        <v>0</v>
      </c>
      <c r="G80" s="344" t="s">
        <v>1105</v>
      </c>
      <c r="H80" s="94"/>
    </row>
    <row r="81" spans="1:8" ht="27.75" hidden="1" x14ac:dyDescent="0.65">
      <c r="A81" s="150" t="s">
        <v>816</v>
      </c>
      <c r="B81" s="150" t="s">
        <v>1141</v>
      </c>
      <c r="C81" s="149">
        <v>0</v>
      </c>
      <c r="D81" s="27"/>
      <c r="E81" s="97" t="s">
        <v>993</v>
      </c>
      <c r="F81" s="97" t="s">
        <v>0</v>
      </c>
      <c r="G81" s="344" t="s">
        <v>1105</v>
      </c>
      <c r="H81" s="94"/>
    </row>
    <row r="82" spans="1:8" ht="27.75" hidden="1" x14ac:dyDescent="0.65">
      <c r="A82" s="150" t="s">
        <v>817</v>
      </c>
      <c r="B82" s="150" t="s">
        <v>818</v>
      </c>
      <c r="C82" s="149">
        <v>0</v>
      </c>
      <c r="D82" s="27"/>
      <c r="E82" s="97" t="s">
        <v>993</v>
      </c>
      <c r="F82" s="97" t="s">
        <v>0</v>
      </c>
      <c r="G82" s="344" t="s">
        <v>1105</v>
      </c>
      <c r="H82" s="94"/>
    </row>
    <row r="83" spans="1:8" ht="27.75" hidden="1" x14ac:dyDescent="0.65">
      <c r="A83" s="150" t="s">
        <v>819</v>
      </c>
      <c r="B83" s="150" t="s">
        <v>820</v>
      </c>
      <c r="C83" s="149">
        <v>0</v>
      </c>
      <c r="D83" s="27"/>
      <c r="E83" s="97" t="s">
        <v>993</v>
      </c>
      <c r="F83" s="97" t="s">
        <v>0</v>
      </c>
      <c r="G83" s="344" t="s">
        <v>1105</v>
      </c>
      <c r="H83" s="94"/>
    </row>
    <row r="84" spans="1:8" ht="27.75" hidden="1" x14ac:dyDescent="0.65">
      <c r="A84" s="150" t="s">
        <v>821</v>
      </c>
      <c r="B84" s="150" t="s">
        <v>822</v>
      </c>
      <c r="C84" s="149">
        <v>500000</v>
      </c>
      <c r="D84" s="27"/>
      <c r="E84" s="97" t="s">
        <v>989</v>
      </c>
      <c r="F84" s="97" t="s">
        <v>0</v>
      </c>
      <c r="G84" s="344" t="s">
        <v>1105</v>
      </c>
      <c r="H84" s="94"/>
    </row>
    <row r="85" spans="1:8" ht="27.75" hidden="1" x14ac:dyDescent="0.65">
      <c r="A85" s="150" t="s">
        <v>823</v>
      </c>
      <c r="B85" s="150" t="s">
        <v>824</v>
      </c>
      <c r="C85" s="149">
        <v>-44600000</v>
      </c>
      <c r="D85" s="27"/>
      <c r="E85" s="97" t="s">
        <v>993</v>
      </c>
      <c r="F85" s="97" t="s">
        <v>0</v>
      </c>
      <c r="G85" s="344" t="s">
        <v>1105</v>
      </c>
      <c r="H85" s="94"/>
    </row>
    <row r="86" spans="1:8" ht="27.75" hidden="1" x14ac:dyDescent="0.65">
      <c r="A86" s="150" t="s">
        <v>825</v>
      </c>
      <c r="B86" s="150" t="s">
        <v>826</v>
      </c>
      <c r="C86" s="149">
        <v>-60630000</v>
      </c>
      <c r="D86" s="27"/>
      <c r="E86" s="97" t="s">
        <v>993</v>
      </c>
      <c r="F86" s="97" t="s">
        <v>0</v>
      </c>
      <c r="G86" s="344" t="s">
        <v>1105</v>
      </c>
      <c r="H86" s="94"/>
    </row>
    <row r="87" spans="1:8" ht="27.75" hidden="1" x14ac:dyDescent="0.65">
      <c r="A87" s="150" t="s">
        <v>827</v>
      </c>
      <c r="B87" s="150" t="s">
        <v>828</v>
      </c>
      <c r="C87" s="149">
        <v>-10272000</v>
      </c>
      <c r="D87" s="27"/>
      <c r="E87" s="97" t="s">
        <v>993</v>
      </c>
      <c r="F87" s="97" t="s">
        <v>0</v>
      </c>
      <c r="G87" s="344" t="s">
        <v>1105</v>
      </c>
      <c r="H87" s="94"/>
    </row>
    <row r="88" spans="1:8" ht="27.75" hidden="1" x14ac:dyDescent="0.65">
      <c r="A88" s="150" t="s">
        <v>91</v>
      </c>
      <c r="B88" s="150" t="s">
        <v>92</v>
      </c>
      <c r="C88" s="149">
        <v>6000000</v>
      </c>
      <c r="D88" s="27"/>
      <c r="E88" s="97" t="s">
        <v>1019</v>
      </c>
      <c r="F88" s="97" t="s">
        <v>8</v>
      </c>
      <c r="G88" s="344" t="s">
        <v>1105</v>
      </c>
      <c r="H88" s="94"/>
    </row>
    <row r="89" spans="1:8" ht="27.75" hidden="1" x14ac:dyDescent="0.65">
      <c r="A89" s="150" t="s">
        <v>93</v>
      </c>
      <c r="B89" s="150" t="s">
        <v>1142</v>
      </c>
      <c r="C89" s="149">
        <v>24000000</v>
      </c>
      <c r="D89" s="27"/>
      <c r="E89" s="97" t="s">
        <v>1015</v>
      </c>
      <c r="F89" s="97" t="s">
        <v>8</v>
      </c>
      <c r="G89" s="344" t="s">
        <v>1105</v>
      </c>
      <c r="H89" s="94"/>
    </row>
    <row r="90" spans="1:8" ht="27.75" hidden="1" x14ac:dyDescent="0.65">
      <c r="A90" s="150" t="s">
        <v>94</v>
      </c>
      <c r="B90" s="150" t="s">
        <v>1143</v>
      </c>
      <c r="C90" s="149">
        <v>12000000</v>
      </c>
      <c r="D90" s="27"/>
      <c r="E90" s="97" t="s">
        <v>1017</v>
      </c>
      <c r="F90" s="97" t="s">
        <v>8</v>
      </c>
      <c r="G90" s="344" t="s">
        <v>1105</v>
      </c>
      <c r="H90" s="94"/>
    </row>
    <row r="91" spans="1:8" ht="27.75" hidden="1" x14ac:dyDescent="0.65">
      <c r="A91" s="150" t="s">
        <v>95</v>
      </c>
      <c r="B91" s="150" t="s">
        <v>1144</v>
      </c>
      <c r="C91" s="149">
        <v>200000</v>
      </c>
      <c r="D91" s="27"/>
      <c r="E91" s="97" t="s">
        <v>1015</v>
      </c>
      <c r="F91" s="97" t="s">
        <v>8</v>
      </c>
      <c r="G91" s="344" t="s">
        <v>1105</v>
      </c>
      <c r="H91" s="94"/>
    </row>
    <row r="92" spans="1:8" ht="27.75" hidden="1" x14ac:dyDescent="0.65">
      <c r="A92" s="150" t="s">
        <v>96</v>
      </c>
      <c r="B92" s="150" t="s">
        <v>1145</v>
      </c>
      <c r="C92" s="149">
        <v>1000000</v>
      </c>
      <c r="D92" s="27"/>
      <c r="E92" s="97" t="s">
        <v>1017</v>
      </c>
      <c r="F92" s="97" t="s">
        <v>8</v>
      </c>
      <c r="G92" s="344" t="s">
        <v>1105</v>
      </c>
      <c r="H92" s="94"/>
    </row>
    <row r="93" spans="1:8" ht="27.75" hidden="1" x14ac:dyDescent="0.65">
      <c r="A93" s="150" t="s">
        <v>97</v>
      </c>
      <c r="B93" s="150" t="s">
        <v>98</v>
      </c>
      <c r="C93" s="149">
        <v>500000</v>
      </c>
      <c r="D93" s="27"/>
      <c r="E93" s="97" t="s">
        <v>1019</v>
      </c>
      <c r="F93" s="97" t="s">
        <v>8</v>
      </c>
      <c r="G93" s="344" t="s">
        <v>1105</v>
      </c>
      <c r="H93" s="94"/>
    </row>
    <row r="94" spans="1:8" ht="27.75" hidden="1" x14ac:dyDescent="0.65">
      <c r="A94" s="150" t="s">
        <v>99</v>
      </c>
      <c r="B94" s="150" t="s">
        <v>100</v>
      </c>
      <c r="C94" s="149">
        <v>2000000</v>
      </c>
      <c r="D94" s="27"/>
      <c r="E94" s="97" t="s">
        <v>1017</v>
      </c>
      <c r="F94" s="97" t="s">
        <v>8</v>
      </c>
      <c r="G94" s="344" t="s">
        <v>1105</v>
      </c>
      <c r="H94" s="94"/>
    </row>
    <row r="95" spans="1:8" ht="27.75" hidden="1" x14ac:dyDescent="0.65">
      <c r="A95" s="150" t="s">
        <v>101</v>
      </c>
      <c r="B95" s="150" t="s">
        <v>1146</v>
      </c>
      <c r="C95" s="149">
        <v>4741000</v>
      </c>
      <c r="D95" s="27"/>
      <c r="E95" s="97" t="s">
        <v>1015</v>
      </c>
      <c r="F95" s="97" t="s">
        <v>8</v>
      </c>
      <c r="G95" s="344" t="s">
        <v>1105</v>
      </c>
      <c r="H95" s="94"/>
    </row>
    <row r="96" spans="1:8" ht="27.75" hidden="1" x14ac:dyDescent="0.65">
      <c r="A96" s="150" t="s">
        <v>102</v>
      </c>
      <c r="B96" s="150" t="s">
        <v>1147</v>
      </c>
      <c r="C96" s="149">
        <v>10500000</v>
      </c>
      <c r="D96" s="27"/>
      <c r="E96" s="97" t="s">
        <v>1017</v>
      </c>
      <c r="F96" s="97" t="s">
        <v>8</v>
      </c>
      <c r="G96" s="344" t="s">
        <v>1105</v>
      </c>
      <c r="H96" s="94"/>
    </row>
    <row r="97" spans="1:8" ht="27.75" hidden="1" x14ac:dyDescent="0.65">
      <c r="A97" s="150" t="s">
        <v>103</v>
      </c>
      <c r="B97" s="150" t="s">
        <v>1148</v>
      </c>
      <c r="C97" s="149">
        <v>-19870000</v>
      </c>
      <c r="D97" s="27"/>
      <c r="E97" s="97" t="s">
        <v>1014</v>
      </c>
      <c r="F97" s="97" t="s">
        <v>8</v>
      </c>
      <c r="G97" s="344" t="s">
        <v>1105</v>
      </c>
      <c r="H97" s="94"/>
    </row>
    <row r="98" spans="1:8" ht="27.75" hidden="1" x14ac:dyDescent="0.65">
      <c r="A98" s="150" t="s">
        <v>104</v>
      </c>
      <c r="B98" s="150" t="s">
        <v>1149</v>
      </c>
      <c r="C98" s="149">
        <v>-8070000</v>
      </c>
      <c r="D98" s="27"/>
      <c r="E98" s="97" t="s">
        <v>1014</v>
      </c>
      <c r="F98" s="97" t="s">
        <v>8</v>
      </c>
      <c r="G98" s="344" t="s">
        <v>1105</v>
      </c>
      <c r="H98" s="94"/>
    </row>
    <row r="99" spans="1:8" ht="27.75" hidden="1" x14ac:dyDescent="0.65">
      <c r="A99" s="150" t="s">
        <v>105</v>
      </c>
      <c r="B99" s="150" t="s">
        <v>1150</v>
      </c>
      <c r="C99" s="149">
        <v>-1000</v>
      </c>
      <c r="D99" s="27"/>
      <c r="E99" s="97" t="s">
        <v>1014</v>
      </c>
      <c r="F99" s="97" t="s">
        <v>8</v>
      </c>
      <c r="G99" s="344" t="s">
        <v>1105</v>
      </c>
      <c r="H99" s="94"/>
    </row>
    <row r="100" spans="1:8" ht="27.75" hidden="1" x14ac:dyDescent="0.65">
      <c r="A100" s="150" t="s">
        <v>106</v>
      </c>
      <c r="B100" s="150" t="s">
        <v>1151</v>
      </c>
      <c r="C100" s="149">
        <v>0</v>
      </c>
      <c r="D100" s="27"/>
      <c r="E100" s="97" t="s">
        <v>1014</v>
      </c>
      <c r="F100" s="97" t="s">
        <v>8</v>
      </c>
      <c r="G100" s="344" t="s">
        <v>1105</v>
      </c>
      <c r="H100" s="94"/>
    </row>
    <row r="101" spans="1:8" ht="27.75" hidden="1" x14ac:dyDescent="0.65">
      <c r="A101" s="150" t="s">
        <v>869</v>
      </c>
      <c r="B101" s="150" t="s">
        <v>107</v>
      </c>
      <c r="C101" s="149">
        <v>10500000</v>
      </c>
      <c r="D101" s="27"/>
      <c r="E101" s="97" t="s">
        <v>1019</v>
      </c>
      <c r="F101" s="97" t="s">
        <v>8</v>
      </c>
      <c r="G101" s="344" t="s">
        <v>1105</v>
      </c>
      <c r="H101" s="94"/>
    </row>
    <row r="102" spans="1:8" ht="27.75" hidden="1" x14ac:dyDescent="0.65">
      <c r="A102" s="150" t="s">
        <v>870</v>
      </c>
      <c r="B102" s="150" t="s">
        <v>108</v>
      </c>
      <c r="C102" s="149">
        <v>12000000</v>
      </c>
      <c r="D102" s="27"/>
      <c r="E102" s="97" t="s">
        <v>1019</v>
      </c>
      <c r="F102" s="97" t="s">
        <v>8</v>
      </c>
      <c r="G102" s="344" t="s">
        <v>1105</v>
      </c>
      <c r="H102" s="94"/>
    </row>
    <row r="103" spans="1:8" ht="27.75" hidden="1" x14ac:dyDescent="0.65">
      <c r="A103" s="150" t="s">
        <v>109</v>
      </c>
      <c r="B103" s="150" t="s">
        <v>1152</v>
      </c>
      <c r="C103" s="149">
        <v>90000</v>
      </c>
      <c r="D103" s="27"/>
      <c r="E103" s="97" t="s">
        <v>1022</v>
      </c>
      <c r="F103" s="97" t="s">
        <v>10</v>
      </c>
      <c r="G103" s="344" t="s">
        <v>1105</v>
      </c>
      <c r="H103" s="94"/>
    </row>
    <row r="104" spans="1:8" ht="27.75" hidden="1" x14ac:dyDescent="0.65">
      <c r="A104" s="150" t="s">
        <v>110</v>
      </c>
      <c r="B104" s="150" t="s">
        <v>1153</v>
      </c>
      <c r="C104" s="149">
        <v>600000</v>
      </c>
      <c r="D104" s="27"/>
      <c r="E104" s="97" t="s">
        <v>1024</v>
      </c>
      <c r="F104" s="97" t="s">
        <v>10</v>
      </c>
      <c r="G104" s="344" t="s">
        <v>1105</v>
      </c>
      <c r="H104" s="94"/>
    </row>
    <row r="105" spans="1:8" ht="27.75" hidden="1" x14ac:dyDescent="0.65">
      <c r="A105" s="150" t="s">
        <v>111</v>
      </c>
      <c r="B105" s="150" t="s">
        <v>1154</v>
      </c>
      <c r="C105" s="149">
        <v>0</v>
      </c>
      <c r="D105" s="27"/>
      <c r="E105" s="97" t="s">
        <v>1021</v>
      </c>
      <c r="F105" s="97" t="s">
        <v>10</v>
      </c>
      <c r="G105" s="344" t="s">
        <v>1105</v>
      </c>
      <c r="H105" s="94"/>
    </row>
    <row r="106" spans="1:8" ht="27.75" hidden="1" x14ac:dyDescent="0.65">
      <c r="A106" s="150" t="s">
        <v>112</v>
      </c>
      <c r="B106" s="150" t="s">
        <v>1155</v>
      </c>
      <c r="C106" s="149">
        <v>0</v>
      </c>
      <c r="D106" s="27"/>
      <c r="E106" s="97" t="s">
        <v>1021</v>
      </c>
      <c r="F106" s="97" t="s">
        <v>10</v>
      </c>
      <c r="G106" s="344" t="s">
        <v>1105</v>
      </c>
      <c r="H106" s="94"/>
    </row>
    <row r="107" spans="1:8" ht="27.75" hidden="1" x14ac:dyDescent="0.65">
      <c r="A107" s="150" t="s">
        <v>113</v>
      </c>
      <c r="B107" s="150" t="s">
        <v>1156</v>
      </c>
      <c r="C107" s="149">
        <v>0</v>
      </c>
      <c r="D107" s="27"/>
      <c r="E107" s="97" t="s">
        <v>1022</v>
      </c>
      <c r="F107" s="97" t="s">
        <v>10</v>
      </c>
      <c r="G107" s="344" t="s">
        <v>1105</v>
      </c>
      <c r="H107" s="94"/>
    </row>
    <row r="108" spans="1:8" ht="27.75" hidden="1" x14ac:dyDescent="0.65">
      <c r="A108" s="150" t="s">
        <v>114</v>
      </c>
      <c r="B108" s="150" t="s">
        <v>1157</v>
      </c>
      <c r="C108" s="149">
        <v>0</v>
      </c>
      <c r="D108" s="27"/>
      <c r="E108" s="97" t="s">
        <v>1021</v>
      </c>
      <c r="F108" s="97" t="s">
        <v>10</v>
      </c>
      <c r="G108" s="344" t="s">
        <v>1105</v>
      </c>
      <c r="H108" s="94"/>
    </row>
    <row r="109" spans="1:8" ht="27.75" hidden="1" x14ac:dyDescent="0.65">
      <c r="A109" s="150" t="s">
        <v>115</v>
      </c>
      <c r="B109" s="150" t="s">
        <v>1158</v>
      </c>
      <c r="C109" s="149">
        <v>0</v>
      </c>
      <c r="D109" s="27"/>
      <c r="E109" s="97" t="s">
        <v>1021</v>
      </c>
      <c r="F109" s="97" t="s">
        <v>10</v>
      </c>
      <c r="G109" s="344" t="s">
        <v>1105</v>
      </c>
      <c r="H109" s="94"/>
    </row>
    <row r="110" spans="1:8" ht="27.75" hidden="1" x14ac:dyDescent="0.65">
      <c r="A110" s="150" t="s">
        <v>871</v>
      </c>
      <c r="B110" s="150" t="s">
        <v>872</v>
      </c>
      <c r="C110" s="149">
        <v>10000</v>
      </c>
      <c r="D110" s="27"/>
      <c r="E110" s="97" t="s">
        <v>1022</v>
      </c>
      <c r="F110" s="97" t="s">
        <v>10</v>
      </c>
      <c r="G110" s="344" t="s">
        <v>1105</v>
      </c>
      <c r="H110" s="94"/>
    </row>
    <row r="111" spans="1:8" ht="27.75" hidden="1" x14ac:dyDescent="0.65">
      <c r="A111" s="150" t="s">
        <v>873</v>
      </c>
      <c r="B111" s="150" t="s">
        <v>874</v>
      </c>
      <c r="C111" s="149">
        <v>1300000</v>
      </c>
      <c r="D111" s="27"/>
      <c r="E111" s="97" t="s">
        <v>1024</v>
      </c>
      <c r="F111" s="97" t="s">
        <v>10</v>
      </c>
      <c r="G111" s="344" t="s">
        <v>1105</v>
      </c>
      <c r="H111" s="94"/>
    </row>
    <row r="112" spans="1:8" ht="27.75" hidden="1" x14ac:dyDescent="0.65">
      <c r="A112" s="150" t="s">
        <v>875</v>
      </c>
      <c r="B112" s="150" t="s">
        <v>876</v>
      </c>
      <c r="C112" s="149">
        <v>1000000</v>
      </c>
      <c r="D112" s="27"/>
      <c r="E112" s="97" t="s">
        <v>1024</v>
      </c>
      <c r="F112" s="97" t="s">
        <v>10</v>
      </c>
      <c r="G112" s="344" t="s">
        <v>1105</v>
      </c>
      <c r="H112" s="94"/>
    </row>
    <row r="113" spans="1:8" ht="27.75" hidden="1" x14ac:dyDescent="0.65">
      <c r="A113" s="150" t="s">
        <v>877</v>
      </c>
      <c r="B113" s="150" t="s">
        <v>878</v>
      </c>
      <c r="C113" s="149">
        <v>0</v>
      </c>
      <c r="D113" s="27"/>
      <c r="E113" s="97" t="s">
        <v>1021</v>
      </c>
      <c r="F113" s="97" t="s">
        <v>10</v>
      </c>
      <c r="G113" s="344" t="s">
        <v>1105</v>
      </c>
      <c r="H113" s="94"/>
    </row>
    <row r="114" spans="1:8" ht="27.75" hidden="1" x14ac:dyDescent="0.65">
      <c r="A114" s="150" t="s">
        <v>879</v>
      </c>
      <c r="B114" s="150" t="s">
        <v>880</v>
      </c>
      <c r="C114" s="149">
        <v>0</v>
      </c>
      <c r="D114" s="27"/>
      <c r="E114" s="97" t="s">
        <v>1026</v>
      </c>
      <c r="F114" s="97" t="s">
        <v>10</v>
      </c>
      <c r="G114" s="344" t="s">
        <v>1105</v>
      </c>
      <c r="H114" s="94"/>
    </row>
    <row r="115" spans="1:8" ht="27.75" hidden="1" x14ac:dyDescent="0.65">
      <c r="A115" s="150" t="s">
        <v>881</v>
      </c>
      <c r="B115" s="150" t="s">
        <v>116</v>
      </c>
      <c r="C115" s="149">
        <v>0</v>
      </c>
      <c r="D115" s="27"/>
      <c r="E115" s="97" t="s">
        <v>1026</v>
      </c>
      <c r="F115" s="97" t="s">
        <v>10</v>
      </c>
      <c r="G115" s="344" t="s">
        <v>1105</v>
      </c>
      <c r="H115" s="94"/>
    </row>
    <row r="116" spans="1:8" ht="27.75" hidden="1" x14ac:dyDescent="0.65">
      <c r="A116" s="150" t="s">
        <v>882</v>
      </c>
      <c r="B116" s="150" t="s">
        <v>883</v>
      </c>
      <c r="C116" s="149">
        <v>0</v>
      </c>
      <c r="D116" s="27"/>
      <c r="E116" s="97" t="s">
        <v>1026</v>
      </c>
      <c r="F116" s="97" t="s">
        <v>10</v>
      </c>
      <c r="G116" s="344" t="s">
        <v>1105</v>
      </c>
      <c r="H116" s="94"/>
    </row>
    <row r="117" spans="1:8" ht="27.75" hidden="1" x14ac:dyDescent="0.65">
      <c r="A117" s="150" t="s">
        <v>132</v>
      </c>
      <c r="B117" s="150" t="s">
        <v>1159</v>
      </c>
      <c r="C117" s="149">
        <v>250000</v>
      </c>
      <c r="D117" s="27"/>
      <c r="E117" s="97" t="s">
        <v>1030</v>
      </c>
      <c r="F117" s="97" t="s">
        <v>12</v>
      </c>
      <c r="G117" s="344" t="s">
        <v>1105</v>
      </c>
      <c r="H117" s="94"/>
    </row>
    <row r="118" spans="1:8" ht="27.75" hidden="1" x14ac:dyDescent="0.65">
      <c r="A118" s="150" t="s">
        <v>133</v>
      </c>
      <c r="B118" s="150" t="s">
        <v>1160</v>
      </c>
      <c r="C118" s="149">
        <v>0</v>
      </c>
      <c r="D118" s="27"/>
      <c r="E118" s="97" t="s">
        <v>1030</v>
      </c>
      <c r="F118" s="97" t="s">
        <v>12</v>
      </c>
      <c r="G118" s="344" t="s">
        <v>1105</v>
      </c>
      <c r="H118" s="94"/>
    </row>
    <row r="119" spans="1:8" ht="27.75" hidden="1" x14ac:dyDescent="0.65">
      <c r="A119" s="150" t="s">
        <v>134</v>
      </c>
      <c r="B119" s="150" t="s">
        <v>1161</v>
      </c>
      <c r="C119" s="149">
        <v>0</v>
      </c>
      <c r="D119" s="27"/>
      <c r="E119" s="97" t="s">
        <v>1030</v>
      </c>
      <c r="F119" s="97" t="s">
        <v>12</v>
      </c>
      <c r="G119" s="344" t="s">
        <v>1105</v>
      </c>
      <c r="H119" s="94"/>
    </row>
    <row r="120" spans="1:8" ht="27.75" hidden="1" x14ac:dyDescent="0.65">
      <c r="A120" s="150" t="s">
        <v>135</v>
      </c>
      <c r="B120" s="150" t="s">
        <v>136</v>
      </c>
      <c r="C120" s="149">
        <v>0</v>
      </c>
      <c r="D120" s="27"/>
      <c r="E120" s="97" t="s">
        <v>1028</v>
      </c>
      <c r="F120" s="97" t="s">
        <v>12</v>
      </c>
      <c r="G120" s="344" t="s">
        <v>1105</v>
      </c>
      <c r="H120" s="94"/>
    </row>
    <row r="121" spans="1:8" ht="27.75" hidden="1" x14ac:dyDescent="0.65">
      <c r="A121" s="150" t="s">
        <v>137</v>
      </c>
      <c r="B121" s="150" t="s">
        <v>138</v>
      </c>
      <c r="C121" s="149">
        <v>0</v>
      </c>
      <c r="D121" s="27"/>
      <c r="E121" s="97" t="s">
        <v>1028</v>
      </c>
      <c r="F121" s="97" t="s">
        <v>12</v>
      </c>
      <c r="G121" s="344" t="s">
        <v>1105</v>
      </c>
      <c r="H121" s="94"/>
    </row>
    <row r="122" spans="1:8" ht="27.75" hidden="1" x14ac:dyDescent="0.65">
      <c r="A122" s="150" t="s">
        <v>884</v>
      </c>
      <c r="B122" s="150" t="s">
        <v>885</v>
      </c>
      <c r="C122" s="149">
        <v>40000</v>
      </c>
      <c r="D122" s="27"/>
      <c r="E122" s="97" t="s">
        <v>1030</v>
      </c>
      <c r="F122" s="97" t="s">
        <v>12</v>
      </c>
      <c r="G122" s="344" t="s">
        <v>1105</v>
      </c>
      <c r="H122" s="94"/>
    </row>
    <row r="123" spans="1:8" ht="27.75" hidden="1" x14ac:dyDescent="0.65">
      <c r="A123" s="150" t="s">
        <v>886</v>
      </c>
      <c r="B123" s="150" t="s">
        <v>887</v>
      </c>
      <c r="C123" s="149">
        <v>60000</v>
      </c>
      <c r="D123" s="27"/>
      <c r="E123" s="97" t="s">
        <v>1032</v>
      </c>
      <c r="F123" s="97" t="s">
        <v>12</v>
      </c>
      <c r="G123" s="344" t="s">
        <v>1105</v>
      </c>
      <c r="H123" s="94"/>
    </row>
    <row r="124" spans="1:8" ht="27.75" hidden="1" x14ac:dyDescent="0.65">
      <c r="A124" s="150" t="s">
        <v>888</v>
      </c>
      <c r="B124" s="150" t="s">
        <v>889</v>
      </c>
      <c r="C124" s="149">
        <v>0</v>
      </c>
      <c r="D124" s="27"/>
      <c r="E124" s="97" t="s">
        <v>1030</v>
      </c>
      <c r="F124" s="97" t="s">
        <v>12</v>
      </c>
      <c r="G124" s="344" t="s">
        <v>1105</v>
      </c>
      <c r="H124" s="94"/>
    </row>
    <row r="125" spans="1:8" ht="27.75" hidden="1" x14ac:dyDescent="0.65">
      <c r="A125" s="150" t="s">
        <v>890</v>
      </c>
      <c r="B125" s="150" t="s">
        <v>891</v>
      </c>
      <c r="C125" s="149">
        <v>50000</v>
      </c>
      <c r="D125" s="27"/>
      <c r="E125" s="97" t="s">
        <v>1028</v>
      </c>
      <c r="F125" s="97" t="s">
        <v>12</v>
      </c>
      <c r="G125" s="344" t="s">
        <v>1105</v>
      </c>
      <c r="H125" s="94"/>
    </row>
    <row r="126" spans="1:8" ht="27.75" hidden="1" x14ac:dyDescent="0.65">
      <c r="A126" s="150" t="s">
        <v>161</v>
      </c>
      <c r="B126" s="150" t="s">
        <v>162</v>
      </c>
      <c r="C126" s="149">
        <v>0</v>
      </c>
      <c r="D126" s="27"/>
      <c r="E126" s="97" t="s">
        <v>1035</v>
      </c>
      <c r="F126" s="97" t="s">
        <v>16</v>
      </c>
      <c r="G126" s="344" t="s">
        <v>1105</v>
      </c>
      <c r="H126" s="94"/>
    </row>
    <row r="127" spans="1:8" ht="27.75" hidden="1" x14ac:dyDescent="0.65">
      <c r="A127" s="150" t="s">
        <v>163</v>
      </c>
      <c r="B127" s="150" t="s">
        <v>1162</v>
      </c>
      <c r="C127" s="149">
        <v>0</v>
      </c>
      <c r="D127" s="27"/>
      <c r="E127" s="97" t="s">
        <v>1035</v>
      </c>
      <c r="F127" s="97" t="s">
        <v>16</v>
      </c>
      <c r="G127" s="344" t="s">
        <v>1105</v>
      </c>
      <c r="H127" s="94"/>
    </row>
    <row r="128" spans="1:8" ht="27.75" hidden="1" x14ac:dyDescent="0.65">
      <c r="A128" s="150" t="s">
        <v>164</v>
      </c>
      <c r="B128" s="150" t="s">
        <v>1163</v>
      </c>
      <c r="C128" s="149">
        <v>0</v>
      </c>
      <c r="D128" s="27"/>
      <c r="E128" s="97" t="s">
        <v>1035</v>
      </c>
      <c r="F128" s="97" t="s">
        <v>16</v>
      </c>
      <c r="G128" s="344" t="s">
        <v>1105</v>
      </c>
      <c r="H128" s="94"/>
    </row>
    <row r="129" spans="1:8" ht="27.75" hidden="1" x14ac:dyDescent="0.65">
      <c r="A129" s="150" t="s">
        <v>166</v>
      </c>
      <c r="B129" s="150" t="s">
        <v>167</v>
      </c>
      <c r="C129" s="149">
        <v>0</v>
      </c>
      <c r="D129" s="27"/>
      <c r="E129" s="97" t="s">
        <v>1035</v>
      </c>
      <c r="F129" s="97" t="s">
        <v>16</v>
      </c>
      <c r="G129" s="344" t="s">
        <v>1105</v>
      </c>
      <c r="H129" s="94"/>
    </row>
    <row r="130" spans="1:8" ht="27.75" hidden="1" x14ac:dyDescent="0.65">
      <c r="A130" s="150" t="s">
        <v>168</v>
      </c>
      <c r="B130" s="150" t="s">
        <v>169</v>
      </c>
      <c r="C130" s="149">
        <v>0</v>
      </c>
      <c r="D130" s="27"/>
      <c r="E130" s="97" t="s">
        <v>1035</v>
      </c>
      <c r="F130" s="97" t="s">
        <v>16</v>
      </c>
      <c r="G130" s="344" t="s">
        <v>1105</v>
      </c>
      <c r="H130" s="94"/>
    </row>
    <row r="131" spans="1:8" ht="23.25" hidden="1" x14ac:dyDescent="0.35">
      <c r="A131" s="151" t="s">
        <v>170</v>
      </c>
      <c r="B131" s="151" t="s">
        <v>171</v>
      </c>
      <c r="C131" s="149">
        <v>0</v>
      </c>
      <c r="D131" s="27"/>
      <c r="E131" s="97" t="s">
        <v>1036</v>
      </c>
      <c r="F131" s="97" t="s">
        <v>18</v>
      </c>
      <c r="G131" s="344" t="s">
        <v>1105</v>
      </c>
      <c r="H131" s="94"/>
    </row>
    <row r="132" spans="1:8" ht="23.25" hidden="1" x14ac:dyDescent="0.35">
      <c r="A132" s="151" t="s">
        <v>172</v>
      </c>
      <c r="B132" s="151" t="s">
        <v>173</v>
      </c>
      <c r="C132" s="149">
        <v>0</v>
      </c>
      <c r="D132" s="27"/>
      <c r="E132" s="97" t="s">
        <v>1036</v>
      </c>
      <c r="F132" s="97" t="s">
        <v>18</v>
      </c>
      <c r="G132" s="344" t="s">
        <v>1105</v>
      </c>
      <c r="H132" s="94"/>
    </row>
    <row r="133" spans="1:8" ht="27.75" hidden="1" x14ac:dyDescent="0.65">
      <c r="A133" s="150" t="s">
        <v>892</v>
      </c>
      <c r="B133" s="150" t="s">
        <v>165</v>
      </c>
      <c r="C133" s="149">
        <v>0</v>
      </c>
      <c r="D133" s="27"/>
      <c r="E133" s="97" t="s">
        <v>1035</v>
      </c>
      <c r="F133" s="97" t="s">
        <v>16</v>
      </c>
      <c r="G133" s="344" t="s">
        <v>1105</v>
      </c>
      <c r="H133" s="94"/>
    </row>
    <row r="134" spans="1:8" ht="27.75" hidden="1" x14ac:dyDescent="0.65">
      <c r="A134" s="150" t="s">
        <v>174</v>
      </c>
      <c r="B134" s="150" t="s">
        <v>1164</v>
      </c>
      <c r="C134" s="149">
        <v>0</v>
      </c>
      <c r="D134" s="27"/>
      <c r="E134" s="97" t="s">
        <v>1035</v>
      </c>
      <c r="F134" s="97" t="s">
        <v>16</v>
      </c>
      <c r="G134" s="344" t="s">
        <v>1105</v>
      </c>
      <c r="H134" s="94"/>
    </row>
    <row r="135" spans="1:8" ht="27.75" hidden="1" x14ac:dyDescent="0.65">
      <c r="A135" s="150" t="s">
        <v>893</v>
      </c>
      <c r="B135" s="150" t="s">
        <v>894</v>
      </c>
      <c r="C135" s="149">
        <v>0</v>
      </c>
      <c r="D135" s="27"/>
      <c r="E135" s="97" t="s">
        <v>1035</v>
      </c>
      <c r="F135" s="97" t="s">
        <v>16</v>
      </c>
      <c r="G135" s="344" t="s">
        <v>1105</v>
      </c>
      <c r="H135" s="94"/>
    </row>
    <row r="136" spans="1:8" ht="27.75" hidden="1" x14ac:dyDescent="0.65">
      <c r="A136" s="150" t="s">
        <v>895</v>
      </c>
      <c r="B136" s="150" t="s">
        <v>896</v>
      </c>
      <c r="C136" s="149">
        <v>0</v>
      </c>
      <c r="D136" s="27"/>
      <c r="E136" s="97" t="s">
        <v>1035</v>
      </c>
      <c r="F136" s="97" t="s">
        <v>16</v>
      </c>
      <c r="G136" s="344" t="s">
        <v>1105</v>
      </c>
      <c r="H136" s="94"/>
    </row>
    <row r="137" spans="1:8" ht="27.75" hidden="1" x14ac:dyDescent="0.65">
      <c r="A137" s="150" t="s">
        <v>175</v>
      </c>
      <c r="B137" s="150" t="s">
        <v>1165</v>
      </c>
      <c r="C137" s="149">
        <v>0</v>
      </c>
      <c r="D137" s="27"/>
      <c r="E137" s="97" t="s">
        <v>1035</v>
      </c>
      <c r="F137" s="97" t="s">
        <v>16</v>
      </c>
      <c r="G137" s="344" t="s">
        <v>1105</v>
      </c>
      <c r="H137" s="94"/>
    </row>
    <row r="138" spans="1:8" ht="27.75" hidden="1" x14ac:dyDescent="0.65">
      <c r="A138" s="150" t="s">
        <v>176</v>
      </c>
      <c r="B138" s="150" t="s">
        <v>177</v>
      </c>
      <c r="C138" s="149">
        <v>0</v>
      </c>
      <c r="D138" s="27"/>
      <c r="E138" s="97" t="s">
        <v>1035</v>
      </c>
      <c r="F138" s="97" t="s">
        <v>16</v>
      </c>
      <c r="G138" s="344" t="s">
        <v>1105</v>
      </c>
      <c r="H138" s="94"/>
    </row>
    <row r="139" spans="1:8" ht="27.75" hidden="1" x14ac:dyDescent="0.65">
      <c r="A139" s="150" t="s">
        <v>178</v>
      </c>
      <c r="B139" s="150" t="s">
        <v>179</v>
      </c>
      <c r="C139" s="149">
        <v>0</v>
      </c>
      <c r="D139" s="27"/>
      <c r="E139" s="97" t="s">
        <v>1035</v>
      </c>
      <c r="F139" s="97" t="s">
        <v>16</v>
      </c>
      <c r="G139" s="344" t="s">
        <v>1105</v>
      </c>
      <c r="H139" s="94"/>
    </row>
    <row r="140" spans="1:8" ht="27.75" hidden="1" x14ac:dyDescent="0.65">
      <c r="A140" s="150" t="s">
        <v>897</v>
      </c>
      <c r="B140" s="150" t="s">
        <v>898</v>
      </c>
      <c r="C140" s="149">
        <v>0</v>
      </c>
      <c r="D140" s="27"/>
      <c r="E140" s="97" t="s">
        <v>1035</v>
      </c>
      <c r="F140" s="97" t="s">
        <v>16</v>
      </c>
      <c r="G140" s="344" t="s">
        <v>1105</v>
      </c>
      <c r="H140" s="94"/>
    </row>
    <row r="141" spans="1:8" ht="27.75" hidden="1" x14ac:dyDescent="0.65">
      <c r="A141" s="150" t="s">
        <v>143</v>
      </c>
      <c r="B141" s="150" t="s">
        <v>1166</v>
      </c>
      <c r="C141" s="149">
        <v>173965000</v>
      </c>
      <c r="D141" s="27"/>
      <c r="E141" s="97" t="s">
        <v>1034</v>
      </c>
      <c r="F141" s="97" t="s">
        <v>14</v>
      </c>
      <c r="G141" s="344" t="s">
        <v>1105</v>
      </c>
      <c r="H141" s="94"/>
    </row>
    <row r="142" spans="1:8" ht="23.25" hidden="1" x14ac:dyDescent="0.35">
      <c r="A142" s="151" t="s">
        <v>217</v>
      </c>
      <c r="B142" s="151" t="s">
        <v>1167</v>
      </c>
      <c r="C142" s="149">
        <v>125865760</v>
      </c>
      <c r="D142" s="27"/>
      <c r="E142" s="97" t="s">
        <v>1037</v>
      </c>
      <c r="F142" s="97" t="s">
        <v>18</v>
      </c>
      <c r="G142" s="344" t="s">
        <v>1105</v>
      </c>
      <c r="H142" s="94"/>
    </row>
    <row r="143" spans="1:8" ht="27.75" hidden="1" x14ac:dyDescent="0.65">
      <c r="A143" s="150" t="s">
        <v>180</v>
      </c>
      <c r="B143" s="150" t="s">
        <v>1168</v>
      </c>
      <c r="C143" s="149">
        <v>20462000</v>
      </c>
      <c r="D143" s="27"/>
      <c r="E143" s="97" t="s">
        <v>1035</v>
      </c>
      <c r="F143" s="97" t="s">
        <v>16</v>
      </c>
      <c r="G143" s="344" t="s">
        <v>1105</v>
      </c>
      <c r="H143" s="94"/>
    </row>
    <row r="144" spans="1:8" ht="27.75" hidden="1" x14ac:dyDescent="0.65">
      <c r="A144" s="150" t="s">
        <v>181</v>
      </c>
      <c r="B144" s="150" t="s">
        <v>1169</v>
      </c>
      <c r="C144" s="149">
        <v>0</v>
      </c>
      <c r="D144" s="27"/>
      <c r="E144" s="97" t="s">
        <v>1035</v>
      </c>
      <c r="F144" s="97" t="s">
        <v>16</v>
      </c>
      <c r="G144" s="344" t="s">
        <v>1105</v>
      </c>
      <c r="H144" s="94"/>
    </row>
    <row r="145" spans="1:8" ht="27.75" hidden="1" x14ac:dyDescent="0.65">
      <c r="A145" s="150" t="s">
        <v>182</v>
      </c>
      <c r="B145" s="150" t="s">
        <v>1170</v>
      </c>
      <c r="C145" s="149">
        <v>0</v>
      </c>
      <c r="D145" s="27"/>
      <c r="E145" s="97" t="s">
        <v>1035</v>
      </c>
      <c r="F145" s="97" t="s">
        <v>16</v>
      </c>
      <c r="G145" s="344" t="s">
        <v>1105</v>
      </c>
      <c r="H145" s="94"/>
    </row>
    <row r="146" spans="1:8" ht="27.75" hidden="1" x14ac:dyDescent="0.65">
      <c r="A146" s="150" t="s">
        <v>183</v>
      </c>
      <c r="B146" s="150" t="s">
        <v>1171</v>
      </c>
      <c r="C146" s="149">
        <v>17000000</v>
      </c>
      <c r="D146" s="27"/>
      <c r="E146" s="97" t="s">
        <v>1035</v>
      </c>
      <c r="F146" s="97" t="s">
        <v>16</v>
      </c>
      <c r="G146" s="344" t="s">
        <v>1105</v>
      </c>
      <c r="H146" s="94"/>
    </row>
    <row r="147" spans="1:8" ht="27.75" hidden="1" x14ac:dyDescent="0.65">
      <c r="A147" s="150" t="s">
        <v>184</v>
      </c>
      <c r="B147" s="150" t="s">
        <v>1172</v>
      </c>
      <c r="C147" s="149">
        <v>0</v>
      </c>
      <c r="D147" s="27"/>
      <c r="E147" s="97" t="s">
        <v>1035</v>
      </c>
      <c r="F147" s="97" t="s">
        <v>16</v>
      </c>
      <c r="G147" s="344" t="s">
        <v>1105</v>
      </c>
      <c r="H147" s="94"/>
    </row>
    <row r="148" spans="1:8" ht="27.75" hidden="1" x14ac:dyDescent="0.65">
      <c r="A148" s="150" t="s">
        <v>899</v>
      </c>
      <c r="B148" s="150" t="s">
        <v>900</v>
      </c>
      <c r="C148" s="149">
        <v>0</v>
      </c>
      <c r="D148" s="27"/>
      <c r="E148" s="97" t="s">
        <v>1035</v>
      </c>
      <c r="F148" s="97" t="s">
        <v>16</v>
      </c>
      <c r="G148" s="344" t="s">
        <v>1105</v>
      </c>
      <c r="H148" s="94"/>
    </row>
    <row r="149" spans="1:8" ht="27.75" hidden="1" x14ac:dyDescent="0.65">
      <c r="A149" s="150" t="s">
        <v>901</v>
      </c>
      <c r="B149" s="150" t="s">
        <v>902</v>
      </c>
      <c r="C149" s="149">
        <v>0</v>
      </c>
      <c r="D149" s="27"/>
      <c r="E149" s="97" t="s">
        <v>1035</v>
      </c>
      <c r="F149" s="97" t="s">
        <v>16</v>
      </c>
      <c r="G149" s="344" t="s">
        <v>1105</v>
      </c>
      <c r="H149" s="94"/>
    </row>
    <row r="150" spans="1:8" ht="27.75" hidden="1" x14ac:dyDescent="0.65">
      <c r="A150" s="150" t="s">
        <v>903</v>
      </c>
      <c r="B150" s="150" t="s">
        <v>904</v>
      </c>
      <c r="C150" s="149">
        <v>0</v>
      </c>
      <c r="D150" s="27"/>
      <c r="E150" s="97" t="s">
        <v>1035</v>
      </c>
      <c r="F150" s="97" t="s">
        <v>16</v>
      </c>
      <c r="G150" s="344" t="s">
        <v>1105</v>
      </c>
      <c r="H150" s="94"/>
    </row>
    <row r="151" spans="1:8" ht="27.75" hidden="1" x14ac:dyDescent="0.65">
      <c r="A151" s="150" t="s">
        <v>185</v>
      </c>
      <c r="B151" s="150" t="s">
        <v>1173</v>
      </c>
      <c r="C151" s="149">
        <v>0</v>
      </c>
      <c r="D151" s="27"/>
      <c r="E151" s="97" t="s">
        <v>1035</v>
      </c>
      <c r="F151" s="97" t="s">
        <v>16</v>
      </c>
      <c r="G151" s="344" t="s">
        <v>1105</v>
      </c>
      <c r="H151" s="94"/>
    </row>
    <row r="152" spans="1:8" ht="27.75" hidden="1" x14ac:dyDescent="0.65">
      <c r="A152" s="150" t="s">
        <v>905</v>
      </c>
      <c r="B152" s="150" t="s">
        <v>906</v>
      </c>
      <c r="C152" s="149">
        <v>0</v>
      </c>
      <c r="D152" s="27"/>
      <c r="E152" s="97" t="s">
        <v>1035</v>
      </c>
      <c r="F152" s="97" t="s">
        <v>16</v>
      </c>
      <c r="G152" s="344" t="s">
        <v>1105</v>
      </c>
      <c r="H152" s="94"/>
    </row>
    <row r="153" spans="1:8" ht="27.75" hidden="1" x14ac:dyDescent="0.65">
      <c r="A153" s="150" t="s">
        <v>186</v>
      </c>
      <c r="B153" s="150" t="s">
        <v>1174</v>
      </c>
      <c r="C153" s="149">
        <v>0</v>
      </c>
      <c r="D153" s="27"/>
      <c r="E153" s="97" t="s">
        <v>1035</v>
      </c>
      <c r="F153" s="97" t="s">
        <v>16</v>
      </c>
      <c r="G153" s="344" t="s">
        <v>1105</v>
      </c>
      <c r="H153" s="94"/>
    </row>
    <row r="154" spans="1:8" ht="27.75" hidden="1" x14ac:dyDescent="0.65">
      <c r="A154" s="150" t="s">
        <v>187</v>
      </c>
      <c r="B154" s="150" t="s">
        <v>188</v>
      </c>
      <c r="C154" s="149">
        <v>0</v>
      </c>
      <c r="D154" s="27"/>
      <c r="E154" s="97" t="s">
        <v>1035</v>
      </c>
      <c r="F154" s="97" t="s">
        <v>16</v>
      </c>
      <c r="G154" s="344" t="s">
        <v>1105</v>
      </c>
      <c r="H154" s="94"/>
    </row>
    <row r="155" spans="1:8" ht="27.75" hidden="1" x14ac:dyDescent="0.65">
      <c r="A155" s="150" t="s">
        <v>189</v>
      </c>
      <c r="B155" s="150" t="s">
        <v>190</v>
      </c>
      <c r="C155" s="149">
        <v>0</v>
      </c>
      <c r="D155" s="27"/>
      <c r="E155" s="97" t="s">
        <v>1035</v>
      </c>
      <c r="F155" s="97" t="s">
        <v>16</v>
      </c>
      <c r="G155" s="344" t="s">
        <v>1105</v>
      </c>
      <c r="H155" s="94"/>
    </row>
    <row r="156" spans="1:8" ht="27.75" hidden="1" x14ac:dyDescent="0.65">
      <c r="A156" s="150" t="s">
        <v>139</v>
      </c>
      <c r="B156" s="150" t="s">
        <v>140</v>
      </c>
      <c r="C156" s="149">
        <v>1000000</v>
      </c>
      <c r="D156" s="27"/>
      <c r="E156" s="97" t="s">
        <v>1028</v>
      </c>
      <c r="F156" s="97" t="s">
        <v>12</v>
      </c>
      <c r="G156" s="344" t="s">
        <v>1105</v>
      </c>
      <c r="H156" s="94"/>
    </row>
    <row r="157" spans="1:8" ht="27.75" hidden="1" x14ac:dyDescent="0.65">
      <c r="A157" s="150" t="s">
        <v>141</v>
      </c>
      <c r="B157" s="150" t="s">
        <v>142</v>
      </c>
      <c r="C157" s="149">
        <v>0</v>
      </c>
      <c r="D157" s="27"/>
      <c r="E157" s="97" t="s">
        <v>1028</v>
      </c>
      <c r="F157" s="97" t="s">
        <v>12</v>
      </c>
      <c r="G157" s="344" t="s">
        <v>1105</v>
      </c>
      <c r="H157" s="94"/>
    </row>
    <row r="158" spans="1:8" ht="27.75" hidden="1" x14ac:dyDescent="0.65">
      <c r="A158" s="150" t="s">
        <v>191</v>
      </c>
      <c r="B158" s="150" t="s">
        <v>192</v>
      </c>
      <c r="C158" s="149">
        <v>0</v>
      </c>
      <c r="D158" s="27"/>
      <c r="E158" s="97" t="s">
        <v>1035</v>
      </c>
      <c r="F158" s="97" t="s">
        <v>16</v>
      </c>
      <c r="G158" s="344" t="s">
        <v>1105</v>
      </c>
      <c r="H158" s="94"/>
    </row>
    <row r="159" spans="1:8" ht="27.75" hidden="1" x14ac:dyDescent="0.65">
      <c r="A159" s="150" t="s">
        <v>193</v>
      </c>
      <c r="B159" s="150" t="s">
        <v>194</v>
      </c>
      <c r="C159" s="149">
        <v>0</v>
      </c>
      <c r="D159" s="27"/>
      <c r="E159" s="97" t="s">
        <v>1035</v>
      </c>
      <c r="F159" s="97" t="s">
        <v>16</v>
      </c>
      <c r="G159" s="344" t="s">
        <v>1105</v>
      </c>
      <c r="H159" s="94"/>
    </row>
    <row r="160" spans="1:8" ht="27.75" hidden="1" x14ac:dyDescent="0.65">
      <c r="A160" s="150" t="s">
        <v>195</v>
      </c>
      <c r="B160" s="150" t="s">
        <v>196</v>
      </c>
      <c r="C160" s="149">
        <v>0</v>
      </c>
      <c r="D160" s="27"/>
      <c r="E160" s="97" t="s">
        <v>1035</v>
      </c>
      <c r="F160" s="97" t="s">
        <v>16</v>
      </c>
      <c r="G160" s="344" t="s">
        <v>1105</v>
      </c>
      <c r="H160" s="94"/>
    </row>
    <row r="161" spans="1:8" ht="27.75" hidden="1" x14ac:dyDescent="0.65">
      <c r="A161" s="150" t="s">
        <v>197</v>
      </c>
      <c r="B161" s="150" t="s">
        <v>198</v>
      </c>
      <c r="C161" s="149">
        <v>0</v>
      </c>
      <c r="D161" s="27"/>
      <c r="E161" s="97" t="s">
        <v>1035</v>
      </c>
      <c r="F161" s="97" t="s">
        <v>16</v>
      </c>
      <c r="G161" s="344" t="s">
        <v>1105</v>
      </c>
      <c r="H161" s="94"/>
    </row>
    <row r="162" spans="1:8" ht="27.75" hidden="1" x14ac:dyDescent="0.65">
      <c r="A162" s="150" t="s">
        <v>199</v>
      </c>
      <c r="B162" s="150" t="s">
        <v>200</v>
      </c>
      <c r="C162" s="149">
        <v>0</v>
      </c>
      <c r="D162" s="27"/>
      <c r="E162" s="97" t="s">
        <v>1035</v>
      </c>
      <c r="F162" s="97" t="s">
        <v>16</v>
      </c>
      <c r="G162" s="344" t="s">
        <v>1105</v>
      </c>
      <c r="H162" s="94"/>
    </row>
    <row r="163" spans="1:8" ht="27.75" hidden="1" x14ac:dyDescent="0.65">
      <c r="A163" s="150" t="s">
        <v>201</v>
      </c>
      <c r="B163" s="150" t="s">
        <v>1175</v>
      </c>
      <c r="C163" s="149">
        <v>0</v>
      </c>
      <c r="D163" s="27"/>
      <c r="E163" s="97" t="s">
        <v>1035</v>
      </c>
      <c r="F163" s="97" t="s">
        <v>16</v>
      </c>
      <c r="G163" s="344" t="s">
        <v>1105</v>
      </c>
      <c r="H163" s="94"/>
    </row>
    <row r="164" spans="1:8" ht="27.75" hidden="1" x14ac:dyDescent="0.65">
      <c r="A164" s="150" t="s">
        <v>202</v>
      </c>
      <c r="B164" s="150" t="s">
        <v>1176</v>
      </c>
      <c r="C164" s="149">
        <v>0</v>
      </c>
      <c r="D164" s="27"/>
      <c r="E164" s="97" t="s">
        <v>1035</v>
      </c>
      <c r="F164" s="97" t="s">
        <v>16</v>
      </c>
      <c r="G164" s="344" t="s">
        <v>1105</v>
      </c>
      <c r="H164" s="94"/>
    </row>
    <row r="165" spans="1:8" ht="27.75" hidden="1" x14ac:dyDescent="0.65">
      <c r="A165" s="150" t="s">
        <v>203</v>
      </c>
      <c r="B165" s="150" t="s">
        <v>204</v>
      </c>
      <c r="C165" s="149">
        <v>0</v>
      </c>
      <c r="D165" s="27"/>
      <c r="E165" s="97" t="s">
        <v>1035</v>
      </c>
      <c r="F165" s="97" t="s">
        <v>16</v>
      </c>
      <c r="G165" s="344" t="s">
        <v>1105</v>
      </c>
      <c r="H165" s="94"/>
    </row>
    <row r="166" spans="1:8" ht="27.75" hidden="1" x14ac:dyDescent="0.65">
      <c r="A166" s="150" t="s">
        <v>205</v>
      </c>
      <c r="B166" s="150" t="s">
        <v>206</v>
      </c>
      <c r="C166" s="149">
        <v>0</v>
      </c>
      <c r="D166" s="27"/>
      <c r="E166" s="97" t="s">
        <v>1035</v>
      </c>
      <c r="F166" s="97" t="s">
        <v>16</v>
      </c>
      <c r="G166" s="344" t="s">
        <v>1105</v>
      </c>
      <c r="H166" s="94"/>
    </row>
    <row r="167" spans="1:8" ht="23.25" hidden="1" x14ac:dyDescent="0.35">
      <c r="A167" s="151" t="s">
        <v>218</v>
      </c>
      <c r="B167" s="151" t="s">
        <v>219</v>
      </c>
      <c r="C167" s="149">
        <v>0</v>
      </c>
      <c r="D167" s="27"/>
      <c r="E167" s="97" t="s">
        <v>1037</v>
      </c>
      <c r="F167" s="97" t="s">
        <v>18</v>
      </c>
      <c r="G167" s="344" t="s">
        <v>1105</v>
      </c>
      <c r="H167" s="94"/>
    </row>
    <row r="168" spans="1:8" ht="27.75" hidden="1" x14ac:dyDescent="0.65">
      <c r="A168" s="150" t="s">
        <v>207</v>
      </c>
      <c r="B168" s="150" t="s">
        <v>1177</v>
      </c>
      <c r="C168" s="149">
        <v>0</v>
      </c>
      <c r="D168" s="27"/>
      <c r="E168" s="97" t="s">
        <v>1035</v>
      </c>
      <c r="F168" s="97" t="s">
        <v>16</v>
      </c>
      <c r="G168" s="344" t="s">
        <v>1105</v>
      </c>
      <c r="H168" s="94"/>
    </row>
    <row r="169" spans="1:8" ht="27.75" hidden="1" x14ac:dyDescent="0.65">
      <c r="A169" s="150" t="s">
        <v>208</v>
      </c>
      <c r="B169" s="150" t="s">
        <v>209</v>
      </c>
      <c r="C169" s="149">
        <v>0</v>
      </c>
      <c r="D169" s="27"/>
      <c r="E169" s="97" t="s">
        <v>1035</v>
      </c>
      <c r="F169" s="97" t="s">
        <v>16</v>
      </c>
      <c r="G169" s="344" t="s">
        <v>1105</v>
      </c>
      <c r="H169" s="94"/>
    </row>
    <row r="170" spans="1:8" ht="27.75" hidden="1" x14ac:dyDescent="0.65">
      <c r="A170" s="150" t="s">
        <v>210</v>
      </c>
      <c r="B170" s="150" t="s">
        <v>1178</v>
      </c>
      <c r="C170" s="149">
        <v>0</v>
      </c>
      <c r="D170" s="27"/>
      <c r="E170" s="97" t="s">
        <v>1035</v>
      </c>
      <c r="F170" s="97" t="s">
        <v>16</v>
      </c>
      <c r="G170" s="344" t="s">
        <v>1105</v>
      </c>
      <c r="H170" s="94"/>
    </row>
    <row r="171" spans="1:8" ht="27.75" hidden="1" x14ac:dyDescent="0.65">
      <c r="A171" s="150" t="s">
        <v>211</v>
      </c>
      <c r="B171" s="150" t="s">
        <v>212</v>
      </c>
      <c r="C171" s="149">
        <v>0</v>
      </c>
      <c r="D171" s="27"/>
      <c r="E171" s="97" t="s">
        <v>1035</v>
      </c>
      <c r="F171" s="97" t="s">
        <v>16</v>
      </c>
      <c r="G171" s="344" t="s">
        <v>1105</v>
      </c>
      <c r="H171" s="94"/>
    </row>
    <row r="172" spans="1:8" ht="27.75" hidden="1" x14ac:dyDescent="0.65">
      <c r="A172" s="150" t="s">
        <v>213</v>
      </c>
      <c r="B172" s="150" t="s">
        <v>214</v>
      </c>
      <c r="C172" s="149">
        <v>1000000</v>
      </c>
      <c r="D172" s="27"/>
      <c r="E172" s="97" t="s">
        <v>1035</v>
      </c>
      <c r="F172" s="97" t="s">
        <v>16</v>
      </c>
      <c r="G172" s="344" t="s">
        <v>1105</v>
      </c>
      <c r="H172" s="94"/>
    </row>
    <row r="173" spans="1:8" ht="27.75" hidden="1" x14ac:dyDescent="0.65">
      <c r="A173" s="150" t="s">
        <v>229</v>
      </c>
      <c r="B173" s="150" t="s">
        <v>230</v>
      </c>
      <c r="C173" s="149">
        <v>142291560</v>
      </c>
      <c r="D173" s="27"/>
      <c r="E173" s="97" t="s">
        <v>1049</v>
      </c>
      <c r="F173" s="97" t="s">
        <v>25</v>
      </c>
      <c r="G173" s="344" t="s">
        <v>1105</v>
      </c>
      <c r="H173" s="94"/>
    </row>
    <row r="174" spans="1:8" ht="27.75" hidden="1" x14ac:dyDescent="0.65">
      <c r="A174" s="150" t="s">
        <v>231</v>
      </c>
      <c r="B174" s="150" t="s">
        <v>232</v>
      </c>
      <c r="C174" s="149">
        <v>9082440</v>
      </c>
      <c r="D174" s="27"/>
      <c r="E174" s="97" t="s">
        <v>1049</v>
      </c>
      <c r="F174" s="97" t="s">
        <v>25</v>
      </c>
      <c r="G174" s="344" t="s">
        <v>1105</v>
      </c>
      <c r="H174" s="94"/>
    </row>
    <row r="175" spans="1:8" ht="27.75" hidden="1" x14ac:dyDescent="0.65">
      <c r="A175" s="150" t="s">
        <v>233</v>
      </c>
      <c r="B175" s="150" t="s">
        <v>234</v>
      </c>
      <c r="C175" s="149">
        <v>35000</v>
      </c>
      <c r="D175" s="27"/>
      <c r="E175" s="97" t="s">
        <v>1049</v>
      </c>
      <c r="F175" s="97" t="s">
        <v>25</v>
      </c>
      <c r="G175" s="344" t="s">
        <v>1105</v>
      </c>
      <c r="H175" s="94"/>
    </row>
    <row r="176" spans="1:8" ht="27.75" hidden="1" x14ac:dyDescent="0.65">
      <c r="A176" s="150" t="s">
        <v>235</v>
      </c>
      <c r="B176" s="150" t="s">
        <v>236</v>
      </c>
      <c r="C176" s="149">
        <v>8005000</v>
      </c>
      <c r="D176" s="27"/>
      <c r="E176" s="97" t="s">
        <v>1049</v>
      </c>
      <c r="F176" s="97" t="s">
        <v>25</v>
      </c>
      <c r="G176" s="344" t="s">
        <v>1105</v>
      </c>
      <c r="H176" s="94"/>
    </row>
    <row r="177" spans="1:8" ht="27.75" hidden="1" x14ac:dyDescent="0.65">
      <c r="A177" s="150" t="s">
        <v>237</v>
      </c>
      <c r="B177" s="150" t="s">
        <v>238</v>
      </c>
      <c r="C177" s="149">
        <v>460000</v>
      </c>
      <c r="D177" s="27"/>
      <c r="E177" s="97" t="s">
        <v>1049</v>
      </c>
      <c r="F177" s="97" t="s">
        <v>25</v>
      </c>
      <c r="G177" s="344" t="s">
        <v>1105</v>
      </c>
      <c r="H177" s="94"/>
    </row>
    <row r="178" spans="1:8" ht="27.75" hidden="1" x14ac:dyDescent="0.65">
      <c r="A178" s="150" t="s">
        <v>239</v>
      </c>
      <c r="B178" s="150" t="s">
        <v>240</v>
      </c>
      <c r="C178" s="149">
        <v>0</v>
      </c>
      <c r="D178" s="27"/>
      <c r="E178" s="97" t="s">
        <v>1051</v>
      </c>
      <c r="F178" s="97" t="s">
        <v>29</v>
      </c>
      <c r="G178" s="344" t="s">
        <v>1105</v>
      </c>
      <c r="H178" s="94"/>
    </row>
    <row r="179" spans="1:8" ht="27.75" hidden="1" x14ac:dyDescent="0.65">
      <c r="A179" s="150" t="s">
        <v>241</v>
      </c>
      <c r="B179" s="150" t="s">
        <v>242</v>
      </c>
      <c r="C179" s="149">
        <v>0</v>
      </c>
      <c r="D179" s="27"/>
      <c r="E179" s="97" t="s">
        <v>1049</v>
      </c>
      <c r="F179" s="97" t="s">
        <v>25</v>
      </c>
      <c r="G179" s="344" t="s">
        <v>1105</v>
      </c>
      <c r="H179" s="94"/>
    </row>
    <row r="180" spans="1:8" ht="27.75" hidden="1" x14ac:dyDescent="0.65">
      <c r="A180" s="150" t="s">
        <v>243</v>
      </c>
      <c r="B180" s="150" t="s">
        <v>244</v>
      </c>
      <c r="C180" s="149">
        <v>0</v>
      </c>
      <c r="D180" s="27"/>
      <c r="E180" s="97" t="s">
        <v>1049</v>
      </c>
      <c r="F180" s="97" t="s">
        <v>25</v>
      </c>
      <c r="G180" s="344" t="s">
        <v>1105</v>
      </c>
      <c r="H180" s="94"/>
    </row>
    <row r="181" spans="1:8" ht="27.75" hidden="1" x14ac:dyDescent="0.65">
      <c r="A181" s="150" t="s">
        <v>245</v>
      </c>
      <c r="B181" s="150" t="s">
        <v>246</v>
      </c>
      <c r="C181" s="149">
        <v>0</v>
      </c>
      <c r="D181" s="27"/>
      <c r="E181" s="97" t="s">
        <v>1049</v>
      </c>
      <c r="F181" s="97" t="s">
        <v>25</v>
      </c>
      <c r="G181" s="344" t="s">
        <v>1105</v>
      </c>
      <c r="H181" s="94"/>
    </row>
    <row r="182" spans="1:8" ht="27.75" hidden="1" x14ac:dyDescent="0.65">
      <c r="A182" s="150" t="s">
        <v>247</v>
      </c>
      <c r="B182" s="150" t="s">
        <v>248</v>
      </c>
      <c r="C182" s="149">
        <v>0</v>
      </c>
      <c r="D182" s="27"/>
      <c r="E182" s="97" t="s">
        <v>1049</v>
      </c>
      <c r="F182" s="97" t="s">
        <v>25</v>
      </c>
      <c r="G182" s="344" t="s">
        <v>1105</v>
      </c>
      <c r="H182" s="94"/>
    </row>
    <row r="183" spans="1:8" ht="27.75" hidden="1" x14ac:dyDescent="0.65">
      <c r="A183" s="150" t="s">
        <v>249</v>
      </c>
      <c r="B183" s="150" t="s">
        <v>250</v>
      </c>
      <c r="C183" s="149">
        <v>3222000</v>
      </c>
      <c r="D183" s="27"/>
      <c r="E183" s="97" t="s">
        <v>1049</v>
      </c>
      <c r="F183" s="97" t="s">
        <v>25</v>
      </c>
      <c r="G183" s="344" t="s">
        <v>1105</v>
      </c>
      <c r="H183" s="94"/>
    </row>
    <row r="184" spans="1:8" ht="27.75" hidden="1" x14ac:dyDescent="0.65">
      <c r="A184" s="150" t="s">
        <v>251</v>
      </c>
      <c r="B184" s="150" t="s">
        <v>252</v>
      </c>
      <c r="C184" s="149">
        <v>2500000</v>
      </c>
      <c r="D184" s="27"/>
      <c r="E184" s="97" t="s">
        <v>1049</v>
      </c>
      <c r="F184" s="97" t="s">
        <v>25</v>
      </c>
      <c r="G184" s="344" t="s">
        <v>1105</v>
      </c>
      <c r="H184" s="94"/>
    </row>
    <row r="185" spans="1:8" ht="27.75" hidden="1" x14ac:dyDescent="0.65">
      <c r="A185" s="150" t="s">
        <v>261</v>
      </c>
      <c r="B185" s="150" t="s">
        <v>262</v>
      </c>
      <c r="C185" s="149">
        <v>1997000</v>
      </c>
      <c r="D185" s="27"/>
      <c r="E185" s="97" t="s">
        <v>1053</v>
      </c>
      <c r="F185" s="97" t="s">
        <v>27</v>
      </c>
      <c r="G185" s="344" t="s">
        <v>1105</v>
      </c>
      <c r="H185" s="94"/>
    </row>
    <row r="186" spans="1:8" ht="27.75" hidden="1" x14ac:dyDescent="0.65">
      <c r="A186" s="150" t="s">
        <v>263</v>
      </c>
      <c r="B186" s="150" t="s">
        <v>264</v>
      </c>
      <c r="C186" s="149">
        <v>6000000</v>
      </c>
      <c r="D186" s="27"/>
      <c r="E186" s="97" t="s">
        <v>1053</v>
      </c>
      <c r="F186" s="97" t="s">
        <v>27</v>
      </c>
      <c r="G186" s="344" t="s">
        <v>1105</v>
      </c>
      <c r="H186" s="94"/>
    </row>
    <row r="187" spans="1:8" ht="27.75" hidden="1" x14ac:dyDescent="0.65">
      <c r="A187" s="150" t="s">
        <v>265</v>
      </c>
      <c r="B187" s="150" t="s">
        <v>1179</v>
      </c>
      <c r="C187" s="149">
        <v>50000000</v>
      </c>
      <c r="D187" s="27"/>
      <c r="E187" s="97" t="s">
        <v>1055</v>
      </c>
      <c r="F187" s="97" t="s">
        <v>27</v>
      </c>
      <c r="G187" s="344" t="s">
        <v>1105</v>
      </c>
      <c r="H187" s="94"/>
    </row>
    <row r="188" spans="1:8" ht="27.75" hidden="1" x14ac:dyDescent="0.65">
      <c r="A188" s="150" t="s">
        <v>266</v>
      </c>
      <c r="B188" s="150" t="s">
        <v>267</v>
      </c>
      <c r="C188" s="149">
        <v>20000000</v>
      </c>
      <c r="D188" s="27"/>
      <c r="E188" s="97" t="s">
        <v>1055</v>
      </c>
      <c r="F188" s="97" t="s">
        <v>27</v>
      </c>
      <c r="G188" s="344" t="s">
        <v>1105</v>
      </c>
      <c r="H188" s="94"/>
    </row>
    <row r="189" spans="1:8" ht="27.75" hidden="1" x14ac:dyDescent="0.65">
      <c r="A189" s="150" t="s">
        <v>268</v>
      </c>
      <c r="B189" s="150" t="s">
        <v>269</v>
      </c>
      <c r="C189" s="149">
        <v>750000</v>
      </c>
      <c r="D189" s="27"/>
      <c r="E189" s="97" t="s">
        <v>1057</v>
      </c>
      <c r="F189" s="97" t="s">
        <v>27</v>
      </c>
      <c r="G189" s="344" t="s">
        <v>1105</v>
      </c>
      <c r="H189" s="94"/>
    </row>
    <row r="190" spans="1:8" ht="27.75" hidden="1" x14ac:dyDescent="0.65">
      <c r="A190" s="150" t="s">
        <v>270</v>
      </c>
      <c r="B190" s="150" t="s">
        <v>636</v>
      </c>
      <c r="C190" s="149">
        <v>0</v>
      </c>
      <c r="D190" s="27"/>
      <c r="E190" s="97" t="s">
        <v>1057</v>
      </c>
      <c r="F190" s="97" t="s">
        <v>27</v>
      </c>
      <c r="G190" s="344" t="s">
        <v>1105</v>
      </c>
      <c r="H190" s="94"/>
    </row>
    <row r="191" spans="1:8" ht="27.75" hidden="1" x14ac:dyDescent="0.65">
      <c r="A191" s="150" t="s">
        <v>253</v>
      </c>
      <c r="B191" s="150" t="s">
        <v>1180</v>
      </c>
      <c r="C191" s="149">
        <v>1169000</v>
      </c>
      <c r="D191" s="27"/>
      <c r="E191" s="97" t="s">
        <v>1049</v>
      </c>
      <c r="F191" s="97" t="s">
        <v>25</v>
      </c>
      <c r="G191" s="344" t="s">
        <v>1105</v>
      </c>
      <c r="H191" s="94"/>
    </row>
    <row r="192" spans="1:8" ht="27.75" hidden="1" x14ac:dyDescent="0.65">
      <c r="A192" s="150" t="s">
        <v>254</v>
      </c>
      <c r="B192" s="150" t="s">
        <v>1181</v>
      </c>
      <c r="C192" s="149">
        <v>5000000</v>
      </c>
      <c r="D192" s="27"/>
      <c r="E192" s="97" t="s">
        <v>1049</v>
      </c>
      <c r="F192" s="97" t="s">
        <v>25</v>
      </c>
      <c r="G192" s="344" t="s">
        <v>1105</v>
      </c>
      <c r="H192" s="94"/>
    </row>
    <row r="193" spans="1:8" ht="27.75" hidden="1" x14ac:dyDescent="0.65">
      <c r="A193" s="150" t="s">
        <v>255</v>
      </c>
      <c r="B193" s="150" t="s">
        <v>1182</v>
      </c>
      <c r="C193" s="149">
        <v>0</v>
      </c>
      <c r="D193" s="27"/>
      <c r="E193" s="97" t="s">
        <v>1049</v>
      </c>
      <c r="F193" s="97" t="s">
        <v>25</v>
      </c>
      <c r="G193" s="344" t="s">
        <v>1105</v>
      </c>
      <c r="H193" s="94"/>
    </row>
    <row r="194" spans="1:8" ht="27.75" hidden="1" x14ac:dyDescent="0.65">
      <c r="A194" s="150" t="s">
        <v>256</v>
      </c>
      <c r="B194" s="150" t="s">
        <v>1183</v>
      </c>
      <c r="C194" s="149">
        <v>0</v>
      </c>
      <c r="D194" s="27"/>
      <c r="E194" s="97" t="s">
        <v>1049</v>
      </c>
      <c r="F194" s="97" t="s">
        <v>25</v>
      </c>
      <c r="G194" s="344" t="s">
        <v>1105</v>
      </c>
      <c r="H194" s="94"/>
    </row>
    <row r="195" spans="1:8" ht="27.75" hidden="1" x14ac:dyDescent="0.65">
      <c r="A195" s="150" t="s">
        <v>257</v>
      </c>
      <c r="B195" s="150" t="s">
        <v>1184</v>
      </c>
      <c r="C195" s="149">
        <v>0</v>
      </c>
      <c r="D195" s="27"/>
      <c r="E195" s="97" t="s">
        <v>1049</v>
      </c>
      <c r="F195" s="97" t="s">
        <v>25</v>
      </c>
      <c r="G195" s="344" t="s">
        <v>1105</v>
      </c>
      <c r="H195" s="94"/>
    </row>
    <row r="196" spans="1:8" ht="27.75" hidden="1" x14ac:dyDescent="0.65">
      <c r="A196" s="150" t="s">
        <v>258</v>
      </c>
      <c r="B196" s="150" t="s">
        <v>1185</v>
      </c>
      <c r="C196" s="149">
        <v>0</v>
      </c>
      <c r="D196" s="27"/>
      <c r="E196" s="97" t="s">
        <v>1049</v>
      </c>
      <c r="F196" s="97" t="s">
        <v>25</v>
      </c>
      <c r="G196" s="344" t="s">
        <v>1105</v>
      </c>
      <c r="H196" s="94"/>
    </row>
    <row r="197" spans="1:8" ht="27.75" hidden="1" x14ac:dyDescent="0.65">
      <c r="A197" s="150" t="s">
        <v>259</v>
      </c>
      <c r="B197" s="150" t="s">
        <v>1186</v>
      </c>
      <c r="C197" s="149">
        <v>0</v>
      </c>
      <c r="D197" s="27"/>
      <c r="E197" s="97" t="s">
        <v>1049</v>
      </c>
      <c r="F197" s="97" t="s">
        <v>25</v>
      </c>
      <c r="G197" s="344" t="s">
        <v>1105</v>
      </c>
      <c r="H197" s="94"/>
    </row>
    <row r="198" spans="1:8" ht="27.75" hidden="1" x14ac:dyDescent="0.65">
      <c r="A198" s="150" t="s">
        <v>260</v>
      </c>
      <c r="B198" s="150" t="s">
        <v>1187</v>
      </c>
      <c r="C198" s="149">
        <v>0</v>
      </c>
      <c r="D198" s="27"/>
      <c r="E198" s="97" t="s">
        <v>1049</v>
      </c>
      <c r="F198" s="97" t="s">
        <v>25</v>
      </c>
      <c r="G198" s="344" t="s">
        <v>1105</v>
      </c>
      <c r="H198" s="94"/>
    </row>
    <row r="199" spans="1:8" ht="27.75" hidden="1" x14ac:dyDescent="0.65">
      <c r="A199" s="150" t="s">
        <v>907</v>
      </c>
      <c r="B199" s="150" t="s">
        <v>908</v>
      </c>
      <c r="C199" s="149">
        <v>2200000</v>
      </c>
      <c r="D199" s="27"/>
      <c r="E199" s="97" t="s">
        <v>1049</v>
      </c>
      <c r="F199" s="97" t="s">
        <v>25</v>
      </c>
      <c r="G199" s="344" t="s">
        <v>1105</v>
      </c>
      <c r="H199" s="94"/>
    </row>
    <row r="200" spans="1:8" ht="27.75" hidden="1" x14ac:dyDescent="0.65">
      <c r="A200" s="150" t="s">
        <v>909</v>
      </c>
      <c r="B200" s="150" t="s">
        <v>910</v>
      </c>
      <c r="C200" s="149">
        <v>0</v>
      </c>
      <c r="D200" s="27"/>
      <c r="E200" s="97" t="s">
        <v>1049</v>
      </c>
      <c r="F200" s="97" t="s">
        <v>25</v>
      </c>
      <c r="G200" s="344" t="s">
        <v>1105</v>
      </c>
      <c r="H200" s="94"/>
    </row>
    <row r="201" spans="1:8" ht="27.75" hidden="1" x14ac:dyDescent="0.65">
      <c r="A201" s="150" t="s">
        <v>911</v>
      </c>
      <c r="B201" s="150" t="s">
        <v>1232</v>
      </c>
      <c r="C201" s="149">
        <v>9000000</v>
      </c>
      <c r="D201" s="27"/>
      <c r="E201" s="97" t="s">
        <v>1051</v>
      </c>
      <c r="F201" s="97" t="s">
        <v>29</v>
      </c>
      <c r="G201" s="344" t="s">
        <v>1105</v>
      </c>
      <c r="H201" s="94"/>
    </row>
    <row r="202" spans="1:8" ht="27.75" hidden="1" x14ac:dyDescent="0.65">
      <c r="A202" s="150" t="s">
        <v>285</v>
      </c>
      <c r="B202" s="150" t="s">
        <v>286</v>
      </c>
      <c r="C202" s="149">
        <v>0</v>
      </c>
      <c r="D202" s="27"/>
      <c r="E202" s="97" t="s">
        <v>1059</v>
      </c>
      <c r="F202" s="97" t="s">
        <v>31</v>
      </c>
      <c r="G202" s="344" t="s">
        <v>1105</v>
      </c>
      <c r="H202" s="94"/>
    </row>
    <row r="203" spans="1:8" ht="27.75" hidden="1" x14ac:dyDescent="0.65">
      <c r="A203" s="150" t="s">
        <v>287</v>
      </c>
      <c r="B203" s="150" t="s">
        <v>288</v>
      </c>
      <c r="C203" s="149">
        <v>0</v>
      </c>
      <c r="D203" s="27"/>
      <c r="E203" s="97" t="s">
        <v>1059</v>
      </c>
      <c r="F203" s="97" t="s">
        <v>31</v>
      </c>
      <c r="G203" s="344" t="s">
        <v>1105</v>
      </c>
      <c r="H203" s="94"/>
    </row>
    <row r="204" spans="1:8" ht="27.75" hidden="1" x14ac:dyDescent="0.65">
      <c r="A204" s="150" t="s">
        <v>289</v>
      </c>
      <c r="B204" s="150" t="s">
        <v>290</v>
      </c>
      <c r="C204" s="149">
        <v>2725000</v>
      </c>
      <c r="D204" s="27"/>
      <c r="E204" s="97" t="s">
        <v>1059</v>
      </c>
      <c r="F204" s="97" t="s">
        <v>31</v>
      </c>
      <c r="G204" s="344" t="s">
        <v>1105</v>
      </c>
      <c r="H204" s="94"/>
    </row>
    <row r="205" spans="1:8" ht="27.75" hidden="1" x14ac:dyDescent="0.65">
      <c r="A205" s="150" t="s">
        <v>291</v>
      </c>
      <c r="B205" s="150" t="s">
        <v>292</v>
      </c>
      <c r="C205" s="149">
        <v>4069000</v>
      </c>
      <c r="D205" s="27"/>
      <c r="E205" s="97" t="s">
        <v>1059</v>
      </c>
      <c r="F205" s="97" t="s">
        <v>31</v>
      </c>
      <c r="G205" s="344" t="s">
        <v>1105</v>
      </c>
      <c r="H205" s="94"/>
    </row>
    <row r="206" spans="1:8" ht="27.75" hidden="1" x14ac:dyDescent="0.65">
      <c r="A206" s="150" t="s">
        <v>293</v>
      </c>
      <c r="B206" s="150" t="s">
        <v>294</v>
      </c>
      <c r="C206" s="149">
        <v>220000</v>
      </c>
      <c r="D206" s="27"/>
      <c r="E206" s="97" t="s">
        <v>1059</v>
      </c>
      <c r="F206" s="97" t="s">
        <v>31</v>
      </c>
      <c r="G206" s="344" t="s">
        <v>1105</v>
      </c>
      <c r="H206" s="94"/>
    </row>
    <row r="207" spans="1:8" ht="27.75" hidden="1" x14ac:dyDescent="0.65">
      <c r="A207" s="150" t="s">
        <v>295</v>
      </c>
      <c r="B207" s="150" t="s">
        <v>1188</v>
      </c>
      <c r="C207" s="149">
        <v>3650000</v>
      </c>
      <c r="D207" s="27"/>
      <c r="E207" s="97" t="s">
        <v>1059</v>
      </c>
      <c r="F207" s="97" t="s">
        <v>31</v>
      </c>
      <c r="G207" s="344" t="s">
        <v>1105</v>
      </c>
      <c r="H207" s="94"/>
    </row>
    <row r="208" spans="1:8" ht="27.75" hidden="1" x14ac:dyDescent="0.65">
      <c r="A208" s="150" t="s">
        <v>296</v>
      </c>
      <c r="B208" s="150" t="s">
        <v>297</v>
      </c>
      <c r="C208" s="149">
        <v>252000</v>
      </c>
      <c r="D208" s="27"/>
      <c r="E208" s="97" t="s">
        <v>1059</v>
      </c>
      <c r="F208" s="97" t="s">
        <v>31</v>
      </c>
      <c r="G208" s="344" t="s">
        <v>1105</v>
      </c>
      <c r="H208" s="94"/>
    </row>
    <row r="209" spans="1:8" ht="27.75" hidden="1" x14ac:dyDescent="0.65">
      <c r="A209" s="150" t="s">
        <v>298</v>
      </c>
      <c r="B209" s="150" t="s">
        <v>299</v>
      </c>
      <c r="C209" s="149">
        <v>500000</v>
      </c>
      <c r="D209" s="27"/>
      <c r="E209" s="97" t="s">
        <v>1059</v>
      </c>
      <c r="F209" s="97" t="s">
        <v>31</v>
      </c>
      <c r="G209" s="344" t="s">
        <v>1105</v>
      </c>
      <c r="H209" s="94"/>
    </row>
    <row r="210" spans="1:8" ht="27.75" hidden="1" x14ac:dyDescent="0.65">
      <c r="A210" s="150" t="s">
        <v>274</v>
      </c>
      <c r="B210" s="150" t="s">
        <v>275</v>
      </c>
      <c r="C210" s="149">
        <v>12000000</v>
      </c>
      <c r="D210" s="27"/>
      <c r="E210" s="97" t="s">
        <v>1063</v>
      </c>
      <c r="F210" s="97" t="s">
        <v>29</v>
      </c>
      <c r="G210" s="344" t="s">
        <v>1105</v>
      </c>
      <c r="H210" s="94"/>
    </row>
    <row r="211" spans="1:8" ht="27.75" hidden="1" x14ac:dyDescent="0.65">
      <c r="A211" s="150" t="s">
        <v>277</v>
      </c>
      <c r="B211" s="150" t="s">
        <v>278</v>
      </c>
      <c r="C211" s="149">
        <v>1600000</v>
      </c>
      <c r="D211" s="27"/>
      <c r="E211" s="97" t="s">
        <v>1063</v>
      </c>
      <c r="F211" s="97" t="s">
        <v>29</v>
      </c>
      <c r="G211" s="344" t="s">
        <v>1105</v>
      </c>
      <c r="H211" s="94"/>
    </row>
    <row r="212" spans="1:8" ht="27.75" hidden="1" x14ac:dyDescent="0.65">
      <c r="A212" s="150" t="s">
        <v>279</v>
      </c>
      <c r="B212" s="150" t="s">
        <v>1230</v>
      </c>
      <c r="C212" s="149">
        <v>28000000</v>
      </c>
      <c r="D212" s="27"/>
      <c r="E212" s="97" t="s">
        <v>1065</v>
      </c>
      <c r="F212" s="97" t="s">
        <v>29</v>
      </c>
      <c r="G212" s="344" t="s">
        <v>1105</v>
      </c>
      <c r="H212" s="94"/>
    </row>
    <row r="213" spans="1:8" ht="27.75" hidden="1" x14ac:dyDescent="0.65">
      <c r="A213" s="150" t="s">
        <v>280</v>
      </c>
      <c r="B213" s="150" t="s">
        <v>1231</v>
      </c>
      <c r="C213" s="149">
        <v>2000000</v>
      </c>
      <c r="D213" s="27"/>
      <c r="E213" s="97" t="s">
        <v>1065</v>
      </c>
      <c r="F213" s="97" t="s">
        <v>29</v>
      </c>
      <c r="G213" s="344" t="s">
        <v>1105</v>
      </c>
      <c r="H213" s="94"/>
    </row>
    <row r="214" spans="1:8" ht="27.75" hidden="1" x14ac:dyDescent="0.65">
      <c r="A214" s="150" t="s">
        <v>281</v>
      </c>
      <c r="B214" s="150" t="s">
        <v>282</v>
      </c>
      <c r="C214" s="149">
        <v>60000</v>
      </c>
      <c r="D214" s="27"/>
      <c r="E214" s="97" t="s">
        <v>1065</v>
      </c>
      <c r="F214" s="97" t="s">
        <v>29</v>
      </c>
      <c r="G214" s="344" t="s">
        <v>1105</v>
      </c>
      <c r="H214" s="94"/>
    </row>
    <row r="215" spans="1:8" ht="27.75" hidden="1" x14ac:dyDescent="0.65">
      <c r="A215" s="150" t="s">
        <v>283</v>
      </c>
      <c r="B215" s="150" t="s">
        <v>284</v>
      </c>
      <c r="C215" s="149">
        <v>0</v>
      </c>
      <c r="D215" s="27"/>
      <c r="E215" s="97" t="s">
        <v>1065</v>
      </c>
      <c r="F215" s="97" t="s">
        <v>29</v>
      </c>
      <c r="G215" s="344" t="s">
        <v>1105</v>
      </c>
      <c r="H215" s="94"/>
    </row>
    <row r="216" spans="1:8" ht="27.75" hidden="1" x14ac:dyDescent="0.65">
      <c r="A216" s="150" t="s">
        <v>912</v>
      </c>
      <c r="B216" s="150" t="s">
        <v>1234</v>
      </c>
      <c r="C216" s="149">
        <v>0</v>
      </c>
      <c r="D216" s="27"/>
      <c r="E216" s="97" t="s">
        <v>1061</v>
      </c>
      <c r="F216" s="97" t="s">
        <v>29</v>
      </c>
      <c r="G216" s="344" t="s">
        <v>1105</v>
      </c>
      <c r="H216" s="94"/>
    </row>
    <row r="217" spans="1:8" ht="27.75" hidden="1" x14ac:dyDescent="0.65">
      <c r="A217" s="150" t="s">
        <v>913</v>
      </c>
      <c r="B217" s="150" t="s">
        <v>1233</v>
      </c>
      <c r="C217" s="149">
        <v>0</v>
      </c>
      <c r="D217" s="27"/>
      <c r="E217" s="97" t="s">
        <v>1061</v>
      </c>
      <c r="F217" s="97" t="s">
        <v>29</v>
      </c>
      <c r="G217" s="344" t="s">
        <v>1105</v>
      </c>
      <c r="H217" s="94"/>
    </row>
    <row r="218" spans="1:8" ht="27.75" hidden="1" x14ac:dyDescent="0.65">
      <c r="A218" s="150" t="s">
        <v>914</v>
      </c>
      <c r="B218" s="150" t="s">
        <v>915</v>
      </c>
      <c r="C218" s="149">
        <v>0</v>
      </c>
      <c r="D218" s="27"/>
      <c r="E218" s="97" t="s">
        <v>1065</v>
      </c>
      <c r="F218" s="97" t="s">
        <v>29</v>
      </c>
      <c r="G218" s="344" t="s">
        <v>1105</v>
      </c>
      <c r="H218" s="94"/>
    </row>
    <row r="219" spans="1:8" ht="27.75" hidden="1" x14ac:dyDescent="0.65">
      <c r="A219" s="150" t="s">
        <v>916</v>
      </c>
      <c r="B219" s="150" t="s">
        <v>917</v>
      </c>
      <c r="C219" s="149">
        <v>0</v>
      </c>
      <c r="D219" s="27"/>
      <c r="E219" s="97" t="s">
        <v>1065</v>
      </c>
      <c r="F219" s="97" t="s">
        <v>29</v>
      </c>
      <c r="G219" s="344" t="s">
        <v>1105</v>
      </c>
      <c r="H219" s="94"/>
    </row>
    <row r="220" spans="1:8" ht="27.75" hidden="1" x14ac:dyDescent="0.65">
      <c r="A220" s="150" t="s">
        <v>918</v>
      </c>
      <c r="B220" s="150" t="s">
        <v>919</v>
      </c>
      <c r="C220" s="149">
        <v>0</v>
      </c>
      <c r="D220" s="27"/>
      <c r="E220" s="97" t="s">
        <v>1065</v>
      </c>
      <c r="F220" s="97" t="s">
        <v>29</v>
      </c>
      <c r="G220" s="344" t="s">
        <v>1105</v>
      </c>
      <c r="H220" s="94"/>
    </row>
    <row r="221" spans="1:8" ht="27.75" hidden="1" x14ac:dyDescent="0.65">
      <c r="A221" s="150" t="s">
        <v>300</v>
      </c>
      <c r="B221" s="150" t="s">
        <v>301</v>
      </c>
      <c r="C221" s="149">
        <v>500000</v>
      </c>
      <c r="D221" s="27"/>
      <c r="E221" s="97" t="s">
        <v>1059</v>
      </c>
      <c r="F221" s="97" t="s">
        <v>31</v>
      </c>
      <c r="G221" s="344" t="s">
        <v>1105</v>
      </c>
      <c r="H221" s="94"/>
    </row>
    <row r="222" spans="1:8" ht="27.75" hidden="1" x14ac:dyDescent="0.65">
      <c r="A222" s="150" t="s">
        <v>302</v>
      </c>
      <c r="B222" s="150" t="s">
        <v>303</v>
      </c>
      <c r="C222" s="149">
        <v>500000</v>
      </c>
      <c r="D222" s="27"/>
      <c r="E222" s="97" t="s">
        <v>1059</v>
      </c>
      <c r="F222" s="97" t="s">
        <v>31</v>
      </c>
      <c r="G222" s="344" t="s">
        <v>1105</v>
      </c>
      <c r="H222" s="94"/>
    </row>
    <row r="223" spans="1:8" ht="27.75" hidden="1" x14ac:dyDescent="0.65">
      <c r="A223" s="150" t="s">
        <v>920</v>
      </c>
      <c r="B223" s="150" t="s">
        <v>921</v>
      </c>
      <c r="C223" s="149">
        <v>46000</v>
      </c>
      <c r="D223" s="27"/>
      <c r="E223" s="97" t="s">
        <v>1059</v>
      </c>
      <c r="F223" s="97" t="s">
        <v>31</v>
      </c>
      <c r="G223" s="344" t="s">
        <v>1105</v>
      </c>
      <c r="H223" s="94"/>
    </row>
    <row r="224" spans="1:8" ht="27.75" hidden="1" x14ac:dyDescent="0.65">
      <c r="A224" s="150" t="s">
        <v>304</v>
      </c>
      <c r="B224" s="150" t="s">
        <v>305</v>
      </c>
      <c r="C224" s="149">
        <v>0</v>
      </c>
      <c r="D224" s="27"/>
      <c r="E224" s="97" t="s">
        <v>1059</v>
      </c>
      <c r="F224" s="97" t="s">
        <v>31</v>
      </c>
      <c r="G224" s="344" t="s">
        <v>1105</v>
      </c>
      <c r="H224" s="94"/>
    </row>
    <row r="225" spans="1:8" ht="27.75" hidden="1" x14ac:dyDescent="0.65">
      <c r="A225" s="150" t="s">
        <v>306</v>
      </c>
      <c r="B225" s="150" t="s">
        <v>307</v>
      </c>
      <c r="C225" s="149">
        <v>0</v>
      </c>
      <c r="D225" s="27"/>
      <c r="E225" s="97" t="s">
        <v>1059</v>
      </c>
      <c r="F225" s="97" t="s">
        <v>31</v>
      </c>
      <c r="G225" s="344" t="s">
        <v>1105</v>
      </c>
      <c r="H225" s="94"/>
    </row>
    <row r="226" spans="1:8" ht="27.75" hidden="1" x14ac:dyDescent="0.65">
      <c r="A226" s="150" t="s">
        <v>308</v>
      </c>
      <c r="B226" s="150" t="s">
        <v>1189</v>
      </c>
      <c r="C226" s="149">
        <v>0</v>
      </c>
      <c r="D226" s="27"/>
      <c r="E226" s="97" t="s">
        <v>1059</v>
      </c>
      <c r="F226" s="97" t="s">
        <v>31</v>
      </c>
      <c r="G226" s="344" t="s">
        <v>1105</v>
      </c>
      <c r="H226" s="94"/>
    </row>
    <row r="227" spans="1:8" ht="27.75" hidden="1" x14ac:dyDescent="0.65">
      <c r="A227" s="150" t="s">
        <v>309</v>
      </c>
      <c r="B227" s="150" t="s">
        <v>310</v>
      </c>
      <c r="C227" s="149">
        <v>0</v>
      </c>
      <c r="D227" s="27"/>
      <c r="E227" s="97" t="s">
        <v>1059</v>
      </c>
      <c r="F227" s="97" t="s">
        <v>31</v>
      </c>
      <c r="G227" s="344" t="s">
        <v>1105</v>
      </c>
      <c r="H227" s="94"/>
    </row>
    <row r="228" spans="1:8" ht="27.75" hidden="1" x14ac:dyDescent="0.65">
      <c r="A228" s="150" t="s">
        <v>311</v>
      </c>
      <c r="B228" s="150" t="s">
        <v>312</v>
      </c>
      <c r="C228" s="149">
        <v>0</v>
      </c>
      <c r="D228" s="27"/>
      <c r="E228" s="97" t="s">
        <v>1059</v>
      </c>
      <c r="F228" s="97" t="s">
        <v>31</v>
      </c>
      <c r="G228" s="344" t="s">
        <v>1105</v>
      </c>
      <c r="H228" s="94"/>
    </row>
    <row r="229" spans="1:8" ht="27.75" hidden="1" x14ac:dyDescent="0.65">
      <c r="A229" s="150" t="s">
        <v>313</v>
      </c>
      <c r="B229" s="150" t="s">
        <v>314</v>
      </c>
      <c r="C229" s="149">
        <v>0</v>
      </c>
      <c r="D229" s="27"/>
      <c r="E229" s="97" t="s">
        <v>1059</v>
      </c>
      <c r="F229" s="97" t="s">
        <v>31</v>
      </c>
      <c r="G229" s="344" t="s">
        <v>1105</v>
      </c>
      <c r="H229" s="94"/>
    </row>
    <row r="230" spans="1:8" ht="27.75" hidden="1" x14ac:dyDescent="0.65">
      <c r="A230" s="150" t="s">
        <v>315</v>
      </c>
      <c r="B230" s="150" t="s">
        <v>301</v>
      </c>
      <c r="C230" s="149">
        <v>0</v>
      </c>
      <c r="D230" s="27"/>
      <c r="E230" s="97" t="s">
        <v>1059</v>
      </c>
      <c r="F230" s="97" t="s">
        <v>31</v>
      </c>
      <c r="G230" s="344" t="s">
        <v>1105</v>
      </c>
      <c r="H230" s="94"/>
    </row>
    <row r="231" spans="1:8" ht="27.75" hidden="1" x14ac:dyDescent="0.65">
      <c r="A231" s="150" t="s">
        <v>316</v>
      </c>
      <c r="B231" s="150" t="s">
        <v>317</v>
      </c>
      <c r="C231" s="149">
        <v>0</v>
      </c>
      <c r="D231" s="27"/>
      <c r="E231" s="97" t="s">
        <v>1059</v>
      </c>
      <c r="F231" s="97" t="s">
        <v>31</v>
      </c>
      <c r="G231" s="344" t="s">
        <v>1105</v>
      </c>
      <c r="H231" s="94"/>
    </row>
    <row r="232" spans="1:8" ht="27.75" hidden="1" x14ac:dyDescent="0.65">
      <c r="A232" s="150" t="s">
        <v>922</v>
      </c>
      <c r="B232" s="150" t="s">
        <v>923</v>
      </c>
      <c r="C232" s="149">
        <v>0</v>
      </c>
      <c r="D232" s="27"/>
      <c r="E232" s="97" t="s">
        <v>1059</v>
      </c>
      <c r="F232" s="97" t="s">
        <v>31</v>
      </c>
      <c r="G232" s="344" t="s">
        <v>1105</v>
      </c>
      <c r="H232" s="94"/>
    </row>
    <row r="233" spans="1:8" ht="27.75" hidden="1" x14ac:dyDescent="0.65">
      <c r="A233" s="150" t="s">
        <v>318</v>
      </c>
      <c r="B233" s="150" t="s">
        <v>319</v>
      </c>
      <c r="C233" s="149">
        <v>0</v>
      </c>
      <c r="D233" s="27"/>
      <c r="E233" s="97" t="s">
        <v>1059</v>
      </c>
      <c r="F233" s="97" t="s">
        <v>31</v>
      </c>
      <c r="G233" s="344" t="s">
        <v>1105</v>
      </c>
      <c r="H233" s="94"/>
    </row>
    <row r="234" spans="1:8" ht="27.75" hidden="1" x14ac:dyDescent="0.65">
      <c r="A234" s="150" t="s">
        <v>320</v>
      </c>
      <c r="B234" s="150" t="s">
        <v>321</v>
      </c>
      <c r="C234" s="149">
        <v>0</v>
      </c>
      <c r="D234" s="27"/>
      <c r="E234" s="97" t="s">
        <v>1059</v>
      </c>
      <c r="F234" s="97" t="s">
        <v>31</v>
      </c>
      <c r="G234" s="344" t="s">
        <v>1105</v>
      </c>
      <c r="H234" s="94"/>
    </row>
    <row r="235" spans="1:8" ht="27.75" hidden="1" x14ac:dyDescent="0.65">
      <c r="A235" s="150" t="s">
        <v>322</v>
      </c>
      <c r="B235" s="150" t="s">
        <v>323</v>
      </c>
      <c r="C235" s="149">
        <v>0</v>
      </c>
      <c r="D235" s="27"/>
      <c r="E235" s="97" t="s">
        <v>1059</v>
      </c>
      <c r="F235" s="97" t="s">
        <v>31</v>
      </c>
      <c r="G235" s="344" t="s">
        <v>1105</v>
      </c>
      <c r="H235" s="94"/>
    </row>
    <row r="236" spans="1:8" ht="27.75" hidden="1" x14ac:dyDescent="0.65">
      <c r="A236" s="150" t="s">
        <v>324</v>
      </c>
      <c r="B236" s="150" t="s">
        <v>325</v>
      </c>
      <c r="C236" s="149">
        <v>4216400</v>
      </c>
      <c r="D236" s="27"/>
      <c r="E236" s="97" t="s">
        <v>1059</v>
      </c>
      <c r="F236" s="97" t="s">
        <v>31</v>
      </c>
      <c r="G236" s="344" t="s">
        <v>1105</v>
      </c>
      <c r="H236" s="94"/>
    </row>
    <row r="237" spans="1:8" ht="27.75" hidden="1" x14ac:dyDescent="0.65">
      <c r="A237" s="150" t="s">
        <v>326</v>
      </c>
      <c r="B237" s="150" t="s">
        <v>327</v>
      </c>
      <c r="C237" s="149">
        <v>0</v>
      </c>
      <c r="D237" s="27"/>
      <c r="E237" s="97" t="s">
        <v>1059</v>
      </c>
      <c r="F237" s="97" t="s">
        <v>31</v>
      </c>
      <c r="G237" s="344" t="s">
        <v>1105</v>
      </c>
      <c r="H237" s="94"/>
    </row>
    <row r="238" spans="1:8" ht="27.75" hidden="1" x14ac:dyDescent="0.65">
      <c r="A238" s="150" t="s">
        <v>328</v>
      </c>
      <c r="B238" s="150" t="s">
        <v>329</v>
      </c>
      <c r="C238" s="149">
        <v>130000</v>
      </c>
      <c r="D238" s="27"/>
      <c r="E238" s="97" t="s">
        <v>1067</v>
      </c>
      <c r="F238" s="97" t="s">
        <v>33</v>
      </c>
      <c r="G238" s="344" t="s">
        <v>1105</v>
      </c>
      <c r="H238" s="94"/>
    </row>
    <row r="239" spans="1:8" ht="27.75" hidden="1" x14ac:dyDescent="0.65">
      <c r="A239" s="150" t="s">
        <v>330</v>
      </c>
      <c r="B239" s="150" t="s">
        <v>331</v>
      </c>
      <c r="C239" s="149">
        <v>80000</v>
      </c>
      <c r="D239" s="27"/>
      <c r="E239" s="97" t="s">
        <v>1067</v>
      </c>
      <c r="F239" s="97" t="s">
        <v>33</v>
      </c>
      <c r="G239" s="344" t="s">
        <v>1105</v>
      </c>
      <c r="H239" s="94"/>
    </row>
    <row r="240" spans="1:8" ht="27.75" hidden="1" x14ac:dyDescent="0.65">
      <c r="A240" s="150" t="s">
        <v>332</v>
      </c>
      <c r="B240" s="150" t="s">
        <v>333</v>
      </c>
      <c r="C240" s="149">
        <v>180000</v>
      </c>
      <c r="D240" s="27"/>
      <c r="E240" s="97" t="s">
        <v>1067</v>
      </c>
      <c r="F240" s="97" t="s">
        <v>33</v>
      </c>
      <c r="G240" s="344" t="s">
        <v>1105</v>
      </c>
      <c r="H240" s="94"/>
    </row>
    <row r="241" spans="1:8" ht="27.75" hidden="1" x14ac:dyDescent="0.65">
      <c r="A241" s="150" t="s">
        <v>924</v>
      </c>
      <c r="B241" s="150" t="s">
        <v>399</v>
      </c>
      <c r="C241" s="149">
        <v>2994420</v>
      </c>
      <c r="D241" s="27"/>
      <c r="E241" s="97" t="s">
        <v>1079</v>
      </c>
      <c r="F241" s="97" t="s">
        <v>37</v>
      </c>
      <c r="G241" s="344" t="s">
        <v>1105</v>
      </c>
      <c r="H241" s="94"/>
    </row>
    <row r="242" spans="1:8" ht="27.75" hidden="1" x14ac:dyDescent="0.65">
      <c r="A242" s="150" t="s">
        <v>925</v>
      </c>
      <c r="B242" s="150" t="s">
        <v>400</v>
      </c>
      <c r="C242" s="149">
        <v>200000</v>
      </c>
      <c r="D242" s="27"/>
      <c r="E242" s="97" t="s">
        <v>1079</v>
      </c>
      <c r="F242" s="97" t="s">
        <v>37</v>
      </c>
      <c r="G242" s="344" t="s">
        <v>1105</v>
      </c>
      <c r="H242" s="94"/>
    </row>
    <row r="243" spans="1:8" ht="27.75" hidden="1" x14ac:dyDescent="0.65">
      <c r="A243" s="150" t="s">
        <v>926</v>
      </c>
      <c r="B243" s="150" t="s">
        <v>401</v>
      </c>
      <c r="C243" s="149">
        <v>350000</v>
      </c>
      <c r="D243" s="27"/>
      <c r="E243" s="97" t="s">
        <v>1079</v>
      </c>
      <c r="F243" s="97" t="s">
        <v>37</v>
      </c>
      <c r="G243" s="344" t="s">
        <v>1105</v>
      </c>
      <c r="H243" s="94"/>
    </row>
    <row r="244" spans="1:8" ht="27.75" hidden="1" x14ac:dyDescent="0.65">
      <c r="A244" s="150" t="s">
        <v>927</v>
      </c>
      <c r="B244" s="150" t="s">
        <v>402</v>
      </c>
      <c r="C244" s="149">
        <v>20000</v>
      </c>
      <c r="D244" s="27"/>
      <c r="E244" s="97" t="s">
        <v>1079</v>
      </c>
      <c r="F244" s="97" t="s">
        <v>37</v>
      </c>
      <c r="G244" s="344" t="s">
        <v>1105</v>
      </c>
      <c r="H244" s="94"/>
    </row>
    <row r="245" spans="1:8" ht="27.75" hidden="1" x14ac:dyDescent="0.65">
      <c r="A245" s="150" t="s">
        <v>928</v>
      </c>
      <c r="B245" s="150" t="s">
        <v>403</v>
      </c>
      <c r="C245" s="149">
        <v>1000000</v>
      </c>
      <c r="D245" s="27"/>
      <c r="E245" s="97" t="s">
        <v>1079</v>
      </c>
      <c r="F245" s="97" t="s">
        <v>37</v>
      </c>
      <c r="G245" s="344" t="s">
        <v>1105</v>
      </c>
      <c r="H245" s="94"/>
    </row>
    <row r="246" spans="1:8" ht="27.75" hidden="1" x14ac:dyDescent="0.65">
      <c r="A246" s="150" t="s">
        <v>929</v>
      </c>
      <c r="B246" s="150" t="s">
        <v>404</v>
      </c>
      <c r="C246" s="149">
        <v>3446374</v>
      </c>
      <c r="D246" s="27"/>
      <c r="E246" s="97" t="s">
        <v>1079</v>
      </c>
      <c r="F246" s="97" t="s">
        <v>37</v>
      </c>
      <c r="G246" s="344" t="s">
        <v>1105</v>
      </c>
      <c r="H246" s="94"/>
    </row>
    <row r="247" spans="1:8" ht="27.75" hidden="1" x14ac:dyDescent="0.65">
      <c r="A247" s="150" t="s">
        <v>930</v>
      </c>
      <c r="B247" s="150" t="s">
        <v>409</v>
      </c>
      <c r="C247" s="149">
        <v>0</v>
      </c>
      <c r="D247" s="27"/>
      <c r="E247" s="97" t="s">
        <v>1079</v>
      </c>
      <c r="F247" s="97" t="s">
        <v>37</v>
      </c>
      <c r="G247" s="344" t="s">
        <v>1105</v>
      </c>
      <c r="H247" s="94"/>
    </row>
    <row r="248" spans="1:8" ht="27.75" hidden="1" x14ac:dyDescent="0.65">
      <c r="A248" s="150" t="s">
        <v>931</v>
      </c>
      <c r="B248" s="150" t="s">
        <v>410</v>
      </c>
      <c r="C248" s="149">
        <v>600000</v>
      </c>
      <c r="D248" s="27"/>
      <c r="E248" s="97" t="s">
        <v>1079</v>
      </c>
      <c r="F248" s="97" t="s">
        <v>37</v>
      </c>
      <c r="G248" s="344" t="s">
        <v>1105</v>
      </c>
      <c r="H248" s="94"/>
    </row>
    <row r="249" spans="1:8" ht="27.75" hidden="1" x14ac:dyDescent="0.65">
      <c r="A249" s="150" t="s">
        <v>932</v>
      </c>
      <c r="B249" s="150" t="s">
        <v>411</v>
      </c>
      <c r="C249" s="149">
        <v>0</v>
      </c>
      <c r="D249" s="27"/>
      <c r="E249" s="97" t="s">
        <v>1079</v>
      </c>
      <c r="F249" s="97" t="s">
        <v>37</v>
      </c>
      <c r="G249" s="344" t="s">
        <v>1105</v>
      </c>
      <c r="H249" s="94"/>
    </row>
    <row r="250" spans="1:8" ht="27.75" hidden="1" x14ac:dyDescent="0.65">
      <c r="A250" s="150" t="s">
        <v>334</v>
      </c>
      <c r="B250" s="150" t="s">
        <v>335</v>
      </c>
      <c r="C250" s="149">
        <v>700000</v>
      </c>
      <c r="D250" s="27"/>
      <c r="E250" s="97" t="s">
        <v>1069</v>
      </c>
      <c r="F250" s="97" t="s">
        <v>33</v>
      </c>
      <c r="G250" s="344" t="s">
        <v>1105</v>
      </c>
      <c r="H250" s="94"/>
    </row>
    <row r="251" spans="1:8" ht="27.75" hidden="1" x14ac:dyDescent="0.65">
      <c r="A251" s="150" t="s">
        <v>336</v>
      </c>
      <c r="B251" s="150" t="s">
        <v>337</v>
      </c>
      <c r="C251" s="149">
        <v>600000</v>
      </c>
      <c r="D251" s="27"/>
      <c r="E251" s="97" t="s">
        <v>1069</v>
      </c>
      <c r="F251" s="97" t="s">
        <v>33</v>
      </c>
      <c r="G251" s="344" t="s">
        <v>1105</v>
      </c>
      <c r="H251" s="94"/>
    </row>
    <row r="252" spans="1:8" ht="27.75" hidden="1" x14ac:dyDescent="0.65">
      <c r="A252" s="150" t="s">
        <v>338</v>
      </c>
      <c r="B252" s="150" t="s">
        <v>339</v>
      </c>
      <c r="C252" s="149">
        <v>600000</v>
      </c>
      <c r="D252" s="27"/>
      <c r="E252" s="97" t="s">
        <v>1069</v>
      </c>
      <c r="F252" s="97" t="s">
        <v>33</v>
      </c>
      <c r="G252" s="344" t="s">
        <v>1105</v>
      </c>
      <c r="H252" s="94"/>
    </row>
    <row r="253" spans="1:8" ht="27.75" hidden="1" x14ac:dyDescent="0.65">
      <c r="A253" s="150" t="s">
        <v>340</v>
      </c>
      <c r="B253" s="150" t="s">
        <v>341</v>
      </c>
      <c r="C253" s="149">
        <v>100000</v>
      </c>
      <c r="D253" s="27"/>
      <c r="E253" s="97" t="s">
        <v>1069</v>
      </c>
      <c r="F253" s="97" t="s">
        <v>33</v>
      </c>
      <c r="G253" s="344" t="s">
        <v>1105</v>
      </c>
      <c r="H253" s="94"/>
    </row>
    <row r="254" spans="1:8" ht="27.75" hidden="1" x14ac:dyDescent="0.65">
      <c r="A254" s="150" t="s">
        <v>342</v>
      </c>
      <c r="B254" s="150" t="s">
        <v>343</v>
      </c>
      <c r="C254" s="149">
        <v>0</v>
      </c>
      <c r="D254" s="27"/>
      <c r="E254" s="97" t="s">
        <v>1069</v>
      </c>
      <c r="F254" s="97" t="s">
        <v>33</v>
      </c>
      <c r="G254" s="344" t="s">
        <v>1105</v>
      </c>
      <c r="H254" s="94"/>
    </row>
    <row r="255" spans="1:8" ht="27.75" hidden="1" x14ac:dyDescent="0.65">
      <c r="A255" s="150" t="s">
        <v>344</v>
      </c>
      <c r="B255" s="150" t="s">
        <v>345</v>
      </c>
      <c r="C255" s="149">
        <v>3000000</v>
      </c>
      <c r="D255" s="27"/>
      <c r="E255" s="97" t="s">
        <v>1069</v>
      </c>
      <c r="F255" s="97" t="s">
        <v>33</v>
      </c>
      <c r="G255" s="344" t="s">
        <v>1105</v>
      </c>
      <c r="H255" s="94"/>
    </row>
    <row r="256" spans="1:8" ht="27.75" hidden="1" x14ac:dyDescent="0.65">
      <c r="A256" s="150" t="s">
        <v>346</v>
      </c>
      <c r="B256" s="150" t="s">
        <v>347</v>
      </c>
      <c r="C256" s="149">
        <v>100000</v>
      </c>
      <c r="D256" s="27"/>
      <c r="E256" s="97" t="s">
        <v>1069</v>
      </c>
      <c r="F256" s="97" t="s">
        <v>33</v>
      </c>
      <c r="G256" s="344" t="s">
        <v>1105</v>
      </c>
      <c r="H256" s="94"/>
    </row>
    <row r="257" spans="1:8" ht="27.75" hidden="1" x14ac:dyDescent="0.65">
      <c r="A257" s="150" t="s">
        <v>348</v>
      </c>
      <c r="B257" s="150" t="s">
        <v>349</v>
      </c>
      <c r="C257" s="149">
        <v>400000</v>
      </c>
      <c r="D257" s="27"/>
      <c r="E257" s="97" t="s">
        <v>1069</v>
      </c>
      <c r="F257" s="97" t="s">
        <v>33</v>
      </c>
      <c r="G257" s="344" t="s">
        <v>1105</v>
      </c>
      <c r="H257" s="94"/>
    </row>
    <row r="258" spans="1:8" ht="27.75" hidden="1" x14ac:dyDescent="0.65">
      <c r="A258" s="150" t="s">
        <v>350</v>
      </c>
      <c r="B258" s="150" t="s">
        <v>351</v>
      </c>
      <c r="C258" s="149">
        <v>600000</v>
      </c>
      <c r="D258" s="27"/>
      <c r="E258" s="97" t="s">
        <v>1071</v>
      </c>
      <c r="F258" s="97" t="s">
        <v>33</v>
      </c>
      <c r="G258" s="344" t="s">
        <v>1105</v>
      </c>
      <c r="H258" s="94"/>
    </row>
    <row r="259" spans="1:8" ht="27.75" hidden="1" x14ac:dyDescent="0.65">
      <c r="A259" s="150" t="s">
        <v>352</v>
      </c>
      <c r="B259" s="150" t="s">
        <v>353</v>
      </c>
      <c r="C259" s="149">
        <v>0</v>
      </c>
      <c r="D259" s="27"/>
      <c r="E259" s="97" t="s">
        <v>1071</v>
      </c>
      <c r="F259" s="97" t="s">
        <v>33</v>
      </c>
      <c r="G259" s="344" t="s">
        <v>1105</v>
      </c>
      <c r="H259" s="94"/>
    </row>
    <row r="260" spans="1:8" ht="27.75" hidden="1" x14ac:dyDescent="0.65">
      <c r="A260" s="150" t="s">
        <v>354</v>
      </c>
      <c r="B260" s="150" t="s">
        <v>1190</v>
      </c>
      <c r="C260" s="149">
        <v>1500000</v>
      </c>
      <c r="D260" s="27"/>
      <c r="E260" s="97" t="s">
        <v>1071</v>
      </c>
      <c r="F260" s="97" t="s">
        <v>33</v>
      </c>
      <c r="G260" s="344" t="s">
        <v>1105</v>
      </c>
      <c r="H260" s="94"/>
    </row>
    <row r="261" spans="1:8" ht="27.75" hidden="1" x14ac:dyDescent="0.65">
      <c r="A261" s="150" t="s">
        <v>355</v>
      </c>
      <c r="B261" s="150" t="s">
        <v>356</v>
      </c>
      <c r="C261" s="149">
        <v>700000</v>
      </c>
      <c r="D261" s="27"/>
      <c r="E261" s="97" t="s">
        <v>1071</v>
      </c>
      <c r="F261" s="97" t="s">
        <v>33</v>
      </c>
      <c r="G261" s="344" t="s">
        <v>1105</v>
      </c>
      <c r="H261" s="94"/>
    </row>
    <row r="262" spans="1:8" ht="27.75" hidden="1" x14ac:dyDescent="0.65">
      <c r="A262" s="150" t="s">
        <v>357</v>
      </c>
      <c r="B262" s="150" t="s">
        <v>358</v>
      </c>
      <c r="C262" s="149">
        <v>0</v>
      </c>
      <c r="D262" s="27"/>
      <c r="E262" s="97" t="s">
        <v>1071</v>
      </c>
      <c r="F262" s="97" t="s">
        <v>33</v>
      </c>
      <c r="G262" s="344" t="s">
        <v>1105</v>
      </c>
      <c r="H262" s="94"/>
    </row>
    <row r="263" spans="1:8" ht="27.75" hidden="1" x14ac:dyDescent="0.65">
      <c r="A263" s="150" t="s">
        <v>933</v>
      </c>
      <c r="B263" s="150" t="s">
        <v>934</v>
      </c>
      <c r="C263" s="149">
        <v>2500000</v>
      </c>
      <c r="D263" s="27"/>
      <c r="E263" s="97" t="s">
        <v>1079</v>
      </c>
      <c r="F263" s="97" t="s">
        <v>37</v>
      </c>
      <c r="G263" s="344" t="s">
        <v>1105</v>
      </c>
      <c r="H263" s="94"/>
    </row>
    <row r="264" spans="1:8" ht="27.75" hidden="1" x14ac:dyDescent="0.65">
      <c r="A264" s="150" t="s">
        <v>359</v>
      </c>
      <c r="B264" s="150" t="s">
        <v>360</v>
      </c>
      <c r="C264" s="149">
        <v>0</v>
      </c>
      <c r="D264" s="27"/>
      <c r="E264" s="97" t="s">
        <v>1073</v>
      </c>
      <c r="F264" s="97" t="s">
        <v>33</v>
      </c>
      <c r="G264" s="344" t="s">
        <v>1105</v>
      </c>
      <c r="H264" s="94"/>
    </row>
    <row r="265" spans="1:8" ht="27.75" hidden="1" x14ac:dyDescent="0.65">
      <c r="A265" s="150" t="s">
        <v>361</v>
      </c>
      <c r="B265" s="150" t="s">
        <v>362</v>
      </c>
      <c r="C265" s="149">
        <v>0</v>
      </c>
      <c r="D265" s="27"/>
      <c r="E265" s="97" t="s">
        <v>1073</v>
      </c>
      <c r="F265" s="97" t="s">
        <v>33</v>
      </c>
      <c r="G265" s="344" t="s">
        <v>1105</v>
      </c>
      <c r="H265" s="94"/>
    </row>
    <row r="266" spans="1:8" ht="27.75" hidden="1" x14ac:dyDescent="0.65">
      <c r="A266" s="150" t="s">
        <v>363</v>
      </c>
      <c r="B266" s="150" t="s">
        <v>364</v>
      </c>
      <c r="C266" s="149">
        <v>0</v>
      </c>
      <c r="D266" s="27"/>
      <c r="E266" s="97" t="s">
        <v>1073</v>
      </c>
      <c r="F266" s="97" t="s">
        <v>33</v>
      </c>
      <c r="G266" s="344" t="s">
        <v>1105</v>
      </c>
      <c r="H266" s="94"/>
    </row>
    <row r="267" spans="1:8" ht="27.75" hidden="1" x14ac:dyDescent="0.65">
      <c r="A267" s="150" t="s">
        <v>365</v>
      </c>
      <c r="B267" s="150" t="s">
        <v>366</v>
      </c>
      <c r="C267" s="149">
        <v>0</v>
      </c>
      <c r="D267" s="27"/>
      <c r="E267" s="97" t="s">
        <v>1073</v>
      </c>
      <c r="F267" s="97" t="s">
        <v>33</v>
      </c>
      <c r="G267" s="344" t="s">
        <v>1105</v>
      </c>
      <c r="H267" s="94"/>
    </row>
    <row r="268" spans="1:8" ht="27.75" hidden="1" x14ac:dyDescent="0.65">
      <c r="A268" s="150" t="s">
        <v>367</v>
      </c>
      <c r="B268" s="150" t="s">
        <v>368</v>
      </c>
      <c r="C268" s="149">
        <v>0</v>
      </c>
      <c r="D268" s="27"/>
      <c r="E268" s="97" t="s">
        <v>1073</v>
      </c>
      <c r="F268" s="97" t="s">
        <v>33</v>
      </c>
      <c r="G268" s="344" t="s">
        <v>1105</v>
      </c>
      <c r="H268" s="94"/>
    </row>
    <row r="269" spans="1:8" ht="27.75" hidden="1" x14ac:dyDescent="0.65">
      <c r="A269" s="150" t="s">
        <v>369</v>
      </c>
      <c r="B269" s="150" t="s">
        <v>370</v>
      </c>
      <c r="C269" s="149">
        <v>1500000</v>
      </c>
      <c r="D269" s="27"/>
      <c r="E269" s="97" t="s">
        <v>1073</v>
      </c>
      <c r="F269" s="97" t="s">
        <v>33</v>
      </c>
      <c r="G269" s="344" t="s">
        <v>1105</v>
      </c>
      <c r="H269" s="94"/>
    </row>
    <row r="270" spans="1:8" ht="27.75" hidden="1" x14ac:dyDescent="0.65">
      <c r="A270" s="150" t="s">
        <v>371</v>
      </c>
      <c r="B270" s="150" t="s">
        <v>1191</v>
      </c>
      <c r="C270" s="149">
        <v>0</v>
      </c>
      <c r="D270" s="27"/>
      <c r="E270" s="97" t="s">
        <v>1075</v>
      </c>
      <c r="F270" s="97" t="s">
        <v>33</v>
      </c>
      <c r="G270" s="344" t="s">
        <v>1105</v>
      </c>
      <c r="H270" s="94"/>
    </row>
    <row r="271" spans="1:8" ht="27.75" hidden="1" x14ac:dyDescent="0.65">
      <c r="A271" s="150" t="s">
        <v>373</v>
      </c>
      <c r="B271" s="150" t="s">
        <v>1192</v>
      </c>
      <c r="C271" s="149">
        <v>1500000</v>
      </c>
      <c r="D271" s="27"/>
      <c r="E271" s="97" t="s">
        <v>1073</v>
      </c>
      <c r="F271" s="97" t="s">
        <v>33</v>
      </c>
      <c r="G271" s="344" t="s">
        <v>1105</v>
      </c>
      <c r="H271" s="94"/>
    </row>
    <row r="272" spans="1:8" ht="27.75" hidden="1" x14ac:dyDescent="0.65">
      <c r="A272" s="150" t="s">
        <v>374</v>
      </c>
      <c r="B272" s="150" t="s">
        <v>375</v>
      </c>
      <c r="C272" s="149">
        <v>21280000</v>
      </c>
      <c r="D272" s="27"/>
      <c r="E272" s="97" t="s">
        <v>1075</v>
      </c>
      <c r="F272" s="97" t="s">
        <v>33</v>
      </c>
      <c r="G272" s="344" t="s">
        <v>1105</v>
      </c>
      <c r="H272" s="94"/>
    </row>
    <row r="273" spans="1:8" ht="27.75" hidden="1" x14ac:dyDescent="0.65">
      <c r="A273" s="150" t="s">
        <v>376</v>
      </c>
      <c r="B273" s="150" t="s">
        <v>377</v>
      </c>
      <c r="C273" s="149">
        <v>9000000</v>
      </c>
      <c r="D273" s="27"/>
      <c r="E273" s="97" t="s">
        <v>1075</v>
      </c>
      <c r="F273" s="97" t="s">
        <v>33</v>
      </c>
      <c r="G273" s="344" t="s">
        <v>1105</v>
      </c>
      <c r="H273" s="94"/>
    </row>
    <row r="274" spans="1:8" ht="27.75" hidden="1" x14ac:dyDescent="0.65">
      <c r="A274" s="150" t="s">
        <v>378</v>
      </c>
      <c r="B274" s="150" t="s">
        <v>379</v>
      </c>
      <c r="C274" s="149">
        <v>0</v>
      </c>
      <c r="D274" s="27"/>
      <c r="E274" s="97" t="s">
        <v>1067</v>
      </c>
      <c r="F274" s="97" t="s">
        <v>33</v>
      </c>
      <c r="G274" s="344" t="s">
        <v>1105</v>
      </c>
      <c r="H274" s="94"/>
    </row>
    <row r="275" spans="1:8" ht="27.75" hidden="1" x14ac:dyDescent="0.65">
      <c r="A275" s="150" t="s">
        <v>380</v>
      </c>
      <c r="B275" s="150" t="s">
        <v>381</v>
      </c>
      <c r="C275" s="149">
        <v>0</v>
      </c>
      <c r="D275" s="27"/>
      <c r="E275" s="97" t="s">
        <v>1067</v>
      </c>
      <c r="F275" s="97" t="s">
        <v>33</v>
      </c>
      <c r="G275" s="344" t="s">
        <v>1105</v>
      </c>
      <c r="H275" s="94"/>
    </row>
    <row r="276" spans="1:8" ht="27.75" hidden="1" x14ac:dyDescent="0.65">
      <c r="A276" s="150" t="s">
        <v>390</v>
      </c>
      <c r="B276" s="150" t="s">
        <v>391</v>
      </c>
      <c r="C276" s="149">
        <v>20000000</v>
      </c>
      <c r="D276" s="27"/>
      <c r="E276" s="97" t="s">
        <v>1077</v>
      </c>
      <c r="F276" s="97" t="s">
        <v>35</v>
      </c>
      <c r="G276" s="344" t="s">
        <v>1105</v>
      </c>
      <c r="H276" s="94"/>
    </row>
    <row r="277" spans="1:8" ht="27.75" hidden="1" x14ac:dyDescent="0.65">
      <c r="A277" s="150" t="s">
        <v>392</v>
      </c>
      <c r="B277" s="150" t="s">
        <v>1193</v>
      </c>
      <c r="C277" s="149">
        <v>4000000</v>
      </c>
      <c r="D277" s="27"/>
      <c r="E277" s="97" t="s">
        <v>1077</v>
      </c>
      <c r="F277" s="97" t="s">
        <v>35</v>
      </c>
      <c r="G277" s="344" t="s">
        <v>1105</v>
      </c>
      <c r="H277" s="94"/>
    </row>
    <row r="278" spans="1:8" ht="27.75" hidden="1" x14ac:dyDescent="0.65">
      <c r="A278" s="150" t="s">
        <v>393</v>
      </c>
      <c r="B278" s="150" t="s">
        <v>394</v>
      </c>
      <c r="C278" s="149">
        <v>1300000</v>
      </c>
      <c r="D278" s="27"/>
      <c r="E278" s="97" t="s">
        <v>1077</v>
      </c>
      <c r="F278" s="97" t="s">
        <v>35</v>
      </c>
      <c r="G278" s="344" t="s">
        <v>1105</v>
      </c>
      <c r="H278" s="94"/>
    </row>
    <row r="279" spans="1:8" ht="27.75" hidden="1" x14ac:dyDescent="0.65">
      <c r="A279" s="150" t="s">
        <v>395</v>
      </c>
      <c r="B279" s="150" t="s">
        <v>396</v>
      </c>
      <c r="C279" s="149">
        <v>100000</v>
      </c>
      <c r="D279" s="27"/>
      <c r="E279" s="97" t="s">
        <v>1077</v>
      </c>
      <c r="F279" s="97" t="s">
        <v>35</v>
      </c>
      <c r="G279" s="344" t="s">
        <v>1105</v>
      </c>
      <c r="H279" s="94"/>
    </row>
    <row r="280" spans="1:8" ht="27.75" hidden="1" x14ac:dyDescent="0.65">
      <c r="A280" s="150" t="s">
        <v>397</v>
      </c>
      <c r="B280" s="150" t="s">
        <v>398</v>
      </c>
      <c r="C280" s="149">
        <v>170000</v>
      </c>
      <c r="D280" s="27"/>
      <c r="E280" s="97" t="s">
        <v>1077</v>
      </c>
      <c r="F280" s="97" t="s">
        <v>35</v>
      </c>
      <c r="G280" s="344" t="s">
        <v>1105</v>
      </c>
      <c r="H280" s="94"/>
    </row>
    <row r="281" spans="1:8" ht="27.75" hidden="1" x14ac:dyDescent="0.65">
      <c r="A281" s="150" t="s">
        <v>382</v>
      </c>
      <c r="B281" s="150" t="s">
        <v>383</v>
      </c>
      <c r="C281" s="149">
        <v>0</v>
      </c>
      <c r="D281" s="27"/>
      <c r="E281" s="97" t="s">
        <v>1067</v>
      </c>
      <c r="F281" s="97" t="s">
        <v>33</v>
      </c>
      <c r="G281" s="344" t="s">
        <v>1105</v>
      </c>
      <c r="H281" s="94"/>
    </row>
    <row r="282" spans="1:8" ht="27.75" hidden="1" x14ac:dyDescent="0.65">
      <c r="A282" s="150" t="s">
        <v>384</v>
      </c>
      <c r="B282" s="150" t="s">
        <v>385</v>
      </c>
      <c r="C282" s="149">
        <v>0</v>
      </c>
      <c r="D282" s="27"/>
      <c r="E282" s="97" t="s">
        <v>1067</v>
      </c>
      <c r="F282" s="97" t="s">
        <v>33</v>
      </c>
      <c r="G282" s="344" t="s">
        <v>1105</v>
      </c>
      <c r="H282" s="94"/>
    </row>
    <row r="283" spans="1:8" ht="27.75" hidden="1" x14ac:dyDescent="0.65">
      <c r="A283" s="150" t="s">
        <v>220</v>
      </c>
      <c r="B283" s="150" t="s">
        <v>221</v>
      </c>
      <c r="C283" s="149">
        <v>119000000</v>
      </c>
      <c r="D283" s="27"/>
      <c r="E283" s="97" t="s">
        <v>1039</v>
      </c>
      <c r="F283" s="97" t="s">
        <v>19</v>
      </c>
      <c r="G283" s="344" t="s">
        <v>1105</v>
      </c>
      <c r="H283" s="94"/>
    </row>
    <row r="284" spans="1:8" ht="27.75" hidden="1" x14ac:dyDescent="0.65">
      <c r="A284" s="150" t="s">
        <v>222</v>
      </c>
      <c r="B284" s="150" t="s">
        <v>1194</v>
      </c>
      <c r="C284" s="149">
        <v>1500000</v>
      </c>
      <c r="D284" s="27"/>
      <c r="E284" s="97" t="s">
        <v>1041</v>
      </c>
      <c r="F284" s="97" t="s">
        <v>21</v>
      </c>
      <c r="G284" s="344" t="s">
        <v>1105</v>
      </c>
      <c r="H284" s="94"/>
    </row>
    <row r="285" spans="1:8" ht="27.75" hidden="1" x14ac:dyDescent="0.65">
      <c r="A285" s="150" t="s">
        <v>224</v>
      </c>
      <c r="B285" s="150" t="s">
        <v>1195</v>
      </c>
      <c r="C285" s="149">
        <v>40444283</v>
      </c>
      <c r="D285" s="27"/>
      <c r="E285" s="97" t="s">
        <v>1043</v>
      </c>
      <c r="F285" s="97" t="s">
        <v>21</v>
      </c>
      <c r="G285" s="344" t="s">
        <v>1105</v>
      </c>
      <c r="H285" s="94"/>
    </row>
    <row r="286" spans="1:8" ht="27.75" hidden="1" x14ac:dyDescent="0.65">
      <c r="A286" s="150" t="s">
        <v>227</v>
      </c>
      <c r="B286" s="150" t="s">
        <v>228</v>
      </c>
      <c r="C286" s="149">
        <v>23779104</v>
      </c>
      <c r="D286" s="27"/>
      <c r="E286" s="97" t="s">
        <v>1047</v>
      </c>
      <c r="F286" s="97" t="s">
        <v>23</v>
      </c>
      <c r="G286" s="344" t="s">
        <v>1105</v>
      </c>
      <c r="H286" s="94"/>
    </row>
    <row r="287" spans="1:8" ht="27.75" hidden="1" x14ac:dyDescent="0.65">
      <c r="A287" s="150" t="s">
        <v>405</v>
      </c>
      <c r="B287" s="150" t="s">
        <v>406</v>
      </c>
      <c r="C287" s="149">
        <v>7000000</v>
      </c>
      <c r="D287" s="27"/>
      <c r="E287" s="97" t="s">
        <v>1079</v>
      </c>
      <c r="F287" s="97" t="s">
        <v>37</v>
      </c>
      <c r="G287" s="344" t="s">
        <v>1105</v>
      </c>
      <c r="H287" s="94"/>
    </row>
    <row r="288" spans="1:8" ht="27.75" hidden="1" x14ac:dyDescent="0.65">
      <c r="A288" s="150" t="s">
        <v>407</v>
      </c>
      <c r="B288" s="150" t="s">
        <v>408</v>
      </c>
      <c r="C288" s="149">
        <v>1000000</v>
      </c>
      <c r="D288" s="27"/>
      <c r="E288" s="97" t="s">
        <v>1079</v>
      </c>
      <c r="F288" s="97" t="s">
        <v>37</v>
      </c>
      <c r="G288" s="344" t="s">
        <v>1105</v>
      </c>
      <c r="H288" s="94"/>
    </row>
    <row r="289" spans="1:8" ht="27.75" x14ac:dyDescent="0.65">
      <c r="A289" s="151" t="s">
        <v>225</v>
      </c>
      <c r="B289" s="151" t="s">
        <v>226</v>
      </c>
      <c r="C289" s="149">
        <v>2000000</v>
      </c>
      <c r="D289" s="27"/>
      <c r="E289" s="97" t="s">
        <v>1045</v>
      </c>
      <c r="F289" s="97" t="s">
        <v>732</v>
      </c>
      <c r="G289" s="344" t="s">
        <v>1105</v>
      </c>
      <c r="H289" s="94"/>
    </row>
    <row r="290" spans="1:8" ht="27.75" hidden="1" x14ac:dyDescent="0.65">
      <c r="A290" s="150" t="s">
        <v>935</v>
      </c>
      <c r="B290" s="150" t="s">
        <v>936</v>
      </c>
      <c r="C290" s="149">
        <v>0</v>
      </c>
      <c r="D290" s="27"/>
      <c r="E290" s="97" t="s">
        <v>1041</v>
      </c>
      <c r="F290" s="97" t="s">
        <v>21</v>
      </c>
      <c r="G290" s="344" t="s">
        <v>1105</v>
      </c>
      <c r="H290" s="94"/>
    </row>
    <row r="291" spans="1:8" ht="27.75" hidden="1" x14ac:dyDescent="0.65">
      <c r="A291" s="150" t="s">
        <v>412</v>
      </c>
      <c r="B291" s="150" t="s">
        <v>1196</v>
      </c>
      <c r="C291" s="149">
        <v>500000</v>
      </c>
      <c r="D291" s="27"/>
      <c r="E291" s="97" t="s">
        <v>1079</v>
      </c>
      <c r="F291" s="97" t="s">
        <v>37</v>
      </c>
      <c r="G291" s="344" t="s">
        <v>1105</v>
      </c>
      <c r="H291" s="94"/>
    </row>
    <row r="292" spans="1:8" ht="27.75" hidden="1" x14ac:dyDescent="0.65">
      <c r="A292" s="150" t="s">
        <v>386</v>
      </c>
      <c r="B292" s="150" t="s">
        <v>387</v>
      </c>
      <c r="C292" s="149">
        <v>0</v>
      </c>
      <c r="D292" s="27"/>
      <c r="E292" s="97" t="s">
        <v>1067</v>
      </c>
      <c r="F292" s="97" t="s">
        <v>33</v>
      </c>
      <c r="G292" s="344" t="s">
        <v>1105</v>
      </c>
      <c r="H292" s="94"/>
    </row>
    <row r="293" spans="1:8" ht="27.75" hidden="1" x14ac:dyDescent="0.65">
      <c r="A293" s="150" t="s">
        <v>388</v>
      </c>
      <c r="B293" s="150" t="s">
        <v>389</v>
      </c>
      <c r="C293" s="149">
        <v>0</v>
      </c>
      <c r="D293" s="27"/>
      <c r="E293" s="97" t="s">
        <v>1067</v>
      </c>
      <c r="F293" s="97" t="s">
        <v>33</v>
      </c>
      <c r="G293" s="344" t="s">
        <v>1105</v>
      </c>
      <c r="H293" s="94"/>
    </row>
    <row r="294" spans="1:8" ht="27.75" hidden="1" x14ac:dyDescent="0.65">
      <c r="A294" s="150" t="s">
        <v>503</v>
      </c>
      <c r="B294" s="150" t="s">
        <v>1197</v>
      </c>
      <c r="C294" s="149">
        <v>0</v>
      </c>
      <c r="D294" s="27"/>
      <c r="E294" s="97" t="s">
        <v>1067</v>
      </c>
      <c r="F294" s="97" t="s">
        <v>33</v>
      </c>
      <c r="G294" s="344" t="s">
        <v>1105</v>
      </c>
      <c r="H294" s="94"/>
    </row>
    <row r="295" spans="1:8" ht="27.75" hidden="1" x14ac:dyDescent="0.65">
      <c r="A295" s="150" t="s">
        <v>937</v>
      </c>
      <c r="B295" s="150" t="s">
        <v>938</v>
      </c>
      <c r="C295" s="149">
        <v>0</v>
      </c>
      <c r="D295" s="27"/>
      <c r="E295" s="97" t="s">
        <v>1067</v>
      </c>
      <c r="F295" s="97" t="s">
        <v>33</v>
      </c>
      <c r="G295" s="344" t="s">
        <v>1105</v>
      </c>
      <c r="H295" s="94"/>
    </row>
    <row r="296" spans="1:8" ht="27.75" hidden="1" x14ac:dyDescent="0.65">
      <c r="A296" s="150" t="s">
        <v>504</v>
      </c>
      <c r="B296" s="150" t="s">
        <v>505</v>
      </c>
      <c r="C296" s="149">
        <v>0</v>
      </c>
      <c r="D296" s="27"/>
      <c r="E296" s="97" t="s">
        <v>1067</v>
      </c>
      <c r="F296" s="97" t="s">
        <v>33</v>
      </c>
      <c r="G296" s="344" t="s">
        <v>1105</v>
      </c>
      <c r="H296" s="94"/>
    </row>
    <row r="297" spans="1:8" ht="27.75" hidden="1" x14ac:dyDescent="0.65">
      <c r="A297" s="151" t="s">
        <v>939</v>
      </c>
      <c r="B297" s="151" t="s">
        <v>940</v>
      </c>
      <c r="C297" s="149">
        <v>0</v>
      </c>
      <c r="D297" s="27"/>
      <c r="E297" s="97" t="s">
        <v>1093</v>
      </c>
      <c r="F297" s="97" t="s">
        <v>41</v>
      </c>
      <c r="G297" s="344" t="s">
        <v>1105</v>
      </c>
      <c r="H297" s="94"/>
    </row>
    <row r="298" spans="1:8" ht="27.75" hidden="1" x14ac:dyDescent="0.65">
      <c r="A298" s="150" t="s">
        <v>506</v>
      </c>
      <c r="B298" s="150" t="s">
        <v>507</v>
      </c>
      <c r="C298" s="149">
        <v>0</v>
      </c>
      <c r="D298" s="27"/>
      <c r="E298" s="97" t="s">
        <v>1067</v>
      </c>
      <c r="F298" s="97" t="s">
        <v>33</v>
      </c>
      <c r="G298" s="344" t="s">
        <v>1105</v>
      </c>
      <c r="H298" s="94"/>
    </row>
    <row r="299" spans="1:8" ht="27.75" hidden="1" x14ac:dyDescent="0.65">
      <c r="A299" s="150" t="s">
        <v>508</v>
      </c>
      <c r="B299" s="150" t="s">
        <v>509</v>
      </c>
      <c r="C299" s="149">
        <v>0</v>
      </c>
      <c r="D299" s="27"/>
      <c r="E299" s="97" t="s">
        <v>1067</v>
      </c>
      <c r="F299" s="97" t="s">
        <v>33</v>
      </c>
      <c r="G299" s="344" t="s">
        <v>1105</v>
      </c>
      <c r="H299" s="94"/>
    </row>
    <row r="300" spans="1:8" ht="27.75" hidden="1" x14ac:dyDescent="0.65">
      <c r="A300" s="150" t="s">
        <v>510</v>
      </c>
      <c r="B300" s="150" t="s">
        <v>511</v>
      </c>
      <c r="C300" s="149">
        <v>0</v>
      </c>
      <c r="D300" s="27"/>
      <c r="E300" s="97" t="s">
        <v>1067</v>
      </c>
      <c r="F300" s="97" t="s">
        <v>33</v>
      </c>
      <c r="G300" s="344" t="s">
        <v>1105</v>
      </c>
      <c r="H300" s="94"/>
    </row>
    <row r="301" spans="1:8" ht="27.75" hidden="1" x14ac:dyDescent="0.65">
      <c r="A301" s="151" t="s">
        <v>512</v>
      </c>
      <c r="B301" s="151" t="s">
        <v>1198</v>
      </c>
      <c r="C301" s="149">
        <v>4115450</v>
      </c>
      <c r="D301" s="27"/>
      <c r="E301" s="97" t="s">
        <v>1087</v>
      </c>
      <c r="F301" s="97" t="s">
        <v>41</v>
      </c>
      <c r="G301" s="344" t="s">
        <v>1105</v>
      </c>
      <c r="H301" s="94"/>
    </row>
    <row r="302" spans="1:8" ht="27.75" hidden="1" x14ac:dyDescent="0.65">
      <c r="A302" s="151" t="s">
        <v>513</v>
      </c>
      <c r="B302" s="151" t="s">
        <v>514</v>
      </c>
      <c r="C302" s="149">
        <v>2000000</v>
      </c>
      <c r="D302" s="27"/>
      <c r="E302" s="97" t="s">
        <v>1089</v>
      </c>
      <c r="F302" s="97" t="s">
        <v>41</v>
      </c>
      <c r="G302" s="344" t="s">
        <v>1105</v>
      </c>
      <c r="H302" s="94"/>
    </row>
    <row r="303" spans="1:8" ht="27.75" hidden="1" x14ac:dyDescent="0.65">
      <c r="A303" s="150" t="s">
        <v>941</v>
      </c>
      <c r="B303" s="150" t="s">
        <v>942</v>
      </c>
      <c r="C303" s="149">
        <v>0</v>
      </c>
      <c r="D303" s="27"/>
      <c r="E303" s="97" t="s">
        <v>1067</v>
      </c>
      <c r="F303" s="97" t="s">
        <v>33</v>
      </c>
      <c r="G303" s="344" t="s">
        <v>1105</v>
      </c>
      <c r="H303" s="94"/>
    </row>
    <row r="304" spans="1:8" ht="27.75" hidden="1" x14ac:dyDescent="0.65">
      <c r="A304" s="151" t="s">
        <v>515</v>
      </c>
      <c r="B304" s="151" t="s">
        <v>1199</v>
      </c>
      <c r="C304" s="149">
        <v>1200000</v>
      </c>
      <c r="D304" s="27"/>
      <c r="E304" s="97" t="s">
        <v>1091</v>
      </c>
      <c r="F304" s="97" t="s">
        <v>41</v>
      </c>
      <c r="G304" s="344" t="s">
        <v>1105</v>
      </c>
      <c r="H304" s="94"/>
    </row>
    <row r="305" spans="1:8" ht="27.75" hidden="1" x14ac:dyDescent="0.65">
      <c r="A305" s="151" t="s">
        <v>516</v>
      </c>
      <c r="B305" s="151" t="s">
        <v>1200</v>
      </c>
      <c r="C305" s="149">
        <v>1300000</v>
      </c>
      <c r="D305" s="27"/>
      <c r="E305" s="97" t="s">
        <v>1091</v>
      </c>
      <c r="F305" s="97" t="s">
        <v>41</v>
      </c>
      <c r="G305" s="344" t="s">
        <v>1105</v>
      </c>
      <c r="H305" s="94"/>
    </row>
    <row r="306" spans="1:8" ht="27.75" hidden="1" x14ac:dyDescent="0.65">
      <c r="A306" s="151" t="s">
        <v>943</v>
      </c>
      <c r="B306" s="151" t="s">
        <v>944</v>
      </c>
      <c r="C306" s="149">
        <v>0</v>
      </c>
      <c r="D306" s="27"/>
      <c r="E306" s="97" t="s">
        <v>1091</v>
      </c>
      <c r="F306" s="97" t="s">
        <v>41</v>
      </c>
      <c r="G306" s="344" t="s">
        <v>1105</v>
      </c>
      <c r="H306" s="94"/>
    </row>
    <row r="307" spans="1:8" ht="27.75" hidden="1" x14ac:dyDescent="0.65">
      <c r="A307" s="151" t="s">
        <v>517</v>
      </c>
      <c r="B307" s="151" t="s">
        <v>518</v>
      </c>
      <c r="C307" s="149">
        <v>0</v>
      </c>
      <c r="D307" s="27"/>
      <c r="E307" s="97" t="s">
        <v>1087</v>
      </c>
      <c r="F307" s="97" t="s">
        <v>41</v>
      </c>
      <c r="G307" s="344" t="s">
        <v>1105</v>
      </c>
      <c r="H307" s="94"/>
    </row>
    <row r="308" spans="1:8" ht="27.75" hidden="1" x14ac:dyDescent="0.65">
      <c r="A308" s="151" t="s">
        <v>519</v>
      </c>
      <c r="B308" s="151" t="s">
        <v>520</v>
      </c>
      <c r="C308" s="149">
        <v>0</v>
      </c>
      <c r="D308" s="27"/>
      <c r="E308" s="97" t="s">
        <v>1091</v>
      </c>
      <c r="F308" s="97" t="s">
        <v>41</v>
      </c>
      <c r="G308" s="344" t="s">
        <v>1105</v>
      </c>
      <c r="H308" s="94"/>
    </row>
    <row r="309" spans="1:8" ht="27.75" hidden="1" x14ac:dyDescent="0.65">
      <c r="A309" s="150" t="s">
        <v>945</v>
      </c>
      <c r="B309" s="150" t="s">
        <v>946</v>
      </c>
      <c r="C309" s="149">
        <v>81000000</v>
      </c>
      <c r="D309" s="27"/>
      <c r="E309" s="97" t="s">
        <v>1051</v>
      </c>
      <c r="F309" s="97" t="s">
        <v>29</v>
      </c>
      <c r="G309" s="344" t="s">
        <v>1105</v>
      </c>
      <c r="H309" s="94"/>
    </row>
    <row r="310" spans="1:8" ht="27.75" hidden="1" x14ac:dyDescent="0.65">
      <c r="A310" s="150" t="s">
        <v>947</v>
      </c>
      <c r="B310" s="150" t="s">
        <v>948</v>
      </c>
      <c r="C310" s="149">
        <v>6837000</v>
      </c>
      <c r="D310" s="27"/>
      <c r="E310" s="97" t="s">
        <v>1051</v>
      </c>
      <c r="F310" s="97" t="s">
        <v>29</v>
      </c>
      <c r="G310" s="344" t="s">
        <v>1105</v>
      </c>
      <c r="H310" s="94"/>
    </row>
    <row r="311" spans="1:8" ht="27.75" hidden="1" x14ac:dyDescent="0.65">
      <c r="A311" s="150" t="s">
        <v>949</v>
      </c>
      <c r="B311" s="150" t="s">
        <v>950</v>
      </c>
      <c r="C311" s="149">
        <v>3000000</v>
      </c>
      <c r="D311" s="27"/>
      <c r="E311" s="97" t="s">
        <v>1051</v>
      </c>
      <c r="F311" s="97" t="s">
        <v>29</v>
      </c>
      <c r="G311" s="344" t="s">
        <v>1105</v>
      </c>
      <c r="H311" s="94"/>
    </row>
    <row r="312" spans="1:8" ht="27.75" hidden="1" x14ac:dyDescent="0.65">
      <c r="A312" s="150" t="s">
        <v>951</v>
      </c>
      <c r="B312" s="150" t="s">
        <v>952</v>
      </c>
      <c r="C312" s="149">
        <v>100000</v>
      </c>
      <c r="D312" s="27"/>
      <c r="E312" s="97" t="s">
        <v>1051</v>
      </c>
      <c r="F312" s="97" t="s">
        <v>29</v>
      </c>
      <c r="G312" s="344" t="s">
        <v>1105</v>
      </c>
      <c r="H312" s="94"/>
    </row>
    <row r="313" spans="1:8" ht="27.75" hidden="1" x14ac:dyDescent="0.65">
      <c r="A313" s="150" t="s">
        <v>953</v>
      </c>
      <c r="B313" s="150" t="s">
        <v>954</v>
      </c>
      <c r="C313" s="149">
        <v>860000</v>
      </c>
      <c r="D313" s="27"/>
      <c r="E313" s="97" t="s">
        <v>1051</v>
      </c>
      <c r="F313" s="97" t="s">
        <v>29</v>
      </c>
      <c r="G313" s="344" t="s">
        <v>1105</v>
      </c>
      <c r="H313" s="94"/>
    </row>
    <row r="314" spans="1:8" ht="27.75" hidden="1" x14ac:dyDescent="0.65">
      <c r="A314" s="150" t="s">
        <v>955</v>
      </c>
      <c r="B314" s="150" t="s">
        <v>271</v>
      </c>
      <c r="C314" s="149">
        <v>3600000</v>
      </c>
      <c r="D314" s="27"/>
      <c r="E314" s="97" t="s">
        <v>1051</v>
      </c>
      <c r="F314" s="97" t="s">
        <v>29</v>
      </c>
      <c r="G314" s="344" t="s">
        <v>1105</v>
      </c>
      <c r="H314" s="94"/>
    </row>
    <row r="315" spans="1:8" ht="27.75" hidden="1" x14ac:dyDescent="0.65">
      <c r="A315" s="150" t="s">
        <v>956</v>
      </c>
      <c r="B315" s="150" t="s">
        <v>272</v>
      </c>
      <c r="C315" s="149">
        <v>730000</v>
      </c>
      <c r="D315" s="27"/>
      <c r="E315" s="97" t="s">
        <v>1051</v>
      </c>
      <c r="F315" s="97" t="s">
        <v>29</v>
      </c>
      <c r="G315" s="344" t="s">
        <v>1105</v>
      </c>
      <c r="H315" s="94"/>
    </row>
    <row r="316" spans="1:8" ht="27.75" hidden="1" x14ac:dyDescent="0.65">
      <c r="A316" s="150" t="s">
        <v>957</v>
      </c>
      <c r="B316" s="150" t="s">
        <v>273</v>
      </c>
      <c r="C316" s="149">
        <v>800000</v>
      </c>
      <c r="D316" s="27"/>
      <c r="E316" s="97" t="s">
        <v>1051</v>
      </c>
      <c r="F316" s="97" t="s">
        <v>29</v>
      </c>
      <c r="G316" s="344" t="s">
        <v>1105</v>
      </c>
      <c r="H316" s="94"/>
    </row>
    <row r="317" spans="1:8" ht="27.75" hidden="1" x14ac:dyDescent="0.65">
      <c r="A317" s="150" t="s">
        <v>958</v>
      </c>
      <c r="B317" s="150" t="s">
        <v>959</v>
      </c>
      <c r="C317" s="149">
        <v>0</v>
      </c>
      <c r="D317" s="27"/>
      <c r="E317" s="97" t="s">
        <v>1051</v>
      </c>
      <c r="F317" s="97" t="s">
        <v>29</v>
      </c>
      <c r="G317" s="344" t="s">
        <v>1105</v>
      </c>
      <c r="H317" s="94"/>
    </row>
    <row r="318" spans="1:8" ht="27.75" hidden="1" x14ac:dyDescent="0.65">
      <c r="A318" s="150" t="s">
        <v>960</v>
      </c>
      <c r="B318" s="150" t="s">
        <v>276</v>
      </c>
      <c r="C318" s="149">
        <v>40000</v>
      </c>
      <c r="D318" s="27"/>
      <c r="E318" s="97" t="s">
        <v>1051</v>
      </c>
      <c r="F318" s="97" t="s">
        <v>29</v>
      </c>
      <c r="G318" s="344" t="s">
        <v>1105</v>
      </c>
      <c r="H318" s="94"/>
    </row>
    <row r="319" spans="1:8" ht="27.75" hidden="1" x14ac:dyDescent="0.65">
      <c r="A319" s="150" t="s">
        <v>413</v>
      </c>
      <c r="B319" s="150" t="s">
        <v>414</v>
      </c>
      <c r="C319" s="149">
        <v>4210000</v>
      </c>
      <c r="D319" s="27"/>
      <c r="E319" s="97" t="s">
        <v>1081</v>
      </c>
      <c r="F319" s="97" t="s">
        <v>39</v>
      </c>
      <c r="G319" s="344" t="s">
        <v>1105</v>
      </c>
      <c r="H319" s="94"/>
    </row>
    <row r="320" spans="1:8" ht="27.75" hidden="1" x14ac:dyDescent="0.65">
      <c r="A320" s="150" t="s">
        <v>415</v>
      </c>
      <c r="B320" s="150" t="s">
        <v>416</v>
      </c>
      <c r="C320" s="149">
        <v>0</v>
      </c>
      <c r="D320" s="27"/>
      <c r="E320" s="97" t="s">
        <v>1081</v>
      </c>
      <c r="F320" s="97" t="s">
        <v>39</v>
      </c>
      <c r="G320" s="344" t="s">
        <v>1105</v>
      </c>
      <c r="H320" s="94"/>
    </row>
    <row r="321" spans="1:8" ht="27.75" hidden="1" x14ac:dyDescent="0.65">
      <c r="A321" s="150" t="s">
        <v>417</v>
      </c>
      <c r="B321" s="150" t="s">
        <v>418</v>
      </c>
      <c r="C321" s="149">
        <v>13500000</v>
      </c>
      <c r="D321" s="27"/>
      <c r="E321" s="97" t="s">
        <v>1081</v>
      </c>
      <c r="F321" s="97" t="s">
        <v>39</v>
      </c>
      <c r="G321" s="344" t="s">
        <v>1105</v>
      </c>
      <c r="H321" s="94"/>
    </row>
    <row r="322" spans="1:8" ht="27.75" hidden="1" x14ac:dyDescent="0.65">
      <c r="A322" s="150" t="s">
        <v>419</v>
      </c>
      <c r="B322" s="150" t="s">
        <v>420</v>
      </c>
      <c r="C322" s="149">
        <v>103000</v>
      </c>
      <c r="D322" s="27"/>
      <c r="E322" s="97" t="s">
        <v>1081</v>
      </c>
      <c r="F322" s="97" t="s">
        <v>39</v>
      </c>
      <c r="G322" s="344" t="s">
        <v>1105</v>
      </c>
      <c r="H322" s="94"/>
    </row>
    <row r="323" spans="1:8" ht="27.75" hidden="1" x14ac:dyDescent="0.65">
      <c r="A323" s="150" t="s">
        <v>421</v>
      </c>
      <c r="B323" s="150" t="s">
        <v>422</v>
      </c>
      <c r="C323" s="149">
        <v>0</v>
      </c>
      <c r="D323" s="27"/>
      <c r="E323" s="97" t="s">
        <v>1081</v>
      </c>
      <c r="F323" s="97" t="s">
        <v>39</v>
      </c>
      <c r="G323" s="344" t="s">
        <v>1105</v>
      </c>
      <c r="H323" s="94"/>
    </row>
    <row r="324" spans="1:8" ht="27.75" hidden="1" x14ac:dyDescent="0.65">
      <c r="A324" s="150" t="s">
        <v>423</v>
      </c>
      <c r="B324" s="150" t="s">
        <v>424</v>
      </c>
      <c r="C324" s="149">
        <v>0</v>
      </c>
      <c r="D324" s="27"/>
      <c r="E324" s="97" t="s">
        <v>1081</v>
      </c>
      <c r="F324" s="97" t="s">
        <v>39</v>
      </c>
      <c r="G324" s="344" t="s">
        <v>1105</v>
      </c>
      <c r="H324" s="94"/>
    </row>
    <row r="325" spans="1:8" ht="27.75" hidden="1" x14ac:dyDescent="0.65">
      <c r="A325" s="150" t="s">
        <v>425</v>
      </c>
      <c r="B325" s="150" t="s">
        <v>426</v>
      </c>
      <c r="C325" s="149">
        <v>0</v>
      </c>
      <c r="D325" s="27"/>
      <c r="E325" s="97" t="s">
        <v>1081</v>
      </c>
      <c r="F325" s="97" t="s">
        <v>39</v>
      </c>
      <c r="G325" s="344" t="s">
        <v>1105</v>
      </c>
      <c r="H325" s="94"/>
    </row>
    <row r="326" spans="1:8" ht="27.75" hidden="1" x14ac:dyDescent="0.65">
      <c r="A326" s="150" t="s">
        <v>427</v>
      </c>
      <c r="B326" s="150" t="s">
        <v>428</v>
      </c>
      <c r="C326" s="149">
        <v>0</v>
      </c>
      <c r="D326" s="27"/>
      <c r="E326" s="97" t="s">
        <v>1081</v>
      </c>
      <c r="F326" s="97" t="s">
        <v>39</v>
      </c>
      <c r="G326" s="344" t="s">
        <v>1105</v>
      </c>
      <c r="H326" s="94"/>
    </row>
    <row r="327" spans="1:8" ht="27.75" hidden="1" x14ac:dyDescent="0.65">
      <c r="A327" s="150" t="s">
        <v>429</v>
      </c>
      <c r="B327" s="150" t="s">
        <v>430</v>
      </c>
      <c r="C327" s="149">
        <v>0</v>
      </c>
      <c r="D327" s="27"/>
      <c r="E327" s="97" t="s">
        <v>1081</v>
      </c>
      <c r="F327" s="97" t="s">
        <v>39</v>
      </c>
      <c r="G327" s="344" t="s">
        <v>1105</v>
      </c>
      <c r="H327" s="94"/>
    </row>
    <row r="328" spans="1:8" ht="27.75" hidden="1" x14ac:dyDescent="0.65">
      <c r="A328" s="150" t="s">
        <v>431</v>
      </c>
      <c r="B328" s="150" t="s">
        <v>432</v>
      </c>
      <c r="C328" s="149">
        <v>0</v>
      </c>
      <c r="D328" s="27"/>
      <c r="E328" s="97" t="s">
        <v>1083</v>
      </c>
      <c r="F328" s="97" t="s">
        <v>39</v>
      </c>
      <c r="G328" s="344" t="s">
        <v>1105</v>
      </c>
      <c r="H328" s="94"/>
    </row>
    <row r="329" spans="1:8" ht="27.75" hidden="1" x14ac:dyDescent="0.65">
      <c r="A329" s="150" t="s">
        <v>433</v>
      </c>
      <c r="B329" s="150" t="s">
        <v>434</v>
      </c>
      <c r="C329" s="149">
        <v>600000</v>
      </c>
      <c r="D329" s="27"/>
      <c r="E329" s="97" t="s">
        <v>1083</v>
      </c>
      <c r="F329" s="97" t="s">
        <v>39</v>
      </c>
      <c r="G329" s="344" t="s">
        <v>1105</v>
      </c>
      <c r="H329" s="94"/>
    </row>
    <row r="330" spans="1:8" ht="27.75" hidden="1" x14ac:dyDescent="0.65">
      <c r="A330" s="150" t="s">
        <v>435</v>
      </c>
      <c r="B330" s="150" t="s">
        <v>436</v>
      </c>
      <c r="C330" s="149">
        <v>820000</v>
      </c>
      <c r="D330" s="27"/>
      <c r="E330" s="97" t="s">
        <v>1083</v>
      </c>
      <c r="F330" s="97" t="s">
        <v>39</v>
      </c>
      <c r="G330" s="344" t="s">
        <v>1105</v>
      </c>
      <c r="H330" s="94"/>
    </row>
    <row r="331" spans="1:8" ht="27.75" hidden="1" x14ac:dyDescent="0.65">
      <c r="A331" s="150" t="s">
        <v>437</v>
      </c>
      <c r="B331" s="150" t="s">
        <v>438</v>
      </c>
      <c r="C331" s="149">
        <v>5000</v>
      </c>
      <c r="D331" s="27"/>
      <c r="E331" s="97" t="s">
        <v>1083</v>
      </c>
      <c r="F331" s="97" t="s">
        <v>39</v>
      </c>
      <c r="G331" s="344" t="s">
        <v>1105</v>
      </c>
      <c r="H331" s="94"/>
    </row>
    <row r="332" spans="1:8" ht="27.75" hidden="1" x14ac:dyDescent="0.65">
      <c r="A332" s="150" t="s">
        <v>439</v>
      </c>
      <c r="B332" s="150" t="s">
        <v>440</v>
      </c>
      <c r="C332" s="149">
        <v>0</v>
      </c>
      <c r="D332" s="27"/>
      <c r="E332" s="97" t="s">
        <v>1083</v>
      </c>
      <c r="F332" s="97" t="s">
        <v>39</v>
      </c>
      <c r="G332" s="344" t="s">
        <v>1105</v>
      </c>
      <c r="H332" s="94"/>
    </row>
    <row r="333" spans="1:8" ht="27.75" hidden="1" x14ac:dyDescent="0.65">
      <c r="A333" s="150" t="s">
        <v>441</v>
      </c>
      <c r="B333" s="150" t="s">
        <v>442</v>
      </c>
      <c r="C333" s="149">
        <v>0</v>
      </c>
      <c r="D333" s="27"/>
      <c r="E333" s="97" t="s">
        <v>1083</v>
      </c>
      <c r="F333" s="97" t="s">
        <v>39</v>
      </c>
      <c r="G333" s="344" t="s">
        <v>1105</v>
      </c>
      <c r="H333" s="94"/>
    </row>
    <row r="334" spans="1:8" ht="27.75" hidden="1" x14ac:dyDescent="0.65">
      <c r="A334" s="150" t="s">
        <v>443</v>
      </c>
      <c r="B334" s="150" t="s">
        <v>444</v>
      </c>
      <c r="C334" s="149">
        <v>20000000</v>
      </c>
      <c r="D334" s="27"/>
      <c r="E334" s="97" t="s">
        <v>1083</v>
      </c>
      <c r="F334" s="97" t="s">
        <v>39</v>
      </c>
      <c r="G334" s="344" t="s">
        <v>1105</v>
      </c>
      <c r="H334" s="94"/>
    </row>
    <row r="335" spans="1:8" ht="27.75" hidden="1" x14ac:dyDescent="0.65">
      <c r="A335" s="150" t="s">
        <v>445</v>
      </c>
      <c r="B335" s="150" t="s">
        <v>446</v>
      </c>
      <c r="C335" s="149">
        <v>0</v>
      </c>
      <c r="D335" s="27"/>
      <c r="E335" s="97" t="s">
        <v>1083</v>
      </c>
      <c r="F335" s="97" t="s">
        <v>39</v>
      </c>
      <c r="G335" s="344" t="s">
        <v>1105</v>
      </c>
      <c r="H335" s="94"/>
    </row>
    <row r="336" spans="1:8" ht="27.75" hidden="1" x14ac:dyDescent="0.65">
      <c r="A336" s="150" t="s">
        <v>961</v>
      </c>
      <c r="B336" s="150" t="s">
        <v>962</v>
      </c>
      <c r="C336" s="149">
        <v>0</v>
      </c>
      <c r="D336" s="27"/>
      <c r="E336" s="97" t="s">
        <v>1083</v>
      </c>
      <c r="F336" s="97" t="s">
        <v>39</v>
      </c>
      <c r="G336" s="344" t="s">
        <v>1105</v>
      </c>
      <c r="H336" s="94"/>
    </row>
    <row r="337" spans="1:8" ht="27.75" hidden="1" x14ac:dyDescent="0.65">
      <c r="A337" s="150" t="s">
        <v>447</v>
      </c>
      <c r="B337" s="150" t="s">
        <v>448</v>
      </c>
      <c r="C337" s="149">
        <v>348000</v>
      </c>
      <c r="D337" s="27"/>
      <c r="E337" s="97" t="s">
        <v>1083</v>
      </c>
      <c r="F337" s="97" t="s">
        <v>39</v>
      </c>
      <c r="G337" s="344" t="s">
        <v>1105</v>
      </c>
      <c r="H337" s="94"/>
    </row>
    <row r="338" spans="1:8" ht="27.75" hidden="1" x14ac:dyDescent="0.65">
      <c r="A338" s="150" t="s">
        <v>963</v>
      </c>
      <c r="B338" s="150" t="s">
        <v>964</v>
      </c>
      <c r="C338" s="149">
        <v>0</v>
      </c>
      <c r="D338" s="27"/>
      <c r="E338" s="97" t="s">
        <v>1083</v>
      </c>
      <c r="F338" s="97" t="s">
        <v>39</v>
      </c>
      <c r="G338" s="344" t="s">
        <v>1105</v>
      </c>
      <c r="H338" s="94"/>
    </row>
    <row r="339" spans="1:8" ht="27.75" hidden="1" x14ac:dyDescent="0.65">
      <c r="A339" s="150" t="s">
        <v>965</v>
      </c>
      <c r="B339" s="150" t="s">
        <v>966</v>
      </c>
      <c r="C339" s="149">
        <v>0</v>
      </c>
      <c r="D339" s="27"/>
      <c r="E339" s="97" t="s">
        <v>1083</v>
      </c>
      <c r="F339" s="97" t="s">
        <v>39</v>
      </c>
      <c r="G339" s="344" t="s">
        <v>1105</v>
      </c>
      <c r="H339" s="94"/>
    </row>
    <row r="340" spans="1:8" ht="27.75" hidden="1" x14ac:dyDescent="0.65">
      <c r="A340" s="151" t="s">
        <v>967</v>
      </c>
      <c r="B340" s="151" t="s">
        <v>968</v>
      </c>
      <c r="C340" s="149">
        <v>0</v>
      </c>
      <c r="E340" s="97" t="s">
        <v>1083</v>
      </c>
      <c r="F340" s="97" t="s">
        <v>39</v>
      </c>
      <c r="G340" s="344" t="s">
        <v>1105</v>
      </c>
      <c r="H340" s="94"/>
    </row>
    <row r="341" spans="1:8" ht="27.75" hidden="1" x14ac:dyDescent="0.65">
      <c r="A341" s="150" t="s">
        <v>449</v>
      </c>
      <c r="B341" s="150" t="s">
        <v>450</v>
      </c>
      <c r="C341" s="149">
        <v>0</v>
      </c>
      <c r="E341" s="97" t="s">
        <v>1083</v>
      </c>
      <c r="F341" s="97" t="s">
        <v>39</v>
      </c>
      <c r="G341" s="344" t="s">
        <v>1105</v>
      </c>
      <c r="H341" s="94"/>
    </row>
    <row r="342" spans="1:8" ht="27.75" hidden="1" x14ac:dyDescent="0.65">
      <c r="A342" s="150" t="s">
        <v>451</v>
      </c>
      <c r="B342" s="150" t="s">
        <v>452</v>
      </c>
      <c r="C342" s="149">
        <v>0</v>
      </c>
      <c r="E342" s="97" t="s">
        <v>1085</v>
      </c>
      <c r="F342" s="97" t="s">
        <v>39</v>
      </c>
      <c r="G342" s="344" t="s">
        <v>1105</v>
      </c>
      <c r="H342" s="94"/>
    </row>
    <row r="343" spans="1:8" ht="27.75" hidden="1" x14ac:dyDescent="0.65">
      <c r="A343" s="150" t="s">
        <v>453</v>
      </c>
      <c r="B343" s="150" t="s">
        <v>454</v>
      </c>
      <c r="C343" s="149">
        <v>0</v>
      </c>
      <c r="E343" s="97" t="s">
        <v>1085</v>
      </c>
      <c r="F343" s="97" t="s">
        <v>39</v>
      </c>
      <c r="G343" s="344" t="s">
        <v>1105</v>
      </c>
      <c r="H343" s="94"/>
    </row>
    <row r="344" spans="1:8" ht="27.75" hidden="1" x14ac:dyDescent="0.65">
      <c r="A344" s="150" t="s">
        <v>455</v>
      </c>
      <c r="B344" s="150" t="s">
        <v>456</v>
      </c>
      <c r="C344" s="149">
        <v>0</v>
      </c>
      <c r="E344" s="97" t="s">
        <v>1081</v>
      </c>
      <c r="F344" s="97" t="s">
        <v>39</v>
      </c>
      <c r="G344" s="344" t="s">
        <v>1105</v>
      </c>
      <c r="H344" s="94"/>
    </row>
    <row r="345" spans="1:8" ht="27.75" hidden="1" x14ac:dyDescent="0.65">
      <c r="A345" s="150" t="s">
        <v>457</v>
      </c>
      <c r="B345" s="150" t="s">
        <v>458</v>
      </c>
      <c r="C345" s="149">
        <v>0</v>
      </c>
      <c r="E345" s="97" t="s">
        <v>1081</v>
      </c>
      <c r="F345" s="97" t="s">
        <v>39</v>
      </c>
      <c r="G345" s="344" t="s">
        <v>1105</v>
      </c>
      <c r="H345" s="94"/>
    </row>
    <row r="346" spans="1:8" ht="27.75" hidden="1" x14ac:dyDescent="0.65">
      <c r="A346" s="150" t="s">
        <v>459</v>
      </c>
      <c r="B346" s="150" t="s">
        <v>460</v>
      </c>
      <c r="C346" s="149">
        <v>0</v>
      </c>
      <c r="E346" s="97" t="s">
        <v>1081</v>
      </c>
      <c r="F346" s="97" t="s">
        <v>39</v>
      </c>
      <c r="G346" s="344" t="s">
        <v>1105</v>
      </c>
      <c r="H346" s="94"/>
    </row>
    <row r="347" spans="1:8" ht="27.75" hidden="1" x14ac:dyDescent="0.65">
      <c r="A347" s="150" t="s">
        <v>461</v>
      </c>
      <c r="B347" s="150" t="s">
        <v>462</v>
      </c>
      <c r="C347" s="149">
        <v>5700000</v>
      </c>
      <c r="E347" s="97" t="s">
        <v>1081</v>
      </c>
      <c r="F347" s="97" t="s">
        <v>39</v>
      </c>
      <c r="G347" s="344" t="s">
        <v>1105</v>
      </c>
      <c r="H347" s="94"/>
    </row>
    <row r="348" spans="1:8" ht="27.75" hidden="1" x14ac:dyDescent="0.65">
      <c r="A348" s="150" t="s">
        <v>463</v>
      </c>
      <c r="B348" s="150" t="s">
        <v>464</v>
      </c>
      <c r="C348" s="149">
        <v>410000</v>
      </c>
      <c r="E348" s="97" t="s">
        <v>1081</v>
      </c>
      <c r="F348" s="97" t="s">
        <v>39</v>
      </c>
      <c r="G348" s="344" t="s">
        <v>1105</v>
      </c>
      <c r="H348" s="94"/>
    </row>
    <row r="349" spans="1:8" ht="27.75" hidden="1" x14ac:dyDescent="0.65">
      <c r="A349" s="150" t="s">
        <v>465</v>
      </c>
      <c r="B349" s="150" t="s">
        <v>466</v>
      </c>
      <c r="C349" s="149">
        <v>0</v>
      </c>
      <c r="E349" s="97" t="s">
        <v>1081</v>
      </c>
      <c r="F349" s="97" t="s">
        <v>39</v>
      </c>
      <c r="G349" s="344" t="s">
        <v>1105</v>
      </c>
      <c r="H349" s="94"/>
    </row>
    <row r="350" spans="1:8" ht="27.75" hidden="1" x14ac:dyDescent="0.65">
      <c r="A350" s="150" t="s">
        <v>467</v>
      </c>
      <c r="B350" s="150" t="s">
        <v>468</v>
      </c>
      <c r="C350" s="149">
        <v>0</v>
      </c>
      <c r="E350" s="97" t="s">
        <v>1081</v>
      </c>
      <c r="F350" s="97" t="s">
        <v>39</v>
      </c>
      <c r="G350" s="344" t="s">
        <v>1105</v>
      </c>
      <c r="H350" s="94"/>
    </row>
    <row r="351" spans="1:8" ht="27.75" hidden="1" x14ac:dyDescent="0.65">
      <c r="A351" s="150" t="s">
        <v>469</v>
      </c>
      <c r="B351" s="150" t="s">
        <v>470</v>
      </c>
      <c r="C351" s="149">
        <v>0</v>
      </c>
      <c r="E351" s="97" t="s">
        <v>1081</v>
      </c>
      <c r="F351" s="97" t="s">
        <v>39</v>
      </c>
      <c r="G351" s="344" t="s">
        <v>1105</v>
      </c>
      <c r="H351" s="94"/>
    </row>
    <row r="352" spans="1:8" ht="27.75" hidden="1" x14ac:dyDescent="0.65">
      <c r="A352" s="150" t="s">
        <v>471</v>
      </c>
      <c r="B352" s="150" t="s">
        <v>472</v>
      </c>
      <c r="C352" s="149">
        <v>0</v>
      </c>
      <c r="E352" s="97" t="s">
        <v>1081</v>
      </c>
      <c r="F352" s="97" t="s">
        <v>39</v>
      </c>
      <c r="G352" s="344" t="s">
        <v>1105</v>
      </c>
      <c r="H352" s="94"/>
    </row>
    <row r="353" spans="1:8" ht="27.75" hidden="1" x14ac:dyDescent="0.65">
      <c r="A353" s="150" t="s">
        <v>473</v>
      </c>
      <c r="B353" s="150" t="s">
        <v>474</v>
      </c>
      <c r="C353" s="149">
        <v>0</v>
      </c>
      <c r="E353" s="97" t="s">
        <v>1081</v>
      </c>
      <c r="F353" s="97" t="s">
        <v>39</v>
      </c>
      <c r="G353" s="344" t="s">
        <v>1105</v>
      </c>
      <c r="H353" s="94"/>
    </row>
    <row r="354" spans="1:8" ht="27.75" hidden="1" x14ac:dyDescent="0.65">
      <c r="A354" s="150" t="s">
        <v>475</v>
      </c>
      <c r="B354" s="150" t="s">
        <v>476</v>
      </c>
      <c r="C354" s="149">
        <v>2500000</v>
      </c>
      <c r="E354" s="97" t="s">
        <v>1083</v>
      </c>
      <c r="F354" s="97" t="s">
        <v>39</v>
      </c>
      <c r="G354" s="344" t="s">
        <v>1105</v>
      </c>
      <c r="H354" s="94"/>
    </row>
    <row r="355" spans="1:8" ht="27.75" hidden="1" x14ac:dyDescent="0.65">
      <c r="A355" s="150" t="s">
        <v>477</v>
      </c>
      <c r="B355" s="150" t="s">
        <v>478</v>
      </c>
      <c r="C355" s="149">
        <v>500000</v>
      </c>
      <c r="E355" s="97" t="s">
        <v>1083</v>
      </c>
      <c r="F355" s="97" t="s">
        <v>39</v>
      </c>
      <c r="G355" s="344" t="s">
        <v>1105</v>
      </c>
      <c r="H355" s="94"/>
    </row>
    <row r="356" spans="1:8" ht="27.75" hidden="1" x14ac:dyDescent="0.65">
      <c r="A356" s="150" t="s">
        <v>479</v>
      </c>
      <c r="B356" s="150" t="s">
        <v>480</v>
      </c>
      <c r="C356" s="149">
        <v>118000</v>
      </c>
      <c r="E356" s="97" t="s">
        <v>1083</v>
      </c>
      <c r="F356" s="97" t="s">
        <v>39</v>
      </c>
      <c r="G356" s="344" t="s">
        <v>1105</v>
      </c>
      <c r="H356" s="94"/>
    </row>
    <row r="357" spans="1:8" ht="27.75" hidden="1" x14ac:dyDescent="0.65">
      <c r="A357" s="150" t="s">
        <v>481</v>
      </c>
      <c r="B357" s="150" t="s">
        <v>482</v>
      </c>
      <c r="C357" s="149">
        <v>329000</v>
      </c>
      <c r="E357" s="97" t="s">
        <v>1083</v>
      </c>
      <c r="F357" s="97" t="s">
        <v>39</v>
      </c>
      <c r="G357" s="344" t="s">
        <v>1105</v>
      </c>
      <c r="H357" s="94"/>
    </row>
    <row r="358" spans="1:8" ht="27.75" hidden="1" x14ac:dyDescent="0.65">
      <c r="A358" s="150" t="s">
        <v>483</v>
      </c>
      <c r="B358" s="150" t="s">
        <v>484</v>
      </c>
      <c r="C358" s="149">
        <v>133000</v>
      </c>
      <c r="E358" s="97" t="s">
        <v>1083</v>
      </c>
      <c r="F358" s="97" t="s">
        <v>39</v>
      </c>
      <c r="G358" s="344" t="s">
        <v>1105</v>
      </c>
      <c r="H358" s="94"/>
    </row>
    <row r="359" spans="1:8" ht="27.75" hidden="1" x14ac:dyDescent="0.65">
      <c r="A359" s="150" t="s">
        <v>485</v>
      </c>
      <c r="B359" s="150" t="s">
        <v>486</v>
      </c>
      <c r="C359" s="149">
        <v>1400</v>
      </c>
      <c r="E359" s="97" t="s">
        <v>1083</v>
      </c>
      <c r="F359" s="97" t="s">
        <v>39</v>
      </c>
      <c r="G359" s="344" t="s">
        <v>1105</v>
      </c>
      <c r="H359" s="94"/>
    </row>
    <row r="360" spans="1:8" ht="27.75" hidden="1" x14ac:dyDescent="0.65">
      <c r="A360" s="150" t="s">
        <v>487</v>
      </c>
      <c r="B360" s="150" t="s">
        <v>488</v>
      </c>
      <c r="C360" s="149">
        <v>20000000</v>
      </c>
      <c r="E360" s="97" t="s">
        <v>1083</v>
      </c>
      <c r="F360" s="97" t="s">
        <v>39</v>
      </c>
      <c r="G360" s="344" t="s">
        <v>1105</v>
      </c>
      <c r="H360" s="94"/>
    </row>
    <row r="361" spans="1:8" ht="27.75" hidden="1" x14ac:dyDescent="0.65">
      <c r="A361" s="150" t="s">
        <v>489</v>
      </c>
      <c r="B361" s="150" t="s">
        <v>490</v>
      </c>
      <c r="C361" s="149">
        <v>2100000</v>
      </c>
      <c r="E361" s="97" t="s">
        <v>1083</v>
      </c>
      <c r="F361" s="97" t="s">
        <v>39</v>
      </c>
      <c r="G361" s="344" t="s">
        <v>1105</v>
      </c>
      <c r="H361" s="94"/>
    </row>
    <row r="362" spans="1:8" ht="27.75" hidden="1" x14ac:dyDescent="0.65">
      <c r="A362" s="150" t="s">
        <v>491</v>
      </c>
      <c r="B362" s="150" t="s">
        <v>492</v>
      </c>
      <c r="C362" s="149">
        <v>533000</v>
      </c>
      <c r="E362" s="97" t="s">
        <v>1083</v>
      </c>
      <c r="F362" s="97" t="s">
        <v>39</v>
      </c>
      <c r="G362" s="344" t="s">
        <v>1105</v>
      </c>
      <c r="H362" s="94"/>
    </row>
    <row r="363" spans="1:8" ht="27.75" hidden="1" x14ac:dyDescent="0.65">
      <c r="A363" s="150" t="s">
        <v>493</v>
      </c>
      <c r="B363" s="150" t="s">
        <v>494</v>
      </c>
      <c r="C363" s="149">
        <v>100000</v>
      </c>
      <c r="E363" s="97" t="s">
        <v>1083</v>
      </c>
      <c r="F363" s="97" t="s">
        <v>39</v>
      </c>
      <c r="G363" s="344" t="s">
        <v>1105</v>
      </c>
      <c r="H363" s="94"/>
    </row>
    <row r="364" spans="1:8" ht="27.75" hidden="1" x14ac:dyDescent="0.65">
      <c r="A364" s="150" t="s">
        <v>495</v>
      </c>
      <c r="B364" s="150" t="s">
        <v>496</v>
      </c>
      <c r="C364" s="149">
        <v>200000</v>
      </c>
      <c r="E364" s="97" t="s">
        <v>1085</v>
      </c>
      <c r="F364" s="97" t="s">
        <v>39</v>
      </c>
      <c r="G364" s="344" t="s">
        <v>1105</v>
      </c>
      <c r="H364" s="94"/>
    </row>
    <row r="365" spans="1:8" ht="27.75" hidden="1" x14ac:dyDescent="0.65">
      <c r="A365" s="150" t="s">
        <v>497</v>
      </c>
      <c r="B365" s="150" t="s">
        <v>498</v>
      </c>
      <c r="C365" s="149">
        <v>0</v>
      </c>
      <c r="E365" s="97" t="s">
        <v>1085</v>
      </c>
      <c r="F365" s="97" t="s">
        <v>39</v>
      </c>
      <c r="G365" s="344" t="s">
        <v>1105</v>
      </c>
      <c r="H365" s="94"/>
    </row>
    <row r="366" spans="1:8" ht="27.75" hidden="1" x14ac:dyDescent="0.65">
      <c r="A366" s="150" t="s">
        <v>499</v>
      </c>
      <c r="B366" s="150" t="s">
        <v>500</v>
      </c>
      <c r="C366" s="149">
        <v>0</v>
      </c>
      <c r="E366" s="97" t="s">
        <v>1081</v>
      </c>
      <c r="F366" s="97" t="s">
        <v>39</v>
      </c>
      <c r="G366" s="344" t="s">
        <v>1105</v>
      </c>
      <c r="H366" s="94"/>
    </row>
    <row r="367" spans="1:8" ht="27.75" hidden="1" x14ac:dyDescent="0.65">
      <c r="A367" s="150" t="s">
        <v>501</v>
      </c>
      <c r="B367" s="150" t="s">
        <v>502</v>
      </c>
      <c r="C367" s="149">
        <v>0</v>
      </c>
      <c r="E367" s="97" t="s">
        <v>1081</v>
      </c>
      <c r="F367" s="97" t="s">
        <v>39</v>
      </c>
      <c r="G367" s="344" t="s">
        <v>1105</v>
      </c>
      <c r="H367" s="94"/>
    </row>
    <row r="368" spans="1:8" ht="27.75" hidden="1" x14ac:dyDescent="0.65">
      <c r="A368" s="151" t="s">
        <v>521</v>
      </c>
      <c r="B368" s="151" t="s">
        <v>522</v>
      </c>
      <c r="C368" s="149">
        <v>0</v>
      </c>
      <c r="E368" s="97" t="s">
        <v>1093</v>
      </c>
      <c r="F368" s="97" t="s">
        <v>41</v>
      </c>
      <c r="G368" s="344" t="s">
        <v>1105</v>
      </c>
      <c r="H368" s="94"/>
    </row>
    <row r="369" spans="1:8" ht="27.75" hidden="1" x14ac:dyDescent="0.65">
      <c r="A369" s="151" t="s">
        <v>523</v>
      </c>
      <c r="B369" s="151" t="s">
        <v>524</v>
      </c>
      <c r="C369" s="149">
        <v>0</v>
      </c>
      <c r="E369" s="97" t="s">
        <v>1093</v>
      </c>
      <c r="F369" s="97" t="s">
        <v>41</v>
      </c>
      <c r="G369" s="344" t="s">
        <v>1105</v>
      </c>
      <c r="H369" s="94"/>
    </row>
    <row r="370" spans="1:8" ht="27.75" hidden="1" x14ac:dyDescent="0.65">
      <c r="A370" s="151" t="s">
        <v>969</v>
      </c>
      <c r="B370" s="151" t="s">
        <v>970</v>
      </c>
      <c r="C370" s="149">
        <v>0</v>
      </c>
      <c r="E370" s="97" t="s">
        <v>1093</v>
      </c>
      <c r="F370" s="97" t="s">
        <v>41</v>
      </c>
      <c r="G370" s="344" t="s">
        <v>1105</v>
      </c>
      <c r="H370" s="94"/>
    </row>
    <row r="371" spans="1:8" ht="27.75" hidden="1" x14ac:dyDescent="0.65">
      <c r="A371" s="151" t="s">
        <v>525</v>
      </c>
      <c r="B371" s="151" t="s">
        <v>1201</v>
      </c>
      <c r="C371" s="149">
        <v>0</v>
      </c>
      <c r="E371" s="97" t="s">
        <v>1095</v>
      </c>
      <c r="F371" s="97" t="s">
        <v>734</v>
      </c>
      <c r="G371" s="344" t="s">
        <v>1105</v>
      </c>
      <c r="H371" s="94"/>
    </row>
    <row r="372" spans="1:8" ht="27.75" hidden="1" x14ac:dyDescent="0.65">
      <c r="A372" s="151" t="s">
        <v>526</v>
      </c>
      <c r="B372" s="151" t="s">
        <v>527</v>
      </c>
      <c r="C372" s="149">
        <v>0</v>
      </c>
      <c r="E372" s="97" t="s">
        <v>1095</v>
      </c>
      <c r="F372" s="97" t="s">
        <v>734</v>
      </c>
      <c r="G372" s="344" t="s">
        <v>1105</v>
      </c>
      <c r="H372" s="94"/>
    </row>
    <row r="373" spans="1:8" ht="27.75" hidden="1" x14ac:dyDescent="0.65">
      <c r="A373" s="151" t="s">
        <v>528</v>
      </c>
      <c r="B373" s="151" t="s">
        <v>529</v>
      </c>
      <c r="C373" s="149">
        <v>0</v>
      </c>
      <c r="E373" s="97" t="s">
        <v>1095</v>
      </c>
      <c r="F373" s="97" t="s">
        <v>734</v>
      </c>
      <c r="G373" s="344" t="s">
        <v>1105</v>
      </c>
      <c r="H373" s="94"/>
    </row>
    <row r="374" spans="1:8" ht="27.75" hidden="1" x14ac:dyDescent="0.65">
      <c r="A374" s="151" t="s">
        <v>530</v>
      </c>
      <c r="B374" s="151" t="s">
        <v>1202</v>
      </c>
      <c r="C374" s="149">
        <v>0</v>
      </c>
      <c r="E374" s="97" t="s">
        <v>1095</v>
      </c>
      <c r="F374" s="97" t="s">
        <v>734</v>
      </c>
      <c r="G374" s="344" t="s">
        <v>1105</v>
      </c>
      <c r="H374" s="94"/>
    </row>
    <row r="375" spans="1:8" ht="27.75" hidden="1" x14ac:dyDescent="0.65">
      <c r="A375" s="151" t="s">
        <v>531</v>
      </c>
      <c r="B375" s="151" t="s">
        <v>1203</v>
      </c>
      <c r="C375" s="149">
        <v>0</v>
      </c>
      <c r="E375" s="97" t="s">
        <v>1095</v>
      </c>
      <c r="F375" s="97" t="s">
        <v>734</v>
      </c>
      <c r="G375" s="344" t="s">
        <v>1105</v>
      </c>
      <c r="H375" s="94"/>
    </row>
    <row r="376" spans="1:8" ht="27.75" hidden="1" x14ac:dyDescent="0.65">
      <c r="A376" s="151" t="s">
        <v>971</v>
      </c>
      <c r="B376" s="151" t="s">
        <v>972</v>
      </c>
      <c r="C376" s="149">
        <v>0</v>
      </c>
      <c r="E376" s="97" t="s">
        <v>1095</v>
      </c>
      <c r="F376" s="97" t="s">
        <v>734</v>
      </c>
      <c r="G376" s="344" t="s">
        <v>1105</v>
      </c>
      <c r="H376" s="94"/>
    </row>
    <row r="377" spans="1:8" ht="27.75" hidden="1" x14ac:dyDescent="0.65">
      <c r="A377" s="151" t="s">
        <v>532</v>
      </c>
      <c r="B377" s="151" t="s">
        <v>1204</v>
      </c>
      <c r="C377" s="149">
        <v>0</v>
      </c>
      <c r="E377" s="97" t="s">
        <v>1095</v>
      </c>
      <c r="F377" s="97" t="s">
        <v>734</v>
      </c>
      <c r="G377" s="344" t="s">
        <v>1105</v>
      </c>
      <c r="H377" s="94"/>
    </row>
    <row r="378" spans="1:8" ht="27.75" hidden="1" x14ac:dyDescent="0.65">
      <c r="A378" s="151" t="s">
        <v>533</v>
      </c>
      <c r="B378" s="151" t="s">
        <v>1205</v>
      </c>
      <c r="C378" s="149">
        <v>0</v>
      </c>
      <c r="E378" s="97" t="s">
        <v>1095</v>
      </c>
      <c r="F378" s="97" t="s">
        <v>734</v>
      </c>
      <c r="G378" s="344" t="s">
        <v>1105</v>
      </c>
      <c r="H378" s="94"/>
    </row>
    <row r="379" spans="1:8" ht="27.75" hidden="1" x14ac:dyDescent="0.65">
      <c r="A379" s="151" t="s">
        <v>534</v>
      </c>
      <c r="B379" s="151" t="s">
        <v>1206</v>
      </c>
      <c r="C379" s="149">
        <v>0</v>
      </c>
      <c r="E379" s="97" t="s">
        <v>1095</v>
      </c>
      <c r="F379" s="97" t="s">
        <v>734</v>
      </c>
      <c r="G379" s="344" t="s">
        <v>1105</v>
      </c>
      <c r="H379" s="94"/>
    </row>
    <row r="380" spans="1:8" ht="27.75" hidden="1" x14ac:dyDescent="0.65">
      <c r="A380" s="151" t="s">
        <v>535</v>
      </c>
      <c r="B380" s="151" t="s">
        <v>1207</v>
      </c>
      <c r="C380" s="149">
        <v>0</v>
      </c>
      <c r="E380" s="97" t="s">
        <v>1095</v>
      </c>
      <c r="F380" s="97" t="s">
        <v>734</v>
      </c>
      <c r="G380" s="344" t="s">
        <v>1105</v>
      </c>
      <c r="H380" s="94"/>
    </row>
    <row r="381" spans="1:8" ht="27.75" hidden="1" x14ac:dyDescent="0.65">
      <c r="A381" s="151" t="s">
        <v>536</v>
      </c>
      <c r="B381" s="151" t="s">
        <v>1208</v>
      </c>
      <c r="C381" s="149">
        <v>0</v>
      </c>
      <c r="E381" s="97" t="s">
        <v>1095</v>
      </c>
      <c r="F381" s="97" t="s">
        <v>734</v>
      </c>
      <c r="G381" s="344" t="s">
        <v>1105</v>
      </c>
      <c r="H381" s="94"/>
    </row>
    <row r="382" spans="1:8" ht="27.75" hidden="1" x14ac:dyDescent="0.65">
      <c r="A382" s="151" t="s">
        <v>537</v>
      </c>
      <c r="B382" s="151" t="s">
        <v>1209</v>
      </c>
      <c r="C382" s="149">
        <v>0</v>
      </c>
      <c r="E382" s="97" t="s">
        <v>1095</v>
      </c>
      <c r="F382" s="97" t="s">
        <v>734</v>
      </c>
      <c r="G382" s="344" t="s">
        <v>1105</v>
      </c>
      <c r="H382" s="94"/>
    </row>
    <row r="383" spans="1:8" ht="27.75" hidden="1" x14ac:dyDescent="0.65">
      <c r="A383" s="151" t="s">
        <v>538</v>
      </c>
      <c r="B383" s="151" t="s">
        <v>1210</v>
      </c>
      <c r="C383" s="149">
        <v>0</v>
      </c>
      <c r="E383" s="97" t="s">
        <v>1095</v>
      </c>
      <c r="F383" s="97" t="s">
        <v>734</v>
      </c>
      <c r="G383" s="344" t="s">
        <v>1105</v>
      </c>
      <c r="H383" s="94"/>
    </row>
    <row r="384" spans="1:8" ht="27.75" hidden="1" x14ac:dyDescent="0.65">
      <c r="A384" s="151" t="s">
        <v>539</v>
      </c>
      <c r="B384" s="151" t="s">
        <v>1211</v>
      </c>
      <c r="C384" s="149">
        <v>0</v>
      </c>
      <c r="E384" s="97" t="s">
        <v>1095</v>
      </c>
      <c r="F384" s="97" t="s">
        <v>734</v>
      </c>
      <c r="G384" s="344" t="s">
        <v>1105</v>
      </c>
      <c r="H384" s="94"/>
    </row>
    <row r="385" spans="1:8" ht="27.75" hidden="1" x14ac:dyDescent="0.65">
      <c r="A385" s="151" t="s">
        <v>540</v>
      </c>
      <c r="B385" s="151" t="s">
        <v>1212</v>
      </c>
      <c r="C385" s="149">
        <v>0</v>
      </c>
      <c r="E385" s="97" t="s">
        <v>1095</v>
      </c>
      <c r="F385" s="97" t="s">
        <v>734</v>
      </c>
      <c r="G385" s="344" t="s">
        <v>1105</v>
      </c>
      <c r="H385" s="94"/>
    </row>
    <row r="386" spans="1:8" ht="27.75" hidden="1" x14ac:dyDescent="0.65">
      <c r="A386" s="151" t="s">
        <v>541</v>
      </c>
      <c r="B386" s="151" t="s">
        <v>1213</v>
      </c>
      <c r="C386" s="149">
        <v>0</v>
      </c>
      <c r="E386" s="97" t="s">
        <v>1095</v>
      </c>
      <c r="F386" s="97" t="s">
        <v>734</v>
      </c>
      <c r="G386" s="344" t="s">
        <v>1105</v>
      </c>
      <c r="H386" s="94"/>
    </row>
    <row r="387" spans="1:8" ht="27.75" hidden="1" x14ac:dyDescent="0.65">
      <c r="A387" s="151" t="s">
        <v>542</v>
      </c>
      <c r="B387" s="151" t="s">
        <v>543</v>
      </c>
      <c r="C387" s="149">
        <v>100000</v>
      </c>
      <c r="E387" s="97" t="s">
        <v>1095</v>
      </c>
      <c r="F387" s="97" t="s">
        <v>734</v>
      </c>
      <c r="G387" s="344" t="s">
        <v>1105</v>
      </c>
      <c r="H387" s="94"/>
    </row>
    <row r="388" spans="1:8" ht="27.75" hidden="1" x14ac:dyDescent="0.65">
      <c r="A388" s="151" t="s">
        <v>544</v>
      </c>
      <c r="B388" s="151" t="s">
        <v>545</v>
      </c>
      <c r="C388" s="149">
        <v>30000</v>
      </c>
      <c r="E388" s="97" t="s">
        <v>1095</v>
      </c>
      <c r="F388" s="97" t="s">
        <v>734</v>
      </c>
      <c r="G388" s="344" t="s">
        <v>1105</v>
      </c>
      <c r="H388" s="94"/>
    </row>
    <row r="389" spans="1:8" ht="27.75" hidden="1" x14ac:dyDescent="0.65">
      <c r="A389" s="151" t="s">
        <v>546</v>
      </c>
      <c r="B389" s="151" t="s">
        <v>1214</v>
      </c>
      <c r="C389" s="149">
        <v>2200000</v>
      </c>
      <c r="E389" s="97" t="s">
        <v>1095</v>
      </c>
      <c r="F389" s="97" t="s">
        <v>734</v>
      </c>
      <c r="G389" s="344" t="s">
        <v>1105</v>
      </c>
      <c r="H389" s="94"/>
    </row>
    <row r="390" spans="1:8" ht="27.75" hidden="1" x14ac:dyDescent="0.65">
      <c r="A390" s="151" t="s">
        <v>547</v>
      </c>
      <c r="B390" s="151" t="s">
        <v>1215</v>
      </c>
      <c r="C390" s="149">
        <v>3500000</v>
      </c>
      <c r="E390" s="97" t="s">
        <v>1095</v>
      </c>
      <c r="F390" s="97" t="s">
        <v>734</v>
      </c>
      <c r="G390" s="344" t="s">
        <v>1105</v>
      </c>
      <c r="H390" s="94"/>
    </row>
    <row r="391" spans="1:8" ht="27.75" hidden="1" x14ac:dyDescent="0.65">
      <c r="A391" s="151" t="s">
        <v>973</v>
      </c>
      <c r="B391" s="151" t="s">
        <v>974</v>
      </c>
      <c r="C391" s="149">
        <v>6170000</v>
      </c>
      <c r="E391" s="97" t="s">
        <v>1095</v>
      </c>
      <c r="F391" s="97" t="s">
        <v>734</v>
      </c>
      <c r="G391" s="344" t="s">
        <v>1105</v>
      </c>
      <c r="H391" s="94"/>
    </row>
    <row r="392" spans="1:8" ht="27.75" hidden="1" x14ac:dyDescent="0.65">
      <c r="A392" s="151" t="s">
        <v>548</v>
      </c>
      <c r="B392" s="151" t="s">
        <v>1216</v>
      </c>
      <c r="C392" s="149">
        <v>0</v>
      </c>
      <c r="E392" s="97" t="s">
        <v>1095</v>
      </c>
      <c r="F392" s="97" t="s">
        <v>734</v>
      </c>
      <c r="G392" s="344" t="s">
        <v>1105</v>
      </c>
      <c r="H392" s="94"/>
    </row>
    <row r="393" spans="1:8" ht="27.75" hidden="1" x14ac:dyDescent="0.65">
      <c r="A393" s="151" t="s">
        <v>549</v>
      </c>
      <c r="B393" s="151" t="s">
        <v>1217</v>
      </c>
      <c r="C393" s="149">
        <v>0</v>
      </c>
      <c r="E393" s="97" t="s">
        <v>1095</v>
      </c>
      <c r="F393" s="97" t="s">
        <v>734</v>
      </c>
      <c r="G393" s="344" t="s">
        <v>1105</v>
      </c>
      <c r="H393" s="94"/>
    </row>
    <row r="394" spans="1:8" ht="27.75" hidden="1" x14ac:dyDescent="0.65">
      <c r="A394" s="151" t="s">
        <v>550</v>
      </c>
      <c r="B394" s="151" t="s">
        <v>1218</v>
      </c>
      <c r="C394" s="149">
        <v>0</v>
      </c>
      <c r="E394" s="97" t="s">
        <v>1095</v>
      </c>
      <c r="F394" s="97" t="s">
        <v>734</v>
      </c>
      <c r="G394" s="344" t="s">
        <v>1105</v>
      </c>
      <c r="H394" s="94"/>
    </row>
    <row r="395" spans="1:8" ht="27.75" hidden="1" x14ac:dyDescent="0.65">
      <c r="A395" s="151" t="s">
        <v>551</v>
      </c>
      <c r="B395" s="151" t="s">
        <v>1219</v>
      </c>
      <c r="C395" s="149">
        <v>0</v>
      </c>
      <c r="E395" s="97" t="s">
        <v>1095</v>
      </c>
      <c r="F395" s="97" t="s">
        <v>734</v>
      </c>
      <c r="G395" s="344" t="s">
        <v>1105</v>
      </c>
      <c r="H395" s="94"/>
    </row>
    <row r="396" spans="1:8" ht="27.75" hidden="1" x14ac:dyDescent="0.65">
      <c r="A396" s="151" t="s">
        <v>552</v>
      </c>
      <c r="B396" s="151" t="s">
        <v>1220</v>
      </c>
      <c r="C396" s="149">
        <v>0</v>
      </c>
      <c r="E396" s="97" t="s">
        <v>1095</v>
      </c>
      <c r="F396" s="97" t="s">
        <v>734</v>
      </c>
      <c r="G396" s="344" t="s">
        <v>1105</v>
      </c>
      <c r="H396" s="94"/>
    </row>
    <row r="397" spans="1:8" ht="27.75" hidden="1" x14ac:dyDescent="0.65">
      <c r="A397" s="151" t="s">
        <v>553</v>
      </c>
      <c r="B397" s="151" t="s">
        <v>1221</v>
      </c>
      <c r="C397" s="149">
        <v>0</v>
      </c>
      <c r="E397" s="97" t="s">
        <v>1095</v>
      </c>
      <c r="F397" s="97" t="s">
        <v>734</v>
      </c>
      <c r="G397" s="344" t="s">
        <v>1105</v>
      </c>
      <c r="H397" s="94"/>
    </row>
    <row r="398" spans="1:8" ht="27.75" hidden="1" x14ac:dyDescent="0.65">
      <c r="A398" s="151" t="s">
        <v>554</v>
      </c>
      <c r="B398" s="151" t="s">
        <v>555</v>
      </c>
      <c r="C398" s="149">
        <v>0</v>
      </c>
      <c r="E398" s="97" t="s">
        <v>1093</v>
      </c>
      <c r="F398" s="97" t="s">
        <v>41</v>
      </c>
      <c r="G398" s="344" t="s">
        <v>1105</v>
      </c>
      <c r="H398" s="94"/>
    </row>
    <row r="399" spans="1:8" ht="27.75" hidden="1" x14ac:dyDescent="0.65">
      <c r="A399" s="151" t="s">
        <v>556</v>
      </c>
      <c r="B399" s="151" t="s">
        <v>557</v>
      </c>
      <c r="C399" s="149">
        <v>0</v>
      </c>
      <c r="E399" s="97" t="s">
        <v>1093</v>
      </c>
      <c r="F399" s="97" t="s">
        <v>41</v>
      </c>
      <c r="G399" s="344" t="s">
        <v>1105</v>
      </c>
      <c r="H399" s="94"/>
    </row>
    <row r="400" spans="1:8" ht="27.75" hidden="1" x14ac:dyDescent="0.65">
      <c r="A400" s="151" t="s">
        <v>558</v>
      </c>
      <c r="B400" s="151" t="s">
        <v>559</v>
      </c>
      <c r="C400" s="149">
        <v>0</v>
      </c>
      <c r="E400" s="97" t="s">
        <v>1093</v>
      </c>
      <c r="F400" s="97" t="s">
        <v>41</v>
      </c>
      <c r="G400" s="344" t="s">
        <v>1105</v>
      </c>
      <c r="H400" s="94"/>
    </row>
    <row r="401" spans="1:8" ht="27.75" hidden="1" x14ac:dyDescent="0.65">
      <c r="A401" s="151" t="s">
        <v>560</v>
      </c>
      <c r="B401" s="151" t="s">
        <v>561</v>
      </c>
      <c r="C401" s="149">
        <v>0</v>
      </c>
      <c r="E401" s="97" t="s">
        <v>1093</v>
      </c>
      <c r="F401" s="97" t="s">
        <v>41</v>
      </c>
      <c r="G401" s="344" t="s">
        <v>1105</v>
      </c>
      <c r="H401" s="94"/>
    </row>
    <row r="402" spans="1:8" ht="27.75" hidden="1" x14ac:dyDescent="0.65">
      <c r="A402" s="151" t="s">
        <v>562</v>
      </c>
      <c r="B402" s="151" t="s">
        <v>563</v>
      </c>
      <c r="C402" s="149">
        <v>0</v>
      </c>
      <c r="E402" s="97" t="s">
        <v>1093</v>
      </c>
      <c r="F402" s="97" t="s">
        <v>41</v>
      </c>
      <c r="G402" s="344" t="s">
        <v>1105</v>
      </c>
      <c r="H402" s="94"/>
    </row>
    <row r="403" spans="1:8" ht="27.75" hidden="1" x14ac:dyDescent="0.65">
      <c r="A403" s="151" t="s">
        <v>564</v>
      </c>
      <c r="B403" s="151" t="s">
        <v>565</v>
      </c>
      <c r="C403" s="149">
        <v>0</v>
      </c>
      <c r="E403" s="97" t="s">
        <v>1093</v>
      </c>
      <c r="F403" s="97" t="s">
        <v>41</v>
      </c>
      <c r="G403" s="344" t="s">
        <v>1105</v>
      </c>
      <c r="H403" s="94"/>
    </row>
    <row r="404" spans="1:8" ht="27.75" hidden="1" x14ac:dyDescent="0.65">
      <c r="A404" s="151" t="s">
        <v>566</v>
      </c>
      <c r="B404" s="151" t="s">
        <v>567</v>
      </c>
      <c r="C404" s="149">
        <v>0</v>
      </c>
      <c r="E404" s="97" t="s">
        <v>1093</v>
      </c>
      <c r="F404" s="97" t="s">
        <v>41</v>
      </c>
      <c r="G404" s="344" t="s">
        <v>1105</v>
      </c>
      <c r="H404" s="94"/>
    </row>
    <row r="405" spans="1:8" ht="27.75" hidden="1" x14ac:dyDescent="0.65">
      <c r="A405" s="151" t="s">
        <v>568</v>
      </c>
      <c r="B405" s="151" t="s">
        <v>569</v>
      </c>
      <c r="C405" s="149">
        <v>0</v>
      </c>
      <c r="E405" s="97" t="s">
        <v>1093</v>
      </c>
      <c r="F405" s="97" t="s">
        <v>41</v>
      </c>
      <c r="G405" s="344" t="s">
        <v>1105</v>
      </c>
      <c r="H405" s="94"/>
    </row>
    <row r="406" spans="1:8" ht="27.75" hidden="1" x14ac:dyDescent="0.65">
      <c r="A406" s="151" t="s">
        <v>570</v>
      </c>
      <c r="B406" s="151" t="s">
        <v>571</v>
      </c>
      <c r="C406" s="149">
        <v>0</v>
      </c>
      <c r="E406" s="97" t="s">
        <v>1093</v>
      </c>
      <c r="F406" s="97" t="s">
        <v>41</v>
      </c>
      <c r="G406" s="344" t="s">
        <v>1105</v>
      </c>
      <c r="H406" s="94"/>
    </row>
    <row r="407" spans="1:8" ht="27.75" hidden="1" x14ac:dyDescent="0.65">
      <c r="A407" s="151" t="s">
        <v>572</v>
      </c>
      <c r="B407" s="151" t="s">
        <v>573</v>
      </c>
      <c r="C407" s="149">
        <v>0</v>
      </c>
      <c r="E407" s="97" t="s">
        <v>1093</v>
      </c>
      <c r="F407" s="97" t="s">
        <v>41</v>
      </c>
      <c r="G407" s="344" t="s">
        <v>1105</v>
      </c>
      <c r="H407" s="94"/>
    </row>
    <row r="408" spans="1:8" ht="27.75" hidden="1" x14ac:dyDescent="0.65">
      <c r="A408" s="151" t="s">
        <v>574</v>
      </c>
      <c r="B408" s="151" t="s">
        <v>575</v>
      </c>
      <c r="C408" s="149">
        <v>0</v>
      </c>
      <c r="E408" s="97" t="s">
        <v>1093</v>
      </c>
      <c r="F408" s="97" t="s">
        <v>41</v>
      </c>
      <c r="G408" s="344" t="s">
        <v>1105</v>
      </c>
      <c r="H408" s="94"/>
    </row>
    <row r="409" spans="1:8" ht="27.75" hidden="1" x14ac:dyDescent="0.65">
      <c r="A409" s="151" t="s">
        <v>576</v>
      </c>
      <c r="B409" s="151" t="s">
        <v>577</v>
      </c>
      <c r="C409" s="149">
        <v>0</v>
      </c>
      <c r="E409" s="97" t="s">
        <v>1093</v>
      </c>
      <c r="F409" s="97" t="s">
        <v>41</v>
      </c>
      <c r="G409" s="344" t="s">
        <v>1105</v>
      </c>
      <c r="H409" s="94"/>
    </row>
    <row r="410" spans="1:8" ht="27.75" hidden="1" x14ac:dyDescent="0.65">
      <c r="A410" s="151" t="s">
        <v>578</v>
      </c>
      <c r="B410" s="151" t="s">
        <v>579</v>
      </c>
      <c r="C410" s="149">
        <v>0</v>
      </c>
      <c r="E410" s="97" t="s">
        <v>1093</v>
      </c>
      <c r="F410" s="97" t="s">
        <v>41</v>
      </c>
      <c r="G410" s="344" t="s">
        <v>1105</v>
      </c>
      <c r="H410" s="94"/>
    </row>
    <row r="411" spans="1:8" ht="27.75" hidden="1" x14ac:dyDescent="0.65">
      <c r="A411" s="151" t="s">
        <v>580</v>
      </c>
      <c r="B411" s="151" t="s">
        <v>581</v>
      </c>
      <c r="C411" s="149">
        <v>0</v>
      </c>
      <c r="E411" s="97" t="s">
        <v>1093</v>
      </c>
      <c r="F411" s="97" t="s">
        <v>41</v>
      </c>
      <c r="G411" s="344" t="s">
        <v>1105</v>
      </c>
      <c r="H411" s="94"/>
    </row>
    <row r="412" spans="1:8" ht="27.75" hidden="1" x14ac:dyDescent="0.65">
      <c r="A412" s="151" t="s">
        <v>582</v>
      </c>
      <c r="B412" s="151" t="s">
        <v>583</v>
      </c>
      <c r="C412" s="149">
        <v>0</v>
      </c>
      <c r="E412" s="97" t="s">
        <v>1093</v>
      </c>
      <c r="F412" s="97" t="s">
        <v>41</v>
      </c>
      <c r="G412" s="344" t="s">
        <v>1105</v>
      </c>
      <c r="H412" s="94"/>
    </row>
    <row r="413" spans="1:8" ht="27.75" hidden="1" x14ac:dyDescent="0.65">
      <c r="A413" s="151" t="s">
        <v>584</v>
      </c>
      <c r="B413" s="151" t="s">
        <v>585</v>
      </c>
      <c r="C413" s="149">
        <v>0</v>
      </c>
      <c r="E413" s="97" t="s">
        <v>1093</v>
      </c>
      <c r="F413" s="97" t="s">
        <v>41</v>
      </c>
      <c r="G413" s="344" t="s">
        <v>1105</v>
      </c>
      <c r="H413" s="94"/>
    </row>
    <row r="414" spans="1:8" ht="27.75" hidden="1" x14ac:dyDescent="0.65">
      <c r="A414" s="151" t="s">
        <v>586</v>
      </c>
      <c r="B414" s="151" t="s">
        <v>587</v>
      </c>
      <c r="C414" s="149">
        <v>0</v>
      </c>
      <c r="E414" s="97" t="s">
        <v>1093</v>
      </c>
      <c r="F414" s="97" t="s">
        <v>41</v>
      </c>
      <c r="G414" s="344" t="s">
        <v>1105</v>
      </c>
      <c r="H414" s="94"/>
    </row>
    <row r="415" spans="1:8" ht="27.75" hidden="1" x14ac:dyDescent="0.65">
      <c r="A415" s="151" t="s">
        <v>588</v>
      </c>
      <c r="B415" s="151" t="s">
        <v>589</v>
      </c>
      <c r="C415" s="149">
        <v>0</v>
      </c>
      <c r="E415" s="97" t="s">
        <v>1093</v>
      </c>
      <c r="F415" s="97" t="s">
        <v>41</v>
      </c>
      <c r="G415" s="344" t="s">
        <v>1105</v>
      </c>
      <c r="H415" s="94"/>
    </row>
    <row r="416" spans="1:8" ht="27.75" hidden="1" x14ac:dyDescent="0.65">
      <c r="A416" s="151" t="s">
        <v>590</v>
      </c>
      <c r="B416" s="151" t="s">
        <v>591</v>
      </c>
      <c r="C416" s="149">
        <v>0</v>
      </c>
      <c r="E416" s="97" t="s">
        <v>1093</v>
      </c>
      <c r="F416" s="97" t="s">
        <v>41</v>
      </c>
      <c r="G416" s="344" t="s">
        <v>1105</v>
      </c>
      <c r="H416" s="94"/>
    </row>
    <row r="417" spans="1:8" ht="27.75" hidden="1" x14ac:dyDescent="0.65">
      <c r="A417" s="151" t="s">
        <v>592</v>
      </c>
      <c r="B417" s="151" t="s">
        <v>593</v>
      </c>
      <c r="C417" s="149">
        <v>0</v>
      </c>
      <c r="E417" s="97" t="s">
        <v>1093</v>
      </c>
      <c r="F417" s="97" t="s">
        <v>41</v>
      </c>
      <c r="G417" s="344" t="s">
        <v>1105</v>
      </c>
      <c r="H417" s="94"/>
    </row>
    <row r="418" spans="1:8" ht="27.75" hidden="1" x14ac:dyDescent="0.65">
      <c r="A418" s="151" t="s">
        <v>975</v>
      </c>
      <c r="B418" s="151" t="s">
        <v>976</v>
      </c>
      <c r="C418" s="149">
        <v>0</v>
      </c>
      <c r="E418" s="97" t="s">
        <v>1093</v>
      </c>
      <c r="F418" s="97" t="s">
        <v>41</v>
      </c>
      <c r="G418" s="344" t="s">
        <v>1105</v>
      </c>
      <c r="H418" s="94"/>
    </row>
    <row r="419" spans="1:8" ht="27.75" hidden="1" x14ac:dyDescent="0.65">
      <c r="A419" s="151" t="s">
        <v>977</v>
      </c>
      <c r="B419" s="151" t="s">
        <v>978</v>
      </c>
      <c r="C419" s="149">
        <v>0</v>
      </c>
      <c r="E419" s="97" t="s">
        <v>1093</v>
      </c>
      <c r="F419" s="97" t="s">
        <v>41</v>
      </c>
      <c r="G419" s="344" t="s">
        <v>1105</v>
      </c>
      <c r="H419" s="94"/>
    </row>
    <row r="420" spans="1:8" ht="27.75" hidden="1" x14ac:dyDescent="0.65">
      <c r="A420" s="151" t="s">
        <v>979</v>
      </c>
      <c r="B420" s="151" t="s">
        <v>980</v>
      </c>
      <c r="C420" s="149">
        <v>0</v>
      </c>
      <c r="E420" s="97" t="s">
        <v>1093</v>
      </c>
      <c r="F420" s="97" t="s">
        <v>41</v>
      </c>
      <c r="G420" s="344" t="s">
        <v>1105</v>
      </c>
      <c r="H420" s="94"/>
    </row>
    <row r="421" spans="1:8" ht="27.75" hidden="1" x14ac:dyDescent="0.65">
      <c r="A421" s="151" t="s">
        <v>594</v>
      </c>
      <c r="B421" s="151" t="s">
        <v>1222</v>
      </c>
      <c r="C421" s="149">
        <v>0</v>
      </c>
      <c r="E421" s="97" t="s">
        <v>1093</v>
      </c>
      <c r="F421" s="97" t="s">
        <v>41</v>
      </c>
      <c r="G421" s="344" t="s">
        <v>1105</v>
      </c>
      <c r="H421" s="94"/>
    </row>
    <row r="422" spans="1:8" ht="27.75" hidden="1" x14ac:dyDescent="0.65">
      <c r="A422" s="151" t="s">
        <v>981</v>
      </c>
      <c r="B422" s="151" t="s">
        <v>982</v>
      </c>
      <c r="C422" s="149">
        <v>0</v>
      </c>
      <c r="E422" s="97" t="s">
        <v>1093</v>
      </c>
      <c r="F422" s="97" t="s">
        <v>41</v>
      </c>
      <c r="G422" s="344" t="s">
        <v>1105</v>
      </c>
      <c r="H422" s="94"/>
    </row>
    <row r="423" spans="1:8" ht="27.75" hidden="1" x14ac:dyDescent="0.65">
      <c r="A423" s="151" t="s">
        <v>983</v>
      </c>
      <c r="B423" s="151" t="s">
        <v>984</v>
      </c>
      <c r="C423" s="149">
        <v>0</v>
      </c>
      <c r="E423" s="97" t="s">
        <v>1093</v>
      </c>
      <c r="F423" s="97" t="s">
        <v>41</v>
      </c>
      <c r="G423" s="344" t="s">
        <v>1105</v>
      </c>
      <c r="H423" s="94"/>
    </row>
    <row r="424" spans="1:8" ht="27.75" hidden="1" x14ac:dyDescent="0.65">
      <c r="A424" s="151" t="s">
        <v>595</v>
      </c>
      <c r="B424" s="151" t="s">
        <v>1223</v>
      </c>
      <c r="C424" s="149">
        <v>0</v>
      </c>
      <c r="E424" s="97" t="s">
        <v>1093</v>
      </c>
      <c r="F424" s="97" t="s">
        <v>41</v>
      </c>
      <c r="G424" s="344" t="s">
        <v>1105</v>
      </c>
      <c r="H424" s="94"/>
    </row>
    <row r="425" spans="1:8" ht="27.75" hidden="1" x14ac:dyDescent="0.65">
      <c r="A425" s="151" t="s">
        <v>985</v>
      </c>
      <c r="B425" s="151" t="s">
        <v>596</v>
      </c>
      <c r="C425" s="149">
        <v>0</v>
      </c>
      <c r="E425" s="97" t="s">
        <v>1093</v>
      </c>
      <c r="F425" s="97" t="s">
        <v>41</v>
      </c>
      <c r="G425" s="344" t="s">
        <v>1105</v>
      </c>
      <c r="H425" s="94"/>
    </row>
    <row r="426" spans="1:8" ht="27.75" hidden="1" x14ac:dyDescent="0.65">
      <c r="A426" s="151" t="s">
        <v>597</v>
      </c>
      <c r="B426" s="151" t="s">
        <v>598</v>
      </c>
      <c r="C426" s="149">
        <v>0</v>
      </c>
      <c r="E426" s="97" t="s">
        <v>1093</v>
      </c>
      <c r="F426" s="97" t="s">
        <v>41</v>
      </c>
      <c r="G426" s="344" t="s">
        <v>1105</v>
      </c>
      <c r="H426" s="94"/>
    </row>
    <row r="427" spans="1:8" ht="27.75" hidden="1" x14ac:dyDescent="0.65">
      <c r="A427" s="151" t="s">
        <v>599</v>
      </c>
      <c r="B427" s="151" t="s">
        <v>600</v>
      </c>
      <c r="C427" s="149">
        <v>2520000</v>
      </c>
      <c r="E427" s="97" t="s">
        <v>1093</v>
      </c>
      <c r="F427" s="97" t="s">
        <v>41</v>
      </c>
      <c r="G427" s="344" t="s">
        <v>1105</v>
      </c>
      <c r="H427" s="94"/>
    </row>
    <row r="428" spans="1:8" ht="27.75" hidden="1" x14ac:dyDescent="0.65">
      <c r="A428" s="151" t="s">
        <v>601</v>
      </c>
      <c r="B428" s="151" t="s">
        <v>602</v>
      </c>
      <c r="C428" s="149">
        <v>0</v>
      </c>
      <c r="E428" s="97" t="s">
        <v>1093</v>
      </c>
      <c r="F428" s="97" t="s">
        <v>41</v>
      </c>
      <c r="G428" s="344" t="s">
        <v>1105</v>
      </c>
      <c r="H428" s="94"/>
    </row>
    <row r="429" spans="1:8" ht="27.75" hidden="1" x14ac:dyDescent="0.65">
      <c r="A429" s="151" t="s">
        <v>603</v>
      </c>
      <c r="B429" s="151" t="s">
        <v>604</v>
      </c>
      <c r="C429" s="149">
        <v>500000</v>
      </c>
      <c r="E429" s="97" t="s">
        <v>1093</v>
      </c>
      <c r="F429" s="97" t="s">
        <v>41</v>
      </c>
      <c r="G429" s="344" t="s">
        <v>1105</v>
      </c>
      <c r="H429" s="94"/>
    </row>
    <row r="430" spans="1:8" ht="27.75" hidden="1" x14ac:dyDescent="0.65">
      <c r="A430" s="151" t="s">
        <v>605</v>
      </c>
      <c r="B430" s="151" t="s">
        <v>1224</v>
      </c>
      <c r="C430" s="149">
        <v>0</v>
      </c>
      <c r="E430" s="97" t="s">
        <v>1093</v>
      </c>
      <c r="F430" s="97" t="s">
        <v>41</v>
      </c>
      <c r="G430" s="344" t="s">
        <v>1105</v>
      </c>
      <c r="H430" s="94"/>
    </row>
    <row r="431" spans="1:8" ht="27.75" hidden="1" x14ac:dyDescent="0.65">
      <c r="A431" s="151" t="s">
        <v>606</v>
      </c>
      <c r="B431" s="151" t="s">
        <v>1225</v>
      </c>
      <c r="C431" s="149">
        <v>0</v>
      </c>
      <c r="E431" s="97" t="s">
        <v>1093</v>
      </c>
      <c r="F431" s="97" t="s">
        <v>41</v>
      </c>
      <c r="G431" s="344" t="s">
        <v>1105</v>
      </c>
      <c r="H431" s="94"/>
    </row>
    <row r="432" spans="1:8" ht="27.75" hidden="1" x14ac:dyDescent="0.65">
      <c r="A432" s="151" t="s">
        <v>607</v>
      </c>
      <c r="B432" s="151" t="s">
        <v>608</v>
      </c>
      <c r="C432" s="149">
        <v>0</v>
      </c>
      <c r="E432" s="97" t="s">
        <v>1093</v>
      </c>
      <c r="F432" s="97" t="s">
        <v>41</v>
      </c>
      <c r="G432" s="344" t="s">
        <v>1105</v>
      </c>
      <c r="H432" s="94"/>
    </row>
    <row r="433" spans="1:8" ht="27.75" hidden="1" x14ac:dyDescent="0.65">
      <c r="A433" s="151" t="s">
        <v>609</v>
      </c>
      <c r="B433" s="151" t="s">
        <v>610</v>
      </c>
      <c r="C433" s="149">
        <v>0</v>
      </c>
      <c r="E433" s="97" t="s">
        <v>1093</v>
      </c>
      <c r="F433" s="97" t="s">
        <v>41</v>
      </c>
      <c r="G433" s="344" t="s">
        <v>1105</v>
      </c>
      <c r="H433" s="94"/>
    </row>
    <row r="434" spans="1:8" ht="27.75" hidden="1" x14ac:dyDescent="0.65">
      <c r="A434" s="151" t="s">
        <v>611</v>
      </c>
      <c r="B434" s="151" t="s">
        <v>612</v>
      </c>
      <c r="C434" s="149">
        <v>0</v>
      </c>
      <c r="E434" s="97" t="s">
        <v>1093</v>
      </c>
      <c r="F434" s="97" t="s">
        <v>41</v>
      </c>
      <c r="G434" s="344" t="s">
        <v>1105</v>
      </c>
      <c r="H434" s="94"/>
    </row>
    <row r="435" spans="1:8" ht="27.75" hidden="1" x14ac:dyDescent="0.65">
      <c r="A435" s="151" t="s">
        <v>613</v>
      </c>
      <c r="B435" s="151" t="s">
        <v>614</v>
      </c>
      <c r="C435" s="149">
        <v>0</v>
      </c>
      <c r="E435" s="97" t="s">
        <v>1093</v>
      </c>
      <c r="F435" s="97" t="s">
        <v>41</v>
      </c>
      <c r="G435" s="344" t="s">
        <v>1105</v>
      </c>
      <c r="H435" s="94"/>
    </row>
    <row r="436" spans="1:8" ht="27.75" hidden="1" x14ac:dyDescent="0.65">
      <c r="A436" s="151" t="s">
        <v>615</v>
      </c>
      <c r="B436" s="151" t="s">
        <v>616</v>
      </c>
      <c r="C436" s="149">
        <v>0</v>
      </c>
      <c r="E436" s="97" t="s">
        <v>1093</v>
      </c>
      <c r="F436" s="97" t="s">
        <v>41</v>
      </c>
      <c r="G436" s="344" t="s">
        <v>1105</v>
      </c>
      <c r="H436" s="94"/>
    </row>
    <row r="437" spans="1:8" ht="27.75" hidden="1" x14ac:dyDescent="0.65">
      <c r="A437" s="151" t="s">
        <v>617</v>
      </c>
      <c r="B437" s="151" t="s">
        <v>618</v>
      </c>
      <c r="C437" s="149">
        <v>0</v>
      </c>
      <c r="E437" s="97" t="s">
        <v>1093</v>
      </c>
      <c r="F437" s="97" t="s">
        <v>41</v>
      </c>
      <c r="G437" s="344" t="s">
        <v>1105</v>
      </c>
      <c r="H437" s="94"/>
    </row>
    <row r="438" spans="1:8" ht="27.75" hidden="1" x14ac:dyDescent="0.65">
      <c r="A438" s="151" t="s">
        <v>619</v>
      </c>
      <c r="B438" s="151" t="s">
        <v>620</v>
      </c>
      <c r="C438" s="149">
        <v>0</v>
      </c>
      <c r="E438" s="97" t="s">
        <v>1093</v>
      </c>
      <c r="F438" s="97" t="s">
        <v>41</v>
      </c>
      <c r="G438" s="344" t="s">
        <v>1105</v>
      </c>
      <c r="H438" s="94"/>
    </row>
    <row r="439" spans="1:8" ht="27.75" hidden="1" x14ac:dyDescent="0.65">
      <c r="A439" s="151" t="s">
        <v>621</v>
      </c>
      <c r="B439" s="151" t="s">
        <v>622</v>
      </c>
      <c r="C439" s="149">
        <v>0</v>
      </c>
      <c r="E439" s="97" t="s">
        <v>1093</v>
      </c>
      <c r="F439" s="97" t="s">
        <v>41</v>
      </c>
      <c r="G439" s="344" t="s">
        <v>1105</v>
      </c>
      <c r="H439" s="94"/>
    </row>
    <row r="441" spans="1:8" x14ac:dyDescent="0.25">
      <c r="C441" s="327"/>
    </row>
  </sheetData>
  <autoFilter ref="A2:G439">
    <filterColumn colId="5">
      <filters>
        <filter val="P151"/>
      </filters>
    </filterColumn>
  </autoFilter>
  <pageMargins left="0.70866141732283472" right="0.31496062992125984" top="0.55118110236220474" bottom="0.55118110236220474" header="0.31496062992125984" footer="0.31496062992125984"/>
  <pageSetup paperSize="9" scale="70" orientation="portrait" verticalDpi="300" r:id="rId1"/>
  <headerFooter>
    <oddFooter>&amp;L
Worksheet 1
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C442"/>
  <sheetViews>
    <sheetView workbookViewId="0">
      <selection activeCell="C2" sqref="C2:C436"/>
    </sheetView>
  </sheetViews>
  <sheetFormatPr defaultRowHeight="14.25" x14ac:dyDescent="0.2"/>
  <cols>
    <col min="1" max="1" width="12.75" bestFit="1" customWidth="1"/>
    <col min="2" max="2" width="82.125" bestFit="1" customWidth="1"/>
    <col min="3" max="3" width="14.125" bestFit="1" customWidth="1"/>
  </cols>
  <sheetData>
    <row r="1" spans="1:3" ht="24" x14ac:dyDescent="0.55000000000000004">
      <c r="A1" s="155" t="s">
        <v>736</v>
      </c>
      <c r="B1" s="33" t="s">
        <v>737</v>
      </c>
      <c r="C1" s="100" t="s">
        <v>707</v>
      </c>
    </row>
    <row r="2" spans="1:3" ht="15" x14ac:dyDescent="0.25">
      <c r="A2" s="353" t="s">
        <v>144</v>
      </c>
      <c r="B2" s="153" t="s">
        <v>145</v>
      </c>
      <c r="C2" s="154"/>
    </row>
    <row r="3" spans="1:3" ht="15" x14ac:dyDescent="0.25">
      <c r="A3" s="353" t="s">
        <v>146</v>
      </c>
      <c r="B3" s="153" t="s">
        <v>147</v>
      </c>
      <c r="C3" s="154"/>
    </row>
    <row r="4" spans="1:3" ht="15" x14ac:dyDescent="0.25">
      <c r="A4" s="353" t="s">
        <v>148</v>
      </c>
      <c r="B4" s="153" t="s">
        <v>149</v>
      </c>
      <c r="C4" s="154"/>
    </row>
    <row r="5" spans="1:3" ht="15" x14ac:dyDescent="0.25">
      <c r="A5" s="353" t="s">
        <v>150</v>
      </c>
      <c r="B5" s="153" t="s">
        <v>151</v>
      </c>
      <c r="C5" s="154"/>
    </row>
    <row r="6" spans="1:3" ht="15" x14ac:dyDescent="0.25">
      <c r="A6" s="353" t="s">
        <v>152</v>
      </c>
      <c r="B6" s="153" t="s">
        <v>1106</v>
      </c>
      <c r="C6" s="154"/>
    </row>
    <row r="7" spans="1:3" ht="15" x14ac:dyDescent="0.25">
      <c r="A7" s="353" t="s">
        <v>153</v>
      </c>
      <c r="B7" s="153" t="s">
        <v>154</v>
      </c>
      <c r="C7" s="154"/>
    </row>
    <row r="8" spans="1:3" ht="15" x14ac:dyDescent="0.25">
      <c r="A8" s="353" t="s">
        <v>155</v>
      </c>
      <c r="B8" s="153" t="s">
        <v>177</v>
      </c>
      <c r="C8" s="154"/>
    </row>
    <row r="9" spans="1:3" ht="15" x14ac:dyDescent="0.25">
      <c r="A9" s="353" t="s">
        <v>156</v>
      </c>
      <c r="B9" s="153" t="s">
        <v>179</v>
      </c>
      <c r="C9" s="154"/>
    </row>
    <row r="10" spans="1:3" ht="15" x14ac:dyDescent="0.25">
      <c r="A10" s="353" t="s">
        <v>157</v>
      </c>
      <c r="B10" s="153" t="s">
        <v>158</v>
      </c>
      <c r="C10" s="154"/>
    </row>
    <row r="11" spans="1:3" ht="15" x14ac:dyDescent="0.25">
      <c r="A11" s="353" t="s">
        <v>159</v>
      </c>
      <c r="B11" s="153" t="s">
        <v>160</v>
      </c>
      <c r="C11" s="154"/>
    </row>
    <row r="12" spans="1:3" ht="15" x14ac:dyDescent="0.25">
      <c r="A12" s="353" t="s">
        <v>117</v>
      </c>
      <c r="B12" s="153" t="s">
        <v>118</v>
      </c>
      <c r="C12" s="154"/>
    </row>
    <row r="13" spans="1:3" ht="15" x14ac:dyDescent="0.25">
      <c r="A13" s="353" t="s">
        <v>119</v>
      </c>
      <c r="B13" s="153" t="s">
        <v>120</v>
      </c>
      <c r="C13" s="154"/>
    </row>
    <row r="14" spans="1:3" ht="15" x14ac:dyDescent="0.25">
      <c r="A14" s="353" t="s">
        <v>829</v>
      </c>
      <c r="B14" s="153" t="s">
        <v>122</v>
      </c>
      <c r="C14" s="154"/>
    </row>
    <row r="15" spans="1:3" ht="15" x14ac:dyDescent="0.25">
      <c r="A15" s="353" t="s">
        <v>830</v>
      </c>
      <c r="B15" s="153" t="s">
        <v>123</v>
      </c>
      <c r="C15" s="154"/>
    </row>
    <row r="16" spans="1:3" ht="15" x14ac:dyDescent="0.25">
      <c r="A16" s="353" t="s">
        <v>831</v>
      </c>
      <c r="B16" s="153" t="s">
        <v>832</v>
      </c>
      <c r="C16" s="154"/>
    </row>
    <row r="17" spans="1:3" ht="15" x14ac:dyDescent="0.25">
      <c r="A17" s="353" t="s">
        <v>124</v>
      </c>
      <c r="B17" s="153" t="s">
        <v>125</v>
      </c>
      <c r="C17" s="154"/>
    </row>
    <row r="18" spans="1:3" ht="15" x14ac:dyDescent="0.25">
      <c r="A18" s="353" t="s">
        <v>126</v>
      </c>
      <c r="B18" s="153" t="s">
        <v>127</v>
      </c>
      <c r="C18" s="154"/>
    </row>
    <row r="19" spans="1:3" ht="15" x14ac:dyDescent="0.25">
      <c r="A19" s="353" t="s">
        <v>833</v>
      </c>
      <c r="B19" s="153" t="s">
        <v>121</v>
      </c>
      <c r="C19" s="154"/>
    </row>
    <row r="20" spans="1:3" ht="15" x14ac:dyDescent="0.25">
      <c r="A20" s="353" t="s">
        <v>834</v>
      </c>
      <c r="B20" s="153" t="s">
        <v>84</v>
      </c>
      <c r="C20" s="154"/>
    </row>
    <row r="21" spans="1:3" ht="15" x14ac:dyDescent="0.25">
      <c r="A21" s="353" t="s">
        <v>835</v>
      </c>
      <c r="B21" s="153" t="s">
        <v>836</v>
      </c>
      <c r="C21" s="154"/>
    </row>
    <row r="22" spans="1:3" ht="15" x14ac:dyDescent="0.25">
      <c r="A22" s="353" t="s">
        <v>837</v>
      </c>
      <c r="B22" s="153" t="s">
        <v>838</v>
      </c>
      <c r="C22" s="154"/>
    </row>
    <row r="23" spans="1:3" ht="15" x14ac:dyDescent="0.25">
      <c r="A23" s="353" t="s">
        <v>76</v>
      </c>
      <c r="B23" s="153" t="s">
        <v>1108</v>
      </c>
      <c r="C23" s="154"/>
    </row>
    <row r="24" spans="1:3" ht="15" x14ac:dyDescent="0.25">
      <c r="A24" s="353" t="s">
        <v>77</v>
      </c>
      <c r="B24" s="153" t="s">
        <v>1109</v>
      </c>
      <c r="C24" s="154"/>
    </row>
    <row r="25" spans="1:3" ht="15" x14ac:dyDescent="0.25">
      <c r="A25" s="353" t="s">
        <v>128</v>
      </c>
      <c r="B25" s="153" t="s">
        <v>1110</v>
      </c>
      <c r="C25" s="154"/>
    </row>
    <row r="26" spans="1:3" ht="15" x14ac:dyDescent="0.25">
      <c r="A26" s="353" t="s">
        <v>129</v>
      </c>
      <c r="B26" s="153" t="s">
        <v>1111</v>
      </c>
      <c r="C26" s="154"/>
    </row>
    <row r="27" spans="1:3" ht="15" x14ac:dyDescent="0.25">
      <c r="A27" s="353" t="s">
        <v>85</v>
      </c>
      <c r="B27" s="153" t="s">
        <v>1112</v>
      </c>
      <c r="C27" s="154"/>
    </row>
    <row r="28" spans="1:3" ht="15" x14ac:dyDescent="0.25">
      <c r="A28" s="353" t="s">
        <v>86</v>
      </c>
      <c r="B28" s="153" t="s">
        <v>1113</v>
      </c>
      <c r="C28" s="154"/>
    </row>
    <row r="29" spans="1:3" ht="15" x14ac:dyDescent="0.25">
      <c r="A29" s="353" t="s">
        <v>87</v>
      </c>
      <c r="B29" s="153" t="s">
        <v>88</v>
      </c>
      <c r="C29" s="154"/>
    </row>
    <row r="30" spans="1:3" ht="15" x14ac:dyDescent="0.25">
      <c r="A30" s="353" t="s">
        <v>89</v>
      </c>
      <c r="B30" s="153" t="s">
        <v>90</v>
      </c>
      <c r="C30" s="154"/>
    </row>
    <row r="31" spans="1:3" ht="15" x14ac:dyDescent="0.25">
      <c r="A31" s="353" t="s">
        <v>130</v>
      </c>
      <c r="B31" s="153" t="s">
        <v>1114</v>
      </c>
      <c r="C31" s="154"/>
    </row>
    <row r="32" spans="1:3" ht="15" x14ac:dyDescent="0.25">
      <c r="A32" s="353" t="s">
        <v>131</v>
      </c>
      <c r="B32" s="153" t="s">
        <v>1115</v>
      </c>
      <c r="C32" s="154"/>
    </row>
    <row r="33" spans="1:3" ht="15" x14ac:dyDescent="0.25">
      <c r="A33" s="353" t="s">
        <v>78</v>
      </c>
      <c r="B33" s="153" t="s">
        <v>1116</v>
      </c>
      <c r="C33" s="154"/>
    </row>
    <row r="34" spans="1:3" ht="15" x14ac:dyDescent="0.25">
      <c r="A34" s="353" t="s">
        <v>79</v>
      </c>
      <c r="B34" s="153" t="s">
        <v>1117</v>
      </c>
      <c r="C34" s="154"/>
    </row>
    <row r="35" spans="1:3" ht="15" x14ac:dyDescent="0.25">
      <c r="A35" s="353" t="s">
        <v>80</v>
      </c>
      <c r="B35" s="153" t="s">
        <v>81</v>
      </c>
      <c r="C35" s="154"/>
    </row>
    <row r="36" spans="1:3" ht="15" x14ac:dyDescent="0.25">
      <c r="A36" s="353" t="s">
        <v>82</v>
      </c>
      <c r="B36" s="153" t="s">
        <v>83</v>
      </c>
      <c r="C36" s="154"/>
    </row>
    <row r="37" spans="1:3" ht="15" x14ac:dyDescent="0.25">
      <c r="A37" s="353" t="s">
        <v>839</v>
      </c>
      <c r="B37" s="153" t="s">
        <v>840</v>
      </c>
      <c r="C37" s="154"/>
    </row>
    <row r="38" spans="1:3" ht="15" x14ac:dyDescent="0.25">
      <c r="A38" s="353" t="s">
        <v>841</v>
      </c>
      <c r="B38" s="153" t="s">
        <v>842</v>
      </c>
      <c r="C38" s="154"/>
    </row>
    <row r="39" spans="1:3" ht="15" x14ac:dyDescent="0.25">
      <c r="A39" s="353" t="s">
        <v>843</v>
      </c>
      <c r="B39" s="153" t="s">
        <v>844</v>
      </c>
      <c r="C39" s="154"/>
    </row>
    <row r="40" spans="1:3" ht="15" x14ac:dyDescent="0.25">
      <c r="A40" s="353" t="s">
        <v>845</v>
      </c>
      <c r="B40" s="153" t="s">
        <v>846</v>
      </c>
      <c r="C40" s="154"/>
    </row>
    <row r="41" spans="1:3" ht="15" x14ac:dyDescent="0.25">
      <c r="A41" s="353" t="s">
        <v>847</v>
      </c>
      <c r="B41" s="153" t="s">
        <v>848</v>
      </c>
      <c r="C41" s="154"/>
    </row>
    <row r="42" spans="1:3" ht="15" x14ac:dyDescent="0.25">
      <c r="A42" s="353" t="s">
        <v>849</v>
      </c>
      <c r="B42" s="153" t="s">
        <v>850</v>
      </c>
      <c r="C42" s="154"/>
    </row>
    <row r="43" spans="1:3" ht="15" x14ac:dyDescent="0.25">
      <c r="A43" s="353" t="s">
        <v>851</v>
      </c>
      <c r="B43" s="153" t="s">
        <v>852</v>
      </c>
      <c r="C43" s="154"/>
    </row>
    <row r="44" spans="1:3" ht="15" x14ac:dyDescent="0.25">
      <c r="A44" s="353" t="s">
        <v>853</v>
      </c>
      <c r="B44" s="153" t="s">
        <v>854</v>
      </c>
      <c r="C44" s="154"/>
    </row>
    <row r="45" spans="1:3" ht="15" x14ac:dyDescent="0.25">
      <c r="A45" s="353" t="s">
        <v>45</v>
      </c>
      <c r="B45" s="153" t="s">
        <v>1118</v>
      </c>
      <c r="C45" s="154"/>
    </row>
    <row r="46" spans="1:3" ht="15" x14ac:dyDescent="0.25">
      <c r="A46" s="353" t="s">
        <v>46</v>
      </c>
      <c r="B46" s="153" t="s">
        <v>1119</v>
      </c>
      <c r="C46" s="154"/>
    </row>
    <row r="47" spans="1:3" ht="15" x14ac:dyDescent="0.25">
      <c r="A47" s="353" t="s">
        <v>47</v>
      </c>
      <c r="B47" s="153" t="s">
        <v>1120</v>
      </c>
      <c r="C47" s="154"/>
    </row>
    <row r="48" spans="1:3" ht="15" x14ac:dyDescent="0.25">
      <c r="A48" s="353" t="s">
        <v>48</v>
      </c>
      <c r="B48" s="153" t="s">
        <v>1121</v>
      </c>
      <c r="C48" s="154"/>
    </row>
    <row r="49" spans="1:3" ht="15" x14ac:dyDescent="0.25">
      <c r="A49" s="353" t="s">
        <v>49</v>
      </c>
      <c r="B49" s="153" t="s">
        <v>1122</v>
      </c>
      <c r="C49" s="154"/>
    </row>
    <row r="50" spans="1:3" ht="15" x14ac:dyDescent="0.25">
      <c r="A50" s="353" t="s">
        <v>215</v>
      </c>
      <c r="B50" s="153" t="s">
        <v>216</v>
      </c>
      <c r="C50" s="154"/>
    </row>
    <row r="51" spans="1:3" ht="15" x14ac:dyDescent="0.25">
      <c r="A51" s="353" t="s">
        <v>50</v>
      </c>
      <c r="B51" s="153" t="s">
        <v>1123</v>
      </c>
      <c r="C51" s="154"/>
    </row>
    <row r="52" spans="1:3" ht="15" x14ac:dyDescent="0.25">
      <c r="A52" s="353" t="s">
        <v>51</v>
      </c>
      <c r="B52" s="153" t="s">
        <v>1124</v>
      </c>
      <c r="C52" s="154"/>
    </row>
    <row r="53" spans="1:3" ht="15" x14ac:dyDescent="0.25">
      <c r="A53" s="353" t="s">
        <v>52</v>
      </c>
      <c r="B53" s="153" t="s">
        <v>1125</v>
      </c>
      <c r="C53" s="154"/>
    </row>
    <row r="54" spans="1:3" ht="15" x14ac:dyDescent="0.25">
      <c r="A54" s="353" t="s">
        <v>53</v>
      </c>
      <c r="B54" s="153" t="s">
        <v>54</v>
      </c>
      <c r="C54" s="154"/>
    </row>
    <row r="55" spans="1:3" ht="15" x14ac:dyDescent="0.25">
      <c r="A55" s="353" t="s">
        <v>55</v>
      </c>
      <c r="B55" s="153" t="s">
        <v>1126</v>
      </c>
      <c r="C55" s="154"/>
    </row>
    <row r="56" spans="1:3" ht="15" x14ac:dyDescent="0.25">
      <c r="A56" s="353" t="s">
        <v>56</v>
      </c>
      <c r="B56" s="153" t="s">
        <v>57</v>
      </c>
      <c r="C56" s="154"/>
    </row>
    <row r="57" spans="1:3" ht="15" x14ac:dyDescent="0.25">
      <c r="A57" s="353" t="s">
        <v>58</v>
      </c>
      <c r="B57" s="153" t="s">
        <v>1127</v>
      </c>
      <c r="C57" s="154"/>
    </row>
    <row r="58" spans="1:3" ht="15" x14ac:dyDescent="0.25">
      <c r="A58" s="353" t="s">
        <v>59</v>
      </c>
      <c r="B58" s="153" t="s">
        <v>1128</v>
      </c>
      <c r="C58" s="154"/>
    </row>
    <row r="59" spans="1:3" ht="15" x14ac:dyDescent="0.25">
      <c r="A59" s="353" t="s">
        <v>60</v>
      </c>
      <c r="B59" s="153" t="s">
        <v>1129</v>
      </c>
      <c r="C59" s="154"/>
    </row>
    <row r="60" spans="1:3" ht="15" x14ac:dyDescent="0.25">
      <c r="A60" s="353" t="s">
        <v>61</v>
      </c>
      <c r="B60" s="153" t="s">
        <v>1130</v>
      </c>
      <c r="C60" s="154"/>
    </row>
    <row r="61" spans="1:3" ht="15" x14ac:dyDescent="0.25">
      <c r="A61" s="353" t="s">
        <v>62</v>
      </c>
      <c r="B61" s="153" t="s">
        <v>1131</v>
      </c>
      <c r="C61" s="154"/>
    </row>
    <row r="62" spans="1:3" ht="15" x14ac:dyDescent="0.25">
      <c r="A62" s="353" t="s">
        <v>63</v>
      </c>
      <c r="B62" s="153" t="s">
        <v>1132</v>
      </c>
      <c r="C62" s="154"/>
    </row>
    <row r="63" spans="1:3" ht="15" x14ac:dyDescent="0.25">
      <c r="A63" s="353" t="s">
        <v>64</v>
      </c>
      <c r="B63" s="153" t="s">
        <v>65</v>
      </c>
      <c r="C63" s="154"/>
    </row>
    <row r="64" spans="1:3" ht="15" x14ac:dyDescent="0.25">
      <c r="A64" s="353" t="s">
        <v>66</v>
      </c>
      <c r="B64" s="153" t="s">
        <v>67</v>
      </c>
      <c r="C64" s="154"/>
    </row>
    <row r="65" spans="1:3" ht="15" x14ac:dyDescent="0.25">
      <c r="A65" s="353" t="s">
        <v>68</v>
      </c>
      <c r="B65" s="153" t="s">
        <v>1133</v>
      </c>
      <c r="C65" s="154"/>
    </row>
    <row r="66" spans="1:3" ht="15" x14ac:dyDescent="0.25">
      <c r="A66" s="353" t="s">
        <v>69</v>
      </c>
      <c r="B66" s="153" t="s">
        <v>1134</v>
      </c>
      <c r="C66" s="154"/>
    </row>
    <row r="67" spans="1:3" ht="15" x14ac:dyDescent="0.25">
      <c r="A67" s="353" t="s">
        <v>70</v>
      </c>
      <c r="B67" s="153" t="s">
        <v>1135</v>
      </c>
      <c r="C67" s="154"/>
    </row>
    <row r="68" spans="1:3" ht="15" x14ac:dyDescent="0.25">
      <c r="A68" s="353" t="s">
        <v>71</v>
      </c>
      <c r="B68" s="153" t="s">
        <v>1136</v>
      </c>
      <c r="C68" s="154"/>
    </row>
    <row r="69" spans="1:3" ht="15" x14ac:dyDescent="0.25">
      <c r="A69" s="353" t="s">
        <v>72</v>
      </c>
      <c r="B69" s="153" t="s">
        <v>1137</v>
      </c>
      <c r="C69" s="154"/>
    </row>
    <row r="70" spans="1:3" ht="15" x14ac:dyDescent="0.25">
      <c r="A70" s="353" t="s">
        <v>73</v>
      </c>
      <c r="B70" s="153" t="s">
        <v>1138</v>
      </c>
      <c r="C70" s="154"/>
    </row>
    <row r="71" spans="1:3" ht="15" x14ac:dyDescent="0.25">
      <c r="A71" s="353" t="s">
        <v>74</v>
      </c>
      <c r="B71" s="153" t="s">
        <v>1139</v>
      </c>
      <c r="C71" s="154"/>
    </row>
    <row r="72" spans="1:3" ht="15" x14ac:dyDescent="0.25">
      <c r="A72" s="353" t="s">
        <v>75</v>
      </c>
      <c r="B72" s="153" t="s">
        <v>1140</v>
      </c>
      <c r="C72" s="154"/>
    </row>
    <row r="73" spans="1:3" ht="15" x14ac:dyDescent="0.25">
      <c r="A73" s="353" t="s">
        <v>855</v>
      </c>
      <c r="B73" s="153" t="s">
        <v>856</v>
      </c>
      <c r="C73" s="154"/>
    </row>
    <row r="74" spans="1:3" ht="15" x14ac:dyDescent="0.25">
      <c r="A74" s="353" t="s">
        <v>857</v>
      </c>
      <c r="B74" s="153" t="s">
        <v>858</v>
      </c>
      <c r="C74" s="154"/>
    </row>
    <row r="75" spans="1:3" ht="15" x14ac:dyDescent="0.25">
      <c r="A75" s="353" t="s">
        <v>859</v>
      </c>
      <c r="B75" s="153" t="s">
        <v>860</v>
      </c>
      <c r="C75" s="154"/>
    </row>
    <row r="76" spans="1:3" ht="15" x14ac:dyDescent="0.25">
      <c r="A76" s="353" t="s">
        <v>861</v>
      </c>
      <c r="B76" s="153" t="s">
        <v>862</v>
      </c>
      <c r="C76" s="154"/>
    </row>
    <row r="77" spans="1:3" ht="15" x14ac:dyDescent="0.25">
      <c r="A77" s="353" t="s">
        <v>863</v>
      </c>
      <c r="B77" s="153" t="s">
        <v>864</v>
      </c>
      <c r="C77" s="154"/>
    </row>
    <row r="78" spans="1:3" ht="15" x14ac:dyDescent="0.25">
      <c r="A78" s="353" t="s">
        <v>865</v>
      </c>
      <c r="B78" s="153" t="s">
        <v>1350</v>
      </c>
      <c r="C78" s="154"/>
    </row>
    <row r="79" spans="1:3" ht="15" x14ac:dyDescent="0.25">
      <c r="A79" s="353" t="s">
        <v>867</v>
      </c>
      <c r="B79" s="153" t="s">
        <v>1351</v>
      </c>
      <c r="C79" s="154"/>
    </row>
    <row r="80" spans="1:3" ht="15" x14ac:dyDescent="0.25">
      <c r="A80" s="353" t="s">
        <v>816</v>
      </c>
      <c r="B80" s="153" t="s">
        <v>1352</v>
      </c>
      <c r="C80" s="154"/>
    </row>
    <row r="81" spans="1:3" ht="15" x14ac:dyDescent="0.25">
      <c r="A81" s="353" t="s">
        <v>817</v>
      </c>
      <c r="B81" s="153" t="s">
        <v>818</v>
      </c>
      <c r="C81" s="154"/>
    </row>
    <row r="82" spans="1:3" ht="15" x14ac:dyDescent="0.25">
      <c r="A82" s="353" t="s">
        <v>819</v>
      </c>
      <c r="B82" s="153" t="s">
        <v>820</v>
      </c>
      <c r="C82" s="154"/>
    </row>
    <row r="83" spans="1:3" ht="15" x14ac:dyDescent="0.25">
      <c r="A83" s="353" t="s">
        <v>821</v>
      </c>
      <c r="B83" s="153" t="s">
        <v>822</v>
      </c>
      <c r="C83" s="154"/>
    </row>
    <row r="84" spans="1:3" ht="15" x14ac:dyDescent="0.25">
      <c r="A84" s="353" t="s">
        <v>823</v>
      </c>
      <c r="B84" s="153" t="s">
        <v>824</v>
      </c>
      <c r="C84" s="154"/>
    </row>
    <row r="85" spans="1:3" ht="15" x14ac:dyDescent="0.25">
      <c r="A85" s="353" t="s">
        <v>825</v>
      </c>
      <c r="B85" s="153" t="s">
        <v>826</v>
      </c>
      <c r="C85" s="154"/>
    </row>
    <row r="86" spans="1:3" ht="15" x14ac:dyDescent="0.25">
      <c r="A86" s="353" t="s">
        <v>827</v>
      </c>
      <c r="B86" s="153" t="s">
        <v>828</v>
      </c>
      <c r="C86" s="154"/>
    </row>
    <row r="87" spans="1:3" ht="15" x14ac:dyDescent="0.25">
      <c r="A87" s="353" t="s">
        <v>91</v>
      </c>
      <c r="B87" s="153" t="s">
        <v>92</v>
      </c>
      <c r="C87" s="154"/>
    </row>
    <row r="88" spans="1:3" ht="15" x14ac:dyDescent="0.25">
      <c r="A88" s="353" t="s">
        <v>93</v>
      </c>
      <c r="B88" s="153" t="s">
        <v>1142</v>
      </c>
      <c r="C88" s="154"/>
    </row>
    <row r="89" spans="1:3" ht="15" x14ac:dyDescent="0.25">
      <c r="A89" s="353" t="s">
        <v>94</v>
      </c>
      <c r="B89" s="153" t="s">
        <v>1143</v>
      </c>
      <c r="C89" s="154"/>
    </row>
    <row r="90" spans="1:3" ht="15" x14ac:dyDescent="0.25">
      <c r="A90" s="353" t="s">
        <v>95</v>
      </c>
      <c r="B90" s="153" t="s">
        <v>1144</v>
      </c>
      <c r="C90" s="154"/>
    </row>
    <row r="91" spans="1:3" ht="15" x14ac:dyDescent="0.25">
      <c r="A91" s="353" t="s">
        <v>96</v>
      </c>
      <c r="B91" s="153" t="s">
        <v>1145</v>
      </c>
      <c r="C91" s="154"/>
    </row>
    <row r="92" spans="1:3" ht="15" x14ac:dyDescent="0.25">
      <c r="A92" s="353" t="s">
        <v>97</v>
      </c>
      <c r="B92" s="153" t="s">
        <v>98</v>
      </c>
      <c r="C92" s="154"/>
    </row>
    <row r="93" spans="1:3" ht="15" x14ac:dyDescent="0.25">
      <c r="A93" s="353" t="s">
        <v>99</v>
      </c>
      <c r="B93" s="153" t="s">
        <v>100</v>
      </c>
      <c r="C93" s="154"/>
    </row>
    <row r="94" spans="1:3" ht="15" x14ac:dyDescent="0.25">
      <c r="A94" s="353" t="s">
        <v>101</v>
      </c>
      <c r="B94" s="153" t="s">
        <v>1146</v>
      </c>
      <c r="C94" s="154"/>
    </row>
    <row r="95" spans="1:3" ht="15" x14ac:dyDescent="0.25">
      <c r="A95" s="353" t="s">
        <v>102</v>
      </c>
      <c r="B95" s="153" t="s">
        <v>1147</v>
      </c>
      <c r="C95" s="154"/>
    </row>
    <row r="96" spans="1:3" ht="15" x14ac:dyDescent="0.25">
      <c r="A96" s="353" t="s">
        <v>103</v>
      </c>
      <c r="B96" s="153" t="s">
        <v>1148</v>
      </c>
      <c r="C96" s="154"/>
    </row>
    <row r="97" spans="1:3" ht="15" x14ac:dyDescent="0.25">
      <c r="A97" s="353" t="s">
        <v>104</v>
      </c>
      <c r="B97" s="153" t="s">
        <v>1149</v>
      </c>
      <c r="C97" s="154"/>
    </row>
    <row r="98" spans="1:3" ht="15" x14ac:dyDescent="0.25">
      <c r="A98" s="353" t="s">
        <v>105</v>
      </c>
      <c r="B98" s="153" t="s">
        <v>1150</v>
      </c>
      <c r="C98" s="154"/>
    </row>
    <row r="99" spans="1:3" ht="15" x14ac:dyDescent="0.25">
      <c r="A99" s="353" t="s">
        <v>106</v>
      </c>
      <c r="B99" s="153" t="s">
        <v>1151</v>
      </c>
      <c r="C99" s="154"/>
    </row>
    <row r="100" spans="1:3" ht="15" x14ac:dyDescent="0.25">
      <c r="A100" s="353" t="s">
        <v>869</v>
      </c>
      <c r="B100" s="153" t="s">
        <v>107</v>
      </c>
      <c r="C100" s="154"/>
    </row>
    <row r="101" spans="1:3" ht="15" x14ac:dyDescent="0.25">
      <c r="A101" s="353" t="s">
        <v>870</v>
      </c>
      <c r="B101" s="153" t="s">
        <v>108</v>
      </c>
      <c r="C101" s="154"/>
    </row>
    <row r="102" spans="1:3" ht="15" x14ac:dyDescent="0.25">
      <c r="A102" s="353" t="s">
        <v>109</v>
      </c>
      <c r="B102" s="153" t="s">
        <v>1152</v>
      </c>
      <c r="C102" s="154"/>
    </row>
    <row r="103" spans="1:3" ht="15" x14ac:dyDescent="0.25">
      <c r="A103" s="353" t="s">
        <v>110</v>
      </c>
      <c r="B103" s="153" t="s">
        <v>1153</v>
      </c>
      <c r="C103" s="154"/>
    </row>
    <row r="104" spans="1:3" ht="15" x14ac:dyDescent="0.25">
      <c r="A104" s="353" t="s">
        <v>111</v>
      </c>
      <c r="B104" s="153" t="s">
        <v>1154</v>
      </c>
      <c r="C104" s="154"/>
    </row>
    <row r="105" spans="1:3" ht="15" x14ac:dyDescent="0.25">
      <c r="A105" s="353" t="s">
        <v>112</v>
      </c>
      <c r="B105" s="153" t="s">
        <v>1155</v>
      </c>
      <c r="C105" s="154"/>
    </row>
    <row r="106" spans="1:3" ht="15" x14ac:dyDescent="0.25">
      <c r="A106" s="353" t="s">
        <v>113</v>
      </c>
      <c r="B106" s="153" t="s">
        <v>1156</v>
      </c>
      <c r="C106" s="154"/>
    </row>
    <row r="107" spans="1:3" ht="15" x14ac:dyDescent="0.25">
      <c r="A107" s="353" t="s">
        <v>114</v>
      </c>
      <c r="B107" s="153" t="s">
        <v>1157</v>
      </c>
      <c r="C107" s="154"/>
    </row>
    <row r="108" spans="1:3" ht="15" x14ac:dyDescent="0.25">
      <c r="A108" s="353" t="s">
        <v>115</v>
      </c>
      <c r="B108" s="153" t="s">
        <v>1158</v>
      </c>
      <c r="C108" s="154"/>
    </row>
    <row r="109" spans="1:3" ht="15" x14ac:dyDescent="0.25">
      <c r="A109" s="353" t="s">
        <v>871</v>
      </c>
      <c r="B109" s="153" t="s">
        <v>872</v>
      </c>
      <c r="C109" s="154"/>
    </row>
    <row r="110" spans="1:3" ht="15" x14ac:dyDescent="0.25">
      <c r="A110" s="353" t="s">
        <v>873</v>
      </c>
      <c r="B110" s="153" t="s">
        <v>874</v>
      </c>
      <c r="C110" s="154"/>
    </row>
    <row r="111" spans="1:3" ht="15" x14ac:dyDescent="0.25">
      <c r="A111" s="353" t="s">
        <v>875</v>
      </c>
      <c r="B111" s="153" t="s">
        <v>876</v>
      </c>
      <c r="C111" s="154"/>
    </row>
    <row r="112" spans="1:3" ht="15" x14ac:dyDescent="0.25">
      <c r="A112" s="353" t="s">
        <v>877</v>
      </c>
      <c r="B112" s="153" t="s">
        <v>878</v>
      </c>
      <c r="C112" s="154"/>
    </row>
    <row r="113" spans="1:3" ht="15" x14ac:dyDescent="0.25">
      <c r="A113" s="353" t="s">
        <v>879</v>
      </c>
      <c r="B113" s="153" t="s">
        <v>880</v>
      </c>
      <c r="C113" s="154"/>
    </row>
    <row r="114" spans="1:3" ht="15" x14ac:dyDescent="0.25">
      <c r="A114" s="353" t="s">
        <v>881</v>
      </c>
      <c r="B114" s="153" t="s">
        <v>116</v>
      </c>
      <c r="C114" s="154"/>
    </row>
    <row r="115" spans="1:3" ht="15" x14ac:dyDescent="0.25">
      <c r="A115" s="353" t="s">
        <v>882</v>
      </c>
      <c r="B115" s="153" t="s">
        <v>883</v>
      </c>
      <c r="C115" s="154"/>
    </row>
    <row r="116" spans="1:3" ht="15" x14ac:dyDescent="0.25">
      <c r="A116" s="353" t="s">
        <v>132</v>
      </c>
      <c r="B116" s="153" t="s">
        <v>1159</v>
      </c>
      <c r="C116" s="154"/>
    </row>
    <row r="117" spans="1:3" ht="15" x14ac:dyDescent="0.25">
      <c r="A117" s="353" t="s">
        <v>133</v>
      </c>
      <c r="B117" s="153" t="s">
        <v>1160</v>
      </c>
      <c r="C117" s="154"/>
    </row>
    <row r="118" spans="1:3" ht="15" x14ac:dyDescent="0.25">
      <c r="A118" s="353" t="s">
        <v>134</v>
      </c>
      <c r="B118" s="153" t="s">
        <v>1161</v>
      </c>
      <c r="C118" s="154"/>
    </row>
    <row r="119" spans="1:3" ht="15" x14ac:dyDescent="0.25">
      <c r="A119" s="353" t="s">
        <v>135</v>
      </c>
      <c r="B119" s="153" t="s">
        <v>136</v>
      </c>
      <c r="C119" s="154"/>
    </row>
    <row r="120" spans="1:3" ht="15" x14ac:dyDescent="0.25">
      <c r="A120" s="353" t="s">
        <v>137</v>
      </c>
      <c r="B120" s="153" t="s">
        <v>138</v>
      </c>
      <c r="C120" s="154"/>
    </row>
    <row r="121" spans="1:3" ht="15" x14ac:dyDescent="0.25">
      <c r="A121" s="353" t="s">
        <v>884</v>
      </c>
      <c r="B121" s="153" t="s">
        <v>885</v>
      </c>
      <c r="C121" s="154"/>
    </row>
    <row r="122" spans="1:3" ht="15" x14ac:dyDescent="0.25">
      <c r="A122" s="353" t="s">
        <v>886</v>
      </c>
      <c r="B122" s="153" t="s">
        <v>887</v>
      </c>
      <c r="C122" s="154"/>
    </row>
    <row r="123" spans="1:3" ht="15" x14ac:dyDescent="0.25">
      <c r="A123" s="353" t="s">
        <v>888</v>
      </c>
      <c r="B123" s="153" t="s">
        <v>889</v>
      </c>
      <c r="C123" s="154"/>
    </row>
    <row r="124" spans="1:3" ht="15" x14ac:dyDescent="0.25">
      <c r="A124" s="353" t="s">
        <v>890</v>
      </c>
      <c r="B124" s="153" t="s">
        <v>891</v>
      </c>
      <c r="C124" s="154"/>
    </row>
    <row r="125" spans="1:3" ht="15" x14ac:dyDescent="0.25">
      <c r="A125" s="353" t="s">
        <v>161</v>
      </c>
      <c r="B125" s="153" t="s">
        <v>162</v>
      </c>
      <c r="C125" s="154"/>
    </row>
    <row r="126" spans="1:3" ht="15" x14ac:dyDescent="0.25">
      <c r="A126" s="353" t="s">
        <v>163</v>
      </c>
      <c r="B126" s="153" t="s">
        <v>1162</v>
      </c>
      <c r="C126" s="154"/>
    </row>
    <row r="127" spans="1:3" ht="15" x14ac:dyDescent="0.25">
      <c r="A127" s="353" t="s">
        <v>164</v>
      </c>
      <c r="B127" s="153" t="s">
        <v>1163</v>
      </c>
      <c r="C127" s="154"/>
    </row>
    <row r="128" spans="1:3" ht="15" x14ac:dyDescent="0.25">
      <c r="A128" s="353" t="s">
        <v>166</v>
      </c>
      <c r="B128" s="153" t="s">
        <v>167</v>
      </c>
      <c r="C128" s="154"/>
    </row>
    <row r="129" spans="1:3" ht="15" x14ac:dyDescent="0.25">
      <c r="A129" s="353" t="s">
        <v>168</v>
      </c>
      <c r="B129" s="153" t="s">
        <v>169</v>
      </c>
      <c r="C129" s="154"/>
    </row>
    <row r="130" spans="1:3" ht="15" x14ac:dyDescent="0.25">
      <c r="A130" s="353" t="s">
        <v>170</v>
      </c>
      <c r="B130" s="153" t="s">
        <v>171</v>
      </c>
      <c r="C130" s="154"/>
    </row>
    <row r="131" spans="1:3" ht="15" x14ac:dyDescent="0.25">
      <c r="A131" s="353" t="s">
        <v>172</v>
      </c>
      <c r="B131" s="153" t="s">
        <v>173</v>
      </c>
      <c r="C131" s="154"/>
    </row>
    <row r="132" spans="1:3" ht="15" x14ac:dyDescent="0.25">
      <c r="A132" s="353" t="s">
        <v>892</v>
      </c>
      <c r="B132" s="153" t="s">
        <v>165</v>
      </c>
      <c r="C132" s="154"/>
    </row>
    <row r="133" spans="1:3" ht="15" x14ac:dyDescent="0.25">
      <c r="A133" s="353" t="s">
        <v>174</v>
      </c>
      <c r="B133" s="153" t="s">
        <v>1164</v>
      </c>
      <c r="C133" s="154"/>
    </row>
    <row r="134" spans="1:3" ht="15" x14ac:dyDescent="0.25">
      <c r="A134" s="353" t="s">
        <v>893</v>
      </c>
      <c r="B134" s="153" t="s">
        <v>894</v>
      </c>
      <c r="C134" s="154"/>
    </row>
    <row r="135" spans="1:3" ht="15" x14ac:dyDescent="0.25">
      <c r="A135" s="353" t="s">
        <v>895</v>
      </c>
      <c r="B135" s="153" t="s">
        <v>896</v>
      </c>
      <c r="C135" s="154"/>
    </row>
    <row r="136" spans="1:3" ht="15" x14ac:dyDescent="0.25">
      <c r="A136" s="353" t="s">
        <v>175</v>
      </c>
      <c r="B136" s="153" t="s">
        <v>1165</v>
      </c>
      <c r="C136" s="154"/>
    </row>
    <row r="137" spans="1:3" ht="15" x14ac:dyDescent="0.25">
      <c r="A137" s="353" t="s">
        <v>176</v>
      </c>
      <c r="B137" s="153" t="s">
        <v>177</v>
      </c>
      <c r="C137" s="154"/>
    </row>
    <row r="138" spans="1:3" ht="15" x14ac:dyDescent="0.25">
      <c r="A138" s="353" t="s">
        <v>178</v>
      </c>
      <c r="B138" s="153" t="s">
        <v>179</v>
      </c>
      <c r="C138" s="154"/>
    </row>
    <row r="139" spans="1:3" ht="15" x14ac:dyDescent="0.25">
      <c r="A139" s="353" t="s">
        <v>897</v>
      </c>
      <c r="B139" s="153" t="s">
        <v>898</v>
      </c>
      <c r="C139" s="154"/>
    </row>
    <row r="140" spans="1:3" ht="15" x14ac:dyDescent="0.25">
      <c r="A140" s="353" t="s">
        <v>143</v>
      </c>
      <c r="B140" s="153" t="s">
        <v>1166</v>
      </c>
      <c r="C140" s="154"/>
    </row>
    <row r="141" spans="1:3" ht="15" x14ac:dyDescent="0.25">
      <c r="A141" s="353" t="s">
        <v>217</v>
      </c>
      <c r="B141" s="153" t="s">
        <v>1167</v>
      </c>
      <c r="C141" s="154"/>
    </row>
    <row r="142" spans="1:3" ht="15" x14ac:dyDescent="0.25">
      <c r="A142" s="353" t="s">
        <v>180</v>
      </c>
      <c r="B142" s="153" t="s">
        <v>1168</v>
      </c>
      <c r="C142" s="154"/>
    </row>
    <row r="143" spans="1:3" ht="15" x14ac:dyDescent="0.25">
      <c r="A143" s="353" t="s">
        <v>181</v>
      </c>
      <c r="B143" s="153" t="s">
        <v>1169</v>
      </c>
      <c r="C143" s="154"/>
    </row>
    <row r="144" spans="1:3" ht="15" x14ac:dyDescent="0.25">
      <c r="A144" s="353" t="s">
        <v>182</v>
      </c>
      <c r="B144" s="153" t="s">
        <v>1170</v>
      </c>
      <c r="C144" s="154"/>
    </row>
    <row r="145" spans="1:3" ht="15" x14ac:dyDescent="0.25">
      <c r="A145" s="353" t="s">
        <v>183</v>
      </c>
      <c r="B145" s="153" t="s">
        <v>1171</v>
      </c>
      <c r="C145" s="154"/>
    </row>
    <row r="146" spans="1:3" ht="15" x14ac:dyDescent="0.25">
      <c r="A146" s="353" t="s">
        <v>184</v>
      </c>
      <c r="B146" s="153" t="s">
        <v>1172</v>
      </c>
      <c r="C146" s="154"/>
    </row>
    <row r="147" spans="1:3" ht="15" x14ac:dyDescent="0.25">
      <c r="A147" s="353" t="s">
        <v>899</v>
      </c>
      <c r="B147" s="153" t="s">
        <v>900</v>
      </c>
      <c r="C147" s="154"/>
    </row>
    <row r="148" spans="1:3" ht="15" x14ac:dyDescent="0.25">
      <c r="A148" s="353" t="s">
        <v>901</v>
      </c>
      <c r="B148" s="153" t="s">
        <v>902</v>
      </c>
      <c r="C148" s="154"/>
    </row>
    <row r="149" spans="1:3" ht="15" x14ac:dyDescent="0.25">
      <c r="A149" s="353" t="s">
        <v>903</v>
      </c>
      <c r="B149" s="153" t="s">
        <v>904</v>
      </c>
      <c r="C149" s="154"/>
    </row>
    <row r="150" spans="1:3" ht="15" x14ac:dyDescent="0.25">
      <c r="A150" s="353" t="s">
        <v>185</v>
      </c>
      <c r="B150" s="153" t="s">
        <v>1173</v>
      </c>
      <c r="C150" s="154"/>
    </row>
    <row r="151" spans="1:3" ht="15" x14ac:dyDescent="0.25">
      <c r="A151" s="353" t="s">
        <v>905</v>
      </c>
      <c r="B151" s="153" t="s">
        <v>906</v>
      </c>
      <c r="C151" s="154"/>
    </row>
    <row r="152" spans="1:3" ht="15" x14ac:dyDescent="0.25">
      <c r="A152" s="353" t="s">
        <v>186</v>
      </c>
      <c r="B152" s="153" t="s">
        <v>1174</v>
      </c>
      <c r="C152" s="154"/>
    </row>
    <row r="153" spans="1:3" ht="15" x14ac:dyDescent="0.25">
      <c r="A153" s="353" t="s">
        <v>187</v>
      </c>
      <c r="B153" s="153" t="s">
        <v>188</v>
      </c>
      <c r="C153" s="154"/>
    </row>
    <row r="154" spans="1:3" ht="15" x14ac:dyDescent="0.25">
      <c r="A154" s="353" t="s">
        <v>189</v>
      </c>
      <c r="B154" s="153" t="s">
        <v>190</v>
      </c>
      <c r="C154" s="154"/>
    </row>
    <row r="155" spans="1:3" ht="15" x14ac:dyDescent="0.25">
      <c r="A155" s="353" t="s">
        <v>139</v>
      </c>
      <c r="B155" s="153" t="s">
        <v>140</v>
      </c>
      <c r="C155" s="154"/>
    </row>
    <row r="156" spans="1:3" ht="15" x14ac:dyDescent="0.25">
      <c r="A156" s="353" t="s">
        <v>141</v>
      </c>
      <c r="B156" s="153" t="s">
        <v>142</v>
      </c>
      <c r="C156" s="154"/>
    </row>
    <row r="157" spans="1:3" ht="15" x14ac:dyDescent="0.25">
      <c r="A157" s="353" t="s">
        <v>191</v>
      </c>
      <c r="B157" s="153" t="s">
        <v>192</v>
      </c>
      <c r="C157" s="154"/>
    </row>
    <row r="158" spans="1:3" ht="15" x14ac:dyDescent="0.25">
      <c r="A158" s="353" t="s">
        <v>193</v>
      </c>
      <c r="B158" s="153" t="s">
        <v>194</v>
      </c>
      <c r="C158" s="154"/>
    </row>
    <row r="159" spans="1:3" ht="15" x14ac:dyDescent="0.25">
      <c r="A159" s="353" t="s">
        <v>195</v>
      </c>
      <c r="B159" s="153" t="s">
        <v>196</v>
      </c>
      <c r="C159" s="154"/>
    </row>
    <row r="160" spans="1:3" ht="15" x14ac:dyDescent="0.25">
      <c r="A160" s="353" t="s">
        <v>197</v>
      </c>
      <c r="B160" s="153" t="s">
        <v>198</v>
      </c>
      <c r="C160" s="154"/>
    </row>
    <row r="161" spans="1:3" ht="15" x14ac:dyDescent="0.25">
      <c r="A161" s="353" t="s">
        <v>199</v>
      </c>
      <c r="B161" s="153" t="s">
        <v>200</v>
      </c>
      <c r="C161" s="154"/>
    </row>
    <row r="162" spans="1:3" ht="15" x14ac:dyDescent="0.25">
      <c r="A162" s="353" t="s">
        <v>201</v>
      </c>
      <c r="B162" s="153" t="s">
        <v>1175</v>
      </c>
      <c r="C162" s="154"/>
    </row>
    <row r="163" spans="1:3" ht="15" x14ac:dyDescent="0.25">
      <c r="A163" s="353" t="s">
        <v>202</v>
      </c>
      <c r="B163" s="153" t="s">
        <v>1176</v>
      </c>
      <c r="C163" s="154"/>
    </row>
    <row r="164" spans="1:3" ht="15" x14ac:dyDescent="0.25">
      <c r="A164" s="353" t="s">
        <v>203</v>
      </c>
      <c r="B164" s="153" t="s">
        <v>204</v>
      </c>
      <c r="C164" s="154"/>
    </row>
    <row r="165" spans="1:3" ht="15" x14ac:dyDescent="0.25">
      <c r="A165" s="353" t="s">
        <v>205</v>
      </c>
      <c r="B165" t="s">
        <v>206</v>
      </c>
    </row>
    <row r="166" spans="1:3" ht="15" x14ac:dyDescent="0.25">
      <c r="A166" s="353" t="s">
        <v>218</v>
      </c>
      <c r="B166" t="s">
        <v>219</v>
      </c>
    </row>
    <row r="167" spans="1:3" ht="15" x14ac:dyDescent="0.25">
      <c r="A167" s="353" t="s">
        <v>207</v>
      </c>
      <c r="B167" t="s">
        <v>1177</v>
      </c>
    </row>
    <row r="168" spans="1:3" ht="15" x14ac:dyDescent="0.25">
      <c r="A168" s="353" t="s">
        <v>208</v>
      </c>
      <c r="B168" t="s">
        <v>209</v>
      </c>
    </row>
    <row r="169" spans="1:3" ht="15" x14ac:dyDescent="0.25">
      <c r="A169" s="353" t="s">
        <v>210</v>
      </c>
      <c r="B169" t="s">
        <v>1178</v>
      </c>
    </row>
    <row r="170" spans="1:3" ht="15" x14ac:dyDescent="0.25">
      <c r="A170" s="353" t="s">
        <v>211</v>
      </c>
      <c r="B170" t="s">
        <v>212</v>
      </c>
    </row>
    <row r="171" spans="1:3" ht="15" x14ac:dyDescent="0.25">
      <c r="A171" s="353" t="s">
        <v>213</v>
      </c>
      <c r="B171" t="s">
        <v>214</v>
      </c>
    </row>
    <row r="172" spans="1:3" ht="15" x14ac:dyDescent="0.25">
      <c r="A172" s="353" t="s">
        <v>229</v>
      </c>
      <c r="B172" t="s">
        <v>230</v>
      </c>
    </row>
    <row r="173" spans="1:3" ht="15" x14ac:dyDescent="0.25">
      <c r="A173" s="353" t="s">
        <v>231</v>
      </c>
      <c r="B173" t="s">
        <v>232</v>
      </c>
    </row>
    <row r="174" spans="1:3" ht="15" x14ac:dyDescent="0.25">
      <c r="A174" s="353" t="s">
        <v>233</v>
      </c>
      <c r="B174" t="s">
        <v>234</v>
      </c>
    </row>
    <row r="175" spans="1:3" ht="15" x14ac:dyDescent="0.25">
      <c r="A175" s="353" t="s">
        <v>235</v>
      </c>
      <c r="B175" t="s">
        <v>236</v>
      </c>
    </row>
    <row r="176" spans="1:3" ht="15" x14ac:dyDescent="0.25">
      <c r="A176" s="353" t="s">
        <v>237</v>
      </c>
      <c r="B176" t="s">
        <v>238</v>
      </c>
    </row>
    <row r="177" spans="1:2" ht="15" x14ac:dyDescent="0.25">
      <c r="A177" s="353" t="s">
        <v>239</v>
      </c>
      <c r="B177" t="s">
        <v>240</v>
      </c>
    </row>
    <row r="178" spans="1:2" ht="15" x14ac:dyDescent="0.25">
      <c r="A178" s="353" t="s">
        <v>241</v>
      </c>
      <c r="B178" t="s">
        <v>242</v>
      </c>
    </row>
    <row r="179" spans="1:2" ht="15" x14ac:dyDescent="0.25">
      <c r="A179" s="353" t="s">
        <v>243</v>
      </c>
      <c r="B179" t="s">
        <v>244</v>
      </c>
    </row>
    <row r="180" spans="1:2" ht="15" x14ac:dyDescent="0.25">
      <c r="A180" s="353" t="s">
        <v>245</v>
      </c>
      <c r="B180" t="s">
        <v>246</v>
      </c>
    </row>
    <row r="181" spans="1:2" ht="15" x14ac:dyDescent="0.25">
      <c r="A181" s="353" t="s">
        <v>247</v>
      </c>
      <c r="B181" t="s">
        <v>248</v>
      </c>
    </row>
    <row r="182" spans="1:2" ht="15" x14ac:dyDescent="0.25">
      <c r="A182" s="353" t="s">
        <v>249</v>
      </c>
      <c r="B182" t="s">
        <v>250</v>
      </c>
    </row>
    <row r="183" spans="1:2" ht="15" x14ac:dyDescent="0.25">
      <c r="A183" s="353" t="s">
        <v>251</v>
      </c>
      <c r="B183" t="s">
        <v>252</v>
      </c>
    </row>
    <row r="184" spans="1:2" ht="15" x14ac:dyDescent="0.25">
      <c r="A184" s="353" t="s">
        <v>261</v>
      </c>
      <c r="B184" t="s">
        <v>262</v>
      </c>
    </row>
    <row r="185" spans="1:2" ht="15" x14ac:dyDescent="0.25">
      <c r="A185" s="353" t="s">
        <v>263</v>
      </c>
      <c r="B185" t="s">
        <v>264</v>
      </c>
    </row>
    <row r="186" spans="1:2" ht="15" x14ac:dyDescent="0.25">
      <c r="A186" s="353" t="s">
        <v>265</v>
      </c>
      <c r="B186" t="s">
        <v>1179</v>
      </c>
    </row>
    <row r="187" spans="1:2" ht="15" x14ac:dyDescent="0.25">
      <c r="A187" s="353" t="s">
        <v>266</v>
      </c>
      <c r="B187" t="s">
        <v>267</v>
      </c>
    </row>
    <row r="188" spans="1:2" ht="15" x14ac:dyDescent="0.25">
      <c r="A188" s="353" t="s">
        <v>268</v>
      </c>
      <c r="B188" t="s">
        <v>269</v>
      </c>
    </row>
    <row r="189" spans="1:2" ht="15" x14ac:dyDescent="0.25">
      <c r="A189" s="353" t="s">
        <v>270</v>
      </c>
      <c r="B189" t="s">
        <v>636</v>
      </c>
    </row>
    <row r="190" spans="1:2" ht="15" x14ac:dyDescent="0.25">
      <c r="A190" s="353" t="s">
        <v>253</v>
      </c>
      <c r="B190" t="s">
        <v>1180</v>
      </c>
    </row>
    <row r="191" spans="1:2" ht="15" x14ac:dyDescent="0.25">
      <c r="A191" s="353" t="s">
        <v>254</v>
      </c>
      <c r="B191" t="s">
        <v>1181</v>
      </c>
    </row>
    <row r="192" spans="1:2" ht="15" x14ac:dyDescent="0.25">
      <c r="A192" s="353" t="s">
        <v>255</v>
      </c>
      <c r="B192" t="s">
        <v>1182</v>
      </c>
    </row>
    <row r="193" spans="1:2" ht="15" x14ac:dyDescent="0.25">
      <c r="A193" s="353" t="s">
        <v>256</v>
      </c>
      <c r="B193" t="s">
        <v>1183</v>
      </c>
    </row>
    <row r="194" spans="1:2" ht="15" x14ac:dyDescent="0.25">
      <c r="A194" s="353" t="s">
        <v>257</v>
      </c>
      <c r="B194" t="s">
        <v>1184</v>
      </c>
    </row>
    <row r="195" spans="1:2" ht="15" x14ac:dyDescent="0.25">
      <c r="A195" s="353" t="s">
        <v>258</v>
      </c>
      <c r="B195" t="s">
        <v>1185</v>
      </c>
    </row>
    <row r="196" spans="1:2" ht="15" x14ac:dyDescent="0.25">
      <c r="A196" s="353" t="s">
        <v>259</v>
      </c>
      <c r="B196" t="s">
        <v>1186</v>
      </c>
    </row>
    <row r="197" spans="1:2" ht="15" x14ac:dyDescent="0.25">
      <c r="A197" s="353" t="s">
        <v>260</v>
      </c>
      <c r="B197" t="s">
        <v>1187</v>
      </c>
    </row>
    <row r="198" spans="1:2" ht="15" x14ac:dyDescent="0.25">
      <c r="A198" s="353" t="s">
        <v>907</v>
      </c>
      <c r="B198" t="s">
        <v>908</v>
      </c>
    </row>
    <row r="199" spans="1:2" ht="15" x14ac:dyDescent="0.25">
      <c r="A199" s="353" t="s">
        <v>909</v>
      </c>
      <c r="B199" t="s">
        <v>910</v>
      </c>
    </row>
    <row r="200" spans="1:2" ht="15" x14ac:dyDescent="0.25">
      <c r="A200" s="353" t="s">
        <v>911</v>
      </c>
      <c r="B200" t="s">
        <v>1353</v>
      </c>
    </row>
    <row r="201" spans="1:2" ht="15" x14ac:dyDescent="0.25">
      <c r="A201" s="353" t="s">
        <v>285</v>
      </c>
      <c r="B201" t="s">
        <v>286</v>
      </c>
    </row>
    <row r="202" spans="1:2" ht="15" x14ac:dyDescent="0.25">
      <c r="A202" s="353" t="s">
        <v>287</v>
      </c>
      <c r="B202" t="s">
        <v>288</v>
      </c>
    </row>
    <row r="203" spans="1:2" ht="15" x14ac:dyDescent="0.25">
      <c r="A203" s="353" t="s">
        <v>289</v>
      </c>
      <c r="B203" t="s">
        <v>290</v>
      </c>
    </row>
    <row r="204" spans="1:2" ht="15" x14ac:dyDescent="0.25">
      <c r="A204" s="353" t="s">
        <v>291</v>
      </c>
      <c r="B204" t="s">
        <v>292</v>
      </c>
    </row>
    <row r="205" spans="1:2" ht="15" x14ac:dyDescent="0.25">
      <c r="A205" s="353" t="s">
        <v>293</v>
      </c>
      <c r="B205" t="s">
        <v>294</v>
      </c>
    </row>
    <row r="206" spans="1:2" ht="15" x14ac:dyDescent="0.25">
      <c r="A206" s="353" t="s">
        <v>295</v>
      </c>
      <c r="B206" t="s">
        <v>1188</v>
      </c>
    </row>
    <row r="207" spans="1:2" ht="15" x14ac:dyDescent="0.25">
      <c r="A207" s="353" t="s">
        <v>296</v>
      </c>
      <c r="B207" t="s">
        <v>297</v>
      </c>
    </row>
    <row r="208" spans="1:2" ht="15" x14ac:dyDescent="0.25">
      <c r="A208" s="353" t="s">
        <v>298</v>
      </c>
      <c r="B208" t="s">
        <v>299</v>
      </c>
    </row>
    <row r="209" spans="1:2" ht="15" x14ac:dyDescent="0.25">
      <c r="A209" s="353" t="s">
        <v>274</v>
      </c>
      <c r="B209" t="s">
        <v>275</v>
      </c>
    </row>
    <row r="210" spans="1:2" ht="15" x14ac:dyDescent="0.25">
      <c r="A210" s="353" t="s">
        <v>277</v>
      </c>
      <c r="B210" t="s">
        <v>278</v>
      </c>
    </row>
    <row r="211" spans="1:2" ht="15" x14ac:dyDescent="0.25">
      <c r="A211" s="353" t="s">
        <v>279</v>
      </c>
      <c r="B211" t="s">
        <v>1354</v>
      </c>
    </row>
    <row r="212" spans="1:2" ht="15" x14ac:dyDescent="0.25">
      <c r="A212" s="353" t="s">
        <v>280</v>
      </c>
      <c r="B212" t="s">
        <v>1355</v>
      </c>
    </row>
    <row r="213" spans="1:2" ht="15" x14ac:dyDescent="0.25">
      <c r="A213" s="353" t="s">
        <v>281</v>
      </c>
      <c r="B213" t="s">
        <v>282</v>
      </c>
    </row>
    <row r="214" spans="1:2" ht="15" x14ac:dyDescent="0.25">
      <c r="A214" s="353" t="s">
        <v>283</v>
      </c>
      <c r="B214" t="s">
        <v>284</v>
      </c>
    </row>
    <row r="215" spans="1:2" ht="15" x14ac:dyDescent="0.25">
      <c r="A215" s="353" t="s">
        <v>912</v>
      </c>
      <c r="B215" t="s">
        <v>1356</v>
      </c>
    </row>
    <row r="216" spans="1:2" ht="15" x14ac:dyDescent="0.25">
      <c r="A216" s="353" t="s">
        <v>913</v>
      </c>
      <c r="B216" t="s">
        <v>1357</v>
      </c>
    </row>
    <row r="217" spans="1:2" ht="15" x14ac:dyDescent="0.25">
      <c r="A217" s="353" t="s">
        <v>914</v>
      </c>
      <c r="B217" t="s">
        <v>915</v>
      </c>
    </row>
    <row r="218" spans="1:2" ht="15" x14ac:dyDescent="0.25">
      <c r="A218" s="353" t="s">
        <v>916</v>
      </c>
      <c r="B218" t="s">
        <v>917</v>
      </c>
    </row>
    <row r="219" spans="1:2" ht="15" x14ac:dyDescent="0.25">
      <c r="A219" s="353" t="s">
        <v>918</v>
      </c>
      <c r="B219" t="s">
        <v>919</v>
      </c>
    </row>
    <row r="220" spans="1:2" ht="15" x14ac:dyDescent="0.25">
      <c r="A220" s="353" t="s">
        <v>300</v>
      </c>
      <c r="B220" t="s">
        <v>301</v>
      </c>
    </row>
    <row r="221" spans="1:2" ht="15" x14ac:dyDescent="0.25">
      <c r="A221" s="353" t="s">
        <v>302</v>
      </c>
      <c r="B221" t="s">
        <v>303</v>
      </c>
    </row>
    <row r="222" spans="1:2" ht="15" x14ac:dyDescent="0.25">
      <c r="A222" s="353" t="s">
        <v>920</v>
      </c>
      <c r="B222" t="s">
        <v>921</v>
      </c>
    </row>
    <row r="223" spans="1:2" ht="15" x14ac:dyDescent="0.25">
      <c r="A223" s="353" t="s">
        <v>304</v>
      </c>
      <c r="B223" t="s">
        <v>305</v>
      </c>
    </row>
    <row r="224" spans="1:2" ht="15" x14ac:dyDescent="0.25">
      <c r="A224" s="353" t="s">
        <v>306</v>
      </c>
      <c r="B224" t="s">
        <v>307</v>
      </c>
    </row>
    <row r="225" spans="1:2" ht="15" x14ac:dyDescent="0.25">
      <c r="A225" s="353" t="s">
        <v>308</v>
      </c>
      <c r="B225" t="s">
        <v>1189</v>
      </c>
    </row>
    <row r="226" spans="1:2" ht="15" x14ac:dyDescent="0.25">
      <c r="A226" s="353" t="s">
        <v>311</v>
      </c>
      <c r="B226" t="s">
        <v>312</v>
      </c>
    </row>
    <row r="227" spans="1:2" ht="15" x14ac:dyDescent="0.25">
      <c r="A227" s="353" t="s">
        <v>315</v>
      </c>
      <c r="B227" t="s">
        <v>301</v>
      </c>
    </row>
    <row r="228" spans="1:2" ht="15" x14ac:dyDescent="0.25">
      <c r="A228" s="353" t="s">
        <v>316</v>
      </c>
      <c r="B228" t="s">
        <v>317</v>
      </c>
    </row>
    <row r="229" spans="1:2" ht="15" x14ac:dyDescent="0.25">
      <c r="A229" s="353" t="s">
        <v>922</v>
      </c>
      <c r="B229" t="s">
        <v>923</v>
      </c>
    </row>
    <row r="230" spans="1:2" ht="15" x14ac:dyDescent="0.25">
      <c r="A230" s="353" t="s">
        <v>318</v>
      </c>
      <c r="B230" t="s">
        <v>319</v>
      </c>
    </row>
    <row r="231" spans="1:2" ht="15" x14ac:dyDescent="0.25">
      <c r="A231" s="353" t="s">
        <v>320</v>
      </c>
      <c r="B231" t="s">
        <v>321</v>
      </c>
    </row>
    <row r="232" spans="1:2" ht="15" x14ac:dyDescent="0.25">
      <c r="A232" s="353" t="s">
        <v>322</v>
      </c>
      <c r="B232" t="s">
        <v>323</v>
      </c>
    </row>
    <row r="233" spans="1:2" ht="15" x14ac:dyDescent="0.25">
      <c r="A233" s="353" t="s">
        <v>324</v>
      </c>
      <c r="B233" t="s">
        <v>325</v>
      </c>
    </row>
    <row r="234" spans="1:2" ht="15" x14ac:dyDescent="0.25">
      <c r="A234" s="353" t="s">
        <v>326</v>
      </c>
      <c r="B234" t="s">
        <v>327</v>
      </c>
    </row>
    <row r="235" spans="1:2" ht="15" x14ac:dyDescent="0.25">
      <c r="A235" s="353" t="s">
        <v>328</v>
      </c>
      <c r="B235" t="s">
        <v>329</v>
      </c>
    </row>
    <row r="236" spans="1:2" ht="15" x14ac:dyDescent="0.25">
      <c r="A236" s="353" t="s">
        <v>330</v>
      </c>
      <c r="B236" t="s">
        <v>331</v>
      </c>
    </row>
    <row r="237" spans="1:2" ht="15" x14ac:dyDescent="0.25">
      <c r="A237" s="353" t="s">
        <v>332</v>
      </c>
      <c r="B237" t="s">
        <v>333</v>
      </c>
    </row>
    <row r="238" spans="1:2" ht="15" x14ac:dyDescent="0.25">
      <c r="A238" s="353" t="s">
        <v>924</v>
      </c>
      <c r="B238" t="s">
        <v>399</v>
      </c>
    </row>
    <row r="239" spans="1:2" ht="15" x14ac:dyDescent="0.25">
      <c r="A239" s="353" t="s">
        <v>925</v>
      </c>
      <c r="B239" t="s">
        <v>400</v>
      </c>
    </row>
    <row r="240" spans="1:2" ht="15" x14ac:dyDescent="0.25">
      <c r="A240" s="353" t="s">
        <v>926</v>
      </c>
      <c r="B240" t="s">
        <v>401</v>
      </c>
    </row>
    <row r="241" spans="1:2" ht="15" x14ac:dyDescent="0.25">
      <c r="A241" s="353" t="s">
        <v>927</v>
      </c>
      <c r="B241" t="s">
        <v>402</v>
      </c>
    </row>
    <row r="242" spans="1:2" ht="15" x14ac:dyDescent="0.25">
      <c r="A242" s="353" t="s">
        <v>928</v>
      </c>
      <c r="B242" t="s">
        <v>403</v>
      </c>
    </row>
    <row r="243" spans="1:2" ht="15" x14ac:dyDescent="0.25">
      <c r="A243" s="353" t="s">
        <v>929</v>
      </c>
      <c r="B243" t="s">
        <v>404</v>
      </c>
    </row>
    <row r="244" spans="1:2" ht="15" x14ac:dyDescent="0.25">
      <c r="A244" s="353" t="s">
        <v>930</v>
      </c>
      <c r="B244" t="s">
        <v>409</v>
      </c>
    </row>
    <row r="245" spans="1:2" ht="15" x14ac:dyDescent="0.25">
      <c r="A245" s="353" t="s">
        <v>931</v>
      </c>
      <c r="B245" t="s">
        <v>410</v>
      </c>
    </row>
    <row r="246" spans="1:2" ht="15" x14ac:dyDescent="0.25">
      <c r="A246" s="353" t="s">
        <v>932</v>
      </c>
      <c r="B246" t="s">
        <v>411</v>
      </c>
    </row>
    <row r="247" spans="1:2" ht="15" x14ac:dyDescent="0.25">
      <c r="A247" s="353" t="s">
        <v>334</v>
      </c>
      <c r="B247" t="s">
        <v>335</v>
      </c>
    </row>
    <row r="248" spans="1:2" ht="15" x14ac:dyDescent="0.25">
      <c r="A248" s="353" t="s">
        <v>336</v>
      </c>
      <c r="B248" t="s">
        <v>337</v>
      </c>
    </row>
    <row r="249" spans="1:2" ht="15" x14ac:dyDescent="0.25">
      <c r="A249" s="353" t="s">
        <v>338</v>
      </c>
      <c r="B249" t="s">
        <v>339</v>
      </c>
    </row>
    <row r="250" spans="1:2" ht="15" x14ac:dyDescent="0.25">
      <c r="A250" s="353" t="s">
        <v>340</v>
      </c>
      <c r="B250" t="s">
        <v>341</v>
      </c>
    </row>
    <row r="251" spans="1:2" ht="15" x14ac:dyDescent="0.25">
      <c r="A251" s="353" t="s">
        <v>342</v>
      </c>
      <c r="B251" t="s">
        <v>343</v>
      </c>
    </row>
    <row r="252" spans="1:2" ht="15" x14ac:dyDescent="0.25">
      <c r="A252" s="353" t="s">
        <v>344</v>
      </c>
      <c r="B252" t="s">
        <v>345</v>
      </c>
    </row>
    <row r="253" spans="1:2" ht="15" x14ac:dyDescent="0.25">
      <c r="A253" s="353" t="s">
        <v>346</v>
      </c>
      <c r="B253" t="s">
        <v>347</v>
      </c>
    </row>
    <row r="254" spans="1:2" ht="15" x14ac:dyDescent="0.25">
      <c r="A254" s="353" t="s">
        <v>348</v>
      </c>
      <c r="B254" t="s">
        <v>349</v>
      </c>
    </row>
    <row r="255" spans="1:2" ht="15" x14ac:dyDescent="0.25">
      <c r="A255" s="353" t="s">
        <v>350</v>
      </c>
      <c r="B255" t="s">
        <v>351</v>
      </c>
    </row>
    <row r="256" spans="1:2" ht="15" x14ac:dyDescent="0.25">
      <c r="A256" s="353" t="s">
        <v>352</v>
      </c>
      <c r="B256" t="s">
        <v>353</v>
      </c>
    </row>
    <row r="257" spans="1:2" ht="15" x14ac:dyDescent="0.25">
      <c r="A257" s="353" t="s">
        <v>354</v>
      </c>
      <c r="B257" t="s">
        <v>1190</v>
      </c>
    </row>
    <row r="258" spans="1:2" ht="15" x14ac:dyDescent="0.25">
      <c r="A258" s="353" t="s">
        <v>355</v>
      </c>
      <c r="B258" t="s">
        <v>356</v>
      </c>
    </row>
    <row r="259" spans="1:2" ht="15" x14ac:dyDescent="0.25">
      <c r="A259" s="353" t="s">
        <v>357</v>
      </c>
      <c r="B259" t="s">
        <v>358</v>
      </c>
    </row>
    <row r="260" spans="1:2" ht="15" x14ac:dyDescent="0.25">
      <c r="A260" s="353" t="s">
        <v>933</v>
      </c>
      <c r="B260" t="s">
        <v>934</v>
      </c>
    </row>
    <row r="261" spans="1:2" ht="15" x14ac:dyDescent="0.25">
      <c r="A261" s="353" t="s">
        <v>359</v>
      </c>
      <c r="B261" t="s">
        <v>360</v>
      </c>
    </row>
    <row r="262" spans="1:2" ht="15" x14ac:dyDescent="0.25">
      <c r="A262" s="353" t="s">
        <v>361</v>
      </c>
      <c r="B262" t="s">
        <v>362</v>
      </c>
    </row>
    <row r="263" spans="1:2" ht="15" x14ac:dyDescent="0.25">
      <c r="A263" s="353" t="s">
        <v>363</v>
      </c>
      <c r="B263" t="s">
        <v>364</v>
      </c>
    </row>
    <row r="264" spans="1:2" ht="15" x14ac:dyDescent="0.25">
      <c r="A264" s="353" t="s">
        <v>365</v>
      </c>
      <c r="B264" t="s">
        <v>366</v>
      </c>
    </row>
    <row r="265" spans="1:2" ht="15" x14ac:dyDescent="0.25">
      <c r="A265" s="353" t="s">
        <v>367</v>
      </c>
      <c r="B265" t="s">
        <v>368</v>
      </c>
    </row>
    <row r="266" spans="1:2" ht="15" x14ac:dyDescent="0.25">
      <c r="A266" s="353" t="s">
        <v>369</v>
      </c>
      <c r="B266" t="s">
        <v>370</v>
      </c>
    </row>
    <row r="267" spans="1:2" ht="15" x14ac:dyDescent="0.25">
      <c r="A267" s="353" t="s">
        <v>371</v>
      </c>
      <c r="B267" t="s">
        <v>1191</v>
      </c>
    </row>
    <row r="268" spans="1:2" ht="15" x14ac:dyDescent="0.25">
      <c r="A268" s="353" t="s">
        <v>373</v>
      </c>
      <c r="B268" t="s">
        <v>1192</v>
      </c>
    </row>
    <row r="269" spans="1:2" ht="15" x14ac:dyDescent="0.25">
      <c r="A269" s="353" t="s">
        <v>374</v>
      </c>
      <c r="B269" t="s">
        <v>375</v>
      </c>
    </row>
    <row r="270" spans="1:2" ht="15" x14ac:dyDescent="0.25">
      <c r="A270" s="353" t="s">
        <v>376</v>
      </c>
      <c r="B270" t="s">
        <v>377</v>
      </c>
    </row>
    <row r="271" spans="1:2" ht="15" x14ac:dyDescent="0.25">
      <c r="A271" s="353" t="s">
        <v>378</v>
      </c>
      <c r="B271" t="s">
        <v>379</v>
      </c>
    </row>
    <row r="272" spans="1:2" ht="15" x14ac:dyDescent="0.25">
      <c r="A272" s="353" t="s">
        <v>380</v>
      </c>
      <c r="B272" t="s">
        <v>381</v>
      </c>
    </row>
    <row r="273" spans="1:2" ht="15" x14ac:dyDescent="0.25">
      <c r="A273" s="353" t="s">
        <v>390</v>
      </c>
      <c r="B273" t="s">
        <v>391</v>
      </c>
    </row>
    <row r="274" spans="1:2" ht="15" x14ac:dyDescent="0.25">
      <c r="A274" s="353" t="s">
        <v>392</v>
      </c>
      <c r="B274" t="s">
        <v>1193</v>
      </c>
    </row>
    <row r="275" spans="1:2" ht="15" x14ac:dyDescent="0.25">
      <c r="A275" s="353" t="s">
        <v>393</v>
      </c>
      <c r="B275" t="s">
        <v>394</v>
      </c>
    </row>
    <row r="276" spans="1:2" ht="15" x14ac:dyDescent="0.25">
      <c r="A276" s="353" t="s">
        <v>395</v>
      </c>
      <c r="B276" t="s">
        <v>396</v>
      </c>
    </row>
    <row r="277" spans="1:2" ht="15" x14ac:dyDescent="0.25">
      <c r="A277" s="353" t="s">
        <v>397</v>
      </c>
      <c r="B277" t="s">
        <v>398</v>
      </c>
    </row>
    <row r="278" spans="1:2" ht="15" x14ac:dyDescent="0.25">
      <c r="A278" s="353" t="s">
        <v>382</v>
      </c>
      <c r="B278" t="s">
        <v>383</v>
      </c>
    </row>
    <row r="279" spans="1:2" ht="15" x14ac:dyDescent="0.25">
      <c r="A279" s="353" t="s">
        <v>384</v>
      </c>
      <c r="B279" t="s">
        <v>385</v>
      </c>
    </row>
    <row r="280" spans="1:2" ht="15" x14ac:dyDescent="0.25">
      <c r="A280" s="353" t="s">
        <v>220</v>
      </c>
      <c r="B280" t="s">
        <v>221</v>
      </c>
    </row>
    <row r="281" spans="1:2" ht="15" x14ac:dyDescent="0.25">
      <c r="A281" s="353" t="s">
        <v>222</v>
      </c>
      <c r="B281" t="s">
        <v>1194</v>
      </c>
    </row>
    <row r="282" spans="1:2" ht="15" x14ac:dyDescent="0.25">
      <c r="A282" s="353" t="s">
        <v>224</v>
      </c>
      <c r="B282" t="s">
        <v>1195</v>
      </c>
    </row>
    <row r="283" spans="1:2" ht="15" x14ac:dyDescent="0.25">
      <c r="A283" s="353" t="s">
        <v>227</v>
      </c>
      <c r="B283" t="s">
        <v>228</v>
      </c>
    </row>
    <row r="284" spans="1:2" ht="15" x14ac:dyDescent="0.25">
      <c r="A284" s="353" t="s">
        <v>405</v>
      </c>
      <c r="B284" t="s">
        <v>406</v>
      </c>
    </row>
    <row r="285" spans="1:2" ht="15" x14ac:dyDescent="0.25">
      <c r="A285" s="353" t="s">
        <v>407</v>
      </c>
      <c r="B285" t="s">
        <v>408</v>
      </c>
    </row>
    <row r="286" spans="1:2" ht="15" x14ac:dyDescent="0.25">
      <c r="A286" s="353" t="s">
        <v>225</v>
      </c>
      <c r="B286" t="s">
        <v>226</v>
      </c>
    </row>
    <row r="287" spans="1:2" ht="15" x14ac:dyDescent="0.25">
      <c r="A287" s="353" t="s">
        <v>935</v>
      </c>
      <c r="B287" t="s">
        <v>936</v>
      </c>
    </row>
    <row r="288" spans="1:2" ht="15" x14ac:dyDescent="0.25">
      <c r="A288" s="353" t="s">
        <v>412</v>
      </c>
      <c r="B288" t="s">
        <v>1196</v>
      </c>
    </row>
    <row r="289" spans="1:2" ht="15" x14ac:dyDescent="0.25">
      <c r="A289" s="353" t="s">
        <v>386</v>
      </c>
      <c r="B289" t="s">
        <v>387</v>
      </c>
    </row>
    <row r="290" spans="1:2" ht="15" x14ac:dyDescent="0.25">
      <c r="A290" s="353" t="s">
        <v>388</v>
      </c>
      <c r="B290" t="s">
        <v>389</v>
      </c>
    </row>
    <row r="291" spans="1:2" ht="15" x14ac:dyDescent="0.25">
      <c r="A291" s="353" t="s">
        <v>503</v>
      </c>
      <c r="B291" t="s">
        <v>1197</v>
      </c>
    </row>
    <row r="292" spans="1:2" ht="15" x14ac:dyDescent="0.25">
      <c r="A292" s="353" t="s">
        <v>937</v>
      </c>
      <c r="B292" t="s">
        <v>938</v>
      </c>
    </row>
    <row r="293" spans="1:2" ht="15" x14ac:dyDescent="0.25">
      <c r="A293" s="353" t="s">
        <v>504</v>
      </c>
      <c r="B293" t="s">
        <v>505</v>
      </c>
    </row>
    <row r="294" spans="1:2" ht="15" x14ac:dyDescent="0.25">
      <c r="A294" s="353" t="s">
        <v>939</v>
      </c>
      <c r="B294" t="s">
        <v>940</v>
      </c>
    </row>
    <row r="295" spans="1:2" ht="15" x14ac:dyDescent="0.25">
      <c r="A295" s="353" t="s">
        <v>506</v>
      </c>
      <c r="B295" t="s">
        <v>507</v>
      </c>
    </row>
    <row r="296" spans="1:2" ht="15" x14ac:dyDescent="0.25">
      <c r="A296" s="353" t="s">
        <v>508</v>
      </c>
      <c r="B296" t="s">
        <v>509</v>
      </c>
    </row>
    <row r="297" spans="1:2" ht="15" x14ac:dyDescent="0.25">
      <c r="A297" s="353" t="s">
        <v>510</v>
      </c>
      <c r="B297" t="s">
        <v>511</v>
      </c>
    </row>
    <row r="298" spans="1:2" ht="15" x14ac:dyDescent="0.25">
      <c r="A298" s="353" t="s">
        <v>512</v>
      </c>
      <c r="B298" t="s">
        <v>1198</v>
      </c>
    </row>
    <row r="299" spans="1:2" ht="15" x14ac:dyDescent="0.25">
      <c r="A299" s="353" t="s">
        <v>513</v>
      </c>
      <c r="B299" t="s">
        <v>514</v>
      </c>
    </row>
    <row r="300" spans="1:2" ht="15" x14ac:dyDescent="0.25">
      <c r="A300" s="353" t="s">
        <v>941</v>
      </c>
      <c r="B300" t="s">
        <v>942</v>
      </c>
    </row>
    <row r="301" spans="1:2" ht="15" x14ac:dyDescent="0.25">
      <c r="A301" s="353" t="s">
        <v>515</v>
      </c>
      <c r="B301" t="s">
        <v>1199</v>
      </c>
    </row>
    <row r="302" spans="1:2" ht="15" x14ac:dyDescent="0.25">
      <c r="A302" s="353" t="s">
        <v>516</v>
      </c>
      <c r="B302" t="s">
        <v>1200</v>
      </c>
    </row>
    <row r="303" spans="1:2" ht="15" x14ac:dyDescent="0.25">
      <c r="A303" s="353" t="s">
        <v>943</v>
      </c>
      <c r="B303" t="s">
        <v>944</v>
      </c>
    </row>
    <row r="304" spans="1:2" ht="15" x14ac:dyDescent="0.25">
      <c r="A304" s="353" t="s">
        <v>517</v>
      </c>
      <c r="B304" t="s">
        <v>518</v>
      </c>
    </row>
    <row r="305" spans="1:2" ht="15" x14ac:dyDescent="0.25">
      <c r="A305" s="353" t="s">
        <v>519</v>
      </c>
      <c r="B305" t="s">
        <v>520</v>
      </c>
    </row>
    <row r="306" spans="1:2" ht="15" x14ac:dyDescent="0.25">
      <c r="A306" s="353" t="s">
        <v>945</v>
      </c>
      <c r="B306" t="s">
        <v>946</v>
      </c>
    </row>
    <row r="307" spans="1:2" ht="15" x14ac:dyDescent="0.25">
      <c r="A307" s="353" t="s">
        <v>947</v>
      </c>
      <c r="B307" t="s">
        <v>948</v>
      </c>
    </row>
    <row r="308" spans="1:2" ht="15" x14ac:dyDescent="0.25">
      <c r="A308" s="353" t="s">
        <v>949</v>
      </c>
      <c r="B308" t="s">
        <v>950</v>
      </c>
    </row>
    <row r="309" spans="1:2" ht="15" x14ac:dyDescent="0.25">
      <c r="A309" s="353" t="s">
        <v>951</v>
      </c>
      <c r="B309" t="s">
        <v>952</v>
      </c>
    </row>
    <row r="310" spans="1:2" ht="15" x14ac:dyDescent="0.25">
      <c r="A310" s="353" t="s">
        <v>953</v>
      </c>
      <c r="B310" t="s">
        <v>954</v>
      </c>
    </row>
    <row r="311" spans="1:2" ht="15" x14ac:dyDescent="0.25">
      <c r="A311" s="353" t="s">
        <v>955</v>
      </c>
      <c r="B311" t="s">
        <v>271</v>
      </c>
    </row>
    <row r="312" spans="1:2" ht="15" x14ac:dyDescent="0.25">
      <c r="A312" s="353" t="s">
        <v>956</v>
      </c>
      <c r="B312" t="s">
        <v>272</v>
      </c>
    </row>
    <row r="313" spans="1:2" ht="15" x14ac:dyDescent="0.25">
      <c r="A313" s="353" t="s">
        <v>957</v>
      </c>
      <c r="B313" t="s">
        <v>273</v>
      </c>
    </row>
    <row r="314" spans="1:2" ht="15" x14ac:dyDescent="0.25">
      <c r="A314" s="353" t="s">
        <v>958</v>
      </c>
      <c r="B314" t="s">
        <v>959</v>
      </c>
    </row>
    <row r="315" spans="1:2" ht="15" x14ac:dyDescent="0.25">
      <c r="A315" s="353" t="s">
        <v>960</v>
      </c>
      <c r="B315" t="s">
        <v>276</v>
      </c>
    </row>
    <row r="316" spans="1:2" ht="15" x14ac:dyDescent="0.25">
      <c r="A316" s="353" t="s">
        <v>413</v>
      </c>
      <c r="B316" t="s">
        <v>414</v>
      </c>
    </row>
    <row r="317" spans="1:2" ht="15" x14ac:dyDescent="0.25">
      <c r="A317" s="353" t="s">
        <v>415</v>
      </c>
      <c r="B317" t="s">
        <v>416</v>
      </c>
    </row>
    <row r="318" spans="1:2" ht="15" x14ac:dyDescent="0.25">
      <c r="A318" s="353" t="s">
        <v>417</v>
      </c>
      <c r="B318" t="s">
        <v>418</v>
      </c>
    </row>
    <row r="319" spans="1:2" ht="15" x14ac:dyDescent="0.25">
      <c r="A319" s="353" t="s">
        <v>419</v>
      </c>
      <c r="B319" t="s">
        <v>420</v>
      </c>
    </row>
    <row r="320" spans="1:2" ht="15" x14ac:dyDescent="0.25">
      <c r="A320" s="353" t="s">
        <v>421</v>
      </c>
      <c r="B320" t="s">
        <v>422</v>
      </c>
    </row>
    <row r="321" spans="1:2" ht="15" x14ac:dyDescent="0.25">
      <c r="A321" s="353" t="s">
        <v>423</v>
      </c>
      <c r="B321" t="s">
        <v>424</v>
      </c>
    </row>
    <row r="322" spans="1:2" ht="15" x14ac:dyDescent="0.25">
      <c r="A322" s="353" t="s">
        <v>425</v>
      </c>
      <c r="B322" t="s">
        <v>426</v>
      </c>
    </row>
    <row r="323" spans="1:2" ht="15" x14ac:dyDescent="0.25">
      <c r="A323" s="353" t="s">
        <v>427</v>
      </c>
      <c r="B323" t="s">
        <v>428</v>
      </c>
    </row>
    <row r="324" spans="1:2" ht="15" x14ac:dyDescent="0.25">
      <c r="A324" s="353" t="s">
        <v>429</v>
      </c>
      <c r="B324" t="s">
        <v>430</v>
      </c>
    </row>
    <row r="325" spans="1:2" ht="15" x14ac:dyDescent="0.25">
      <c r="A325" s="353" t="s">
        <v>431</v>
      </c>
      <c r="B325" t="s">
        <v>432</v>
      </c>
    </row>
    <row r="326" spans="1:2" ht="15" x14ac:dyDescent="0.25">
      <c r="A326" s="353" t="s">
        <v>433</v>
      </c>
      <c r="B326" t="s">
        <v>434</v>
      </c>
    </row>
    <row r="327" spans="1:2" ht="15" x14ac:dyDescent="0.25">
      <c r="A327" s="353" t="s">
        <v>435</v>
      </c>
      <c r="B327" t="s">
        <v>436</v>
      </c>
    </row>
    <row r="328" spans="1:2" ht="15" x14ac:dyDescent="0.25">
      <c r="A328" s="353" t="s">
        <v>437</v>
      </c>
      <c r="B328" t="s">
        <v>438</v>
      </c>
    </row>
    <row r="329" spans="1:2" ht="15" x14ac:dyDescent="0.25">
      <c r="A329" s="353" t="s">
        <v>439</v>
      </c>
      <c r="B329" t="s">
        <v>440</v>
      </c>
    </row>
    <row r="330" spans="1:2" ht="15" x14ac:dyDescent="0.25">
      <c r="A330" s="353" t="s">
        <v>441</v>
      </c>
      <c r="B330" t="s">
        <v>442</v>
      </c>
    </row>
    <row r="331" spans="1:2" ht="15" x14ac:dyDescent="0.25">
      <c r="A331" s="353" t="s">
        <v>443</v>
      </c>
      <c r="B331" t="s">
        <v>444</v>
      </c>
    </row>
    <row r="332" spans="1:2" ht="15" x14ac:dyDescent="0.25">
      <c r="A332" s="353" t="s">
        <v>445</v>
      </c>
      <c r="B332" t="s">
        <v>446</v>
      </c>
    </row>
    <row r="333" spans="1:2" ht="15" x14ac:dyDescent="0.25">
      <c r="A333" s="353" t="s">
        <v>961</v>
      </c>
      <c r="B333" t="s">
        <v>962</v>
      </c>
    </row>
    <row r="334" spans="1:2" ht="15" x14ac:dyDescent="0.25">
      <c r="A334" s="353" t="s">
        <v>447</v>
      </c>
      <c r="B334" t="s">
        <v>448</v>
      </c>
    </row>
    <row r="335" spans="1:2" ht="15" x14ac:dyDescent="0.25">
      <c r="A335" s="353" t="s">
        <v>963</v>
      </c>
      <c r="B335" t="s">
        <v>964</v>
      </c>
    </row>
    <row r="336" spans="1:2" ht="15" x14ac:dyDescent="0.25">
      <c r="A336" s="353" t="s">
        <v>965</v>
      </c>
      <c r="B336" t="s">
        <v>966</v>
      </c>
    </row>
    <row r="337" spans="1:2" ht="15" x14ac:dyDescent="0.25">
      <c r="A337" s="353" t="s">
        <v>967</v>
      </c>
      <c r="B337" t="s">
        <v>968</v>
      </c>
    </row>
    <row r="338" spans="1:2" ht="15" x14ac:dyDescent="0.25">
      <c r="A338" s="353" t="s">
        <v>449</v>
      </c>
      <c r="B338" t="s">
        <v>450</v>
      </c>
    </row>
    <row r="339" spans="1:2" ht="15" x14ac:dyDescent="0.25">
      <c r="A339" s="353" t="s">
        <v>451</v>
      </c>
      <c r="B339" t="s">
        <v>452</v>
      </c>
    </row>
    <row r="340" spans="1:2" ht="15" x14ac:dyDescent="0.25">
      <c r="A340" s="353" t="s">
        <v>453</v>
      </c>
      <c r="B340" t="s">
        <v>454</v>
      </c>
    </row>
    <row r="341" spans="1:2" ht="15" x14ac:dyDescent="0.25">
      <c r="A341" s="353" t="s">
        <v>455</v>
      </c>
      <c r="B341" t="s">
        <v>456</v>
      </c>
    </row>
    <row r="342" spans="1:2" ht="15" x14ac:dyDescent="0.25">
      <c r="A342" s="353" t="s">
        <v>457</v>
      </c>
      <c r="B342" t="s">
        <v>458</v>
      </c>
    </row>
    <row r="343" spans="1:2" ht="15" x14ac:dyDescent="0.25">
      <c r="A343" s="353" t="s">
        <v>459</v>
      </c>
      <c r="B343" t="s">
        <v>460</v>
      </c>
    </row>
    <row r="344" spans="1:2" ht="15" x14ac:dyDescent="0.25">
      <c r="A344" s="353" t="s">
        <v>461</v>
      </c>
      <c r="B344" t="s">
        <v>462</v>
      </c>
    </row>
    <row r="345" spans="1:2" ht="15" x14ac:dyDescent="0.25">
      <c r="A345" s="353" t="s">
        <v>463</v>
      </c>
      <c r="B345" t="s">
        <v>464</v>
      </c>
    </row>
    <row r="346" spans="1:2" ht="15" x14ac:dyDescent="0.25">
      <c r="A346" s="353" t="s">
        <v>465</v>
      </c>
      <c r="B346" t="s">
        <v>466</v>
      </c>
    </row>
    <row r="347" spans="1:2" ht="15" x14ac:dyDescent="0.25">
      <c r="A347" s="353" t="s">
        <v>467</v>
      </c>
      <c r="B347" t="s">
        <v>468</v>
      </c>
    </row>
    <row r="348" spans="1:2" ht="15" x14ac:dyDescent="0.25">
      <c r="A348" s="353" t="s">
        <v>469</v>
      </c>
      <c r="B348" t="s">
        <v>470</v>
      </c>
    </row>
    <row r="349" spans="1:2" ht="15" x14ac:dyDescent="0.25">
      <c r="A349" s="353" t="s">
        <v>471</v>
      </c>
      <c r="B349" t="s">
        <v>472</v>
      </c>
    </row>
    <row r="350" spans="1:2" ht="15" x14ac:dyDescent="0.25">
      <c r="A350" s="353" t="s">
        <v>473</v>
      </c>
      <c r="B350" t="s">
        <v>474</v>
      </c>
    </row>
    <row r="351" spans="1:2" ht="15" x14ac:dyDescent="0.25">
      <c r="A351" s="353" t="s">
        <v>475</v>
      </c>
      <c r="B351" t="s">
        <v>476</v>
      </c>
    </row>
    <row r="352" spans="1:2" ht="15" x14ac:dyDescent="0.25">
      <c r="A352" s="353" t="s">
        <v>477</v>
      </c>
      <c r="B352" t="s">
        <v>478</v>
      </c>
    </row>
    <row r="353" spans="1:2" ht="15" x14ac:dyDescent="0.25">
      <c r="A353" s="353" t="s">
        <v>479</v>
      </c>
      <c r="B353" t="s">
        <v>480</v>
      </c>
    </row>
    <row r="354" spans="1:2" ht="15" x14ac:dyDescent="0.25">
      <c r="A354" s="353" t="s">
        <v>481</v>
      </c>
      <c r="B354" t="s">
        <v>482</v>
      </c>
    </row>
    <row r="355" spans="1:2" ht="15" x14ac:dyDescent="0.25">
      <c r="A355" s="353" t="s">
        <v>483</v>
      </c>
      <c r="B355" t="s">
        <v>484</v>
      </c>
    </row>
    <row r="356" spans="1:2" ht="15" x14ac:dyDescent="0.25">
      <c r="A356" s="353" t="s">
        <v>485</v>
      </c>
      <c r="B356" t="s">
        <v>486</v>
      </c>
    </row>
    <row r="357" spans="1:2" ht="15" x14ac:dyDescent="0.25">
      <c r="A357" s="353" t="s">
        <v>487</v>
      </c>
      <c r="B357" t="s">
        <v>488</v>
      </c>
    </row>
    <row r="358" spans="1:2" ht="15" x14ac:dyDescent="0.25">
      <c r="A358" s="353" t="s">
        <v>489</v>
      </c>
      <c r="B358" t="s">
        <v>490</v>
      </c>
    </row>
    <row r="359" spans="1:2" ht="15" x14ac:dyDescent="0.25">
      <c r="A359" s="353" t="s">
        <v>491</v>
      </c>
      <c r="B359" t="s">
        <v>492</v>
      </c>
    </row>
    <row r="360" spans="1:2" ht="15" x14ac:dyDescent="0.25">
      <c r="A360" s="353" t="s">
        <v>493</v>
      </c>
      <c r="B360" t="s">
        <v>494</v>
      </c>
    </row>
    <row r="361" spans="1:2" ht="15" x14ac:dyDescent="0.25">
      <c r="A361" s="353" t="s">
        <v>495</v>
      </c>
      <c r="B361" t="s">
        <v>496</v>
      </c>
    </row>
    <row r="362" spans="1:2" ht="15" x14ac:dyDescent="0.25">
      <c r="A362" s="353" t="s">
        <v>497</v>
      </c>
      <c r="B362" t="s">
        <v>498</v>
      </c>
    </row>
    <row r="363" spans="1:2" ht="15" x14ac:dyDescent="0.25">
      <c r="A363" s="353" t="s">
        <v>499</v>
      </c>
      <c r="B363" t="s">
        <v>500</v>
      </c>
    </row>
    <row r="364" spans="1:2" ht="15" x14ac:dyDescent="0.25">
      <c r="A364" s="353" t="s">
        <v>501</v>
      </c>
      <c r="B364" t="s">
        <v>502</v>
      </c>
    </row>
    <row r="365" spans="1:2" ht="15" x14ac:dyDescent="0.25">
      <c r="A365" s="353" t="s">
        <v>521</v>
      </c>
      <c r="B365" t="s">
        <v>522</v>
      </c>
    </row>
    <row r="366" spans="1:2" ht="15" x14ac:dyDescent="0.25">
      <c r="A366" s="353" t="s">
        <v>523</v>
      </c>
      <c r="B366" t="s">
        <v>524</v>
      </c>
    </row>
    <row r="367" spans="1:2" ht="15" x14ac:dyDescent="0.25">
      <c r="A367" s="353" t="s">
        <v>969</v>
      </c>
      <c r="B367" t="s">
        <v>970</v>
      </c>
    </row>
    <row r="368" spans="1:2" ht="15" x14ac:dyDescent="0.25">
      <c r="A368" s="353" t="s">
        <v>525</v>
      </c>
      <c r="B368" t="s">
        <v>1201</v>
      </c>
    </row>
    <row r="369" spans="1:2" ht="15" x14ac:dyDescent="0.25">
      <c r="A369" s="353" t="s">
        <v>526</v>
      </c>
      <c r="B369" t="s">
        <v>527</v>
      </c>
    </row>
    <row r="370" spans="1:2" ht="15" x14ac:dyDescent="0.25">
      <c r="A370" s="353" t="s">
        <v>528</v>
      </c>
      <c r="B370" t="s">
        <v>529</v>
      </c>
    </row>
    <row r="371" spans="1:2" ht="15" x14ac:dyDescent="0.25">
      <c r="A371" s="353" t="s">
        <v>530</v>
      </c>
      <c r="B371" t="s">
        <v>1202</v>
      </c>
    </row>
    <row r="372" spans="1:2" ht="15" x14ac:dyDescent="0.25">
      <c r="A372" s="353" t="s">
        <v>531</v>
      </c>
      <c r="B372" t="s">
        <v>1203</v>
      </c>
    </row>
    <row r="373" spans="1:2" ht="15" x14ac:dyDescent="0.25">
      <c r="A373" s="353" t="s">
        <v>971</v>
      </c>
      <c r="B373" t="s">
        <v>972</v>
      </c>
    </row>
    <row r="374" spans="1:2" ht="15" x14ac:dyDescent="0.25">
      <c r="A374" s="353" t="s">
        <v>532</v>
      </c>
      <c r="B374" t="s">
        <v>1358</v>
      </c>
    </row>
    <row r="375" spans="1:2" ht="15" x14ac:dyDescent="0.25">
      <c r="A375" s="353" t="s">
        <v>533</v>
      </c>
      <c r="B375" t="s">
        <v>1205</v>
      </c>
    </row>
    <row r="376" spans="1:2" ht="15" x14ac:dyDescent="0.25">
      <c r="A376" s="353" t="s">
        <v>534</v>
      </c>
      <c r="B376" t="s">
        <v>1206</v>
      </c>
    </row>
    <row r="377" spans="1:2" ht="15" x14ac:dyDescent="0.25">
      <c r="A377" s="353" t="s">
        <v>535</v>
      </c>
      <c r="B377" t="s">
        <v>1207</v>
      </c>
    </row>
    <row r="378" spans="1:2" ht="15" x14ac:dyDescent="0.25">
      <c r="A378" s="353" t="s">
        <v>536</v>
      </c>
      <c r="B378" t="s">
        <v>1208</v>
      </c>
    </row>
    <row r="379" spans="1:2" ht="15" x14ac:dyDescent="0.25">
      <c r="A379" s="353" t="s">
        <v>537</v>
      </c>
      <c r="B379" t="s">
        <v>1209</v>
      </c>
    </row>
    <row r="380" spans="1:2" ht="15" x14ac:dyDescent="0.25">
      <c r="A380" s="353" t="s">
        <v>538</v>
      </c>
      <c r="B380" t="s">
        <v>1210</v>
      </c>
    </row>
    <row r="381" spans="1:2" ht="15" x14ac:dyDescent="0.25">
      <c r="A381" s="353" t="s">
        <v>539</v>
      </c>
      <c r="B381" t="s">
        <v>1211</v>
      </c>
    </row>
    <row r="382" spans="1:2" ht="15" x14ac:dyDescent="0.25">
      <c r="A382" s="353" t="s">
        <v>540</v>
      </c>
      <c r="B382" t="s">
        <v>1212</v>
      </c>
    </row>
    <row r="383" spans="1:2" ht="15" x14ac:dyDescent="0.25">
      <c r="A383" s="353" t="s">
        <v>541</v>
      </c>
      <c r="B383" t="s">
        <v>1213</v>
      </c>
    </row>
    <row r="384" spans="1:2" ht="15" x14ac:dyDescent="0.25">
      <c r="A384" s="353" t="s">
        <v>542</v>
      </c>
      <c r="B384" t="s">
        <v>543</v>
      </c>
    </row>
    <row r="385" spans="1:2" ht="15" x14ac:dyDescent="0.25">
      <c r="A385" s="353" t="s">
        <v>544</v>
      </c>
      <c r="B385" t="s">
        <v>545</v>
      </c>
    </row>
    <row r="386" spans="1:2" ht="15" x14ac:dyDescent="0.25">
      <c r="A386" s="353" t="s">
        <v>546</v>
      </c>
      <c r="B386" t="s">
        <v>1214</v>
      </c>
    </row>
    <row r="387" spans="1:2" ht="15" x14ac:dyDescent="0.25">
      <c r="A387" s="353" t="s">
        <v>547</v>
      </c>
      <c r="B387" t="s">
        <v>1215</v>
      </c>
    </row>
    <row r="388" spans="1:2" ht="15" x14ac:dyDescent="0.25">
      <c r="A388" s="353" t="s">
        <v>973</v>
      </c>
      <c r="B388" t="s">
        <v>974</v>
      </c>
    </row>
    <row r="389" spans="1:2" ht="15" x14ac:dyDescent="0.25">
      <c r="A389" s="353" t="s">
        <v>548</v>
      </c>
      <c r="B389" t="s">
        <v>1216</v>
      </c>
    </row>
    <row r="390" spans="1:2" ht="15" x14ac:dyDescent="0.25">
      <c r="A390" s="353" t="s">
        <v>549</v>
      </c>
      <c r="B390" t="s">
        <v>1217</v>
      </c>
    </row>
    <row r="391" spans="1:2" ht="15" x14ac:dyDescent="0.25">
      <c r="A391" s="353" t="s">
        <v>550</v>
      </c>
      <c r="B391" t="s">
        <v>1218</v>
      </c>
    </row>
    <row r="392" spans="1:2" ht="15" x14ac:dyDescent="0.25">
      <c r="A392" s="353" t="s">
        <v>551</v>
      </c>
      <c r="B392" t="s">
        <v>1219</v>
      </c>
    </row>
    <row r="393" spans="1:2" ht="15" x14ac:dyDescent="0.25">
      <c r="A393" s="353" t="s">
        <v>552</v>
      </c>
      <c r="B393" t="s">
        <v>1220</v>
      </c>
    </row>
    <row r="394" spans="1:2" ht="15" x14ac:dyDescent="0.25">
      <c r="A394" s="353" t="s">
        <v>553</v>
      </c>
      <c r="B394" t="s">
        <v>1221</v>
      </c>
    </row>
    <row r="395" spans="1:2" ht="15" x14ac:dyDescent="0.25">
      <c r="A395" s="353" t="s">
        <v>554</v>
      </c>
      <c r="B395" t="s">
        <v>555</v>
      </c>
    </row>
    <row r="396" spans="1:2" ht="15" x14ac:dyDescent="0.25">
      <c r="A396" s="353" t="s">
        <v>556</v>
      </c>
      <c r="B396" t="s">
        <v>557</v>
      </c>
    </row>
    <row r="397" spans="1:2" ht="15" x14ac:dyDescent="0.25">
      <c r="A397" s="353" t="s">
        <v>558</v>
      </c>
      <c r="B397" t="s">
        <v>559</v>
      </c>
    </row>
    <row r="398" spans="1:2" ht="15" x14ac:dyDescent="0.25">
      <c r="A398" s="353" t="s">
        <v>560</v>
      </c>
      <c r="B398" t="s">
        <v>561</v>
      </c>
    </row>
    <row r="399" spans="1:2" ht="15" x14ac:dyDescent="0.25">
      <c r="A399" s="353" t="s">
        <v>562</v>
      </c>
      <c r="B399" t="s">
        <v>563</v>
      </c>
    </row>
    <row r="400" spans="1:2" ht="15" x14ac:dyDescent="0.25">
      <c r="A400" s="353" t="s">
        <v>564</v>
      </c>
      <c r="B400" t="s">
        <v>565</v>
      </c>
    </row>
    <row r="401" spans="1:2" ht="15" x14ac:dyDescent="0.25">
      <c r="A401" s="353" t="s">
        <v>566</v>
      </c>
      <c r="B401" t="s">
        <v>567</v>
      </c>
    </row>
    <row r="402" spans="1:2" ht="15" x14ac:dyDescent="0.25">
      <c r="A402" s="353" t="s">
        <v>568</v>
      </c>
      <c r="B402" t="s">
        <v>569</v>
      </c>
    </row>
    <row r="403" spans="1:2" ht="15" x14ac:dyDescent="0.25">
      <c r="A403" s="353" t="s">
        <v>570</v>
      </c>
      <c r="B403" t="s">
        <v>571</v>
      </c>
    </row>
    <row r="404" spans="1:2" ht="15" x14ac:dyDescent="0.25">
      <c r="A404" s="353" t="s">
        <v>572</v>
      </c>
      <c r="B404" t="s">
        <v>573</v>
      </c>
    </row>
    <row r="405" spans="1:2" ht="15" x14ac:dyDescent="0.25">
      <c r="A405" s="353" t="s">
        <v>574</v>
      </c>
      <c r="B405" t="s">
        <v>575</v>
      </c>
    </row>
    <row r="406" spans="1:2" ht="15" x14ac:dyDescent="0.25">
      <c r="A406" s="353" t="s">
        <v>576</v>
      </c>
      <c r="B406" t="s">
        <v>577</v>
      </c>
    </row>
    <row r="407" spans="1:2" ht="15" x14ac:dyDescent="0.25">
      <c r="A407" s="353" t="s">
        <v>578</v>
      </c>
      <c r="B407" t="s">
        <v>579</v>
      </c>
    </row>
    <row r="408" spans="1:2" ht="15" x14ac:dyDescent="0.25">
      <c r="A408" s="353" t="s">
        <v>580</v>
      </c>
      <c r="B408" t="s">
        <v>581</v>
      </c>
    </row>
    <row r="409" spans="1:2" ht="15" x14ac:dyDescent="0.25">
      <c r="A409" s="353" t="s">
        <v>582</v>
      </c>
      <c r="B409" t="s">
        <v>583</v>
      </c>
    </row>
    <row r="410" spans="1:2" ht="15" x14ac:dyDescent="0.25">
      <c r="A410" s="353" t="s">
        <v>584</v>
      </c>
      <c r="B410" t="s">
        <v>585</v>
      </c>
    </row>
    <row r="411" spans="1:2" ht="15" x14ac:dyDescent="0.25">
      <c r="A411" s="353" t="s">
        <v>586</v>
      </c>
      <c r="B411" t="s">
        <v>587</v>
      </c>
    </row>
    <row r="412" spans="1:2" ht="15" x14ac:dyDescent="0.25">
      <c r="A412" s="353" t="s">
        <v>588</v>
      </c>
      <c r="B412" t="s">
        <v>589</v>
      </c>
    </row>
    <row r="413" spans="1:2" ht="15" x14ac:dyDescent="0.25">
      <c r="A413" s="353" t="s">
        <v>590</v>
      </c>
      <c r="B413" t="s">
        <v>591</v>
      </c>
    </row>
    <row r="414" spans="1:2" ht="15" x14ac:dyDescent="0.25">
      <c r="A414" s="353" t="s">
        <v>592</v>
      </c>
      <c r="B414" t="s">
        <v>593</v>
      </c>
    </row>
    <row r="415" spans="1:2" ht="15" x14ac:dyDescent="0.25">
      <c r="A415" s="353" t="s">
        <v>975</v>
      </c>
      <c r="B415" t="s">
        <v>976</v>
      </c>
    </row>
    <row r="416" spans="1:2" ht="15" x14ac:dyDescent="0.25">
      <c r="A416" s="353" t="s">
        <v>977</v>
      </c>
      <c r="B416" t="s">
        <v>978</v>
      </c>
    </row>
    <row r="417" spans="1:2" ht="15" x14ac:dyDescent="0.25">
      <c r="A417" s="353" t="s">
        <v>979</v>
      </c>
      <c r="B417" t="s">
        <v>980</v>
      </c>
    </row>
    <row r="418" spans="1:2" ht="15" x14ac:dyDescent="0.25">
      <c r="A418" s="353" t="s">
        <v>594</v>
      </c>
      <c r="B418" t="s">
        <v>1222</v>
      </c>
    </row>
    <row r="419" spans="1:2" ht="15" x14ac:dyDescent="0.25">
      <c r="A419" s="353" t="s">
        <v>981</v>
      </c>
      <c r="B419" t="s">
        <v>982</v>
      </c>
    </row>
    <row r="420" spans="1:2" ht="15" x14ac:dyDescent="0.25">
      <c r="A420" s="353" t="s">
        <v>983</v>
      </c>
      <c r="B420" t="s">
        <v>984</v>
      </c>
    </row>
    <row r="421" spans="1:2" ht="15" x14ac:dyDescent="0.25">
      <c r="A421" s="353" t="s">
        <v>595</v>
      </c>
      <c r="B421" t="s">
        <v>1223</v>
      </c>
    </row>
    <row r="422" spans="1:2" ht="15" x14ac:dyDescent="0.25">
      <c r="A422" s="353" t="s">
        <v>985</v>
      </c>
      <c r="B422" t="s">
        <v>596</v>
      </c>
    </row>
    <row r="423" spans="1:2" ht="15" x14ac:dyDescent="0.25">
      <c r="A423" s="353" t="s">
        <v>597</v>
      </c>
      <c r="B423" t="s">
        <v>598</v>
      </c>
    </row>
    <row r="424" spans="1:2" ht="15" x14ac:dyDescent="0.25">
      <c r="A424" s="353" t="s">
        <v>599</v>
      </c>
      <c r="B424" t="s">
        <v>600</v>
      </c>
    </row>
    <row r="425" spans="1:2" ht="15" x14ac:dyDescent="0.25">
      <c r="A425" s="353" t="s">
        <v>601</v>
      </c>
      <c r="B425" t="s">
        <v>602</v>
      </c>
    </row>
    <row r="426" spans="1:2" ht="15" x14ac:dyDescent="0.25">
      <c r="A426" s="353" t="s">
        <v>603</v>
      </c>
      <c r="B426" t="s">
        <v>604</v>
      </c>
    </row>
    <row r="427" spans="1:2" ht="15" x14ac:dyDescent="0.25">
      <c r="A427" s="353" t="s">
        <v>605</v>
      </c>
      <c r="B427" t="s">
        <v>1224</v>
      </c>
    </row>
    <row r="428" spans="1:2" ht="15" x14ac:dyDescent="0.25">
      <c r="A428" s="353" t="s">
        <v>606</v>
      </c>
      <c r="B428" t="s">
        <v>1225</v>
      </c>
    </row>
    <row r="429" spans="1:2" ht="15" x14ac:dyDescent="0.25">
      <c r="A429" s="353" t="s">
        <v>607</v>
      </c>
      <c r="B429" t="s">
        <v>608</v>
      </c>
    </row>
    <row r="430" spans="1:2" ht="15" x14ac:dyDescent="0.25">
      <c r="A430" s="353" t="s">
        <v>609</v>
      </c>
      <c r="B430" t="s">
        <v>610</v>
      </c>
    </row>
    <row r="431" spans="1:2" ht="15" x14ac:dyDescent="0.25">
      <c r="A431" s="353" t="s">
        <v>611</v>
      </c>
      <c r="B431" t="s">
        <v>612</v>
      </c>
    </row>
    <row r="432" spans="1:2" ht="15" x14ac:dyDescent="0.25">
      <c r="A432" s="353" t="s">
        <v>613</v>
      </c>
      <c r="B432" t="s">
        <v>614</v>
      </c>
    </row>
    <row r="433" spans="1:2" ht="15" x14ac:dyDescent="0.25">
      <c r="A433" s="353" t="s">
        <v>615</v>
      </c>
      <c r="B433" t="s">
        <v>616</v>
      </c>
    </row>
    <row r="434" spans="1:2" ht="15" x14ac:dyDescent="0.25">
      <c r="A434" s="353" t="s">
        <v>617</v>
      </c>
      <c r="B434" t="s">
        <v>618</v>
      </c>
    </row>
    <row r="435" spans="1:2" ht="15" x14ac:dyDescent="0.25">
      <c r="A435" s="353" t="s">
        <v>619</v>
      </c>
      <c r="B435" t="s">
        <v>620</v>
      </c>
    </row>
    <row r="436" spans="1:2" ht="15" x14ac:dyDescent="0.25">
      <c r="A436" s="353" t="s">
        <v>621</v>
      </c>
      <c r="B436" t="s">
        <v>622</v>
      </c>
    </row>
    <row r="437" spans="1:2" ht="15" x14ac:dyDescent="0.25">
      <c r="A437" s="353"/>
    </row>
    <row r="438" spans="1:2" ht="15" x14ac:dyDescent="0.25">
      <c r="A438" s="353"/>
    </row>
    <row r="439" spans="1:2" ht="15" x14ac:dyDescent="0.25">
      <c r="A439" s="353"/>
    </row>
    <row r="440" spans="1:2" ht="15" x14ac:dyDescent="0.25">
      <c r="A440" s="353"/>
    </row>
    <row r="441" spans="1:2" ht="15" x14ac:dyDescent="0.25">
      <c r="A441" s="353"/>
    </row>
    <row r="442" spans="1:2" ht="15" x14ac:dyDescent="0.25">
      <c r="A442" s="353"/>
    </row>
  </sheetData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19</vt:i4>
      </vt:variant>
      <vt:variant>
        <vt:lpstr>ช่วงที่มีชื่อ</vt:lpstr>
      </vt:variant>
      <vt:variant>
        <vt:i4>5</vt:i4>
      </vt:variant>
    </vt:vector>
  </HeadingPairs>
  <TitlesOfParts>
    <vt:vector size="24" baseType="lpstr">
      <vt:lpstr>Sheet1</vt:lpstr>
      <vt:lpstr>Planfin2562</vt:lpstr>
      <vt:lpstr>Revenue</vt:lpstr>
      <vt:lpstr>Expense</vt:lpstr>
      <vt:lpstr>HGR2560</vt:lpstr>
      <vt:lpstr>การวิเคราะห์แผน 8 แบบ</vt:lpstr>
      <vt:lpstr>Mapping60</vt:lpstr>
      <vt:lpstr>1.WS-Re-Exp</vt:lpstr>
      <vt:lpstr>งบทดลอง รพ.</vt:lpstr>
      <vt:lpstr>2.WS-ยา วชภฯ</vt:lpstr>
      <vt:lpstr>3.WS-วัสดุอื่น</vt:lpstr>
      <vt:lpstr>4.WS-แผน จน.</vt:lpstr>
      <vt:lpstr>5.WS-แผน ลน.</vt:lpstr>
      <vt:lpstr>6.WS-แผนลงทุน</vt:lpstr>
      <vt:lpstr>6.1 รายละเอียดแผนลงทุน</vt:lpstr>
      <vt:lpstr>7.WS-แผน รพ.สต.</vt:lpstr>
      <vt:lpstr>7.1 รายละเอียด แผน รพ.สต.</vt:lpstr>
      <vt:lpstr>PlanFin Analysis</vt:lpstr>
      <vt:lpstr>WS2-9</vt:lpstr>
      <vt:lpstr>Revenue!Print_Area</vt:lpstr>
      <vt:lpstr>'1.WS-Re-Exp'!Print_Titles</vt:lpstr>
      <vt:lpstr>'7.1 รายละเอียด แผน รพ.สต.'!Print_Titles</vt:lpstr>
      <vt:lpstr>'7.WS-แผน รพ.สต.'!Print_Titles</vt:lpstr>
      <vt:lpstr>Planfin2562!Print_Titles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HIG05</dc:creator>
  <cp:lastModifiedBy>User</cp:lastModifiedBy>
  <cp:lastPrinted>2018-09-25T15:40:48Z</cp:lastPrinted>
  <dcterms:created xsi:type="dcterms:W3CDTF">2016-07-25T14:36:11Z</dcterms:created>
  <dcterms:modified xsi:type="dcterms:W3CDTF">2018-09-25T15:40:55Z</dcterms:modified>
</cp:coreProperties>
</file>