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9b4cb3f84e8dd9/Data MaMa 28042565/New folder (2)/"/>
    </mc:Choice>
  </mc:AlternateContent>
  <xr:revisionPtr revIDLastSave="2149" documentId="13_ncr:1_{733B5512-0DB2-41D2-9B52-DB2A9B810FEE}" xr6:coauthVersionLast="47" xr6:coauthVersionMax="47" xr10:uidLastSave="{A664DF14-8835-4C15-95A2-0E6FE9514DFD}"/>
  <bookViews>
    <workbookView xWindow="-108" yWindow="-108" windowWidth="23256" windowHeight="12576" tabRatio="860" activeTab="3" xr2:uid="{00000000-000D-0000-FFFF-FFFF00000000}"/>
  </bookViews>
  <sheets>
    <sheet name="ผล SK_Q465" sheetId="86" r:id="rId1"/>
    <sheet name="27000-tabs1" sheetId="3" r:id="rId2"/>
    <sheet name="27000-tabs3" sheetId="4" r:id="rId3"/>
    <sheet name="แผนเงินบำรุง 66 สระแก้ว" sheetId="68" r:id="rId4"/>
    <sheet name="27000-tabs2" sheetId="2" r:id="rId5"/>
    <sheet name="แผนลงทุน 10699" sheetId="77" r:id="rId6"/>
    <sheet name="แผนลงทุน 10866" sheetId="78" r:id="rId7"/>
    <sheet name="แผนลงทุน 10867" sheetId="80" r:id="rId8"/>
    <sheet name="แผนลงทุน 10868" sheetId="81" r:id="rId9"/>
    <sheet name="แผนลงทุน 10869" sheetId="87" r:id="rId10"/>
    <sheet name="แผนลงทุน 10870" sheetId="85" r:id="rId11"/>
    <sheet name="แผนลงทุน 13817" sheetId="84" r:id="rId12"/>
    <sheet name="แผนลงทุน 28849" sheetId="82" r:id="rId13"/>
    <sheet name="แผนลงทุน 28850" sheetId="83" r:id="rId14"/>
  </sheets>
  <externalReferences>
    <externalReference r:id="rId15"/>
    <externalReference r:id="rId16"/>
    <externalReference r:id="rId17"/>
  </externalReferences>
  <definedNames>
    <definedName name="_xlnm._FilterDatabase" localSheetId="5" hidden="1">'แผนลงทุน 10699'!$B$5:$W$5</definedName>
    <definedName name="_xlnm._FilterDatabase" localSheetId="7" hidden="1">'แผนลงทุน 10867'!#REF!</definedName>
    <definedName name="_xlnm._FilterDatabase" localSheetId="9" hidden="1">'แผนลงทุน 10869'!#REF!</definedName>
    <definedName name="DATA" localSheetId="0">#REF!</definedName>
    <definedName name="DATA" localSheetId="3">[1]DATA2558!#REF!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>[1]DATA2558!#REF!</definedName>
    <definedName name="Data222" localSheetId="0">#REF!</definedName>
    <definedName name="Data222" localSheetId="3">#REF!</definedName>
    <definedName name="Data222" localSheetId="5">#REF!</definedName>
    <definedName name="Data222" localSheetId="6">#REF!</definedName>
    <definedName name="Data222" localSheetId="7">#REF!</definedName>
    <definedName name="Data222" localSheetId="8">#REF!</definedName>
    <definedName name="Data222" localSheetId="10">#REF!</definedName>
    <definedName name="Data222" localSheetId="11">#REF!</definedName>
    <definedName name="Data222" localSheetId="12">#REF!</definedName>
    <definedName name="Data222" localSheetId="13">#REF!</definedName>
    <definedName name="Data222">#REF!</definedName>
    <definedName name="data2222" localSheetId="0">#REF!</definedName>
    <definedName name="data2222" localSheetId="3">#REF!</definedName>
    <definedName name="data2222" localSheetId="5">#REF!</definedName>
    <definedName name="data2222" localSheetId="6">#REF!</definedName>
    <definedName name="data2222" localSheetId="7">#REF!</definedName>
    <definedName name="data2222" localSheetId="8">#REF!</definedName>
    <definedName name="data2222" localSheetId="10">#REF!</definedName>
    <definedName name="data2222" localSheetId="11">#REF!</definedName>
    <definedName name="data2222" localSheetId="12">#REF!</definedName>
    <definedName name="data2222" localSheetId="13">#REF!</definedName>
    <definedName name="data2222">#REF!</definedName>
    <definedName name="detail_name">OFFSET('[2]ค้นหาครุภัณฑ์ สิ่งก่อสร้าง'!$A$2,0,0,COUNTA('[2]ค้นหาครุภัณฑ์ สิ่งก่อสร้าง'!$A:$A),7)</definedName>
    <definedName name="income51" localSheetId="0">#REF!</definedName>
    <definedName name="income51" localSheetId="6">#REF!</definedName>
    <definedName name="income51" localSheetId="7">#REF!</definedName>
    <definedName name="income51" localSheetId="8">#REF!</definedName>
    <definedName name="income51" localSheetId="10">#REF!</definedName>
    <definedName name="income51" localSheetId="11">#REF!</definedName>
    <definedName name="income51" localSheetId="12">#REF!</definedName>
    <definedName name="income51" localSheetId="13">#REF!</definedName>
    <definedName name="income51">#REF!</definedName>
    <definedName name="_xlnm.Print_Area" localSheetId="9">'แผนลงทุน 10869'!$A$1:$S$70</definedName>
    <definedName name="_xlnm.Print_Titles" localSheetId="1">'27000-tabs1'!$1:$3</definedName>
    <definedName name="_xlnm.Print_Titles" localSheetId="2">'27000-tabs3'!$1:$8</definedName>
    <definedName name="_xlnm.Print_Titles" localSheetId="0">'ผล SK_Q465'!$A:$B</definedName>
    <definedName name="_xlnm.Print_Titles" localSheetId="5">'แผนลงทุน 10699'!$1:$5</definedName>
    <definedName name="_xlnm.Print_Titles" localSheetId="6">'แผนลงทุน 10866'!$1:$5</definedName>
    <definedName name="_xlnm.Print_Titles" localSheetId="8">'แผนลงทุน 10868'!$1:$4</definedName>
    <definedName name="_xlnm.Print_Titles" localSheetId="12">'แผนลงทุน 28849'!$1:$4</definedName>
    <definedName name="_xlnm.Print_Titles" localSheetId="13">'แผนลงทุน 28850'!$1:$5</definedName>
    <definedName name="Query2" localSheetId="0">#REF!</definedName>
    <definedName name="Query2" localSheetId="3">#REF!</definedName>
    <definedName name="Query2" localSheetId="5">#REF!</definedName>
    <definedName name="Query2" localSheetId="6">#REF!</definedName>
    <definedName name="Query2" localSheetId="7">#REF!</definedName>
    <definedName name="Query2" localSheetId="8">#REF!</definedName>
    <definedName name="Query2" localSheetId="10">#REF!</definedName>
    <definedName name="Query2" localSheetId="11">#REF!</definedName>
    <definedName name="Query2" localSheetId="12">#REF!</definedName>
    <definedName name="Query2" localSheetId="13">#REF!</definedName>
    <definedName name="Query2">#REF!</definedName>
    <definedName name="SAPBEXsysID" hidden="1">"BWP"</definedName>
    <definedName name="still" localSheetId="0">#REF!</definedName>
    <definedName name="still" localSheetId="6">#REF!</definedName>
    <definedName name="still" localSheetId="7">#REF!</definedName>
    <definedName name="still" localSheetId="8">#REF!</definedName>
    <definedName name="still" localSheetId="10">#REF!</definedName>
    <definedName name="still" localSheetId="11">#REF!</definedName>
    <definedName name="still" localSheetId="12">#REF!</definedName>
    <definedName name="still" localSheetId="13">#REF!</definedName>
    <definedName name="still">#REF!</definedName>
    <definedName name="stillsum" localSheetId="0">#REF!</definedName>
    <definedName name="stillsum" localSheetId="6">#REF!</definedName>
    <definedName name="stillsum" localSheetId="7">#REF!</definedName>
    <definedName name="stillsum" localSheetId="8">#REF!</definedName>
    <definedName name="stillsum" localSheetId="10">#REF!</definedName>
    <definedName name="stillsum" localSheetId="11">#REF!</definedName>
    <definedName name="stillsum" localSheetId="12">#REF!</definedName>
    <definedName name="stillsum" localSheetId="13">#REF!</definedName>
    <definedName name="stillsum">#REF!</definedName>
    <definedName name="Z_ABA6FBD1_6196_431C_BA84_F127D313DB08_.wvu.Cols" localSheetId="7" hidden="1">'แผนลงทุน 10867'!#REF!</definedName>
    <definedName name="Z_ABA6FBD1_6196_431C_BA84_F127D313DB08_.wvu.FilterData" localSheetId="7" hidden="1">'แผนลงทุน 10867'!#REF!</definedName>
    <definedName name="Z_ABA6FBD1_6196_431C_BA84_F127D313DB08_.wvu.PrintArea" localSheetId="7" hidden="1">'แผนลงทุน 10867'!#REF!</definedName>
    <definedName name="Z_ABA6FBD1_6196_431C_BA84_F127D313DB08_.wvu.PrintTitles" localSheetId="7" hidden="1">'แผนลงทุน 10867'!#REF!</definedName>
    <definedName name="ดด">#REF!</definedName>
    <definedName name="ราย" localSheetId="0">#REF!</definedName>
    <definedName name="ราย">#REF!</definedName>
    <definedName name="สาธารณูปโภค">#REF!</definedName>
    <definedName name="ห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68" l="1"/>
  <c r="E43" i="68"/>
  <c r="F43" i="68"/>
  <c r="G43" i="68"/>
  <c r="H43" i="68"/>
  <c r="I43" i="68"/>
  <c r="J43" i="68"/>
  <c r="K43" i="68"/>
  <c r="L43" i="68"/>
  <c r="M43" i="68"/>
  <c r="D35" i="68"/>
  <c r="M31" i="68"/>
  <c r="M32" i="68"/>
  <c r="M33" i="68"/>
  <c r="L16" i="68" l="1"/>
  <c r="K16" i="68"/>
  <c r="J16" i="68"/>
  <c r="I16" i="68"/>
  <c r="H16" i="68"/>
  <c r="G16" i="68"/>
  <c r="F16" i="68"/>
  <c r="F35" i="68" s="1"/>
  <c r="E16" i="68"/>
  <c r="E35" i="68" s="1"/>
  <c r="L34" i="68"/>
  <c r="K34" i="68"/>
  <c r="J34" i="68"/>
  <c r="I34" i="68"/>
  <c r="H34" i="68"/>
  <c r="G34" i="68"/>
  <c r="F34" i="68"/>
  <c r="E34" i="68"/>
  <c r="D34" i="68"/>
  <c r="L35" i="68" l="1"/>
  <c r="K35" i="68"/>
  <c r="J35" i="68"/>
  <c r="I35" i="68"/>
  <c r="H35" i="68"/>
  <c r="G35" i="68"/>
  <c r="AQ92" i="85" l="1"/>
  <c r="AC51" i="78"/>
  <c r="T80" i="78"/>
  <c r="AA50" i="78"/>
  <c r="Z50" i="78"/>
  <c r="AC50" i="78" s="1"/>
  <c r="K42" i="2"/>
  <c r="J42" i="2"/>
  <c r="I42" i="2"/>
  <c r="H42" i="2"/>
  <c r="G42" i="2"/>
  <c r="F42" i="2"/>
  <c r="E42" i="2"/>
  <c r="D42" i="2"/>
  <c r="C42" i="2"/>
  <c r="K34" i="2"/>
  <c r="J34" i="2"/>
  <c r="I34" i="2"/>
  <c r="H34" i="2"/>
  <c r="G34" i="2"/>
  <c r="F34" i="2"/>
  <c r="E34" i="2"/>
  <c r="D34" i="2"/>
  <c r="C34" i="2"/>
  <c r="K28" i="2"/>
  <c r="J28" i="2"/>
  <c r="I28" i="2"/>
  <c r="H28" i="2"/>
  <c r="G28" i="2"/>
  <c r="F28" i="2"/>
  <c r="E28" i="2"/>
  <c r="D28" i="2"/>
  <c r="C28" i="2"/>
  <c r="B28" i="2"/>
  <c r="C22" i="2"/>
  <c r="D22" i="2"/>
  <c r="E22" i="2"/>
  <c r="F22" i="2"/>
  <c r="G22" i="2"/>
  <c r="H22" i="2"/>
  <c r="I22" i="2"/>
  <c r="J22" i="2"/>
  <c r="K22" i="2"/>
  <c r="B22" i="2"/>
  <c r="D16" i="68"/>
  <c r="P109" i="80" l="1"/>
  <c r="J109" i="80"/>
  <c r="K109" i="80" s="1"/>
  <c r="K110" i="80" s="1"/>
  <c r="Q109" i="80" l="1"/>
  <c r="Q110" i="80" s="1"/>
  <c r="S52" i="83"/>
  <c r="S51" i="83"/>
  <c r="S20" i="83"/>
  <c r="R63" i="87" l="1"/>
  <c r="S63" i="87" s="1"/>
  <c r="R62" i="87"/>
  <c r="S62" i="87" s="1"/>
  <c r="R48" i="87"/>
  <c r="S48" i="87" s="1"/>
  <c r="R47" i="87"/>
  <c r="S47" i="87" s="1"/>
  <c r="R46" i="87"/>
  <c r="S46" i="87" s="1"/>
  <c r="R45" i="87"/>
  <c r="S45" i="87" s="1"/>
  <c r="R44" i="87"/>
  <c r="S44" i="87" s="1"/>
  <c r="R43" i="87"/>
  <c r="S43" i="87" s="1"/>
  <c r="R42" i="87"/>
  <c r="S42" i="87" s="1"/>
  <c r="R41" i="87"/>
  <c r="S41" i="87" s="1"/>
  <c r="R40" i="87"/>
  <c r="S40" i="87" s="1"/>
  <c r="R39" i="87"/>
  <c r="S39" i="87" s="1"/>
  <c r="R36" i="87"/>
  <c r="S36" i="87" s="1"/>
  <c r="R35" i="87"/>
  <c r="S35" i="87" s="1"/>
  <c r="R34" i="87"/>
  <c r="S34" i="87" s="1"/>
  <c r="R33" i="87"/>
  <c r="S33" i="87" s="1"/>
  <c r="R32" i="87"/>
  <c r="S32" i="87" s="1"/>
  <c r="R31" i="87"/>
  <c r="S31" i="87" s="1"/>
  <c r="R30" i="87"/>
  <c r="S30" i="87" s="1"/>
  <c r="R29" i="87"/>
  <c r="S29" i="87" s="1"/>
  <c r="R28" i="87"/>
  <c r="S28" i="87" s="1"/>
  <c r="R27" i="87"/>
  <c r="S27" i="87" s="1"/>
  <c r="R26" i="87"/>
  <c r="S26" i="87" s="1"/>
  <c r="R25" i="87"/>
  <c r="S25" i="87" s="1"/>
  <c r="R24" i="87"/>
  <c r="S24" i="87" s="1"/>
  <c r="R23" i="87"/>
  <c r="S23" i="87" s="1"/>
  <c r="R22" i="87"/>
  <c r="S22" i="87" s="1"/>
  <c r="R21" i="87"/>
  <c r="S21" i="87" s="1"/>
  <c r="R20" i="87"/>
  <c r="S20" i="87" s="1"/>
  <c r="R19" i="87"/>
  <c r="S19" i="87" s="1"/>
  <c r="R18" i="87"/>
  <c r="S18" i="87" s="1"/>
  <c r="R10" i="87"/>
  <c r="S10" i="87" s="1"/>
  <c r="R9" i="87"/>
  <c r="S9" i="87" s="1"/>
  <c r="R8" i="87"/>
  <c r="S8" i="87" s="1"/>
  <c r="R7" i="87"/>
  <c r="S7" i="87" s="1"/>
  <c r="R6" i="87"/>
  <c r="S6" i="87" s="1"/>
  <c r="D67" i="3"/>
  <c r="E67" i="3"/>
  <c r="F67" i="3"/>
  <c r="G67" i="3"/>
  <c r="H67" i="3"/>
  <c r="I67" i="3"/>
  <c r="J67" i="3"/>
  <c r="K67" i="3"/>
  <c r="L67" i="3"/>
  <c r="C67" i="3"/>
  <c r="S64" i="87" l="1"/>
  <c r="S49" i="87"/>
  <c r="S11" i="87"/>
  <c r="C66" i="3"/>
  <c r="C65" i="3"/>
  <c r="C61" i="3"/>
  <c r="D59" i="3"/>
  <c r="E59" i="3"/>
  <c r="F59" i="3"/>
  <c r="G59" i="3"/>
  <c r="H59" i="3"/>
  <c r="I59" i="3"/>
  <c r="J59" i="3"/>
  <c r="K59" i="3"/>
  <c r="L59" i="3"/>
  <c r="C59" i="3"/>
  <c r="L50" i="3" l="1"/>
  <c r="L49" i="3"/>
  <c r="L48" i="3"/>
  <c r="L47" i="3"/>
  <c r="BW47" i="86"/>
  <c r="BV47" i="86"/>
  <c r="BU47" i="86"/>
  <c r="BT47" i="86"/>
  <c r="BS47" i="86"/>
  <c r="BR47" i="86"/>
  <c r="BQ47" i="86"/>
  <c r="BP47" i="86"/>
  <c r="BO47" i="86"/>
  <c r="BN47" i="86"/>
  <c r="BM47" i="86"/>
  <c r="BL47" i="86"/>
  <c r="BK47" i="86"/>
  <c r="BJ47" i="86"/>
  <c r="BI47" i="86"/>
  <c r="BH47" i="86"/>
  <c r="BG47" i="86"/>
  <c r="BF47" i="86"/>
  <c r="BE47" i="86"/>
  <c r="BD47" i="86"/>
  <c r="BC47" i="86"/>
  <c r="BB47" i="86"/>
  <c r="BA47" i="86"/>
  <c r="AZ47" i="86"/>
  <c r="AY47" i="86"/>
  <c r="AX47" i="86"/>
  <c r="AW47" i="86"/>
  <c r="AV47" i="86"/>
  <c r="AU47" i="86"/>
  <c r="AT47" i="86"/>
  <c r="AS47" i="86"/>
  <c r="AR47" i="86"/>
  <c r="AQ47" i="86"/>
  <c r="AP47" i="86"/>
  <c r="AO47" i="86"/>
  <c r="AN47" i="86"/>
  <c r="AM47" i="86"/>
  <c r="AL47" i="86"/>
  <c r="AK47" i="86"/>
  <c r="AJ47" i="86"/>
  <c r="AI47" i="86"/>
  <c r="AH47" i="86"/>
  <c r="AG47" i="86"/>
  <c r="AF47" i="86"/>
  <c r="AE47" i="86"/>
  <c r="AD47" i="86"/>
  <c r="AC47" i="86"/>
  <c r="AB47" i="86"/>
  <c r="AA47" i="86"/>
  <c r="Z47" i="86"/>
  <c r="Y47" i="86"/>
  <c r="X47" i="86"/>
  <c r="W47" i="86"/>
  <c r="V47" i="86"/>
  <c r="U47" i="86"/>
  <c r="T47" i="86"/>
  <c r="S47" i="86"/>
  <c r="R47" i="86"/>
  <c r="Q47" i="86"/>
  <c r="P47" i="86"/>
  <c r="O47" i="86"/>
  <c r="N47" i="86"/>
  <c r="M47" i="86"/>
  <c r="L47" i="86"/>
  <c r="K47" i="86"/>
  <c r="J47" i="86"/>
  <c r="I47" i="86"/>
  <c r="H47" i="86"/>
  <c r="G47" i="86"/>
  <c r="F47" i="86"/>
  <c r="E47" i="86"/>
  <c r="D47" i="86"/>
  <c r="C47" i="86"/>
  <c r="BW46" i="86"/>
  <c r="BV46" i="86"/>
  <c r="BU46" i="86"/>
  <c r="BT46" i="86"/>
  <c r="BS46" i="86"/>
  <c r="BR46" i="86"/>
  <c r="BQ46" i="86"/>
  <c r="BP46" i="86"/>
  <c r="BO46" i="86"/>
  <c r="BN46" i="86"/>
  <c r="BM46" i="86"/>
  <c r="BL46" i="86"/>
  <c r="BK46" i="86"/>
  <c r="BJ46" i="86"/>
  <c r="BI46" i="86"/>
  <c r="BH46" i="86"/>
  <c r="BG46" i="86"/>
  <c r="BF46" i="86"/>
  <c r="BE46" i="86"/>
  <c r="BD46" i="86"/>
  <c r="BC46" i="86"/>
  <c r="BB46" i="86"/>
  <c r="BA46" i="86"/>
  <c r="AZ46" i="86"/>
  <c r="AY46" i="86"/>
  <c r="AX46" i="86"/>
  <c r="AW46" i="86"/>
  <c r="AV46" i="86"/>
  <c r="AU46" i="86"/>
  <c r="AT46" i="86"/>
  <c r="AS46" i="86"/>
  <c r="AR46" i="86"/>
  <c r="AQ46" i="86"/>
  <c r="AP46" i="86"/>
  <c r="AO46" i="86"/>
  <c r="AN46" i="86"/>
  <c r="AM46" i="86"/>
  <c r="AL46" i="86"/>
  <c r="AK46" i="86"/>
  <c r="AJ46" i="86"/>
  <c r="AI46" i="86"/>
  <c r="AH46" i="86"/>
  <c r="AG46" i="86"/>
  <c r="AF46" i="86"/>
  <c r="AE46" i="86"/>
  <c r="AD46" i="86"/>
  <c r="AC46" i="86"/>
  <c r="AB46" i="86"/>
  <c r="AA46" i="86"/>
  <c r="Z46" i="86"/>
  <c r="Y46" i="86"/>
  <c r="X46" i="86"/>
  <c r="W46" i="86"/>
  <c r="V46" i="86"/>
  <c r="U46" i="86"/>
  <c r="T46" i="86"/>
  <c r="S46" i="86"/>
  <c r="R46" i="86"/>
  <c r="Q46" i="86"/>
  <c r="P46" i="86"/>
  <c r="O46" i="86"/>
  <c r="N46" i="86"/>
  <c r="M46" i="86"/>
  <c r="L46" i="86"/>
  <c r="K46" i="86"/>
  <c r="J46" i="86"/>
  <c r="I46" i="86"/>
  <c r="H46" i="86"/>
  <c r="G46" i="86"/>
  <c r="F46" i="86"/>
  <c r="E46" i="86"/>
  <c r="D46" i="86"/>
  <c r="C46" i="86"/>
  <c r="BW45" i="86"/>
  <c r="BV45" i="86"/>
  <c r="BU45" i="86"/>
  <c r="BT45" i="86"/>
  <c r="BS45" i="86"/>
  <c r="BR45" i="86"/>
  <c r="BQ45" i="86"/>
  <c r="BP45" i="86"/>
  <c r="BO45" i="86"/>
  <c r="BN45" i="86"/>
  <c r="BM45" i="86"/>
  <c r="BL45" i="86"/>
  <c r="BK45" i="86"/>
  <c r="BJ45" i="86"/>
  <c r="BI45" i="86"/>
  <c r="BH45" i="86"/>
  <c r="BG45" i="86"/>
  <c r="BF45" i="86"/>
  <c r="BE45" i="86"/>
  <c r="BD45" i="86"/>
  <c r="BC45" i="86"/>
  <c r="BB45" i="86"/>
  <c r="BA45" i="86"/>
  <c r="AZ45" i="86"/>
  <c r="AY45" i="86"/>
  <c r="AX45" i="86"/>
  <c r="AW45" i="86"/>
  <c r="AV45" i="86"/>
  <c r="AU45" i="86"/>
  <c r="AT45" i="86"/>
  <c r="AS45" i="86"/>
  <c r="AR45" i="86"/>
  <c r="AQ45" i="86"/>
  <c r="AP45" i="86"/>
  <c r="AO45" i="86"/>
  <c r="AN45" i="86"/>
  <c r="AM45" i="86"/>
  <c r="AL45" i="86"/>
  <c r="AK45" i="86"/>
  <c r="AJ45" i="86"/>
  <c r="AI45" i="86"/>
  <c r="AH45" i="86"/>
  <c r="AG45" i="86"/>
  <c r="AF45" i="86"/>
  <c r="AE45" i="86"/>
  <c r="AD45" i="86"/>
  <c r="AC45" i="86"/>
  <c r="AB45" i="86"/>
  <c r="AA45" i="86"/>
  <c r="Z45" i="86"/>
  <c r="Y45" i="86"/>
  <c r="X45" i="86"/>
  <c r="W45" i="86"/>
  <c r="V45" i="86"/>
  <c r="U45" i="86"/>
  <c r="T45" i="86"/>
  <c r="S45" i="86"/>
  <c r="R45" i="86"/>
  <c r="Q45" i="86"/>
  <c r="P45" i="86"/>
  <c r="O45" i="86"/>
  <c r="N45" i="86"/>
  <c r="M45" i="86"/>
  <c r="L45" i="86"/>
  <c r="K45" i="86"/>
  <c r="J45" i="86"/>
  <c r="I45" i="86"/>
  <c r="H45" i="86"/>
  <c r="G45" i="86"/>
  <c r="F45" i="86"/>
  <c r="E45" i="86"/>
  <c r="D45" i="86"/>
  <c r="C45" i="86"/>
  <c r="BW44" i="86"/>
  <c r="BV44" i="86"/>
  <c r="BU44" i="86"/>
  <c r="BT44" i="86"/>
  <c r="BS44" i="86"/>
  <c r="BR44" i="86"/>
  <c r="BQ44" i="86"/>
  <c r="BP44" i="86"/>
  <c r="BO44" i="86"/>
  <c r="BN44" i="86"/>
  <c r="BM44" i="86"/>
  <c r="BL44" i="86"/>
  <c r="BK44" i="86"/>
  <c r="BJ44" i="86"/>
  <c r="BI44" i="86"/>
  <c r="BH44" i="86"/>
  <c r="BG44" i="86"/>
  <c r="BF44" i="86"/>
  <c r="BE44" i="86"/>
  <c r="BD44" i="86"/>
  <c r="BC44" i="86"/>
  <c r="BB44" i="86"/>
  <c r="BA44" i="86"/>
  <c r="AZ44" i="86"/>
  <c r="AY44" i="86"/>
  <c r="AX44" i="86"/>
  <c r="AW44" i="86"/>
  <c r="AV44" i="86"/>
  <c r="AU44" i="86"/>
  <c r="AT44" i="86"/>
  <c r="AS44" i="86"/>
  <c r="AR44" i="86"/>
  <c r="AQ44" i="86"/>
  <c r="AP44" i="86"/>
  <c r="AO44" i="86"/>
  <c r="AN44" i="86"/>
  <c r="AM44" i="86"/>
  <c r="AL44" i="86"/>
  <c r="AK44" i="86"/>
  <c r="AJ44" i="86"/>
  <c r="AI44" i="86"/>
  <c r="AH44" i="86"/>
  <c r="AG44" i="86"/>
  <c r="AF44" i="86"/>
  <c r="AE44" i="86"/>
  <c r="AD44" i="86"/>
  <c r="AC44" i="86"/>
  <c r="AB44" i="86"/>
  <c r="AA44" i="86"/>
  <c r="Z44" i="86"/>
  <c r="Y44" i="86"/>
  <c r="X44" i="86"/>
  <c r="W44" i="86"/>
  <c r="V44" i="86"/>
  <c r="U44" i="86"/>
  <c r="T44" i="86"/>
  <c r="S44" i="86"/>
  <c r="R44" i="86"/>
  <c r="Q44" i="86"/>
  <c r="P44" i="86"/>
  <c r="O44" i="86"/>
  <c r="N44" i="86"/>
  <c r="M44" i="86"/>
  <c r="L44" i="86"/>
  <c r="K44" i="86"/>
  <c r="J44" i="86"/>
  <c r="I44" i="86"/>
  <c r="H44" i="86"/>
  <c r="G44" i="86"/>
  <c r="F44" i="86"/>
  <c r="E44" i="86"/>
  <c r="D44" i="86"/>
  <c r="C44" i="86"/>
  <c r="BW36" i="86"/>
  <c r="BV36" i="86"/>
  <c r="BU36" i="86"/>
  <c r="BT36" i="86"/>
  <c r="BS36" i="86"/>
  <c r="BR36" i="86"/>
  <c r="BQ36" i="86"/>
  <c r="BP36" i="86"/>
  <c r="BO36" i="86"/>
  <c r="BN36" i="86"/>
  <c r="BM36" i="86"/>
  <c r="BL36" i="86"/>
  <c r="BK36" i="86"/>
  <c r="BJ36" i="86"/>
  <c r="BI36" i="86"/>
  <c r="BH36" i="86"/>
  <c r="BG36" i="86"/>
  <c r="BF36" i="86"/>
  <c r="BE36" i="86"/>
  <c r="BD36" i="86"/>
  <c r="BC36" i="86"/>
  <c r="BB36" i="86"/>
  <c r="BA36" i="86"/>
  <c r="AZ36" i="86"/>
  <c r="AY36" i="86"/>
  <c r="AX36" i="86"/>
  <c r="AW36" i="86"/>
  <c r="AV36" i="86"/>
  <c r="AU36" i="86"/>
  <c r="AT36" i="86"/>
  <c r="AS36" i="86"/>
  <c r="AR36" i="86"/>
  <c r="AQ36" i="86"/>
  <c r="AP36" i="86"/>
  <c r="AO36" i="86"/>
  <c r="AN36" i="86"/>
  <c r="AM36" i="86"/>
  <c r="AL36" i="86"/>
  <c r="AK36" i="86"/>
  <c r="AJ36" i="86"/>
  <c r="AI36" i="86"/>
  <c r="AH36" i="86"/>
  <c r="AG36" i="86"/>
  <c r="AF36" i="86"/>
  <c r="AE36" i="86"/>
  <c r="AD36" i="86"/>
  <c r="AC36" i="86"/>
  <c r="AB36" i="86"/>
  <c r="AA36" i="86"/>
  <c r="Z36" i="86"/>
  <c r="Y36" i="86"/>
  <c r="X36" i="86"/>
  <c r="W36" i="86"/>
  <c r="V36" i="86"/>
  <c r="U36" i="86"/>
  <c r="T36" i="86"/>
  <c r="S36" i="86"/>
  <c r="R36" i="86"/>
  <c r="Q36" i="86"/>
  <c r="P36" i="86"/>
  <c r="O36" i="86"/>
  <c r="N36" i="86"/>
  <c r="M36" i="86"/>
  <c r="L36" i="86"/>
  <c r="K36" i="86"/>
  <c r="J36" i="86"/>
  <c r="I36" i="86"/>
  <c r="H36" i="86"/>
  <c r="G36" i="86"/>
  <c r="F36" i="86"/>
  <c r="E36" i="86"/>
  <c r="D36" i="86"/>
  <c r="C36" i="86"/>
  <c r="BW35" i="86"/>
  <c r="BV35" i="86"/>
  <c r="BU35" i="86"/>
  <c r="BT35" i="86"/>
  <c r="BS35" i="86"/>
  <c r="BR35" i="86"/>
  <c r="BQ35" i="86"/>
  <c r="BP35" i="86"/>
  <c r="BO35" i="86"/>
  <c r="BN35" i="86"/>
  <c r="BM35" i="86"/>
  <c r="BL35" i="86"/>
  <c r="BK35" i="86"/>
  <c r="BJ35" i="86"/>
  <c r="BI35" i="86"/>
  <c r="BH35" i="86"/>
  <c r="BG35" i="86"/>
  <c r="BF35" i="86"/>
  <c r="BE35" i="86"/>
  <c r="BD35" i="86"/>
  <c r="BC35" i="86"/>
  <c r="BB35" i="86"/>
  <c r="BA35" i="86"/>
  <c r="AZ35" i="86"/>
  <c r="AY35" i="86"/>
  <c r="AX35" i="86"/>
  <c r="AW35" i="86"/>
  <c r="AV35" i="86"/>
  <c r="AU35" i="86"/>
  <c r="AT35" i="86"/>
  <c r="AS35" i="86"/>
  <c r="AR35" i="86"/>
  <c r="AQ35" i="86"/>
  <c r="AP35" i="86"/>
  <c r="AO35" i="86"/>
  <c r="AN35" i="86"/>
  <c r="AM35" i="86"/>
  <c r="AL35" i="86"/>
  <c r="AK35" i="86"/>
  <c r="AJ35" i="86"/>
  <c r="AI35" i="86"/>
  <c r="AH35" i="86"/>
  <c r="AG35" i="86"/>
  <c r="AF35" i="86"/>
  <c r="AE35" i="86"/>
  <c r="AD35" i="86"/>
  <c r="AC35" i="86"/>
  <c r="AB35" i="86"/>
  <c r="AA35" i="86"/>
  <c r="Z35" i="86"/>
  <c r="Y35" i="86"/>
  <c r="X35" i="86"/>
  <c r="W35" i="86"/>
  <c r="V35" i="86"/>
  <c r="U35" i="86"/>
  <c r="T35" i="86"/>
  <c r="S35" i="86"/>
  <c r="R35" i="86"/>
  <c r="Q35" i="86"/>
  <c r="P35" i="86"/>
  <c r="O35" i="86"/>
  <c r="N35" i="86"/>
  <c r="M35" i="86"/>
  <c r="L35" i="86"/>
  <c r="K35" i="86"/>
  <c r="J35" i="86"/>
  <c r="I35" i="86"/>
  <c r="H35" i="86"/>
  <c r="G35" i="86"/>
  <c r="F35" i="86"/>
  <c r="E35" i="86"/>
  <c r="D35" i="86"/>
  <c r="C35" i="86"/>
  <c r="BW34" i="86"/>
  <c r="BV34" i="86"/>
  <c r="BU34" i="86"/>
  <c r="BT34" i="86"/>
  <c r="BS34" i="86"/>
  <c r="BR34" i="86"/>
  <c r="BQ34" i="86"/>
  <c r="BP34" i="86"/>
  <c r="BO34" i="86"/>
  <c r="BN34" i="86"/>
  <c r="BM34" i="86"/>
  <c r="BL34" i="86"/>
  <c r="BK34" i="86"/>
  <c r="BJ34" i="86"/>
  <c r="BI34" i="86"/>
  <c r="BH34" i="86"/>
  <c r="BG34" i="86"/>
  <c r="BF34" i="86"/>
  <c r="BE34" i="86"/>
  <c r="BD34" i="86"/>
  <c r="BC34" i="86"/>
  <c r="BB34" i="86"/>
  <c r="BA34" i="86"/>
  <c r="AZ34" i="86"/>
  <c r="AY34" i="86"/>
  <c r="AX34" i="86"/>
  <c r="AW34" i="86"/>
  <c r="AV34" i="86"/>
  <c r="AU34" i="86"/>
  <c r="AT34" i="86"/>
  <c r="AS34" i="86"/>
  <c r="AR34" i="86"/>
  <c r="AQ34" i="86"/>
  <c r="AP34" i="86"/>
  <c r="AO34" i="86"/>
  <c r="AN34" i="86"/>
  <c r="AM34" i="86"/>
  <c r="AL34" i="86"/>
  <c r="AK34" i="86"/>
  <c r="AJ34" i="86"/>
  <c r="AI34" i="86"/>
  <c r="AH34" i="86"/>
  <c r="AG34" i="86"/>
  <c r="AF34" i="86"/>
  <c r="AE34" i="86"/>
  <c r="AD34" i="86"/>
  <c r="AC34" i="86"/>
  <c r="AB34" i="86"/>
  <c r="AA34" i="86"/>
  <c r="Z34" i="86"/>
  <c r="Y34" i="86"/>
  <c r="X34" i="86"/>
  <c r="W34" i="86"/>
  <c r="V34" i="86"/>
  <c r="U34" i="86"/>
  <c r="T34" i="86"/>
  <c r="S34" i="86"/>
  <c r="R34" i="86"/>
  <c r="Q34" i="86"/>
  <c r="P34" i="86"/>
  <c r="O34" i="86"/>
  <c r="N34" i="86"/>
  <c r="M34" i="86"/>
  <c r="L34" i="86"/>
  <c r="K34" i="86"/>
  <c r="J34" i="86"/>
  <c r="I34" i="86"/>
  <c r="H34" i="86"/>
  <c r="G34" i="86"/>
  <c r="F34" i="86"/>
  <c r="E34" i="86"/>
  <c r="D34" i="86"/>
  <c r="C34" i="86"/>
  <c r="BW33" i="86"/>
  <c r="BV33" i="86"/>
  <c r="BU33" i="86"/>
  <c r="BT33" i="86"/>
  <c r="BS33" i="86"/>
  <c r="BR33" i="86"/>
  <c r="BQ33" i="86"/>
  <c r="BP33" i="86"/>
  <c r="BO33" i="86"/>
  <c r="BN33" i="86"/>
  <c r="BM33" i="86"/>
  <c r="BL33" i="86"/>
  <c r="BK33" i="86"/>
  <c r="BJ33" i="86"/>
  <c r="BI33" i="86"/>
  <c r="BH33" i="86"/>
  <c r="BG33" i="86"/>
  <c r="BF33" i="86"/>
  <c r="BE33" i="86"/>
  <c r="BD33" i="86"/>
  <c r="BC33" i="86"/>
  <c r="BB33" i="86"/>
  <c r="BA33" i="86"/>
  <c r="AZ33" i="86"/>
  <c r="AY33" i="86"/>
  <c r="AX33" i="86"/>
  <c r="AW33" i="86"/>
  <c r="AV33" i="86"/>
  <c r="AU33" i="86"/>
  <c r="AT33" i="86"/>
  <c r="AS33" i="86"/>
  <c r="AR33" i="86"/>
  <c r="AQ33" i="86"/>
  <c r="AP33" i="86"/>
  <c r="AO33" i="86"/>
  <c r="AN33" i="86"/>
  <c r="AM33" i="86"/>
  <c r="AL33" i="86"/>
  <c r="AK33" i="86"/>
  <c r="AJ33" i="86"/>
  <c r="AI33" i="86"/>
  <c r="AH33" i="86"/>
  <c r="AG33" i="86"/>
  <c r="AF33" i="86"/>
  <c r="AE33" i="86"/>
  <c r="AD33" i="86"/>
  <c r="AC33" i="86"/>
  <c r="AB33" i="86"/>
  <c r="AA33" i="86"/>
  <c r="Z33" i="86"/>
  <c r="Y33" i="86"/>
  <c r="X33" i="86"/>
  <c r="W33" i="86"/>
  <c r="V33" i="86"/>
  <c r="U33" i="86"/>
  <c r="T33" i="86"/>
  <c r="S33" i="86"/>
  <c r="R33" i="86"/>
  <c r="Q33" i="86"/>
  <c r="P33" i="86"/>
  <c r="O33" i="86"/>
  <c r="N33" i="86"/>
  <c r="M33" i="86"/>
  <c r="L33" i="86"/>
  <c r="K33" i="86"/>
  <c r="J33" i="86"/>
  <c r="I33" i="86"/>
  <c r="H33" i="86"/>
  <c r="G33" i="86"/>
  <c r="F33" i="86"/>
  <c r="E33" i="86"/>
  <c r="D33" i="86"/>
  <c r="C33" i="86"/>
  <c r="BX33" i="86" s="1"/>
  <c r="BW32" i="86"/>
  <c r="BV32" i="86"/>
  <c r="BU32" i="86"/>
  <c r="BT32" i="86"/>
  <c r="BS32" i="86"/>
  <c r="BR32" i="86"/>
  <c r="BQ32" i="86"/>
  <c r="BP32" i="86"/>
  <c r="BO32" i="86"/>
  <c r="BN32" i="86"/>
  <c r="BM32" i="86"/>
  <c r="BL32" i="86"/>
  <c r="BK32" i="86"/>
  <c r="BJ32" i="86"/>
  <c r="BI32" i="86"/>
  <c r="BH32" i="86"/>
  <c r="BG32" i="86"/>
  <c r="BF32" i="86"/>
  <c r="BE32" i="86"/>
  <c r="BD32" i="86"/>
  <c r="BC32" i="86"/>
  <c r="BB32" i="86"/>
  <c r="BA32" i="86"/>
  <c r="AZ32" i="86"/>
  <c r="AY32" i="86"/>
  <c r="AX32" i="86"/>
  <c r="AW32" i="86"/>
  <c r="AV32" i="86"/>
  <c r="AU32" i="86"/>
  <c r="AT32" i="86"/>
  <c r="AS32" i="86"/>
  <c r="AR32" i="86"/>
  <c r="AQ32" i="86"/>
  <c r="AP32" i="86"/>
  <c r="AO32" i="86"/>
  <c r="AN32" i="86"/>
  <c r="AM32" i="86"/>
  <c r="AL32" i="86"/>
  <c r="AK32" i="86"/>
  <c r="AJ32" i="86"/>
  <c r="AI32" i="86"/>
  <c r="AH32" i="86"/>
  <c r="AG32" i="86"/>
  <c r="AF32" i="86"/>
  <c r="AE32" i="86"/>
  <c r="AD32" i="86"/>
  <c r="AC32" i="86"/>
  <c r="AB32" i="86"/>
  <c r="AA32" i="86"/>
  <c r="Z32" i="86"/>
  <c r="Y32" i="86"/>
  <c r="X32" i="86"/>
  <c r="W32" i="86"/>
  <c r="V32" i="86"/>
  <c r="U32" i="86"/>
  <c r="T32" i="86"/>
  <c r="S32" i="86"/>
  <c r="R32" i="86"/>
  <c r="Q32" i="86"/>
  <c r="P32" i="86"/>
  <c r="O32" i="86"/>
  <c r="N32" i="86"/>
  <c r="M32" i="86"/>
  <c r="L32" i="86"/>
  <c r="K32" i="86"/>
  <c r="J32" i="86"/>
  <c r="I32" i="86"/>
  <c r="H32" i="86"/>
  <c r="G32" i="86"/>
  <c r="F32" i="86"/>
  <c r="E32" i="86"/>
  <c r="D32" i="86"/>
  <c r="C32" i="86"/>
  <c r="BW31" i="86"/>
  <c r="BV31" i="86"/>
  <c r="BU31" i="86"/>
  <c r="BT31" i="86"/>
  <c r="BS31" i="86"/>
  <c r="BR31" i="86"/>
  <c r="BQ31" i="86"/>
  <c r="BP31" i="86"/>
  <c r="BO31" i="86"/>
  <c r="BN31" i="86"/>
  <c r="BM31" i="86"/>
  <c r="BL31" i="86"/>
  <c r="BK31" i="86"/>
  <c r="BJ31" i="86"/>
  <c r="BI31" i="86"/>
  <c r="BH31" i="86"/>
  <c r="BG31" i="86"/>
  <c r="BF31" i="86"/>
  <c r="BE31" i="86"/>
  <c r="BD31" i="86"/>
  <c r="BC31" i="86"/>
  <c r="BB31" i="86"/>
  <c r="BA31" i="86"/>
  <c r="AZ31" i="86"/>
  <c r="AY31" i="86"/>
  <c r="AX31" i="86"/>
  <c r="AW31" i="86"/>
  <c r="AV31" i="86"/>
  <c r="AU31" i="86"/>
  <c r="AT31" i="86"/>
  <c r="AS31" i="86"/>
  <c r="AR31" i="86"/>
  <c r="AQ31" i="86"/>
  <c r="AP31" i="86"/>
  <c r="AO31" i="86"/>
  <c r="AN31" i="86"/>
  <c r="AM31" i="86"/>
  <c r="AL31" i="86"/>
  <c r="AK31" i="86"/>
  <c r="AJ31" i="86"/>
  <c r="AI31" i="86"/>
  <c r="AH31" i="86"/>
  <c r="AG31" i="86"/>
  <c r="AF31" i="86"/>
  <c r="AE31" i="86"/>
  <c r="AD31" i="86"/>
  <c r="AC31" i="86"/>
  <c r="AB31" i="86"/>
  <c r="AA31" i="86"/>
  <c r="Z31" i="86"/>
  <c r="Y31" i="86"/>
  <c r="X31" i="86"/>
  <c r="W31" i="86"/>
  <c r="V31" i="86"/>
  <c r="U31" i="86"/>
  <c r="T31" i="86"/>
  <c r="S31" i="86"/>
  <c r="R31" i="86"/>
  <c r="Q31" i="86"/>
  <c r="P31" i="86"/>
  <c r="O31" i="86"/>
  <c r="N31" i="86"/>
  <c r="M31" i="86"/>
  <c r="L31" i="86"/>
  <c r="K31" i="86"/>
  <c r="J31" i="86"/>
  <c r="I31" i="86"/>
  <c r="H31" i="86"/>
  <c r="G31" i="86"/>
  <c r="F31" i="86"/>
  <c r="E31" i="86"/>
  <c r="D31" i="86"/>
  <c r="C31" i="86"/>
  <c r="BW30" i="86"/>
  <c r="BV30" i="86"/>
  <c r="BU30" i="86"/>
  <c r="BT30" i="86"/>
  <c r="BS30" i="86"/>
  <c r="BR30" i="86"/>
  <c r="BQ30" i="86"/>
  <c r="BP30" i="86"/>
  <c r="BO30" i="86"/>
  <c r="BN30" i="86"/>
  <c r="BM30" i="86"/>
  <c r="BL30" i="86"/>
  <c r="BK30" i="86"/>
  <c r="BJ30" i="86"/>
  <c r="BI30" i="86"/>
  <c r="BH30" i="86"/>
  <c r="BG30" i="86"/>
  <c r="BF30" i="86"/>
  <c r="BE30" i="86"/>
  <c r="BD30" i="86"/>
  <c r="BC30" i="86"/>
  <c r="BB30" i="86"/>
  <c r="BA30" i="86"/>
  <c r="AZ30" i="86"/>
  <c r="AY30" i="86"/>
  <c r="AX30" i="86"/>
  <c r="AW30" i="86"/>
  <c r="AV30" i="86"/>
  <c r="AU30" i="86"/>
  <c r="AT30" i="86"/>
  <c r="AS30" i="86"/>
  <c r="AR30" i="86"/>
  <c r="AQ30" i="86"/>
  <c r="AP30" i="86"/>
  <c r="AO30" i="86"/>
  <c r="AN30" i="86"/>
  <c r="AM30" i="86"/>
  <c r="AL30" i="86"/>
  <c r="AK30" i="86"/>
  <c r="AJ30" i="86"/>
  <c r="AI30" i="86"/>
  <c r="AH30" i="86"/>
  <c r="AG30" i="86"/>
  <c r="AF30" i="86"/>
  <c r="AE30" i="86"/>
  <c r="AD30" i="86"/>
  <c r="AC30" i="86"/>
  <c r="AB30" i="86"/>
  <c r="AA30" i="86"/>
  <c r="Z30" i="86"/>
  <c r="Y30" i="86"/>
  <c r="X30" i="86"/>
  <c r="W30" i="86"/>
  <c r="V30" i="86"/>
  <c r="U30" i="86"/>
  <c r="T30" i="86"/>
  <c r="S30" i="86"/>
  <c r="R30" i="86"/>
  <c r="Q30" i="86"/>
  <c r="P30" i="86"/>
  <c r="O30" i="86"/>
  <c r="N30" i="86"/>
  <c r="M30" i="86"/>
  <c r="L30" i="86"/>
  <c r="K30" i="86"/>
  <c r="J30" i="86"/>
  <c r="I30" i="86"/>
  <c r="H30" i="86"/>
  <c r="G30" i="86"/>
  <c r="F30" i="86"/>
  <c r="E30" i="86"/>
  <c r="D30" i="86"/>
  <c r="C30" i="86"/>
  <c r="BW29" i="86"/>
  <c r="BV29" i="86"/>
  <c r="BU29" i="86"/>
  <c r="BT29" i="86"/>
  <c r="BS29" i="86"/>
  <c r="BR29" i="86"/>
  <c r="BQ29" i="86"/>
  <c r="BP29" i="86"/>
  <c r="BO29" i="86"/>
  <c r="BN29" i="86"/>
  <c r="BM29" i="86"/>
  <c r="BL29" i="86"/>
  <c r="BK29" i="86"/>
  <c r="BJ29" i="86"/>
  <c r="BI29" i="86"/>
  <c r="BH29" i="86"/>
  <c r="BG29" i="86"/>
  <c r="BF29" i="86"/>
  <c r="BE29" i="86"/>
  <c r="BD29" i="86"/>
  <c r="BC29" i="86"/>
  <c r="BB29" i="86"/>
  <c r="BA29" i="86"/>
  <c r="AZ29" i="86"/>
  <c r="AY29" i="86"/>
  <c r="AX29" i="86"/>
  <c r="AW29" i="86"/>
  <c r="AV29" i="86"/>
  <c r="AU29" i="86"/>
  <c r="AT29" i="86"/>
  <c r="AS29" i="86"/>
  <c r="AR29" i="86"/>
  <c r="AQ29" i="86"/>
  <c r="AP29" i="86"/>
  <c r="AO29" i="86"/>
  <c r="AN29" i="86"/>
  <c r="AM29" i="86"/>
  <c r="AL29" i="86"/>
  <c r="AK29" i="86"/>
  <c r="AJ29" i="86"/>
  <c r="AI29" i="86"/>
  <c r="AH29" i="86"/>
  <c r="AG29" i="86"/>
  <c r="AF29" i="86"/>
  <c r="AE29" i="86"/>
  <c r="AD29" i="86"/>
  <c r="AC29" i="86"/>
  <c r="AB29" i="86"/>
  <c r="AA29" i="86"/>
  <c r="Z29" i="86"/>
  <c r="Y29" i="86"/>
  <c r="X29" i="86"/>
  <c r="W29" i="86"/>
  <c r="V29" i="86"/>
  <c r="U29" i="86"/>
  <c r="T29" i="86"/>
  <c r="S29" i="86"/>
  <c r="R29" i="86"/>
  <c r="Q29" i="86"/>
  <c r="P29" i="86"/>
  <c r="O29" i="86"/>
  <c r="N29" i="86"/>
  <c r="M29" i="86"/>
  <c r="L29" i="86"/>
  <c r="K29" i="86"/>
  <c r="J29" i="86"/>
  <c r="I29" i="86"/>
  <c r="H29" i="86"/>
  <c r="G29" i="86"/>
  <c r="F29" i="86"/>
  <c r="E29" i="86"/>
  <c r="D29" i="86"/>
  <c r="C29" i="86"/>
  <c r="BW28" i="86"/>
  <c r="BV28" i="86"/>
  <c r="BU28" i="86"/>
  <c r="BT28" i="86"/>
  <c r="BS28" i="86"/>
  <c r="BR28" i="86"/>
  <c r="BQ28" i="86"/>
  <c r="BP28" i="86"/>
  <c r="BO28" i="86"/>
  <c r="BN28" i="86"/>
  <c r="BM28" i="86"/>
  <c r="BL28" i="86"/>
  <c r="BK28" i="86"/>
  <c r="BJ28" i="86"/>
  <c r="BI28" i="86"/>
  <c r="BH28" i="86"/>
  <c r="BG28" i="86"/>
  <c r="BF28" i="86"/>
  <c r="BE28" i="86"/>
  <c r="BD28" i="86"/>
  <c r="BC28" i="86"/>
  <c r="BB28" i="86"/>
  <c r="BA28" i="86"/>
  <c r="AZ28" i="86"/>
  <c r="AY28" i="86"/>
  <c r="AX28" i="86"/>
  <c r="AW28" i="86"/>
  <c r="AV28" i="86"/>
  <c r="AU28" i="86"/>
  <c r="AT28" i="86"/>
  <c r="AS28" i="86"/>
  <c r="AR28" i="86"/>
  <c r="AQ28" i="86"/>
  <c r="AP28" i="86"/>
  <c r="AO28" i="86"/>
  <c r="AN28" i="86"/>
  <c r="AM28" i="86"/>
  <c r="AL28" i="86"/>
  <c r="AK28" i="86"/>
  <c r="AJ28" i="86"/>
  <c r="AI28" i="86"/>
  <c r="AH28" i="86"/>
  <c r="AG28" i="86"/>
  <c r="AF28" i="86"/>
  <c r="AE28" i="86"/>
  <c r="AD28" i="86"/>
  <c r="AC28" i="86"/>
  <c r="AB28" i="86"/>
  <c r="AA28" i="86"/>
  <c r="Z28" i="86"/>
  <c r="Y28" i="86"/>
  <c r="X28" i="86"/>
  <c r="W28" i="86"/>
  <c r="V28" i="86"/>
  <c r="U28" i="86"/>
  <c r="T28" i="86"/>
  <c r="S28" i="86"/>
  <c r="R28" i="86"/>
  <c r="Q28" i="86"/>
  <c r="P28" i="86"/>
  <c r="O28" i="86"/>
  <c r="N28" i="86"/>
  <c r="M28" i="86"/>
  <c r="L28" i="86"/>
  <c r="K28" i="86"/>
  <c r="J28" i="86"/>
  <c r="I28" i="86"/>
  <c r="H28" i="86"/>
  <c r="G28" i="86"/>
  <c r="F28" i="86"/>
  <c r="E28" i="86"/>
  <c r="D28" i="86"/>
  <c r="C28" i="86"/>
  <c r="BW27" i="86"/>
  <c r="BV27" i="86"/>
  <c r="BU27" i="86"/>
  <c r="BT27" i="86"/>
  <c r="BS27" i="86"/>
  <c r="BR27" i="86"/>
  <c r="BQ27" i="86"/>
  <c r="BP27" i="86"/>
  <c r="BO27" i="86"/>
  <c r="BN27" i="86"/>
  <c r="BM27" i="86"/>
  <c r="BL27" i="86"/>
  <c r="BK27" i="86"/>
  <c r="BJ27" i="86"/>
  <c r="BI27" i="86"/>
  <c r="BH27" i="86"/>
  <c r="BG27" i="86"/>
  <c r="BF27" i="86"/>
  <c r="BE27" i="86"/>
  <c r="BD27" i="86"/>
  <c r="BC27" i="86"/>
  <c r="BB27" i="86"/>
  <c r="BA27" i="86"/>
  <c r="AZ27" i="86"/>
  <c r="AY27" i="86"/>
  <c r="AX27" i="86"/>
  <c r="AW27" i="86"/>
  <c r="AV27" i="86"/>
  <c r="AU27" i="86"/>
  <c r="AT27" i="86"/>
  <c r="AS27" i="86"/>
  <c r="AR27" i="86"/>
  <c r="AQ27" i="86"/>
  <c r="AP27" i="86"/>
  <c r="AO27" i="86"/>
  <c r="AN27" i="86"/>
  <c r="AM27" i="86"/>
  <c r="AL27" i="86"/>
  <c r="AK27" i="86"/>
  <c r="AJ27" i="86"/>
  <c r="AI27" i="86"/>
  <c r="AH27" i="86"/>
  <c r="AG27" i="86"/>
  <c r="AF27" i="86"/>
  <c r="AE27" i="86"/>
  <c r="AD27" i="86"/>
  <c r="AC27" i="86"/>
  <c r="AB27" i="86"/>
  <c r="AA27" i="86"/>
  <c r="Z27" i="86"/>
  <c r="Y27" i="86"/>
  <c r="X27" i="86"/>
  <c r="W27" i="86"/>
  <c r="V27" i="86"/>
  <c r="U27" i="86"/>
  <c r="T27" i="86"/>
  <c r="S27" i="86"/>
  <c r="R27" i="86"/>
  <c r="Q27" i="86"/>
  <c r="P27" i="86"/>
  <c r="O27" i="86"/>
  <c r="N27" i="86"/>
  <c r="M27" i="86"/>
  <c r="L27" i="86"/>
  <c r="K27" i="86"/>
  <c r="J27" i="86"/>
  <c r="I27" i="86"/>
  <c r="H27" i="86"/>
  <c r="G27" i="86"/>
  <c r="F27" i="86"/>
  <c r="E27" i="86"/>
  <c r="D27" i="86"/>
  <c r="C27" i="86"/>
  <c r="BW26" i="86"/>
  <c r="BV26" i="86"/>
  <c r="BU26" i="86"/>
  <c r="BT26" i="86"/>
  <c r="BS26" i="86"/>
  <c r="BR26" i="86"/>
  <c r="BQ26" i="86"/>
  <c r="BP26" i="86"/>
  <c r="BO26" i="86"/>
  <c r="BN26" i="86"/>
  <c r="BM26" i="86"/>
  <c r="BL26" i="86"/>
  <c r="BK26" i="86"/>
  <c r="BJ26" i="86"/>
  <c r="BI26" i="86"/>
  <c r="BH26" i="86"/>
  <c r="BG26" i="86"/>
  <c r="BF26" i="86"/>
  <c r="BE26" i="86"/>
  <c r="BD26" i="86"/>
  <c r="BC26" i="86"/>
  <c r="BB26" i="86"/>
  <c r="BA26" i="86"/>
  <c r="AZ26" i="86"/>
  <c r="AY26" i="86"/>
  <c r="AX26" i="86"/>
  <c r="AW26" i="86"/>
  <c r="AV26" i="86"/>
  <c r="AU26" i="86"/>
  <c r="AT26" i="86"/>
  <c r="AS26" i="86"/>
  <c r="AR26" i="86"/>
  <c r="AQ26" i="86"/>
  <c r="AP26" i="86"/>
  <c r="AO26" i="86"/>
  <c r="AN26" i="86"/>
  <c r="AM26" i="86"/>
  <c r="AL26" i="86"/>
  <c r="AK26" i="86"/>
  <c r="AJ26" i="86"/>
  <c r="AI26" i="86"/>
  <c r="AH26" i="86"/>
  <c r="AG26" i="86"/>
  <c r="AF26" i="86"/>
  <c r="AE26" i="86"/>
  <c r="AD26" i="86"/>
  <c r="AC26" i="86"/>
  <c r="AB26" i="86"/>
  <c r="AA26" i="86"/>
  <c r="Z26" i="86"/>
  <c r="Y26" i="86"/>
  <c r="X26" i="86"/>
  <c r="W26" i="86"/>
  <c r="V26" i="86"/>
  <c r="U26" i="86"/>
  <c r="T26" i="86"/>
  <c r="S26" i="86"/>
  <c r="R26" i="86"/>
  <c r="Q26" i="86"/>
  <c r="P26" i="86"/>
  <c r="O26" i="86"/>
  <c r="N26" i="86"/>
  <c r="M26" i="86"/>
  <c r="L26" i="86"/>
  <c r="K26" i="86"/>
  <c r="J26" i="86"/>
  <c r="I26" i="86"/>
  <c r="H26" i="86"/>
  <c r="G26" i="86"/>
  <c r="F26" i="86"/>
  <c r="E26" i="86"/>
  <c r="D26" i="86"/>
  <c r="C26" i="86"/>
  <c r="BW25" i="86"/>
  <c r="BV25" i="86"/>
  <c r="BU25" i="86"/>
  <c r="BT25" i="86"/>
  <c r="BS25" i="86"/>
  <c r="BR25" i="86"/>
  <c r="BQ25" i="86"/>
  <c r="BP25" i="86"/>
  <c r="BO25" i="86"/>
  <c r="BN25" i="86"/>
  <c r="BM25" i="86"/>
  <c r="BL25" i="86"/>
  <c r="BK25" i="86"/>
  <c r="BJ25" i="86"/>
  <c r="BI25" i="86"/>
  <c r="BH25" i="86"/>
  <c r="BG25" i="86"/>
  <c r="BF25" i="86"/>
  <c r="BE25" i="86"/>
  <c r="BD25" i="86"/>
  <c r="BC25" i="86"/>
  <c r="BB25" i="86"/>
  <c r="BA25" i="86"/>
  <c r="AZ25" i="86"/>
  <c r="AY25" i="86"/>
  <c r="AX25" i="86"/>
  <c r="AW25" i="86"/>
  <c r="AV25" i="86"/>
  <c r="AU25" i="86"/>
  <c r="AT25" i="86"/>
  <c r="AS25" i="86"/>
  <c r="AR25" i="86"/>
  <c r="AQ25" i="86"/>
  <c r="AP25" i="86"/>
  <c r="AO25" i="86"/>
  <c r="AN25" i="86"/>
  <c r="AM25" i="86"/>
  <c r="AL25" i="86"/>
  <c r="AK25" i="86"/>
  <c r="AJ25" i="86"/>
  <c r="AI25" i="86"/>
  <c r="AH25" i="86"/>
  <c r="AG25" i="86"/>
  <c r="AF25" i="86"/>
  <c r="AE25" i="86"/>
  <c r="AD25" i="86"/>
  <c r="AC25" i="86"/>
  <c r="AB25" i="86"/>
  <c r="AA25" i="86"/>
  <c r="Z25" i="86"/>
  <c r="Y25" i="86"/>
  <c r="X25" i="86"/>
  <c r="W25" i="86"/>
  <c r="V25" i="86"/>
  <c r="U25" i="86"/>
  <c r="T25" i="86"/>
  <c r="S25" i="86"/>
  <c r="R25" i="86"/>
  <c r="Q25" i="86"/>
  <c r="P25" i="86"/>
  <c r="O25" i="86"/>
  <c r="N25" i="86"/>
  <c r="M25" i="86"/>
  <c r="L25" i="86"/>
  <c r="K25" i="86"/>
  <c r="J25" i="86"/>
  <c r="I25" i="86"/>
  <c r="H25" i="86"/>
  <c r="G25" i="86"/>
  <c r="F25" i="86"/>
  <c r="E25" i="86"/>
  <c r="D25" i="86"/>
  <c r="C25" i="86"/>
  <c r="BW24" i="86"/>
  <c r="BV24" i="86"/>
  <c r="BU24" i="86"/>
  <c r="BT24" i="86"/>
  <c r="BS24" i="86"/>
  <c r="BR24" i="86"/>
  <c r="BQ24" i="86"/>
  <c r="BP24" i="86"/>
  <c r="BO24" i="86"/>
  <c r="BN24" i="86"/>
  <c r="BM24" i="86"/>
  <c r="BL24" i="86"/>
  <c r="BK24" i="86"/>
  <c r="BJ24" i="86"/>
  <c r="BI24" i="86"/>
  <c r="BH24" i="86"/>
  <c r="BG24" i="86"/>
  <c r="BF24" i="86"/>
  <c r="BE24" i="86"/>
  <c r="BD24" i="86"/>
  <c r="BC24" i="86"/>
  <c r="BB24" i="86"/>
  <c r="BA24" i="86"/>
  <c r="AZ24" i="86"/>
  <c r="AY24" i="86"/>
  <c r="AX24" i="86"/>
  <c r="AW24" i="86"/>
  <c r="AV24" i="86"/>
  <c r="AU24" i="86"/>
  <c r="AT24" i="86"/>
  <c r="AS24" i="86"/>
  <c r="AR24" i="86"/>
  <c r="AQ24" i="86"/>
  <c r="AP24" i="86"/>
  <c r="AO24" i="86"/>
  <c r="AN24" i="86"/>
  <c r="AM24" i="86"/>
  <c r="AL24" i="86"/>
  <c r="AK24" i="86"/>
  <c r="AJ24" i="86"/>
  <c r="AI24" i="86"/>
  <c r="AH24" i="86"/>
  <c r="AG24" i="86"/>
  <c r="AF24" i="86"/>
  <c r="AE24" i="86"/>
  <c r="AD24" i="86"/>
  <c r="AC24" i="86"/>
  <c r="AB24" i="86"/>
  <c r="AA24" i="86"/>
  <c r="Z24" i="86"/>
  <c r="Y24" i="86"/>
  <c r="X24" i="86"/>
  <c r="W24" i="86"/>
  <c r="V24" i="86"/>
  <c r="U24" i="86"/>
  <c r="T24" i="86"/>
  <c r="S24" i="86"/>
  <c r="R24" i="86"/>
  <c r="Q24" i="86"/>
  <c r="P24" i="86"/>
  <c r="O24" i="86"/>
  <c r="N24" i="86"/>
  <c r="M24" i="86"/>
  <c r="L24" i="86"/>
  <c r="K24" i="86"/>
  <c r="J24" i="86"/>
  <c r="I24" i="86"/>
  <c r="H24" i="86"/>
  <c r="G24" i="86"/>
  <c r="F24" i="86"/>
  <c r="E24" i="86"/>
  <c r="D24" i="86"/>
  <c r="C24" i="86"/>
  <c r="BW23" i="86"/>
  <c r="BV23" i="86"/>
  <c r="BU23" i="86"/>
  <c r="BT23" i="86"/>
  <c r="BS23" i="86"/>
  <c r="BR23" i="86"/>
  <c r="BQ23" i="86"/>
  <c r="BP23" i="86"/>
  <c r="BO23" i="86"/>
  <c r="BN23" i="86"/>
  <c r="BM23" i="86"/>
  <c r="BL23" i="86"/>
  <c r="BK23" i="86"/>
  <c r="BJ23" i="86"/>
  <c r="BI23" i="86"/>
  <c r="BH23" i="86"/>
  <c r="BG23" i="86"/>
  <c r="BF23" i="86"/>
  <c r="BE23" i="86"/>
  <c r="BD23" i="86"/>
  <c r="BC23" i="86"/>
  <c r="BB23" i="86"/>
  <c r="BA23" i="86"/>
  <c r="AZ23" i="86"/>
  <c r="AY23" i="86"/>
  <c r="AX23" i="86"/>
  <c r="AW23" i="86"/>
  <c r="AV23" i="86"/>
  <c r="AU23" i="86"/>
  <c r="AT23" i="86"/>
  <c r="AS23" i="86"/>
  <c r="AR23" i="86"/>
  <c r="AQ23" i="86"/>
  <c r="AP23" i="86"/>
  <c r="AO23" i="86"/>
  <c r="AN23" i="86"/>
  <c r="AM23" i="86"/>
  <c r="AL23" i="86"/>
  <c r="AK23" i="86"/>
  <c r="AJ23" i="86"/>
  <c r="AI23" i="86"/>
  <c r="AH23" i="86"/>
  <c r="AG23" i="86"/>
  <c r="AF23" i="86"/>
  <c r="AE23" i="86"/>
  <c r="AD23" i="86"/>
  <c r="AC23" i="86"/>
  <c r="AB23" i="86"/>
  <c r="AA23" i="86"/>
  <c r="Z23" i="86"/>
  <c r="Y23" i="86"/>
  <c r="X23" i="86"/>
  <c r="W23" i="86"/>
  <c r="V23" i="86"/>
  <c r="U23" i="86"/>
  <c r="T23" i="86"/>
  <c r="S23" i="86"/>
  <c r="R23" i="86"/>
  <c r="Q23" i="86"/>
  <c r="P23" i="86"/>
  <c r="O23" i="86"/>
  <c r="N23" i="86"/>
  <c r="M23" i="86"/>
  <c r="L23" i="86"/>
  <c r="K23" i="86"/>
  <c r="J23" i="86"/>
  <c r="I23" i="86"/>
  <c r="H23" i="86"/>
  <c r="G23" i="86"/>
  <c r="F23" i="86"/>
  <c r="E23" i="86"/>
  <c r="D23" i="86"/>
  <c r="C23" i="86"/>
  <c r="BW22" i="86"/>
  <c r="BV22" i="86"/>
  <c r="BV37" i="86" s="1"/>
  <c r="BU22" i="86"/>
  <c r="BT22" i="86"/>
  <c r="BS22" i="86"/>
  <c r="BR22" i="86"/>
  <c r="BQ22" i="86"/>
  <c r="BP22" i="86"/>
  <c r="BO22" i="86"/>
  <c r="BN22" i="86"/>
  <c r="BM22" i="86"/>
  <c r="BL22" i="86"/>
  <c r="BK22" i="86"/>
  <c r="BJ22" i="86"/>
  <c r="BJ37" i="86" s="1"/>
  <c r="BI22" i="86"/>
  <c r="BH22" i="86"/>
  <c r="BG22" i="86"/>
  <c r="BF22" i="86"/>
  <c r="BE22" i="86"/>
  <c r="BD22" i="86"/>
  <c r="BC22" i="86"/>
  <c r="BB22" i="86"/>
  <c r="BA22" i="86"/>
  <c r="AZ22" i="86"/>
  <c r="AY22" i="86"/>
  <c r="AX22" i="86"/>
  <c r="AX37" i="86" s="1"/>
  <c r="AW22" i="86"/>
  <c r="AV22" i="86"/>
  <c r="AU22" i="86"/>
  <c r="AT22" i="86"/>
  <c r="AS22" i="86"/>
  <c r="AR22" i="86"/>
  <c r="AQ22" i="86"/>
  <c r="AP22" i="86"/>
  <c r="AO22" i="86"/>
  <c r="AN22" i="86"/>
  <c r="AM22" i="86"/>
  <c r="AL22" i="86"/>
  <c r="AL37" i="86" s="1"/>
  <c r="AK22" i="86"/>
  <c r="AJ22" i="86"/>
  <c r="AI22" i="86"/>
  <c r="AH22" i="86"/>
  <c r="AG22" i="86"/>
  <c r="AF22" i="86"/>
  <c r="AE22" i="86"/>
  <c r="AD22" i="86"/>
  <c r="AC22" i="86"/>
  <c r="AB22" i="86"/>
  <c r="AA22" i="86"/>
  <c r="Z22" i="86"/>
  <c r="Z37" i="86" s="1"/>
  <c r="Y22" i="86"/>
  <c r="X22" i="86"/>
  <c r="W22" i="86"/>
  <c r="V22" i="86"/>
  <c r="U22" i="86"/>
  <c r="T22" i="86"/>
  <c r="S22" i="86"/>
  <c r="R22" i="86"/>
  <c r="Q22" i="86"/>
  <c r="P22" i="86"/>
  <c r="O22" i="86"/>
  <c r="N22" i="86"/>
  <c r="N37" i="86" s="1"/>
  <c r="M22" i="86"/>
  <c r="L22" i="86"/>
  <c r="K22" i="86"/>
  <c r="J22" i="86"/>
  <c r="I22" i="86"/>
  <c r="H22" i="86"/>
  <c r="G22" i="86"/>
  <c r="F22" i="86"/>
  <c r="E22" i="86"/>
  <c r="D22" i="86"/>
  <c r="C22" i="86"/>
  <c r="BW19" i="86"/>
  <c r="BV19" i="86"/>
  <c r="BU19" i="86"/>
  <c r="BT19" i="86"/>
  <c r="BS19" i="86"/>
  <c r="BR19" i="86"/>
  <c r="BQ19" i="86"/>
  <c r="BP19" i="86"/>
  <c r="BO19" i="86"/>
  <c r="BN19" i="86"/>
  <c r="BM19" i="86"/>
  <c r="BL19" i="86"/>
  <c r="BK19" i="86"/>
  <c r="BJ19" i="86"/>
  <c r="BI19" i="86"/>
  <c r="BH19" i="86"/>
  <c r="BG19" i="86"/>
  <c r="BF19" i="86"/>
  <c r="BE19" i="86"/>
  <c r="BD19" i="86"/>
  <c r="BC19" i="86"/>
  <c r="BB19" i="86"/>
  <c r="BA19" i="86"/>
  <c r="AZ19" i="86"/>
  <c r="AY19" i="86"/>
  <c r="AX19" i="86"/>
  <c r="AW19" i="86"/>
  <c r="AV19" i="86"/>
  <c r="AU19" i="86"/>
  <c r="AT19" i="86"/>
  <c r="AS19" i="86"/>
  <c r="AR19" i="86"/>
  <c r="AQ19" i="86"/>
  <c r="AP19" i="86"/>
  <c r="AO19" i="86"/>
  <c r="AN19" i="86"/>
  <c r="AM19" i="86"/>
  <c r="AL19" i="86"/>
  <c r="AK19" i="86"/>
  <c r="AJ19" i="86"/>
  <c r="AI19" i="86"/>
  <c r="AH19" i="86"/>
  <c r="AG19" i="86"/>
  <c r="AF19" i="86"/>
  <c r="AE19" i="86"/>
  <c r="AD19" i="86"/>
  <c r="AC19" i="86"/>
  <c r="AB19" i="86"/>
  <c r="AA19" i="86"/>
  <c r="Z19" i="86"/>
  <c r="Y19" i="86"/>
  <c r="X19" i="86"/>
  <c r="W19" i="86"/>
  <c r="V19" i="86"/>
  <c r="U19" i="86"/>
  <c r="T19" i="86"/>
  <c r="S19" i="86"/>
  <c r="R19" i="86"/>
  <c r="Q19" i="86"/>
  <c r="P19" i="86"/>
  <c r="O19" i="86"/>
  <c r="N19" i="86"/>
  <c r="M19" i="86"/>
  <c r="L19" i="86"/>
  <c r="K19" i="86"/>
  <c r="J19" i="86"/>
  <c r="I19" i="86"/>
  <c r="H19" i="86"/>
  <c r="G19" i="86"/>
  <c r="F19" i="86"/>
  <c r="E19" i="86"/>
  <c r="D19" i="86"/>
  <c r="C19" i="86"/>
  <c r="BX19" i="86" s="1"/>
  <c r="BW18" i="86"/>
  <c r="BV18" i="86"/>
  <c r="BU18" i="86"/>
  <c r="BT18" i="86"/>
  <c r="BS18" i="86"/>
  <c r="BR18" i="86"/>
  <c r="BQ18" i="86"/>
  <c r="BP18" i="86"/>
  <c r="BO18" i="86"/>
  <c r="BN18" i="86"/>
  <c r="BM18" i="86"/>
  <c r="BL18" i="86"/>
  <c r="BK18" i="86"/>
  <c r="BJ18" i="86"/>
  <c r="BI18" i="86"/>
  <c r="BH18" i="86"/>
  <c r="BG18" i="86"/>
  <c r="BF18" i="86"/>
  <c r="BE18" i="86"/>
  <c r="BD18" i="86"/>
  <c r="BC18" i="86"/>
  <c r="BB18" i="86"/>
  <c r="BA18" i="86"/>
  <c r="AZ18" i="86"/>
  <c r="AY18" i="86"/>
  <c r="AX18" i="86"/>
  <c r="AW18" i="86"/>
  <c r="AV18" i="86"/>
  <c r="AU18" i="86"/>
  <c r="AT18" i="86"/>
  <c r="AS18" i="86"/>
  <c r="AR18" i="86"/>
  <c r="AQ18" i="86"/>
  <c r="AP18" i="86"/>
  <c r="AO18" i="86"/>
  <c r="AN18" i="86"/>
  <c r="AM18" i="86"/>
  <c r="AL18" i="86"/>
  <c r="AK18" i="86"/>
  <c r="AJ18" i="86"/>
  <c r="AI18" i="86"/>
  <c r="AH18" i="86"/>
  <c r="AG18" i="86"/>
  <c r="AF18" i="86"/>
  <c r="AE18" i="86"/>
  <c r="AD18" i="86"/>
  <c r="AC18" i="86"/>
  <c r="AB18" i="86"/>
  <c r="AA18" i="86"/>
  <c r="Z18" i="86"/>
  <c r="Y18" i="86"/>
  <c r="X18" i="86"/>
  <c r="W18" i="86"/>
  <c r="V18" i="86"/>
  <c r="U18" i="86"/>
  <c r="T18" i="86"/>
  <c r="S18" i="86"/>
  <c r="R18" i="86"/>
  <c r="Q18" i="86"/>
  <c r="P18" i="86"/>
  <c r="O18" i="86"/>
  <c r="N18" i="86"/>
  <c r="M18" i="86"/>
  <c r="L18" i="86"/>
  <c r="K18" i="86"/>
  <c r="J18" i="86"/>
  <c r="I18" i="86"/>
  <c r="H18" i="86"/>
  <c r="G18" i="86"/>
  <c r="F18" i="86"/>
  <c r="E18" i="86"/>
  <c r="D18" i="86"/>
  <c r="C18" i="86"/>
  <c r="BW17" i="86"/>
  <c r="BV17" i="86"/>
  <c r="BU17" i="86"/>
  <c r="BT17" i="86"/>
  <c r="BS17" i="86"/>
  <c r="BR17" i="86"/>
  <c r="BQ17" i="86"/>
  <c r="BP17" i="86"/>
  <c r="BO17" i="86"/>
  <c r="BN17" i="86"/>
  <c r="BM17" i="86"/>
  <c r="BL17" i="86"/>
  <c r="BK17" i="86"/>
  <c r="BJ17" i="86"/>
  <c r="BI17" i="86"/>
  <c r="BH17" i="86"/>
  <c r="BG17" i="86"/>
  <c r="BF17" i="86"/>
  <c r="BE17" i="86"/>
  <c r="BD17" i="86"/>
  <c r="BC17" i="86"/>
  <c r="BB17" i="86"/>
  <c r="BA17" i="86"/>
  <c r="AZ17" i="86"/>
  <c r="AY17" i="86"/>
  <c r="AX17" i="86"/>
  <c r="AW17" i="86"/>
  <c r="AV17" i="86"/>
  <c r="AU17" i="86"/>
  <c r="AT17" i="86"/>
  <c r="AS17" i="86"/>
  <c r="AR17" i="86"/>
  <c r="AQ17" i="86"/>
  <c r="AP17" i="86"/>
  <c r="AO17" i="86"/>
  <c r="AN17" i="86"/>
  <c r="AM17" i="86"/>
  <c r="AL17" i="86"/>
  <c r="AK17" i="86"/>
  <c r="AJ17" i="86"/>
  <c r="AI17" i="86"/>
  <c r="AH17" i="86"/>
  <c r="AG17" i="86"/>
  <c r="AF17" i="86"/>
  <c r="AE17" i="86"/>
  <c r="AD17" i="86"/>
  <c r="AC17" i="86"/>
  <c r="AB17" i="86"/>
  <c r="AA17" i="86"/>
  <c r="Z17" i="86"/>
  <c r="Y17" i="86"/>
  <c r="X17" i="86"/>
  <c r="W17" i="86"/>
  <c r="V17" i="86"/>
  <c r="U17" i="86"/>
  <c r="T17" i="86"/>
  <c r="S17" i="86"/>
  <c r="R17" i="86"/>
  <c r="Q17" i="86"/>
  <c r="P17" i="86"/>
  <c r="O17" i="86"/>
  <c r="N17" i="86"/>
  <c r="M17" i="86"/>
  <c r="L17" i="86"/>
  <c r="K17" i="86"/>
  <c r="J17" i="86"/>
  <c r="I17" i="86"/>
  <c r="H17" i="86"/>
  <c r="G17" i="86"/>
  <c r="F17" i="86"/>
  <c r="E17" i="86"/>
  <c r="D17" i="86"/>
  <c r="C17" i="86"/>
  <c r="BW16" i="86"/>
  <c r="BV16" i="86"/>
  <c r="BU16" i="86"/>
  <c r="BT16" i="86"/>
  <c r="BS16" i="86"/>
  <c r="BR16" i="86"/>
  <c r="BQ16" i="86"/>
  <c r="BP16" i="86"/>
  <c r="BO16" i="86"/>
  <c r="BN16" i="86"/>
  <c r="BM16" i="86"/>
  <c r="BL16" i="86"/>
  <c r="BK16" i="86"/>
  <c r="BJ16" i="86"/>
  <c r="BI16" i="86"/>
  <c r="BH16" i="86"/>
  <c r="BG16" i="86"/>
  <c r="BF16" i="86"/>
  <c r="BE16" i="86"/>
  <c r="BD16" i="86"/>
  <c r="BC16" i="86"/>
  <c r="BB16" i="86"/>
  <c r="BA16" i="86"/>
  <c r="AZ16" i="86"/>
  <c r="AY16" i="86"/>
  <c r="AX16" i="86"/>
  <c r="AW16" i="86"/>
  <c r="AV16" i="86"/>
  <c r="AU16" i="86"/>
  <c r="AT16" i="86"/>
  <c r="AS16" i="86"/>
  <c r="AR16" i="86"/>
  <c r="AQ16" i="86"/>
  <c r="AP16" i="86"/>
  <c r="AO16" i="86"/>
  <c r="AN16" i="86"/>
  <c r="AM16" i="86"/>
  <c r="AL16" i="86"/>
  <c r="AK16" i="86"/>
  <c r="AJ16" i="86"/>
  <c r="AI16" i="86"/>
  <c r="AH16" i="86"/>
  <c r="AG16" i="86"/>
  <c r="AF16" i="86"/>
  <c r="AE16" i="86"/>
  <c r="AD16" i="86"/>
  <c r="AC16" i="86"/>
  <c r="AB16" i="86"/>
  <c r="AA16" i="86"/>
  <c r="Z16" i="86"/>
  <c r="Y16" i="86"/>
  <c r="X16" i="86"/>
  <c r="W16" i="86"/>
  <c r="V16" i="86"/>
  <c r="U16" i="86"/>
  <c r="T16" i="86"/>
  <c r="S16" i="86"/>
  <c r="R16" i="86"/>
  <c r="Q16" i="86"/>
  <c r="P16" i="86"/>
  <c r="O16" i="86"/>
  <c r="N16" i="86"/>
  <c r="M16" i="86"/>
  <c r="L16" i="86"/>
  <c r="K16" i="86"/>
  <c r="J16" i="86"/>
  <c r="I16" i="86"/>
  <c r="H16" i="86"/>
  <c r="G16" i="86"/>
  <c r="F16" i="86"/>
  <c r="E16" i="86"/>
  <c r="D16" i="86"/>
  <c r="C16" i="86"/>
  <c r="BW15" i="86"/>
  <c r="BV15" i="86"/>
  <c r="BU15" i="86"/>
  <c r="BT15" i="86"/>
  <c r="BS15" i="86"/>
  <c r="BR15" i="86"/>
  <c r="BQ15" i="86"/>
  <c r="BP15" i="86"/>
  <c r="BO15" i="86"/>
  <c r="BN15" i="86"/>
  <c r="BM15" i="86"/>
  <c r="BL15" i="86"/>
  <c r="BK15" i="86"/>
  <c r="BJ15" i="86"/>
  <c r="BI15" i="86"/>
  <c r="BH15" i="86"/>
  <c r="BG15" i="86"/>
  <c r="BF15" i="86"/>
  <c r="BE15" i="86"/>
  <c r="BD15" i="86"/>
  <c r="BC15" i="86"/>
  <c r="BB15" i="86"/>
  <c r="BA15" i="86"/>
  <c r="AZ15" i="86"/>
  <c r="AY15" i="86"/>
  <c r="AX15" i="86"/>
  <c r="AW15" i="86"/>
  <c r="AV15" i="86"/>
  <c r="AU15" i="86"/>
  <c r="AT15" i="86"/>
  <c r="AS15" i="86"/>
  <c r="AR15" i="86"/>
  <c r="AQ15" i="86"/>
  <c r="AP15" i="86"/>
  <c r="AO15" i="86"/>
  <c r="AN15" i="86"/>
  <c r="AM15" i="86"/>
  <c r="AL15" i="86"/>
  <c r="AK15" i="86"/>
  <c r="AJ15" i="86"/>
  <c r="AI15" i="86"/>
  <c r="AH15" i="86"/>
  <c r="AG15" i="86"/>
  <c r="AF15" i="86"/>
  <c r="AE15" i="86"/>
  <c r="AD15" i="86"/>
  <c r="AC15" i="86"/>
  <c r="AB15" i="86"/>
  <c r="AA15" i="86"/>
  <c r="Z15" i="86"/>
  <c r="Y15" i="86"/>
  <c r="X15" i="86"/>
  <c r="W15" i="86"/>
  <c r="V15" i="86"/>
  <c r="U15" i="86"/>
  <c r="T15" i="86"/>
  <c r="S15" i="86"/>
  <c r="R15" i="86"/>
  <c r="Q15" i="86"/>
  <c r="P15" i="86"/>
  <c r="O15" i="86"/>
  <c r="N15" i="86"/>
  <c r="M15" i="86"/>
  <c r="L15" i="86"/>
  <c r="K15" i="86"/>
  <c r="J15" i="86"/>
  <c r="I15" i="86"/>
  <c r="H15" i="86"/>
  <c r="G15" i="86"/>
  <c r="F15" i="86"/>
  <c r="E15" i="86"/>
  <c r="D15" i="86"/>
  <c r="C15" i="86"/>
  <c r="BW14" i="86"/>
  <c r="BV14" i="86"/>
  <c r="BU14" i="86"/>
  <c r="BT14" i="86"/>
  <c r="BS14" i="86"/>
  <c r="BR14" i="86"/>
  <c r="BQ14" i="86"/>
  <c r="BP14" i="86"/>
  <c r="BO14" i="86"/>
  <c r="BN14" i="86"/>
  <c r="BM14" i="86"/>
  <c r="BL14" i="86"/>
  <c r="BK14" i="86"/>
  <c r="BJ14" i="86"/>
  <c r="BI14" i="86"/>
  <c r="BH14" i="86"/>
  <c r="BG14" i="86"/>
  <c r="BF14" i="86"/>
  <c r="BE14" i="86"/>
  <c r="BD14" i="86"/>
  <c r="BC14" i="86"/>
  <c r="BB14" i="86"/>
  <c r="BA14" i="86"/>
  <c r="AZ14" i="86"/>
  <c r="AY14" i="86"/>
  <c r="AX14" i="86"/>
  <c r="AW14" i="86"/>
  <c r="AV14" i="86"/>
  <c r="AU14" i="86"/>
  <c r="AT14" i="86"/>
  <c r="AS14" i="86"/>
  <c r="AR14" i="86"/>
  <c r="AQ14" i="86"/>
  <c r="AP14" i="86"/>
  <c r="AO14" i="86"/>
  <c r="AN14" i="86"/>
  <c r="AM14" i="86"/>
  <c r="AL14" i="86"/>
  <c r="AK14" i="86"/>
  <c r="AJ14" i="86"/>
  <c r="AI14" i="86"/>
  <c r="AH14" i="86"/>
  <c r="AG14" i="86"/>
  <c r="AF14" i="86"/>
  <c r="AE14" i="86"/>
  <c r="AD14" i="86"/>
  <c r="AC14" i="86"/>
  <c r="AB14" i="86"/>
  <c r="AA14" i="86"/>
  <c r="Z14" i="86"/>
  <c r="Y14" i="86"/>
  <c r="X14" i="86"/>
  <c r="W14" i="86"/>
  <c r="V14" i="86"/>
  <c r="U14" i="86"/>
  <c r="T14" i="86"/>
  <c r="S14" i="86"/>
  <c r="R14" i="86"/>
  <c r="Q14" i="86"/>
  <c r="P14" i="86"/>
  <c r="O14" i="86"/>
  <c r="N14" i="86"/>
  <c r="M14" i="86"/>
  <c r="L14" i="86"/>
  <c r="K14" i="86"/>
  <c r="J14" i="86"/>
  <c r="I14" i="86"/>
  <c r="H14" i="86"/>
  <c r="G14" i="86"/>
  <c r="F14" i="86"/>
  <c r="E14" i="86"/>
  <c r="D14" i="86"/>
  <c r="C14" i="86"/>
  <c r="BW13" i="86"/>
  <c r="BV13" i="86"/>
  <c r="BU13" i="86"/>
  <c r="BT13" i="86"/>
  <c r="BS13" i="86"/>
  <c r="BR13" i="86"/>
  <c r="BQ13" i="86"/>
  <c r="BP13" i="86"/>
  <c r="BO13" i="86"/>
  <c r="BN13" i="86"/>
  <c r="BM13" i="86"/>
  <c r="BL13" i="86"/>
  <c r="BK13" i="86"/>
  <c r="BJ13" i="86"/>
  <c r="BI13" i="86"/>
  <c r="BH13" i="86"/>
  <c r="BG13" i="86"/>
  <c r="BF13" i="86"/>
  <c r="BE13" i="86"/>
  <c r="BD13" i="86"/>
  <c r="BC13" i="86"/>
  <c r="BB13" i="86"/>
  <c r="BA13" i="86"/>
  <c r="AZ13" i="86"/>
  <c r="AY13" i="86"/>
  <c r="AX13" i="86"/>
  <c r="AW13" i="86"/>
  <c r="AV13" i="86"/>
  <c r="AU13" i="86"/>
  <c r="AT13" i="86"/>
  <c r="AS13" i="86"/>
  <c r="AR13" i="86"/>
  <c r="AQ13" i="86"/>
  <c r="AP13" i="86"/>
  <c r="AO13" i="86"/>
  <c r="AN13" i="86"/>
  <c r="AM13" i="86"/>
  <c r="AL13" i="86"/>
  <c r="AK13" i="86"/>
  <c r="AJ13" i="86"/>
  <c r="AI13" i="86"/>
  <c r="AH13" i="86"/>
  <c r="AG13" i="86"/>
  <c r="AF13" i="86"/>
  <c r="AE13" i="86"/>
  <c r="AD13" i="86"/>
  <c r="AC13" i="86"/>
  <c r="AB13" i="86"/>
  <c r="AA13" i="86"/>
  <c r="Z13" i="86"/>
  <c r="Y13" i="86"/>
  <c r="X13" i="86"/>
  <c r="W13" i="86"/>
  <c r="V13" i="86"/>
  <c r="U13" i="86"/>
  <c r="T13" i="86"/>
  <c r="S13" i="86"/>
  <c r="R13" i="86"/>
  <c r="Q13" i="86"/>
  <c r="P13" i="86"/>
  <c r="O13" i="86"/>
  <c r="N13" i="86"/>
  <c r="M13" i="86"/>
  <c r="L13" i="86"/>
  <c r="K13" i="86"/>
  <c r="J13" i="86"/>
  <c r="I13" i="86"/>
  <c r="H13" i="86"/>
  <c r="G13" i="86"/>
  <c r="F13" i="86"/>
  <c r="E13" i="86"/>
  <c r="D13" i="86"/>
  <c r="C13" i="86"/>
  <c r="BW12" i="86"/>
  <c r="BV12" i="86"/>
  <c r="BU12" i="86"/>
  <c r="BT12" i="86"/>
  <c r="BS12" i="86"/>
  <c r="BR12" i="86"/>
  <c r="BQ12" i="86"/>
  <c r="BP12" i="86"/>
  <c r="BO12" i="86"/>
  <c r="BN12" i="86"/>
  <c r="BM12" i="86"/>
  <c r="BL12" i="86"/>
  <c r="BK12" i="86"/>
  <c r="BJ12" i="86"/>
  <c r="BI12" i="86"/>
  <c r="BH12" i="86"/>
  <c r="BG12" i="86"/>
  <c r="BF12" i="86"/>
  <c r="BE12" i="86"/>
  <c r="BD12" i="86"/>
  <c r="BC12" i="86"/>
  <c r="BB12" i="86"/>
  <c r="BA12" i="86"/>
  <c r="AZ12" i="86"/>
  <c r="AY12" i="86"/>
  <c r="AX12" i="86"/>
  <c r="AW12" i="86"/>
  <c r="AV12" i="86"/>
  <c r="AU12" i="86"/>
  <c r="AT12" i="86"/>
  <c r="AS12" i="86"/>
  <c r="AR12" i="86"/>
  <c r="AQ12" i="86"/>
  <c r="AP12" i="86"/>
  <c r="AO12" i="86"/>
  <c r="AN12" i="86"/>
  <c r="AM12" i="86"/>
  <c r="AL12" i="86"/>
  <c r="AK12" i="86"/>
  <c r="AJ12" i="86"/>
  <c r="AI12" i="86"/>
  <c r="AH12" i="86"/>
  <c r="AG12" i="86"/>
  <c r="AF12" i="86"/>
  <c r="AE12" i="86"/>
  <c r="AD12" i="86"/>
  <c r="AC12" i="86"/>
  <c r="AB12" i="86"/>
  <c r="AA12" i="86"/>
  <c r="Z12" i="86"/>
  <c r="Y12" i="86"/>
  <c r="X12" i="86"/>
  <c r="W12" i="86"/>
  <c r="V12" i="86"/>
  <c r="U12" i="86"/>
  <c r="T12" i="86"/>
  <c r="S12" i="86"/>
  <c r="R12" i="86"/>
  <c r="Q12" i="86"/>
  <c r="P12" i="86"/>
  <c r="O12" i="86"/>
  <c r="N12" i="86"/>
  <c r="M12" i="86"/>
  <c r="L12" i="86"/>
  <c r="K12" i="86"/>
  <c r="J12" i="86"/>
  <c r="I12" i="86"/>
  <c r="H12" i="86"/>
  <c r="G12" i="86"/>
  <c r="F12" i="86"/>
  <c r="E12" i="86"/>
  <c r="D12" i="86"/>
  <c r="C12" i="86"/>
  <c r="BW11" i="86"/>
  <c r="BV11" i="86"/>
  <c r="BU11" i="86"/>
  <c r="BT11" i="86"/>
  <c r="BS11" i="86"/>
  <c r="BR11" i="86"/>
  <c r="BQ11" i="86"/>
  <c r="BP11" i="86"/>
  <c r="BO11" i="86"/>
  <c r="BN11" i="86"/>
  <c r="BM11" i="86"/>
  <c r="BL11" i="86"/>
  <c r="BK11" i="86"/>
  <c r="BJ11" i="86"/>
  <c r="BI11" i="86"/>
  <c r="BH11" i="86"/>
  <c r="BG11" i="86"/>
  <c r="BF11" i="86"/>
  <c r="BE11" i="86"/>
  <c r="BD11" i="86"/>
  <c r="BC11" i="86"/>
  <c r="BB11" i="86"/>
  <c r="BA11" i="86"/>
  <c r="AZ11" i="86"/>
  <c r="AY11" i="86"/>
  <c r="AX11" i="86"/>
  <c r="AW11" i="86"/>
  <c r="AV11" i="86"/>
  <c r="AU11" i="86"/>
  <c r="AT11" i="86"/>
  <c r="AS11" i="86"/>
  <c r="AR11" i="86"/>
  <c r="AQ11" i="86"/>
  <c r="AP11" i="86"/>
  <c r="AO11" i="86"/>
  <c r="AN11" i="86"/>
  <c r="AM11" i="86"/>
  <c r="AL11" i="86"/>
  <c r="AK11" i="86"/>
  <c r="AJ11" i="86"/>
  <c r="AI11" i="86"/>
  <c r="AH11" i="86"/>
  <c r="AG11" i="86"/>
  <c r="AF11" i="86"/>
  <c r="AE11" i="86"/>
  <c r="AD11" i="86"/>
  <c r="AC11" i="86"/>
  <c r="AB11" i="86"/>
  <c r="AA11" i="86"/>
  <c r="Z11" i="86"/>
  <c r="Y11" i="86"/>
  <c r="X11" i="86"/>
  <c r="W11" i="86"/>
  <c r="V11" i="86"/>
  <c r="U11" i="86"/>
  <c r="T11" i="86"/>
  <c r="S11" i="86"/>
  <c r="R11" i="86"/>
  <c r="Q11" i="86"/>
  <c r="P11" i="86"/>
  <c r="O11" i="86"/>
  <c r="N11" i="86"/>
  <c r="M11" i="86"/>
  <c r="L11" i="86"/>
  <c r="K11" i="86"/>
  <c r="J11" i="86"/>
  <c r="I11" i="86"/>
  <c r="H11" i="86"/>
  <c r="G11" i="86"/>
  <c r="F11" i="86"/>
  <c r="E11" i="86"/>
  <c r="D11" i="86"/>
  <c r="C11" i="86"/>
  <c r="BW10" i="86"/>
  <c r="BV10" i="86"/>
  <c r="BU10" i="86"/>
  <c r="BT10" i="86"/>
  <c r="BS10" i="86"/>
  <c r="BR10" i="86"/>
  <c r="BQ10" i="86"/>
  <c r="BP10" i="86"/>
  <c r="BO10" i="86"/>
  <c r="BN10" i="86"/>
  <c r="BM10" i="86"/>
  <c r="BL10" i="86"/>
  <c r="BK10" i="86"/>
  <c r="BJ10" i="86"/>
  <c r="BI10" i="86"/>
  <c r="BH10" i="86"/>
  <c r="BG10" i="86"/>
  <c r="BF10" i="86"/>
  <c r="BE10" i="86"/>
  <c r="BD10" i="86"/>
  <c r="BC10" i="86"/>
  <c r="BB10" i="86"/>
  <c r="BA10" i="86"/>
  <c r="AZ10" i="86"/>
  <c r="AY10" i="86"/>
  <c r="AX10" i="86"/>
  <c r="AW10" i="86"/>
  <c r="AV10" i="86"/>
  <c r="AU10" i="86"/>
  <c r="AT10" i="86"/>
  <c r="AS10" i="86"/>
  <c r="AR10" i="86"/>
  <c r="AQ10" i="86"/>
  <c r="AP10" i="86"/>
  <c r="AO10" i="86"/>
  <c r="AN10" i="86"/>
  <c r="AM10" i="86"/>
  <c r="AL10" i="86"/>
  <c r="AK10" i="86"/>
  <c r="AJ10" i="86"/>
  <c r="AI10" i="86"/>
  <c r="AH10" i="86"/>
  <c r="AG10" i="86"/>
  <c r="AF10" i="86"/>
  <c r="AE10" i="86"/>
  <c r="AD10" i="86"/>
  <c r="AC10" i="86"/>
  <c r="AB10" i="86"/>
  <c r="AA10" i="86"/>
  <c r="Z10" i="86"/>
  <c r="Y10" i="86"/>
  <c r="X10" i="86"/>
  <c r="W10" i="86"/>
  <c r="V10" i="86"/>
  <c r="U10" i="86"/>
  <c r="T10" i="86"/>
  <c r="S10" i="86"/>
  <c r="R10" i="86"/>
  <c r="Q10" i="86"/>
  <c r="P10" i="86"/>
  <c r="O10" i="86"/>
  <c r="N10" i="86"/>
  <c r="M10" i="86"/>
  <c r="L10" i="86"/>
  <c r="K10" i="86"/>
  <c r="J10" i="86"/>
  <c r="I10" i="86"/>
  <c r="H10" i="86"/>
  <c r="G10" i="86"/>
  <c r="F10" i="86"/>
  <c r="E10" i="86"/>
  <c r="D10" i="86"/>
  <c r="C10" i="86"/>
  <c r="BW9" i="86"/>
  <c r="BV9" i="86"/>
  <c r="BU9" i="86"/>
  <c r="BT9" i="86"/>
  <c r="BS9" i="86"/>
  <c r="BR9" i="86"/>
  <c r="BQ9" i="86"/>
  <c r="BP9" i="86"/>
  <c r="BO9" i="86"/>
  <c r="BN9" i="86"/>
  <c r="BM9" i="86"/>
  <c r="BL9" i="86"/>
  <c r="BK9" i="86"/>
  <c r="BJ9" i="86"/>
  <c r="BI9" i="86"/>
  <c r="BH9" i="86"/>
  <c r="BG9" i="86"/>
  <c r="BF9" i="86"/>
  <c r="BE9" i="86"/>
  <c r="BD9" i="86"/>
  <c r="BC9" i="86"/>
  <c r="BB9" i="86"/>
  <c r="BA9" i="86"/>
  <c r="AZ9" i="86"/>
  <c r="AY9" i="86"/>
  <c r="AX9" i="86"/>
  <c r="AW9" i="86"/>
  <c r="AV9" i="86"/>
  <c r="AU9" i="86"/>
  <c r="AT9" i="86"/>
  <c r="AS9" i="86"/>
  <c r="AR9" i="86"/>
  <c r="AQ9" i="86"/>
  <c r="AP9" i="86"/>
  <c r="AO9" i="86"/>
  <c r="AN9" i="86"/>
  <c r="AM9" i="86"/>
  <c r="AL9" i="86"/>
  <c r="AK9" i="86"/>
  <c r="AJ9" i="86"/>
  <c r="AI9" i="86"/>
  <c r="AH9" i="86"/>
  <c r="AG9" i="86"/>
  <c r="AF9" i="86"/>
  <c r="AE9" i="86"/>
  <c r="AD9" i="86"/>
  <c r="AC9" i="86"/>
  <c r="AB9" i="86"/>
  <c r="AA9" i="86"/>
  <c r="Z9" i="86"/>
  <c r="Y9" i="86"/>
  <c r="X9" i="86"/>
  <c r="W9" i="86"/>
  <c r="V9" i="86"/>
  <c r="U9" i="86"/>
  <c r="T9" i="86"/>
  <c r="S9" i="86"/>
  <c r="R9" i="86"/>
  <c r="Q9" i="86"/>
  <c r="P9" i="86"/>
  <c r="O9" i="86"/>
  <c r="N9" i="86"/>
  <c r="M9" i="86"/>
  <c r="L9" i="86"/>
  <c r="K9" i="86"/>
  <c r="J9" i="86"/>
  <c r="I9" i="86"/>
  <c r="H9" i="86"/>
  <c r="G9" i="86"/>
  <c r="F9" i="86"/>
  <c r="E9" i="86"/>
  <c r="D9" i="86"/>
  <c r="C9" i="86"/>
  <c r="BW8" i="86"/>
  <c r="BV8" i="86"/>
  <c r="BV20" i="86" s="1"/>
  <c r="BV38" i="86" s="1"/>
  <c r="BV39" i="86" s="1"/>
  <c r="BU8" i="86"/>
  <c r="BT8" i="86"/>
  <c r="BS8" i="86"/>
  <c r="BR8" i="86"/>
  <c r="BQ8" i="86"/>
  <c r="BP8" i="86"/>
  <c r="BO8" i="86"/>
  <c r="BN8" i="86"/>
  <c r="BM8" i="86"/>
  <c r="BL8" i="86"/>
  <c r="BK8" i="86"/>
  <c r="BJ8" i="86"/>
  <c r="BJ20" i="86" s="1"/>
  <c r="BJ38" i="86" s="1"/>
  <c r="BJ39" i="86" s="1"/>
  <c r="BI8" i="86"/>
  <c r="BH8" i="86"/>
  <c r="BG8" i="86"/>
  <c r="BF8" i="86"/>
  <c r="BE8" i="86"/>
  <c r="BD8" i="86"/>
  <c r="BC8" i="86"/>
  <c r="BB8" i="86"/>
  <c r="BA8" i="86"/>
  <c r="AZ8" i="86"/>
  <c r="AY8" i="86"/>
  <c r="AX8" i="86"/>
  <c r="AX20" i="86" s="1"/>
  <c r="AX38" i="86" s="1"/>
  <c r="AX39" i="86" s="1"/>
  <c r="AW8" i="86"/>
  <c r="AV8" i="86"/>
  <c r="AU8" i="86"/>
  <c r="AT8" i="86"/>
  <c r="AS8" i="86"/>
  <c r="AR8" i="86"/>
  <c r="AQ8" i="86"/>
  <c r="AP8" i="86"/>
  <c r="AO8" i="86"/>
  <c r="AN8" i="86"/>
  <c r="AM8" i="86"/>
  <c r="AL8" i="86"/>
  <c r="AL20" i="86" s="1"/>
  <c r="AL38" i="86" s="1"/>
  <c r="AL39" i="86" s="1"/>
  <c r="AK8" i="86"/>
  <c r="AJ8" i="86"/>
  <c r="AI8" i="86"/>
  <c r="AH8" i="86"/>
  <c r="AG8" i="86"/>
  <c r="AF8" i="86"/>
  <c r="AE8" i="86"/>
  <c r="AD8" i="86"/>
  <c r="AC8" i="86"/>
  <c r="AB8" i="86"/>
  <c r="AA8" i="86"/>
  <c r="Z8" i="86"/>
  <c r="Z20" i="86" s="1"/>
  <c r="Z38" i="86" s="1"/>
  <c r="Z39" i="86" s="1"/>
  <c r="Y8" i="86"/>
  <c r="X8" i="86"/>
  <c r="W8" i="86"/>
  <c r="V8" i="86"/>
  <c r="U8" i="86"/>
  <c r="T8" i="86"/>
  <c r="S8" i="86"/>
  <c r="R8" i="86"/>
  <c r="Q8" i="86"/>
  <c r="P8" i="86"/>
  <c r="O8" i="86"/>
  <c r="N8" i="86"/>
  <c r="N20" i="86" s="1"/>
  <c r="N38" i="86" s="1"/>
  <c r="N39" i="86" s="1"/>
  <c r="M8" i="86"/>
  <c r="L8" i="86"/>
  <c r="K8" i="86"/>
  <c r="J8" i="86"/>
  <c r="I8" i="86"/>
  <c r="H8" i="86"/>
  <c r="G8" i="86"/>
  <c r="F8" i="86"/>
  <c r="E8" i="86"/>
  <c r="D8" i="86"/>
  <c r="C8" i="86"/>
  <c r="BW20" i="86" l="1"/>
  <c r="C37" i="86"/>
  <c r="O37" i="86"/>
  <c r="AA37" i="86"/>
  <c r="AM37" i="86"/>
  <c r="AY37" i="86"/>
  <c r="BK37" i="86"/>
  <c r="BW37" i="86"/>
  <c r="BX34" i="86"/>
  <c r="O20" i="86"/>
  <c r="O38" i="86" s="1"/>
  <c r="O39" i="86" s="1"/>
  <c r="AN20" i="86"/>
  <c r="AN38" i="86" s="1"/>
  <c r="AN39" i="86" s="1"/>
  <c r="AZ20" i="86"/>
  <c r="AZ38" i="86" s="1"/>
  <c r="AZ39" i="86" s="1"/>
  <c r="BL20" i="86"/>
  <c r="BX9" i="86"/>
  <c r="D37" i="86"/>
  <c r="P37" i="86"/>
  <c r="AB37" i="86"/>
  <c r="AN37" i="86"/>
  <c r="AZ37" i="86"/>
  <c r="BL37" i="86"/>
  <c r="AY20" i="86"/>
  <c r="AY38" i="86" s="1"/>
  <c r="AY39" i="86" s="1"/>
  <c r="P20" i="86"/>
  <c r="P38" i="86" s="1"/>
  <c r="P39" i="86" s="1"/>
  <c r="Q20" i="86"/>
  <c r="Q38" i="86" s="1"/>
  <c r="Q39" i="86" s="1"/>
  <c r="AC20" i="86"/>
  <c r="AO20" i="86"/>
  <c r="BA20" i="86"/>
  <c r="BM20" i="86"/>
  <c r="BX23" i="86"/>
  <c r="BX24" i="86"/>
  <c r="BX35" i="86"/>
  <c r="BX36" i="86"/>
  <c r="BK20" i="86"/>
  <c r="BK38" i="86" s="1"/>
  <c r="BK39" i="86" s="1"/>
  <c r="F20" i="86"/>
  <c r="F38" i="86" s="1"/>
  <c r="F39" i="86" s="1"/>
  <c r="BN20" i="86"/>
  <c r="BN38" i="86" s="1"/>
  <c r="BN39" i="86" s="1"/>
  <c r="BX10" i="86"/>
  <c r="BX11" i="86"/>
  <c r="F37" i="86"/>
  <c r="R37" i="86"/>
  <c r="AD37" i="86"/>
  <c r="AP37" i="86"/>
  <c r="BB37" i="86"/>
  <c r="BN37" i="86"/>
  <c r="BX25" i="86"/>
  <c r="BX44" i="86"/>
  <c r="AA20" i="86"/>
  <c r="AA38" i="86" s="1"/>
  <c r="AA39" i="86" s="1"/>
  <c r="E20" i="86"/>
  <c r="E38" i="86" s="1"/>
  <c r="E39" i="86" s="1"/>
  <c r="AD20" i="86"/>
  <c r="AD38" i="86" s="1"/>
  <c r="AD39" i="86" s="1"/>
  <c r="G20" i="86"/>
  <c r="G38" i="86" s="1"/>
  <c r="G39" i="86" s="1"/>
  <c r="AQ20" i="86"/>
  <c r="BX12" i="86"/>
  <c r="G37" i="86"/>
  <c r="S37" i="86"/>
  <c r="AE37" i="86"/>
  <c r="AQ37" i="86"/>
  <c r="BC37" i="86"/>
  <c r="BO37" i="86"/>
  <c r="BX26" i="86"/>
  <c r="BX45" i="86"/>
  <c r="AM20" i="86"/>
  <c r="AM38" i="86" s="1"/>
  <c r="AM39" i="86" s="1"/>
  <c r="D20" i="86"/>
  <c r="D38" i="86" s="1"/>
  <c r="D39" i="86" s="1"/>
  <c r="R20" i="86"/>
  <c r="BB20" i="86"/>
  <c r="AE20" i="86"/>
  <c r="BO20" i="86"/>
  <c r="H20" i="86"/>
  <c r="T20" i="86"/>
  <c r="T38" i="86" s="1"/>
  <c r="T39" i="86" s="1"/>
  <c r="AF20" i="86"/>
  <c r="AR20" i="86"/>
  <c r="AR38" i="86" s="1"/>
  <c r="AR39" i="86" s="1"/>
  <c r="BD20" i="86"/>
  <c r="BD38" i="86" s="1"/>
  <c r="BD39" i="86" s="1"/>
  <c r="BP20" i="86"/>
  <c r="BP38" i="86" s="1"/>
  <c r="BP39" i="86" s="1"/>
  <c r="BX13" i="86"/>
  <c r="H37" i="86"/>
  <c r="T37" i="86"/>
  <c r="AF37" i="86"/>
  <c r="AR37" i="86"/>
  <c r="BD37" i="86"/>
  <c r="BP37" i="86"/>
  <c r="E37" i="86"/>
  <c r="Q37" i="86"/>
  <c r="AC37" i="86"/>
  <c r="AO37" i="86"/>
  <c r="BA37" i="86"/>
  <c r="BM37" i="86"/>
  <c r="BX27" i="86"/>
  <c r="BX46" i="86"/>
  <c r="BX8" i="86"/>
  <c r="AB20" i="86"/>
  <c r="AB38" i="86" s="1"/>
  <c r="AB39" i="86" s="1"/>
  <c r="AP20" i="86"/>
  <c r="AP38" i="86" s="1"/>
  <c r="AP39" i="86" s="1"/>
  <c r="S20" i="86"/>
  <c r="S38" i="86" s="1"/>
  <c r="S39" i="86" s="1"/>
  <c r="BC20" i="86"/>
  <c r="BC38" i="86" s="1"/>
  <c r="BC39" i="86" s="1"/>
  <c r="I20" i="86"/>
  <c r="U20" i="86"/>
  <c r="U38" i="86" s="1"/>
  <c r="U39" i="86" s="1"/>
  <c r="AG20" i="86"/>
  <c r="AG38" i="86" s="1"/>
  <c r="AG39" i="86" s="1"/>
  <c r="AS20" i="86"/>
  <c r="AS38" i="86" s="1"/>
  <c r="AS39" i="86" s="1"/>
  <c r="BE20" i="86"/>
  <c r="BE38" i="86" s="1"/>
  <c r="BE39" i="86" s="1"/>
  <c r="BQ20" i="86"/>
  <c r="BQ38" i="86" s="1"/>
  <c r="BQ39" i="86" s="1"/>
  <c r="BX14" i="86"/>
  <c r="I37" i="86"/>
  <c r="U37" i="86"/>
  <c r="AG37" i="86"/>
  <c r="AS37" i="86"/>
  <c r="BE37" i="86"/>
  <c r="BQ37" i="86"/>
  <c r="BX28" i="86"/>
  <c r="BX47" i="86"/>
  <c r="V20" i="86"/>
  <c r="V38" i="86" s="1"/>
  <c r="V39" i="86" s="1"/>
  <c r="AT20" i="86"/>
  <c r="AT38" i="86" s="1"/>
  <c r="AT39" i="86" s="1"/>
  <c r="BX15" i="86"/>
  <c r="J37" i="86"/>
  <c r="V37" i="86"/>
  <c r="AH37" i="86"/>
  <c r="AT37" i="86"/>
  <c r="BF37" i="86"/>
  <c r="BR37" i="86"/>
  <c r="J20" i="86"/>
  <c r="J38" i="86" s="1"/>
  <c r="J39" i="86" s="1"/>
  <c r="BR20" i="86"/>
  <c r="BR38" i="86" s="1"/>
  <c r="BR39" i="86" s="1"/>
  <c r="W20" i="86"/>
  <c r="BG20" i="86"/>
  <c r="BG38" i="86" s="1"/>
  <c r="BG39" i="86" s="1"/>
  <c r="K37" i="86"/>
  <c r="W37" i="86"/>
  <c r="AI37" i="86"/>
  <c r="AU37" i="86"/>
  <c r="BG37" i="86"/>
  <c r="BS37" i="86"/>
  <c r="BX29" i="86"/>
  <c r="BX30" i="86"/>
  <c r="BF20" i="86"/>
  <c r="BF38" i="86" s="1"/>
  <c r="BF39" i="86" s="1"/>
  <c r="AI20" i="86"/>
  <c r="AI38" i="86" s="1"/>
  <c r="AI39" i="86" s="1"/>
  <c r="BS20" i="86"/>
  <c r="BS38" i="86" s="1"/>
  <c r="BS39" i="86" s="1"/>
  <c r="L20" i="86"/>
  <c r="L38" i="86" s="1"/>
  <c r="L39" i="86" s="1"/>
  <c r="X20" i="86"/>
  <c r="X38" i="86" s="1"/>
  <c r="X39" i="86" s="1"/>
  <c r="AJ20" i="86"/>
  <c r="AJ38" i="86" s="1"/>
  <c r="AJ39" i="86" s="1"/>
  <c r="AV20" i="86"/>
  <c r="BH20" i="86"/>
  <c r="BT20" i="86"/>
  <c r="BX16" i="86"/>
  <c r="BX17" i="86"/>
  <c r="L37" i="86"/>
  <c r="X37" i="86"/>
  <c r="AJ37" i="86"/>
  <c r="AV37" i="86"/>
  <c r="BH37" i="86"/>
  <c r="BT37" i="86"/>
  <c r="BX31" i="86"/>
  <c r="AH20" i="86"/>
  <c r="K20" i="86"/>
  <c r="AU20" i="86"/>
  <c r="AU38" i="86" s="1"/>
  <c r="AU39" i="86" s="1"/>
  <c r="M20" i="86"/>
  <c r="Y20" i="86"/>
  <c r="AK20" i="86"/>
  <c r="AK38" i="86" s="1"/>
  <c r="AK39" i="86" s="1"/>
  <c r="AW20" i="86"/>
  <c r="AW38" i="86" s="1"/>
  <c r="AW39" i="86" s="1"/>
  <c r="BI20" i="86"/>
  <c r="BI38" i="86" s="1"/>
  <c r="BI39" i="86" s="1"/>
  <c r="BU20" i="86"/>
  <c r="BU38" i="86" s="1"/>
  <c r="BU39" i="86" s="1"/>
  <c r="BX18" i="86"/>
  <c r="M37" i="86"/>
  <c r="Y37" i="86"/>
  <c r="AK37" i="86"/>
  <c r="AW37" i="86"/>
  <c r="BI37" i="86"/>
  <c r="BU37" i="86"/>
  <c r="BX32" i="86"/>
  <c r="C20" i="86"/>
  <c r="C38" i="86" s="1"/>
  <c r="C39" i="86" s="1"/>
  <c r="BX22" i="86"/>
  <c r="AC38" i="86" l="1"/>
  <c r="AC39" i="86" s="1"/>
  <c r="BX20" i="86"/>
  <c r="BB38" i="86"/>
  <c r="BB39" i="86" s="1"/>
  <c r="BA38" i="86"/>
  <c r="BA39" i="86" s="1"/>
  <c r="W38" i="86"/>
  <c r="W39" i="86" s="1"/>
  <c r="I38" i="86"/>
  <c r="I39" i="86" s="1"/>
  <c r="AF38" i="86"/>
  <c r="AF39" i="86" s="1"/>
  <c r="Y38" i="86"/>
  <c r="Y39" i="86" s="1"/>
  <c r="H38" i="86"/>
  <c r="H39" i="86" s="1"/>
  <c r="BX37" i="86"/>
  <c r="BX38" i="86" s="1"/>
  <c r="BX39" i="86" s="1"/>
  <c r="M38" i="86"/>
  <c r="M39" i="86" s="1"/>
  <c r="BO38" i="86"/>
  <c r="BO39" i="86" s="1"/>
  <c r="BT38" i="86"/>
  <c r="BT39" i="86" s="1"/>
  <c r="AE38" i="86"/>
  <c r="AE39" i="86" s="1"/>
  <c r="BM38" i="86"/>
  <c r="BM39" i="86" s="1"/>
  <c r="K38" i="86"/>
  <c r="K39" i="86" s="1"/>
  <c r="BH38" i="86"/>
  <c r="BH39" i="86" s="1"/>
  <c r="AH38" i="86"/>
  <c r="AH39" i="86" s="1"/>
  <c r="AV38" i="86"/>
  <c r="AV39" i="86" s="1"/>
  <c r="R38" i="86"/>
  <c r="R39" i="86" s="1"/>
  <c r="AQ38" i="86"/>
  <c r="AQ39" i="86" s="1"/>
  <c r="AO38" i="86"/>
  <c r="AO39" i="86" s="1"/>
  <c r="BL38" i="86"/>
  <c r="BL39" i="86" s="1"/>
  <c r="BW38" i="86"/>
  <c r="BW39" i="86" s="1"/>
  <c r="D147" i="3" l="1"/>
  <c r="E147" i="3"/>
  <c r="F147" i="3"/>
  <c r="G147" i="3"/>
  <c r="H147" i="3"/>
  <c r="I147" i="3"/>
  <c r="J147" i="3"/>
  <c r="K147" i="3"/>
  <c r="L147" i="3"/>
  <c r="C147" i="3"/>
  <c r="C140" i="3"/>
  <c r="L142" i="3" l="1"/>
  <c r="K140" i="3"/>
  <c r="J140" i="3"/>
  <c r="I140" i="3"/>
  <c r="L141" i="3"/>
  <c r="D140" i="3"/>
  <c r="E140" i="3"/>
  <c r="F140" i="3"/>
  <c r="G140" i="3"/>
  <c r="H140" i="3"/>
  <c r="L140" i="3" l="1"/>
  <c r="BB108" i="85" l="1"/>
  <c r="BB65" i="85"/>
  <c r="BC65" i="85" s="1"/>
  <c r="BB64" i="85"/>
  <c r="BC64" i="85" s="1"/>
  <c r="BB63" i="85"/>
  <c r="BC63" i="85" s="1"/>
  <c r="BB62" i="85"/>
  <c r="BC62" i="85" s="1"/>
  <c r="BB61" i="85"/>
  <c r="BC61" i="85" s="1"/>
  <c r="BB60" i="85"/>
  <c r="BC60" i="85" s="1"/>
  <c r="BB59" i="85"/>
  <c r="BC59" i="85" s="1"/>
  <c r="BB58" i="85"/>
  <c r="BC58" i="85" s="1"/>
  <c r="BB57" i="85"/>
  <c r="BC57" i="85" s="1"/>
  <c r="BB56" i="85"/>
  <c r="BC56" i="85" s="1"/>
  <c r="BB55" i="85"/>
  <c r="BC55" i="85" s="1"/>
  <c r="BB54" i="85"/>
  <c r="BC54" i="85" s="1"/>
  <c r="BB53" i="85"/>
  <c r="BC53" i="85" s="1"/>
  <c r="BB52" i="85"/>
  <c r="BC52" i="85" s="1"/>
  <c r="BB51" i="85"/>
  <c r="BC51" i="85" s="1"/>
  <c r="BB50" i="85"/>
  <c r="BK18" i="85"/>
  <c r="BJ18" i="85"/>
  <c r="BI18" i="85"/>
  <c r="BH18" i="85"/>
  <c r="BM17" i="85"/>
  <c r="BG17" i="85"/>
  <c r="BM16" i="85"/>
  <c r="BG16" i="85"/>
  <c r="BM15" i="85"/>
  <c r="BG15" i="85"/>
  <c r="BM14" i="85"/>
  <c r="BG14" i="85"/>
  <c r="BM13" i="85"/>
  <c r="BG13" i="85"/>
  <c r="BM12" i="85"/>
  <c r="BG12" i="85"/>
  <c r="BM11" i="85"/>
  <c r="BG11" i="85"/>
  <c r="BM10" i="85"/>
  <c r="BG10" i="85"/>
  <c r="BM9" i="85"/>
  <c r="BG9" i="85"/>
  <c r="BM8" i="85"/>
  <c r="BG8" i="85"/>
  <c r="BM7" i="85"/>
  <c r="BG7" i="85"/>
  <c r="AQ167" i="85"/>
  <c r="AQ166" i="85"/>
  <c r="AQ165" i="85"/>
  <c r="AQ164" i="85"/>
  <c r="AQ163" i="85"/>
  <c r="AQ162" i="85"/>
  <c r="AQ161" i="85"/>
  <c r="AQ160" i="85"/>
  <c r="AQ158" i="85"/>
  <c r="AQ157" i="85"/>
  <c r="AQ156" i="85"/>
  <c r="AQ155" i="85"/>
  <c r="AP147" i="85"/>
  <c r="AQ146" i="85"/>
  <c r="AQ145" i="85"/>
  <c r="AQ144" i="85"/>
  <c r="AQ143" i="85"/>
  <c r="AQ142" i="85"/>
  <c r="AQ141" i="85"/>
  <c r="AQ140" i="85"/>
  <c r="AQ139" i="85"/>
  <c r="AQ138" i="85"/>
  <c r="AQ137" i="85"/>
  <c r="AQ130" i="85"/>
  <c r="AQ129" i="85"/>
  <c r="AQ128" i="85"/>
  <c r="AQ127" i="85"/>
  <c r="AQ126" i="85"/>
  <c r="AQ125" i="85"/>
  <c r="AQ124" i="85"/>
  <c r="AQ123" i="85"/>
  <c r="AQ122" i="85"/>
  <c r="AQ121" i="85"/>
  <c r="AQ120" i="85"/>
  <c r="AQ118" i="85"/>
  <c r="AQ117" i="85"/>
  <c r="AQ116" i="85"/>
  <c r="AQ115" i="85"/>
  <c r="AQ114" i="85"/>
  <c r="AQ113" i="85"/>
  <c r="AQ112" i="85"/>
  <c r="AQ111" i="85"/>
  <c r="AQ110" i="85"/>
  <c r="AQ109" i="85"/>
  <c r="AQ108" i="85"/>
  <c r="AQ107" i="85"/>
  <c r="AQ106" i="85"/>
  <c r="AQ105" i="85"/>
  <c r="AQ104" i="85"/>
  <c r="AQ101" i="85"/>
  <c r="AQ100" i="85"/>
  <c r="AQ99" i="85"/>
  <c r="AQ98" i="85"/>
  <c r="AQ97" i="85"/>
  <c r="AQ96" i="85"/>
  <c r="AQ95" i="85"/>
  <c r="AQ94" i="85"/>
  <c r="AQ93" i="85"/>
  <c r="AQ85" i="85"/>
  <c r="AQ84" i="85"/>
  <c r="AQ83" i="85"/>
  <c r="AQ82" i="85"/>
  <c r="AQ81" i="85"/>
  <c r="AQ80" i="85"/>
  <c r="AQ79" i="85"/>
  <c r="AQ78" i="85"/>
  <c r="AQ77" i="85"/>
  <c r="AQ76" i="85"/>
  <c r="AQ75" i="85"/>
  <c r="AQ73" i="85"/>
  <c r="AQ72" i="85"/>
  <c r="AQ71" i="85"/>
  <c r="AQ70" i="85"/>
  <c r="AQ68" i="85"/>
  <c r="AQ67" i="85"/>
  <c r="AQ66" i="85"/>
  <c r="AQ65" i="85"/>
  <c r="AQ63" i="85"/>
  <c r="AQ61" i="85"/>
  <c r="AQ60" i="85"/>
  <c r="AQ58" i="85"/>
  <c r="AQ54" i="85"/>
  <c r="AQ52" i="85"/>
  <c r="AQ51" i="85"/>
  <c r="AQ50" i="85"/>
  <c r="AQ49" i="85"/>
  <c r="AQ42" i="85"/>
  <c r="AQ41" i="85"/>
  <c r="AQ40" i="85"/>
  <c r="AA6" i="85"/>
  <c r="Z6" i="85"/>
  <c r="K43" i="85"/>
  <c r="J43" i="85"/>
  <c r="Q42" i="85"/>
  <c r="Q41" i="85"/>
  <c r="Q40" i="85"/>
  <c r="Q39" i="85"/>
  <c r="Q38" i="85"/>
  <c r="Q37" i="85"/>
  <c r="Q36" i="85"/>
  <c r="Q35" i="85"/>
  <c r="Q34" i="85"/>
  <c r="Q33" i="85"/>
  <c r="O32" i="85"/>
  <c r="N32" i="85"/>
  <c r="M32" i="85"/>
  <c r="O31" i="85"/>
  <c r="N31" i="85"/>
  <c r="M31" i="85"/>
  <c r="O30" i="85"/>
  <c r="N30" i="85"/>
  <c r="M30" i="85"/>
  <c r="Q29" i="85"/>
  <c r="O28" i="85"/>
  <c r="N28" i="85"/>
  <c r="M28" i="85"/>
  <c r="O27" i="85"/>
  <c r="N27" i="85"/>
  <c r="M27" i="85"/>
  <c r="O26" i="85"/>
  <c r="N26" i="85"/>
  <c r="M26" i="85"/>
  <c r="Q25" i="85"/>
  <c r="Q24" i="85"/>
  <c r="Q23" i="85"/>
  <c r="O22" i="85"/>
  <c r="N22" i="85"/>
  <c r="M22" i="85"/>
  <c r="O21" i="85"/>
  <c r="N21" i="85"/>
  <c r="M21" i="85"/>
  <c r="O20" i="85"/>
  <c r="N20" i="85"/>
  <c r="M20" i="85"/>
  <c r="O19" i="85"/>
  <c r="N19" i="85"/>
  <c r="M19" i="85"/>
  <c r="O18" i="85"/>
  <c r="N18" i="85"/>
  <c r="M18" i="85"/>
  <c r="O17" i="85"/>
  <c r="N17" i="85"/>
  <c r="M17" i="85"/>
  <c r="O16" i="85"/>
  <c r="N16" i="85"/>
  <c r="M16" i="85"/>
  <c r="O15" i="85"/>
  <c r="N15" i="85"/>
  <c r="M15" i="85"/>
  <c r="Q14" i="85"/>
  <c r="Q13" i="85"/>
  <c r="M13" i="85"/>
  <c r="L13" i="85"/>
  <c r="L43" i="85" s="1"/>
  <c r="O12" i="85"/>
  <c r="N12" i="85"/>
  <c r="M12" i="85"/>
  <c r="O11" i="85"/>
  <c r="N11" i="85"/>
  <c r="M11" i="85"/>
  <c r="Q8" i="85"/>
  <c r="BF94" i="85"/>
  <c r="CA53" i="85"/>
  <c r="BZ53" i="85"/>
  <c r="BW53" i="85"/>
  <c r="BV53" i="85"/>
  <c r="BA108" i="85" s="1"/>
  <c r="BU53" i="85"/>
  <c r="CF52" i="85"/>
  <c r="CD51" i="85"/>
  <c r="CC51" i="85"/>
  <c r="CB51" i="85"/>
  <c r="CD50" i="85"/>
  <c r="CC50" i="85"/>
  <c r="CB50" i="85"/>
  <c r="BY50" i="85"/>
  <c r="BY53" i="85" s="1"/>
  <c r="BU42" i="85"/>
  <c r="CE27" i="85"/>
  <c r="CD27" i="85"/>
  <c r="BZ27" i="85"/>
  <c r="CA22" i="85"/>
  <c r="CB22" i="85" s="1"/>
  <c r="CB12" i="85"/>
  <c r="CA12" i="85"/>
  <c r="CB11" i="85"/>
  <c r="CA11" i="85"/>
  <c r="CA10" i="85"/>
  <c r="CB10" i="85" s="1"/>
  <c r="CA9" i="85"/>
  <c r="CB9" i="85" s="1"/>
  <c r="CA8" i="85"/>
  <c r="CB8" i="85" s="1"/>
  <c r="CA6" i="85"/>
  <c r="Q28" i="85" l="1"/>
  <c r="BM18" i="85"/>
  <c r="CB53" i="85"/>
  <c r="Q27" i="85"/>
  <c r="CD53" i="85"/>
  <c r="BX53" i="85"/>
  <c r="Q19" i="85"/>
  <c r="CC53" i="85"/>
  <c r="CF53" i="85" s="1"/>
  <c r="CF51" i="85"/>
  <c r="O43" i="85"/>
  <c r="Q26" i="85"/>
  <c r="Q31" i="85"/>
  <c r="Q12" i="85"/>
  <c r="Q20" i="85"/>
  <c r="Q30" i="85"/>
  <c r="AQ147" i="85"/>
  <c r="Q17" i="85"/>
  <c r="Q21" i="85"/>
  <c r="CA27" i="85"/>
  <c r="Q22" i="85"/>
  <c r="N43" i="85"/>
  <c r="Q18" i="85"/>
  <c r="Q32" i="85"/>
  <c r="AQ168" i="85"/>
  <c r="BG18" i="85"/>
  <c r="Q15" i="85"/>
  <c r="M43" i="85"/>
  <c r="Q16" i="85"/>
  <c r="BB49" i="85"/>
  <c r="Q11" i="85"/>
  <c r="BC50" i="85"/>
  <c r="BC49" i="85" s="1"/>
  <c r="CF50" i="85"/>
  <c r="CB6" i="85"/>
  <c r="CB27" i="85" s="1"/>
  <c r="Q43" i="85" l="1"/>
  <c r="C29" i="84"/>
  <c r="R16" i="84"/>
  <c r="Q16" i="84"/>
  <c r="P16" i="84"/>
  <c r="O16" i="84"/>
  <c r="N16" i="84"/>
  <c r="M16" i="84"/>
  <c r="L16" i="84"/>
  <c r="K16" i="84"/>
  <c r="J16" i="84"/>
  <c r="I16" i="84"/>
  <c r="H16" i="84"/>
  <c r="G16" i="84"/>
  <c r="F16" i="84"/>
  <c r="E16" i="84"/>
  <c r="D16" i="84"/>
  <c r="C16" i="84"/>
  <c r="S15" i="84"/>
  <c r="S14" i="84"/>
  <c r="S13" i="84"/>
  <c r="S12" i="84"/>
  <c r="S11" i="84"/>
  <c r="S10" i="84"/>
  <c r="S9" i="84"/>
  <c r="S8" i="84"/>
  <c r="S7" i="84"/>
  <c r="S6" i="84"/>
  <c r="BB109" i="85" l="1"/>
  <c r="H277" i="85" s="1"/>
  <c r="S16" i="84"/>
  <c r="Q51" i="83"/>
  <c r="P51" i="83"/>
  <c r="O51" i="83"/>
  <c r="N51" i="83"/>
  <c r="M51" i="83"/>
  <c r="L51" i="83"/>
  <c r="K51" i="83"/>
  <c r="J51" i="83"/>
  <c r="I51" i="83"/>
  <c r="H51" i="83"/>
  <c r="G51" i="83"/>
  <c r="F51" i="83"/>
  <c r="E51" i="83"/>
  <c r="D51" i="83"/>
  <c r="C51" i="83"/>
  <c r="B51" i="83"/>
  <c r="S50" i="83"/>
  <c r="R50" i="83"/>
  <c r="S49" i="83"/>
  <c r="R49" i="83"/>
  <c r="S48" i="83"/>
  <c r="R48" i="83"/>
  <c r="S47" i="83"/>
  <c r="R47" i="83"/>
  <c r="S46" i="83"/>
  <c r="R46" i="83"/>
  <c r="S45" i="83"/>
  <c r="R45" i="83"/>
  <c r="S19" i="83"/>
  <c r="R19" i="83"/>
  <c r="S44" i="83"/>
  <c r="R44" i="83"/>
  <c r="S43" i="83"/>
  <c r="R43" i="83"/>
  <c r="S42" i="83"/>
  <c r="R42" i="83"/>
  <c r="S41" i="83"/>
  <c r="R41" i="83"/>
  <c r="S40" i="83"/>
  <c r="R40" i="83"/>
  <c r="S39" i="83"/>
  <c r="R39" i="83"/>
  <c r="S38" i="83"/>
  <c r="R38" i="83"/>
  <c r="S37" i="83"/>
  <c r="R37" i="83"/>
  <c r="S36" i="83"/>
  <c r="R36" i="83"/>
  <c r="S35" i="83"/>
  <c r="R35" i="83"/>
  <c r="S34" i="83"/>
  <c r="R34" i="83"/>
  <c r="S33" i="83"/>
  <c r="R33" i="83"/>
  <c r="S32" i="83"/>
  <c r="R32" i="83"/>
  <c r="S31" i="83"/>
  <c r="R31" i="83"/>
  <c r="S30" i="83"/>
  <c r="R30" i="83"/>
  <c r="S29" i="83"/>
  <c r="R29" i="83"/>
  <c r="S28" i="83"/>
  <c r="R28" i="83"/>
  <c r="S27" i="83"/>
  <c r="R27" i="83"/>
  <c r="S26" i="83"/>
  <c r="R26" i="83"/>
  <c r="S18" i="83"/>
  <c r="R18" i="83"/>
  <c r="S17" i="83"/>
  <c r="R17" i="83"/>
  <c r="S16" i="83"/>
  <c r="R16" i="83"/>
  <c r="S15" i="83"/>
  <c r="R15" i="83"/>
  <c r="S25" i="83"/>
  <c r="R25" i="83"/>
  <c r="S14" i="83"/>
  <c r="R14" i="83"/>
  <c r="S13" i="83"/>
  <c r="R13" i="83"/>
  <c r="S12" i="83"/>
  <c r="R12" i="83"/>
  <c r="S24" i="83"/>
  <c r="R24" i="83"/>
  <c r="S11" i="83"/>
  <c r="R11" i="83"/>
  <c r="S23" i="83"/>
  <c r="R23" i="83"/>
  <c r="S22" i="83"/>
  <c r="R22" i="83"/>
  <c r="S10" i="83"/>
  <c r="R10" i="83"/>
  <c r="S9" i="83"/>
  <c r="R9" i="83"/>
  <c r="S8" i="83"/>
  <c r="R8" i="83"/>
  <c r="S7" i="83"/>
  <c r="R7" i="83"/>
  <c r="S6" i="83"/>
  <c r="R6" i="83"/>
  <c r="R51" i="83" l="1"/>
  <c r="U7" i="83"/>
  <c r="D81" i="82"/>
  <c r="C81" i="82"/>
  <c r="Q80" i="82"/>
  <c r="Q79" i="82"/>
  <c r="Q78" i="82"/>
  <c r="Q77" i="82"/>
  <c r="Q76" i="82"/>
  <c r="Q75" i="82"/>
  <c r="Q74" i="82"/>
  <c r="Q73" i="82"/>
  <c r="Q72" i="82"/>
  <c r="Q71" i="82"/>
  <c r="D68" i="82"/>
  <c r="C68" i="82"/>
  <c r="Q67" i="82"/>
  <c r="Q68" i="82" s="1"/>
  <c r="D65" i="82"/>
  <c r="C65" i="82"/>
  <c r="Q64" i="82"/>
  <c r="Q63" i="82"/>
  <c r="Q62" i="82"/>
  <c r="Q61" i="82"/>
  <c r="Q60" i="82"/>
  <c r="Q59" i="82"/>
  <c r="D57" i="82"/>
  <c r="C57" i="82"/>
  <c r="Q56" i="82"/>
  <c r="Q57" i="82" s="1"/>
  <c r="D54" i="82"/>
  <c r="C54" i="82"/>
  <c r="Q53" i="82"/>
  <c r="Q52" i="82"/>
  <c r="Q51" i="82"/>
  <c r="Q50" i="82"/>
  <c r="Q49" i="82"/>
  <c r="Q48" i="82"/>
  <c r="Q47" i="82"/>
  <c r="Q46" i="82"/>
  <c r="Q45" i="82"/>
  <c r="Q44" i="82"/>
  <c r="Q43" i="82"/>
  <c r="Q42" i="82"/>
  <c r="Q40" i="82"/>
  <c r="D40" i="82"/>
  <c r="C40" i="82"/>
  <c r="D32" i="82"/>
  <c r="D82" i="82" s="1"/>
  <c r="C32" i="82"/>
  <c r="C82" i="82" s="1"/>
  <c r="Q31" i="82"/>
  <c r="Q30" i="82"/>
  <c r="Q29" i="82"/>
  <c r="Q28" i="82"/>
  <c r="Q27" i="82"/>
  <c r="Q26" i="82"/>
  <c r="Q25" i="82"/>
  <c r="Q24" i="82"/>
  <c r="Q23" i="82"/>
  <c r="Q22" i="82"/>
  <c r="Q21" i="82"/>
  <c r="Q20" i="82"/>
  <c r="Q19" i="82"/>
  <c r="Q18" i="82"/>
  <c r="Q17" i="82"/>
  <c r="Q16" i="82"/>
  <c r="Q15" i="82"/>
  <c r="Q14" i="82"/>
  <c r="Q13" i="82"/>
  <c r="Q12" i="82"/>
  <c r="Q11" i="82"/>
  <c r="Q10" i="82"/>
  <c r="Q9" i="82"/>
  <c r="Q8" i="82"/>
  <c r="Q7" i="82"/>
  <c r="Q65" i="82" l="1"/>
  <c r="Q54" i="82"/>
  <c r="Q81" i="82"/>
  <c r="P85" i="82" s="1"/>
  <c r="Q32" i="82"/>
  <c r="P84" i="82" s="1"/>
  <c r="Q82" i="82"/>
  <c r="P86" i="82" l="1"/>
  <c r="Q6" i="81"/>
  <c r="Q12" i="81"/>
  <c r="Q80" i="81"/>
  <c r="Q79" i="81"/>
  <c r="Q78" i="81"/>
  <c r="Q77" i="81"/>
  <c r="Q76" i="81"/>
  <c r="Q75" i="81"/>
  <c r="Q74" i="81"/>
  <c r="Q81" i="81" s="1"/>
  <c r="Q71" i="81"/>
  <c r="Q70" i="81"/>
  <c r="Q69" i="81"/>
  <c r="Q68" i="81"/>
  <c r="Q67" i="81"/>
  <c r="Q66" i="81"/>
  <c r="Q65" i="81"/>
  <c r="Q64" i="81"/>
  <c r="Q63" i="81"/>
  <c r="Q62" i="81"/>
  <c r="Q61" i="81"/>
  <c r="Q58" i="81"/>
  <c r="Q57" i="81"/>
  <c r="Q56" i="81"/>
  <c r="Q55" i="81"/>
  <c r="Q54" i="81"/>
  <c r="Q53" i="81"/>
  <c r="Q52" i="81"/>
  <c r="Q51" i="81"/>
  <c r="Q50" i="81"/>
  <c r="Q49" i="81"/>
  <c r="Q48" i="81"/>
  <c r="Q47" i="81"/>
  <c r="Q46" i="81"/>
  <c r="Q45" i="81"/>
  <c r="Q44" i="81"/>
  <c r="Q43" i="81"/>
  <c r="Q42" i="81"/>
  <c r="Q41" i="81"/>
  <c r="Q40" i="81"/>
  <c r="Q39" i="81"/>
  <c r="Q35" i="81"/>
  <c r="Q34" i="81"/>
  <c r="Q33" i="81"/>
  <c r="Q32" i="81"/>
  <c r="Q31" i="81"/>
  <c r="Q30" i="81"/>
  <c r="Q29" i="81"/>
  <c r="Q28" i="81"/>
  <c r="Q27" i="81"/>
  <c r="Q24" i="81"/>
  <c r="Q23" i="81"/>
  <c r="Q22" i="81"/>
  <c r="Q21" i="81"/>
  <c r="Q20" i="81"/>
  <c r="Q19" i="81"/>
  <c r="Q16" i="81"/>
  <c r="Q15" i="81"/>
  <c r="Q17" i="81" s="1"/>
  <c r="Q13" i="81"/>
  <c r="Q10" i="81"/>
  <c r="U81" i="81" l="1"/>
  <c r="Q37" i="81"/>
  <c r="Q59" i="81"/>
  <c r="Q25" i="81"/>
  <c r="Q72" i="81"/>
  <c r="Q82" i="81"/>
  <c r="U79" i="81" s="1"/>
  <c r="K129" i="80" l="1"/>
  <c r="Q129" i="80" s="1"/>
  <c r="P128" i="80"/>
  <c r="K128" i="80"/>
  <c r="P102" i="80"/>
  <c r="Q102" i="80" s="1"/>
  <c r="Q103" i="80" s="1"/>
  <c r="K102" i="80"/>
  <c r="K103" i="80" s="1"/>
  <c r="I87" i="80"/>
  <c r="L87" i="80" s="1"/>
  <c r="P87" i="80" s="1"/>
  <c r="Q87" i="80" s="1"/>
  <c r="Q88" i="80" s="1"/>
  <c r="P79" i="80"/>
  <c r="K79" i="80"/>
  <c r="K78" i="80"/>
  <c r="K80" i="80" s="1"/>
  <c r="K70" i="80"/>
  <c r="Q69" i="80"/>
  <c r="Q70" i="80" s="1"/>
  <c r="Q55" i="80"/>
  <c r="K55" i="80"/>
  <c r="J46" i="80"/>
  <c r="Q45" i="80"/>
  <c r="P44" i="80"/>
  <c r="Q44" i="80" s="1"/>
  <c r="K44" i="80"/>
  <c r="A44" i="80"/>
  <c r="A45" i="80" s="1"/>
  <c r="Q34" i="80"/>
  <c r="Q36" i="80" s="1"/>
  <c r="K34" i="80"/>
  <c r="K36" i="80" s="1"/>
  <c r="Q16" i="80"/>
  <c r="Q22" i="80" s="1"/>
  <c r="P16" i="80"/>
  <c r="K16" i="80"/>
  <c r="K22" i="80" s="1"/>
  <c r="Q7" i="80"/>
  <c r="Q10" i="80" s="1"/>
  <c r="K7" i="80"/>
  <c r="K10" i="80" s="1"/>
  <c r="K137" i="80" l="1"/>
  <c r="Q46" i="80"/>
  <c r="Q128" i="80"/>
  <c r="Q137" i="80" s="1"/>
  <c r="Q79" i="80"/>
  <c r="Q80" i="80" s="1"/>
  <c r="K87" i="80"/>
  <c r="K88" i="80" s="1"/>
  <c r="Q111" i="80" l="1"/>
  <c r="Q138" i="80" s="1"/>
  <c r="S80" i="78"/>
  <c r="R80" i="78"/>
  <c r="Q80" i="78"/>
  <c r="P80" i="78"/>
  <c r="O80" i="78"/>
  <c r="N80" i="78"/>
  <c r="M80" i="78"/>
  <c r="L80" i="78"/>
  <c r="K80" i="78"/>
  <c r="J80" i="78"/>
  <c r="I80" i="78"/>
  <c r="H80" i="78"/>
  <c r="G80" i="78"/>
  <c r="F80" i="78"/>
  <c r="E80" i="78"/>
  <c r="D80" i="78"/>
  <c r="C80" i="78"/>
  <c r="T79" i="78"/>
  <c r="T78" i="78"/>
  <c r="T77" i="78"/>
  <c r="T76" i="78"/>
  <c r="T75" i="78"/>
  <c r="T74" i="78"/>
  <c r="T73" i="78"/>
  <c r="T72" i="78"/>
  <c r="T71" i="78"/>
  <c r="T70" i="78"/>
  <c r="T69" i="78"/>
  <c r="T68" i="78"/>
  <c r="T67" i="78"/>
  <c r="T66" i="78"/>
  <c r="T65" i="78"/>
  <c r="T64" i="78"/>
  <c r="T63" i="78"/>
  <c r="T62" i="78"/>
  <c r="T61" i="78"/>
  <c r="T60" i="78"/>
  <c r="T59" i="78"/>
  <c r="T58" i="78"/>
  <c r="T57" i="78"/>
  <c r="T56" i="78"/>
  <c r="T55" i="78"/>
  <c r="T54" i="78"/>
  <c r="T53" i="78"/>
  <c r="T52" i="78"/>
  <c r="T51" i="78"/>
  <c r="T50" i="78"/>
  <c r="T49" i="78"/>
  <c r="T48" i="78"/>
  <c r="T47" i="78"/>
  <c r="T46" i="78"/>
  <c r="T45" i="78"/>
  <c r="T44" i="78"/>
  <c r="T43" i="78"/>
  <c r="T42" i="78"/>
  <c r="T41" i="78"/>
  <c r="T40" i="78"/>
  <c r="T39" i="78"/>
  <c r="T38" i="78"/>
  <c r="T37" i="78"/>
  <c r="T36" i="78"/>
  <c r="T35" i="78"/>
  <c r="T34" i="78"/>
  <c r="T33" i="78"/>
  <c r="T32" i="78"/>
  <c r="T31" i="78"/>
  <c r="T30" i="78"/>
  <c r="T29" i="78"/>
  <c r="T28" i="78"/>
  <c r="T27" i="78"/>
  <c r="T26" i="78"/>
  <c r="T25" i="78"/>
  <c r="T24" i="78"/>
  <c r="T23" i="78"/>
  <c r="T22" i="78"/>
  <c r="T21" i="78"/>
  <c r="T20" i="78"/>
  <c r="T19" i="78"/>
  <c r="T18" i="78"/>
  <c r="T17" i="78"/>
  <c r="T16" i="78"/>
  <c r="T15" i="78"/>
  <c r="T14" i="78"/>
  <c r="T13" i="78"/>
  <c r="T12" i="78"/>
  <c r="T11" i="78"/>
  <c r="T10" i="78"/>
  <c r="T9" i="78"/>
  <c r="T8" i="78"/>
  <c r="T7" i="78"/>
  <c r="S45" i="77" l="1"/>
  <c r="R45" i="77"/>
  <c r="Q45" i="77"/>
  <c r="P45" i="77"/>
  <c r="O45" i="77"/>
  <c r="N45" i="77"/>
  <c r="M45" i="77"/>
  <c r="L45" i="77"/>
  <c r="K45" i="77"/>
  <c r="J45" i="77"/>
  <c r="I45" i="77"/>
  <c r="H45" i="77"/>
  <c r="G45" i="77"/>
  <c r="F45" i="77"/>
  <c r="E45" i="77"/>
  <c r="D45" i="77"/>
  <c r="C45" i="77"/>
  <c r="T43" i="77"/>
  <c r="T42" i="77"/>
  <c r="T41" i="77"/>
  <c r="T38" i="77"/>
  <c r="T37" i="77"/>
  <c r="T36" i="77"/>
  <c r="T35" i="77"/>
  <c r="T34" i="77"/>
  <c r="T33" i="77"/>
  <c r="T32" i="77"/>
  <c r="T31" i="77"/>
  <c r="T30" i="77"/>
  <c r="T29" i="77"/>
  <c r="T28" i="77"/>
  <c r="T27" i="77"/>
  <c r="T26" i="77"/>
  <c r="T25" i="77"/>
  <c r="T24" i="77"/>
  <c r="T23" i="77"/>
  <c r="T22" i="77"/>
  <c r="T21" i="77"/>
  <c r="T20" i="77"/>
  <c r="T19" i="77"/>
  <c r="T18" i="77"/>
  <c r="T17" i="77"/>
  <c r="T16" i="77"/>
  <c r="T15" i="77"/>
  <c r="T14" i="77"/>
  <c r="T13" i="77"/>
  <c r="T12" i="77"/>
  <c r="T11" i="77"/>
  <c r="T10" i="77"/>
  <c r="T9" i="77"/>
  <c r="T8" i="77"/>
  <c r="T7" i="77"/>
  <c r="T44" i="77" l="1"/>
  <c r="T39" i="77"/>
  <c r="T45" i="77" s="1"/>
  <c r="C107" i="3"/>
  <c r="B34" i="2" l="1"/>
  <c r="M41" i="68"/>
  <c r="M40" i="68"/>
  <c r="M39" i="68"/>
  <c r="M38" i="68"/>
  <c r="M36" i="68"/>
  <c r="M30" i="68"/>
  <c r="M29" i="68"/>
  <c r="M28" i="68"/>
  <c r="M27" i="68"/>
  <c r="M26" i="68"/>
  <c r="M25" i="68"/>
  <c r="M24" i="68"/>
  <c r="M23" i="68"/>
  <c r="M22" i="68"/>
  <c r="M21" i="68"/>
  <c r="M20" i="68"/>
  <c r="M19" i="68"/>
  <c r="M18" i="68"/>
  <c r="M17" i="68"/>
  <c r="M15" i="68"/>
  <c r="M14" i="68"/>
  <c r="M13" i="68"/>
  <c r="M12" i="68"/>
  <c r="M11" i="68"/>
  <c r="M10" i="68"/>
  <c r="M9" i="68"/>
  <c r="M8" i="68"/>
  <c r="M7" i="68"/>
  <c r="M6" i="68"/>
  <c r="B42" i="2" l="1"/>
  <c r="M16" i="68"/>
  <c r="M34" i="68"/>
  <c r="M35" i="68" l="1"/>
  <c r="M37" i="68" s="1"/>
  <c r="M42" i="68" s="1"/>
  <c r="AD42" i="4"/>
  <c r="AA42" i="4"/>
  <c r="X42" i="4"/>
  <c r="T42" i="4"/>
  <c r="Q42" i="4"/>
  <c r="N42" i="4"/>
  <c r="J42" i="4"/>
  <c r="D42" i="4"/>
  <c r="J34" i="4"/>
  <c r="AF10" i="4"/>
  <c r="AH10" i="4"/>
  <c r="AF11" i="4"/>
  <c r="AH11" i="4"/>
  <c r="AF12" i="4"/>
  <c r="AH12" i="4"/>
  <c r="AF13" i="4"/>
  <c r="AH13" i="4"/>
  <c r="AF14" i="4"/>
  <c r="AH14" i="4"/>
  <c r="AF15" i="4"/>
  <c r="AH15" i="4"/>
  <c r="AF16" i="4"/>
  <c r="AH16" i="4"/>
  <c r="AF19" i="4"/>
  <c r="AH19" i="4"/>
  <c r="AF20" i="4"/>
  <c r="AH20" i="4"/>
  <c r="AF21" i="4"/>
  <c r="AH21" i="4"/>
  <c r="AF22" i="4"/>
  <c r="AH22" i="4"/>
  <c r="AF23" i="4"/>
  <c r="AH23" i="4"/>
  <c r="AF24" i="4"/>
  <c r="AH24" i="4"/>
  <c r="AF25" i="4"/>
  <c r="AH25" i="4"/>
  <c r="AD52" i="4"/>
  <c r="AD56" i="4" s="1"/>
  <c r="AD61" i="4" s="1"/>
  <c r="AA52" i="4"/>
  <c r="AA56" i="4" s="1"/>
  <c r="AA61" i="4" s="1"/>
  <c r="X52" i="4"/>
  <c r="X56" i="4" s="1"/>
  <c r="X61" i="4" s="1"/>
  <c r="AD34" i="4"/>
  <c r="AA34" i="4"/>
  <c r="X34" i="4"/>
  <c r="AD26" i="4"/>
  <c r="AB26" i="4"/>
  <c r="AA26" i="4"/>
  <c r="Y26" i="4"/>
  <c r="X26" i="4"/>
  <c r="V26" i="4"/>
  <c r="AD17" i="4"/>
  <c r="AB17" i="4"/>
  <c r="AA17" i="4"/>
  <c r="Y17" i="4"/>
  <c r="X17" i="4"/>
  <c r="V17" i="4"/>
  <c r="W17" i="4" s="1"/>
  <c r="T52" i="4"/>
  <c r="T56" i="4" s="1"/>
  <c r="T61" i="4" s="1"/>
  <c r="Q52" i="4"/>
  <c r="Q56" i="4" s="1"/>
  <c r="Q61" i="4" s="1"/>
  <c r="N52" i="4"/>
  <c r="N56" i="4" s="1"/>
  <c r="N61" i="4" s="1"/>
  <c r="T34" i="4"/>
  <c r="Q34" i="4"/>
  <c r="N34" i="4"/>
  <c r="T26" i="4"/>
  <c r="R26" i="4"/>
  <c r="Q26" i="4"/>
  <c r="O26" i="4"/>
  <c r="N26" i="4"/>
  <c r="L26" i="4"/>
  <c r="M26" i="4" s="1"/>
  <c r="T17" i="4"/>
  <c r="R17" i="4"/>
  <c r="Q17" i="4"/>
  <c r="O17" i="4"/>
  <c r="N17" i="4"/>
  <c r="L17" i="4"/>
  <c r="AH28" i="4"/>
  <c r="AH29" i="4"/>
  <c r="AH30" i="4"/>
  <c r="AH31" i="4"/>
  <c r="AH32" i="4"/>
  <c r="AH33" i="4"/>
  <c r="AH36" i="4"/>
  <c r="AH37" i="4"/>
  <c r="AH38" i="4"/>
  <c r="AH39" i="4"/>
  <c r="AH40" i="4"/>
  <c r="AH44" i="4"/>
  <c r="AH45" i="4"/>
  <c r="AH46" i="4"/>
  <c r="AH47" i="4"/>
  <c r="AH48" i="4"/>
  <c r="AH49" i="4"/>
  <c r="AH50" i="4"/>
  <c r="AH51" i="4"/>
  <c r="AH53" i="4"/>
  <c r="AH54" i="4"/>
  <c r="AH58" i="4"/>
  <c r="AH59" i="4"/>
  <c r="AH60" i="4"/>
  <c r="AC26" i="4" l="1"/>
  <c r="AG14" i="4"/>
  <c r="AG13" i="4"/>
  <c r="AG16" i="4"/>
  <c r="AG10" i="4"/>
  <c r="S26" i="4"/>
  <c r="AG20" i="4"/>
  <c r="AG24" i="4"/>
  <c r="P26" i="4"/>
  <c r="Z17" i="4"/>
  <c r="AG21" i="4"/>
  <c r="P17" i="4"/>
  <c r="AC17" i="4"/>
  <c r="Z26" i="4"/>
  <c r="AG22" i="4"/>
  <c r="W26" i="4"/>
  <c r="AH42" i="4"/>
  <c r="S17" i="4"/>
  <c r="AG25" i="4"/>
  <c r="AG19" i="4"/>
  <c r="AG23" i="4"/>
  <c r="M17" i="4"/>
  <c r="AH26" i="4"/>
  <c r="AF26" i="4"/>
  <c r="AG15" i="4"/>
  <c r="AG12" i="4"/>
  <c r="AF17" i="4"/>
  <c r="AG11" i="4"/>
  <c r="AH17" i="4"/>
  <c r="AH52" i="4"/>
  <c r="AH56" i="4" s="1"/>
  <c r="AH61" i="4" s="1"/>
  <c r="AH34" i="4"/>
  <c r="L83" i="3"/>
  <c r="L82" i="3"/>
  <c r="L81" i="3"/>
  <c r="L161" i="3"/>
  <c r="L159" i="3"/>
  <c r="L158" i="3"/>
  <c r="L157" i="3"/>
  <c r="L156" i="3"/>
  <c r="L155" i="3"/>
  <c r="L154" i="3"/>
  <c r="L153" i="3"/>
  <c r="L152" i="3"/>
  <c r="K162" i="3"/>
  <c r="J162" i="3"/>
  <c r="I162" i="3"/>
  <c r="H162" i="3"/>
  <c r="G162" i="3"/>
  <c r="F162" i="3"/>
  <c r="E162" i="3"/>
  <c r="D162" i="3"/>
  <c r="C162" i="3"/>
  <c r="L115" i="3"/>
  <c r="L114" i="3"/>
  <c r="L113" i="3"/>
  <c r="L112" i="3"/>
  <c r="L111" i="3"/>
  <c r="L110" i="3"/>
  <c r="L109" i="3"/>
  <c r="L108" i="3"/>
  <c r="K107" i="3"/>
  <c r="J107" i="3"/>
  <c r="I107" i="3"/>
  <c r="H107" i="3"/>
  <c r="G107" i="3"/>
  <c r="F107" i="3"/>
  <c r="E107" i="3"/>
  <c r="D107" i="3"/>
  <c r="K84" i="3"/>
  <c r="J84" i="3"/>
  <c r="I84" i="3"/>
  <c r="H84" i="3"/>
  <c r="G84" i="3"/>
  <c r="F84" i="3"/>
  <c r="E84" i="3"/>
  <c r="D84" i="3"/>
  <c r="C84" i="3"/>
  <c r="AG17" i="4" l="1"/>
  <c r="AG26" i="4"/>
  <c r="L84" i="3"/>
  <c r="L9" i="3"/>
  <c r="L10" i="3"/>
  <c r="F64" i="3" l="1"/>
  <c r="F128" i="3" l="1"/>
  <c r="L146" i="3" l="1"/>
  <c r="L100" i="3" l="1"/>
  <c r="C39" i="3" l="1"/>
  <c r="C40" i="3" s="1"/>
  <c r="K39" i="3" l="1"/>
  <c r="J39" i="3"/>
  <c r="I39" i="3"/>
  <c r="H39" i="3"/>
  <c r="G39" i="3"/>
  <c r="F39" i="3"/>
  <c r="E39" i="3"/>
  <c r="D39" i="3"/>
  <c r="L37" i="3"/>
  <c r="K101" i="3"/>
  <c r="J101" i="3"/>
  <c r="I101" i="3"/>
  <c r="H101" i="3"/>
  <c r="G101" i="3"/>
  <c r="F101" i="3"/>
  <c r="E101" i="3"/>
  <c r="D101" i="3"/>
  <c r="C101" i="3"/>
  <c r="K21" i="3"/>
  <c r="K22" i="3" s="1"/>
  <c r="J21" i="3"/>
  <c r="J22" i="3" s="1"/>
  <c r="I21" i="3"/>
  <c r="I22" i="3" s="1"/>
  <c r="H21" i="3"/>
  <c r="H22" i="3" s="1"/>
  <c r="G21" i="3"/>
  <c r="G22" i="3" s="1"/>
  <c r="F21" i="3"/>
  <c r="F22" i="3" s="1"/>
  <c r="E21" i="3"/>
  <c r="E22" i="3" s="1"/>
  <c r="D21" i="3"/>
  <c r="D22" i="3" s="1"/>
  <c r="C21" i="3"/>
  <c r="C22" i="3" s="1"/>
  <c r="L38" i="3"/>
  <c r="C42" i="3" l="1"/>
  <c r="C43" i="3"/>
  <c r="C46" i="3" s="1"/>
  <c r="L22" i="3" l="1"/>
  <c r="C63" i="3" l="1"/>
  <c r="C64" i="3"/>
  <c r="J52" i="4" l="1"/>
  <c r="J56" i="4" s="1"/>
  <c r="J61" i="4" s="1"/>
  <c r="G52" i="4"/>
  <c r="G56" i="4" s="1"/>
  <c r="G61" i="4" s="1"/>
  <c r="D52" i="4"/>
  <c r="G42" i="4"/>
  <c r="G34" i="4"/>
  <c r="D34" i="4"/>
  <c r="J26" i="4"/>
  <c r="H26" i="4"/>
  <c r="G26" i="4"/>
  <c r="E26" i="4"/>
  <c r="D26" i="4"/>
  <c r="B26" i="4"/>
  <c r="J17" i="4"/>
  <c r="H17" i="4"/>
  <c r="G17" i="4"/>
  <c r="E17" i="4"/>
  <c r="D17" i="4"/>
  <c r="B17" i="4"/>
  <c r="K25" i="2"/>
  <c r="K26" i="2"/>
  <c r="K27" i="2"/>
  <c r="K24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8" i="2"/>
  <c r="L89" i="3"/>
  <c r="L79" i="3"/>
  <c r="L80" i="3"/>
  <c r="D56" i="4" l="1"/>
  <c r="D61" i="4" s="1"/>
  <c r="C17" i="4"/>
  <c r="F26" i="4"/>
  <c r="I26" i="4"/>
  <c r="F17" i="4"/>
  <c r="I17" i="4"/>
  <c r="D63" i="3"/>
  <c r="E63" i="3"/>
  <c r="F63" i="3"/>
  <c r="G63" i="3"/>
  <c r="H63" i="3"/>
  <c r="I63" i="3"/>
  <c r="J63" i="3"/>
  <c r="K63" i="3"/>
  <c r="D64" i="3"/>
  <c r="E64" i="3"/>
  <c r="G64" i="3"/>
  <c r="H64" i="3"/>
  <c r="I64" i="3"/>
  <c r="J64" i="3"/>
  <c r="K64" i="3"/>
  <c r="L160" i="3" l="1"/>
  <c r="L162" i="3" s="1"/>
  <c r="L130" i="3"/>
  <c r="L131" i="3"/>
  <c r="L132" i="3"/>
  <c r="L133" i="3"/>
  <c r="L134" i="3"/>
  <c r="L63" i="3" l="1"/>
  <c r="K40" i="3"/>
  <c r="J40" i="3"/>
  <c r="I40" i="3"/>
  <c r="H40" i="3"/>
  <c r="G40" i="3"/>
  <c r="F40" i="3"/>
  <c r="E40" i="3"/>
  <c r="D40" i="3"/>
  <c r="L18" i="3"/>
  <c r="L40" i="3" l="1"/>
  <c r="K33" i="2" l="1"/>
  <c r="K32" i="2"/>
  <c r="K31" i="2"/>
  <c r="K30" i="2"/>
  <c r="K29" i="2"/>
  <c r="L145" i="3"/>
  <c r="L144" i="3"/>
  <c r="L143" i="3"/>
  <c r="J55" i="3" l="1"/>
  <c r="J65" i="3" s="1"/>
  <c r="J66" i="3" s="1"/>
  <c r="K55" i="3"/>
  <c r="K65" i="3" s="1"/>
  <c r="K66" i="3" s="1"/>
  <c r="F55" i="3"/>
  <c r="G55" i="3"/>
  <c r="G65" i="3" s="1"/>
  <c r="G66" i="3" s="1"/>
  <c r="I55" i="3"/>
  <c r="I65" i="3" s="1"/>
  <c r="I66" i="3" s="1"/>
  <c r="C55" i="3"/>
  <c r="D55" i="3"/>
  <c r="D65" i="3" s="1"/>
  <c r="D66" i="3" s="1"/>
  <c r="E55" i="3"/>
  <c r="E65" i="3" s="1"/>
  <c r="E66" i="3" s="1"/>
  <c r="H55" i="3"/>
  <c r="H65" i="3" s="1"/>
  <c r="H66" i="3" s="1"/>
  <c r="L55" i="3" l="1"/>
  <c r="L65" i="3" s="1"/>
  <c r="L66" i="3" s="1"/>
  <c r="F65" i="3"/>
  <c r="F66" i="3" s="1"/>
  <c r="D43" i="3"/>
  <c r="D44" i="3" s="1"/>
  <c r="D54" i="3"/>
  <c r="C54" i="3"/>
  <c r="C56" i="3" s="1"/>
  <c r="C44" i="3"/>
  <c r="H43" i="3"/>
  <c r="H44" i="3" s="1"/>
  <c r="H54" i="3"/>
  <c r="E54" i="3"/>
  <c r="E43" i="3"/>
  <c r="E44" i="3" s="1"/>
  <c r="J43" i="3"/>
  <c r="J44" i="3" s="1"/>
  <c r="J54" i="3"/>
  <c r="F54" i="3"/>
  <c r="F43" i="3"/>
  <c r="F44" i="3" s="1"/>
  <c r="G54" i="3"/>
  <c r="G43" i="3"/>
  <c r="G44" i="3" s="1"/>
  <c r="I43" i="3"/>
  <c r="I44" i="3" s="1"/>
  <c r="I54" i="3"/>
  <c r="K54" i="3"/>
  <c r="K43" i="3"/>
  <c r="K44" i="3" s="1"/>
  <c r="K42" i="3"/>
  <c r="J42" i="3"/>
  <c r="I42" i="3"/>
  <c r="H42" i="3"/>
  <c r="G42" i="3"/>
  <c r="F42" i="3"/>
  <c r="E42" i="3"/>
  <c r="D42" i="3"/>
  <c r="K128" i="3"/>
  <c r="J128" i="3"/>
  <c r="I128" i="3"/>
  <c r="H128" i="3"/>
  <c r="G128" i="3"/>
  <c r="E128" i="3"/>
  <c r="D128" i="3"/>
  <c r="C128" i="3"/>
  <c r="C57" i="3" l="1"/>
  <c r="C58" i="3"/>
  <c r="L54" i="3"/>
  <c r="E56" i="3"/>
  <c r="E57" i="3" s="1"/>
  <c r="H56" i="3"/>
  <c r="H57" i="3" s="1"/>
  <c r="I56" i="3"/>
  <c r="I57" i="3" s="1"/>
  <c r="G56" i="3"/>
  <c r="G57" i="3" s="1"/>
  <c r="J56" i="3"/>
  <c r="J57" i="3" s="1"/>
  <c r="D56" i="3"/>
  <c r="D57" i="3" s="1"/>
  <c r="F56" i="3"/>
  <c r="F57" i="3" s="1"/>
  <c r="K56" i="3"/>
  <c r="K57" i="3" s="1"/>
  <c r="L56" i="3" l="1"/>
  <c r="L57" i="3" s="1"/>
  <c r="G69" i="3"/>
  <c r="G60" i="3"/>
  <c r="G58" i="3"/>
  <c r="K69" i="3"/>
  <c r="K58" i="3"/>
  <c r="K60" i="3"/>
  <c r="F69" i="3"/>
  <c r="F60" i="3"/>
  <c r="F58" i="3"/>
  <c r="E60" i="3"/>
  <c r="E58" i="3"/>
  <c r="E69" i="3"/>
  <c r="H60" i="3"/>
  <c r="H69" i="3"/>
  <c r="H58" i="3"/>
  <c r="I60" i="3"/>
  <c r="I69" i="3"/>
  <c r="I58" i="3"/>
  <c r="D58" i="3"/>
  <c r="D60" i="3"/>
  <c r="D69" i="3"/>
  <c r="J69" i="3"/>
  <c r="J58" i="3"/>
  <c r="J60" i="3"/>
  <c r="C69" i="3"/>
  <c r="C60" i="3"/>
  <c r="G61" i="3" l="1"/>
  <c r="G68" i="3" s="1"/>
  <c r="G71" i="3" s="1"/>
  <c r="H61" i="3"/>
  <c r="H68" i="3" s="1"/>
  <c r="H71" i="3" s="1"/>
  <c r="J61" i="3"/>
  <c r="J68" i="3" s="1"/>
  <c r="J71" i="3" s="1"/>
  <c r="D61" i="3"/>
  <c r="D68" i="3" s="1"/>
  <c r="D71" i="3" s="1"/>
  <c r="F61" i="3"/>
  <c r="F68" i="3" s="1"/>
  <c r="F71" i="3" s="1"/>
  <c r="L60" i="3"/>
  <c r="L58" i="3"/>
  <c r="L69" i="3"/>
  <c r="K61" i="3"/>
  <c r="E61" i="3"/>
  <c r="E68" i="3" s="1"/>
  <c r="E71" i="3" s="1"/>
  <c r="I61" i="3"/>
  <c r="I68" i="3" s="1"/>
  <c r="I71" i="3" s="1"/>
  <c r="C68" i="3"/>
  <c r="C71" i="3" s="1"/>
  <c r="K68" i="3" l="1"/>
  <c r="K71" i="3" s="1"/>
  <c r="L61" i="3"/>
  <c r="D62" i="3"/>
  <c r="D70" i="3"/>
  <c r="D72" i="3" s="1"/>
  <c r="F62" i="3"/>
  <c r="F70" i="3"/>
  <c r="F72" i="3" s="1"/>
  <c r="K62" i="3"/>
  <c r="K70" i="3"/>
  <c r="K72" i="3" s="1"/>
  <c r="G70" i="3"/>
  <c r="G72" i="3" s="1"/>
  <c r="G62" i="3"/>
  <c r="I70" i="3"/>
  <c r="I72" i="3" s="1"/>
  <c r="I62" i="3"/>
  <c r="J70" i="3"/>
  <c r="J72" i="3" s="1"/>
  <c r="J62" i="3"/>
  <c r="E62" i="3"/>
  <c r="E70" i="3"/>
  <c r="E72" i="3" s="1"/>
  <c r="C62" i="3"/>
  <c r="C70" i="3"/>
  <c r="C72" i="3" s="1"/>
  <c r="H62" i="3"/>
  <c r="H70" i="3"/>
  <c r="H72" i="3" s="1"/>
  <c r="I45" i="3"/>
  <c r="I46" i="3"/>
  <c r="K45" i="3"/>
  <c r="K46" i="3"/>
  <c r="J46" i="3"/>
  <c r="J45" i="3"/>
  <c r="H46" i="3"/>
  <c r="H45" i="3"/>
  <c r="G45" i="3"/>
  <c r="G46" i="3"/>
  <c r="F46" i="3"/>
  <c r="F45" i="3"/>
  <c r="E46" i="3"/>
  <c r="E45" i="3"/>
  <c r="D46" i="3"/>
  <c r="D45" i="3"/>
  <c r="L68" i="3" l="1"/>
  <c r="L71" i="3" s="1"/>
  <c r="L62" i="3"/>
  <c r="L70" i="3"/>
  <c r="L72" i="3" l="1"/>
  <c r="C26" i="4" l="1"/>
  <c r="K44" i="2" l="1"/>
  <c r="K43" i="2"/>
  <c r="K41" i="2"/>
  <c r="K40" i="2"/>
  <c r="K39" i="2"/>
  <c r="K38" i="2"/>
  <c r="K37" i="2"/>
  <c r="K36" i="2"/>
  <c r="L135" i="3" l="1"/>
  <c r="L129" i="3"/>
  <c r="L128" i="3"/>
  <c r="L122" i="3"/>
  <c r="L121" i="3"/>
  <c r="L120" i="3"/>
  <c r="L119" i="3"/>
  <c r="L118" i="3"/>
  <c r="L117" i="3"/>
  <c r="L116" i="3"/>
  <c r="L99" i="3"/>
  <c r="L98" i="3"/>
  <c r="L97" i="3"/>
  <c r="L96" i="3"/>
  <c r="L95" i="3"/>
  <c r="L94" i="3"/>
  <c r="L93" i="3"/>
  <c r="L92" i="3"/>
  <c r="L91" i="3"/>
  <c r="L90" i="3"/>
  <c r="L78" i="3"/>
  <c r="L42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0" i="3"/>
  <c r="L19" i="3"/>
  <c r="L17" i="3"/>
  <c r="L16" i="3"/>
  <c r="L15" i="3"/>
  <c r="L14" i="3"/>
  <c r="L13" i="3"/>
  <c r="L12" i="3"/>
  <c r="L11" i="3"/>
  <c r="L107" i="3" l="1"/>
  <c r="L101" i="3"/>
  <c r="L39" i="3"/>
  <c r="L21" i="3"/>
  <c r="L43" i="3" l="1"/>
  <c r="L44" i="3" s="1"/>
  <c r="L45" i="3" l="1"/>
  <c r="L46" i="3"/>
  <c r="C45" i="3"/>
  <c r="L6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  <author>acer-scph</author>
  </authors>
  <commentList>
    <comment ref="B4" authorId="0" shapeId="0" xr:uid="{C34B5C8E-A392-45BB-A2DB-A9F3B5585552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D7" authorId="1" shapeId="0" xr:uid="{C4BAA7C0-FCFC-4DD0-99FA-48BA6E42991E}">
      <text>
        <r>
          <rPr>
            <b/>
            <sz val="12"/>
            <color indexed="81"/>
            <rFont val="Tahoma"/>
            <family val="2"/>
          </rPr>
          <t>งบค่าเสื่อมเพิ่มเงินบำรุง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4" authorId="0" shapeId="0" xr:uid="{9FBA117C-DE04-4C13-A4A3-29BAC33F25C2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E00EF890-F9A2-4FBB-96AD-6CB9356035B9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396173F6-8FDE-4A6A-895A-CE1F183536E3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sharedStrings.xml><?xml version="1.0" encoding="utf-8"?>
<sst xmlns="http://schemas.openxmlformats.org/spreadsheetml/2006/main" count="3861" uniqueCount="1558">
  <si>
    <t>ประมาณการ</t>
  </si>
  <si>
    <t>OP Visit</t>
  </si>
  <si>
    <t>รายได้รวม</t>
  </si>
  <si>
    <t>OPD</t>
  </si>
  <si>
    <t>รายได้ UC</t>
  </si>
  <si>
    <t>รายได้ค่ารักษาเบิกต้นสังกัด</t>
  </si>
  <si>
    <t>รายได้ค่ารักษาเบิกจ่ายตรง อปท.</t>
  </si>
  <si>
    <t>รายได้ค่ารักษาเบิกจ่ายตรงกรมบัญชีกลาง</t>
  </si>
  <si>
    <t>รายได้ประกันสังคม</t>
  </si>
  <si>
    <t>รายได้แรงงานต่างด้าว</t>
  </si>
  <si>
    <t>รายได้ค่ารักษาและบริการอื่น ๆ</t>
  </si>
  <si>
    <t>รวมรายได้ OPD</t>
  </si>
  <si>
    <t>IPD</t>
  </si>
  <si>
    <t>รวมรายได้ IPD</t>
  </si>
  <si>
    <t>Other</t>
  </si>
  <si>
    <t>รายได้จาก EMS</t>
  </si>
  <si>
    <t>รวมรายได้ค่ารักษาพยาบาลและบริการอื่นตามราคาเรียกเก็บ</t>
  </si>
  <si>
    <t>ส่วนต่างฯ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</si>
  <si>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</si>
  <si>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</si>
  <si>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</si>
  <si>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</si>
  <si>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</si>
  <si>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รวมส่วนต่างฯ</t>
  </si>
  <si>
    <t>รายได้สุทธิ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</si>
  <si>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</si>
  <si>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</si>
  <si>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</si>
  <si>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</si>
  <si>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</si>
  <si>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</si>
  <si>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รายได้งบประมาณส่วนบุคลากร</t>
  </si>
  <si>
    <t>รายได้อื่น</t>
  </si>
  <si>
    <t>รวมรายได้ (ไม่รวมงบลงทุน)</t>
  </si>
  <si>
    <t>รายได้งบลงทุน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</si>
  <si>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</si>
  <si>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</si>
  <si>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</si>
  <si>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</si>
  <si>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Variable Costs</t>
  </si>
  <si>
    <t>ยาใช้ไป</t>
  </si>
  <si>
    <t>เวชภัณฑ์มิใช่ยาใช้ไป</t>
  </si>
  <si>
    <t>วัสดุการแพทย์ใช้ไป</t>
  </si>
  <si>
    <t>วัสดุวิทยาศาสตร์การแพทย์ใช้ไป</t>
  </si>
  <si>
    <t>วัสดุทันตกรรมใช้ไป</t>
  </si>
  <si>
    <t>วัสดุใช้ไป</t>
  </si>
  <si>
    <t>ค่าสาธารณูปโภค</t>
  </si>
  <si>
    <t>ค่าจ้างตรวจทางห้องปฏิบัติการ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</si>
  <si>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</si>
  <si>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</si>
  <si>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</si>
  <si>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</si>
  <si>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</si>
  <si>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รวม</t>
  </si>
  <si>
    <t>Fixed Costs</t>
  </si>
  <si>
    <t>เงินเดือนและค่าจ้างประจำ</t>
  </si>
  <si>
    <t>ค่าจ้างพนักงานกระทรวงสาธารณสุข</t>
  </si>
  <si>
    <t>ค่าจ้างชั่วคราว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</si>
  <si>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</si>
  <si>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</si>
  <si>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</si>
  <si>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</si>
  <si>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ค่าใช้จ่ายโครงการPP</t>
  </si>
  <si>
    <t>หนี้สูญและหนี้สงสัยจะสูญ</t>
  </si>
  <si>
    <t>ค่าเสื่อมราคาอาคารและสิ่งปลูกสร้าง</t>
  </si>
  <si>
    <t>ค่าเสื่อมราคาครุภัณฑ์</t>
  </si>
  <si>
    <t>ค่ารักษาตามจ่าย</t>
  </si>
  <si>
    <t>ค่าใช้จ่ายอื่น ๆ</t>
  </si>
  <si>
    <t>ค่าตัดจำหน่าย</t>
  </si>
  <si>
    <t>รวมค่าใช้จ่ายทั้งสิ้น</t>
  </si>
  <si>
    <t>NI - รายได้หักค่าใช้จ่ายสุทธิ</t>
  </si>
  <si>
    <t>EBITDA - รายได้หักค่าใช้จ่าย(ไม่รวมค่าเสื่อม)</t>
  </si>
  <si>
    <t>รายได้</t>
  </si>
  <si>
    <t>รายได้ค่ารักษา อปท.</t>
  </si>
  <si>
    <t>ค่าใช้จ่าย</t>
  </si>
  <si>
    <t>ต้นทุนยา</t>
  </si>
  <si>
    <t>ต้นทุนเวชภัณฑ์มิใช่ยาและวัสดุการแพทย์</t>
  </si>
  <si>
    <t>ต้นทุนวัสดุทันตกรรม</t>
  </si>
  <si>
    <t>ต้นทุนวัสดุวิทยาศาสตร์การแพทย์</t>
  </si>
  <si>
    <t>ค่าตอบแทน</t>
  </si>
  <si>
    <t>ค่าใช้สอย</t>
  </si>
  <si>
    <t>ค่าเสื่อมราคาและค่าตัดจำหน่าย</t>
  </si>
  <si>
    <t>หนี้สูญและสงสัยจะสูญ</t>
  </si>
  <si>
    <t>รวมค่าใช้จ่าย</t>
  </si>
  <si>
    <t>งบลงทุน (เงินบำรุง) เปรียบเทียบกับ EBITDA &gt;20%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</si>
  <si>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</si>
  <si>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</si>
  <si>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</si>
  <si>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</si>
  <si>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</si>
  <si>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</si>
  <si>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</si>
  <si>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</si>
  <si>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</si>
  <si>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</si>
  <si>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</si>
  <si>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4. แผนบริหารจัดการเจ้าหนี้</t>
  </si>
  <si>
    <t>   เจ้าหนี้ตามจ่าย</t>
  </si>
  <si>
    <t>   เจ้าหนี้ค่าครุภัณฑ์ สิ่งก่อสร้างฯ</t>
  </si>
  <si>
    <t>5. แผนบริหารจัดการลูกหนี้</t>
  </si>
  <si>
    <t>   ลูกหนี้ UC</t>
  </si>
  <si>
    <t>   ลูกหนี้ ประกันสังคม</t>
  </si>
  <si>
    <t>   ลูกหนี้ กรมบัญชีกลาง</t>
  </si>
  <si>
    <t>   ลูกหนี้ แรงงานต่างด้าว</t>
  </si>
  <si>
    <t>   ลูกหนี้ อื่น ๆ</t>
  </si>
  <si>
    <t>6. แผนการลงทุนเพิ่ม</t>
  </si>
  <si>
    <t>7. แผนสนับสนุน รพ.สต.</t>
  </si>
  <si>
    <t>P04</t>
  </si>
  <si>
    <t>P05</t>
  </si>
  <si>
    <t>P06</t>
  </si>
  <si>
    <t>P061</t>
  </si>
  <si>
    <t>P07</t>
  </si>
  <si>
    <t>P08</t>
  </si>
  <si>
    <t>P09</t>
  </si>
  <si>
    <t>P10</t>
  </si>
  <si>
    <t>P11</t>
  </si>
  <si>
    <t>P12</t>
  </si>
  <si>
    <t>P13</t>
  </si>
  <si>
    <t>P13S</t>
  </si>
  <si>
    <t>P14</t>
  </si>
  <si>
    <t>P15</t>
  </si>
  <si>
    <t>P151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</si>
  <si>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</si>
  <si>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</si>
  <si>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</si>
  <si>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</si>
  <si>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</si>
  <si>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</si>
  <si>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</si>
  <si>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</si>
  <si>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</si>
  <si>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P241</t>
  </si>
  <si>
    <t>P25</t>
  </si>
  <si>
    <t>P26S</t>
  </si>
  <si>
    <t>P40</t>
  </si>
  <si>
    <t>P50</t>
  </si>
  <si>
    <t>P60</t>
  </si>
  <si>
    <t>รายการ</t>
  </si>
  <si>
    <t>รพ.สมเด็จพระยุพราช</t>
  </si>
  <si>
    <t>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</si>
  <si>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</si>
  <si>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</si>
  <si>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</si>
  <si>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</si>
  <si>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</si>
  <si>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</si>
  <si>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</si>
  <si>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</si>
  <si>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</si>
  <si>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>1 visit</t>
  </si>
  <si>
    <t xml:space="preserve">รายได้ต่อ </t>
  </si>
  <si>
    <t>วงเงินที่ลงทุนได้(ร้อยละ 20%ของ EBITDA)</t>
  </si>
  <si>
    <t>รพ.สมเด็จพระยุพราชสระแก้ว</t>
  </si>
  <si>
    <t>สรุปแผนประมาณการ</t>
  </si>
  <si>
    <t>สัดส่วนการลงทุน</t>
  </si>
  <si>
    <t>รายจ่ายเฉลี่ยต่อเดือน</t>
  </si>
  <si>
    <t>PlanFin แบบ</t>
  </si>
  <si>
    <t>นายแพทย์สาธารณสุขจังหวัดสระแก้ว</t>
  </si>
  <si>
    <t>รวมแผนการลงทุนเพิ่ม</t>
  </si>
  <si>
    <t>รวมแผนสนับสนุน รพ.สต.</t>
  </si>
  <si>
    <t>P13SS</t>
  </si>
  <si>
    <t>P26SS</t>
  </si>
  <si>
    <t>รายได้อื่น (ระบบบัญชีบันทึกอัตโนมัติ)</t>
  </si>
  <si>
    <t>ค่าใช้จ่ายอื่น (ระบบบัญชีบันทึกอัตโนมัติ)</t>
  </si>
  <si>
    <t>P121</t>
  </si>
  <si>
    <t>P251</t>
  </si>
  <si>
    <t>P70</t>
  </si>
  <si>
    <t>ส่วนต่างรายได้หักค่าใช้จ่าย (IN)</t>
  </si>
  <si>
    <t xml:space="preserve">สรุปแผนประมาณการ </t>
  </si>
  <si>
    <t>   ลูกหนี้ เบิกต้นสังกัด</t>
  </si>
  <si>
    <t>   ลูกหนี้ อปท</t>
  </si>
  <si>
    <t>รายการอื่น</t>
  </si>
  <si>
    <t>ยา</t>
  </si>
  <si>
    <t>งบค่าเสื่อม UC</t>
  </si>
  <si>
    <t>วงเงินงบลงทุน (เงินบำรุง)  เปรียบเทียบกับ EBITDA &gt;20%</t>
  </si>
  <si>
    <t>การวิเคราะห์การลงทุน (เงินบำรุง)  เปรียบเทียบกับ EBITDA &gt;20%</t>
  </si>
  <si>
    <t>อัตราส่วนทุนสำรองสุทธิ (NWC) ต่อ รายจ่ายเฉลี่ยต่อเดือน</t>
  </si>
  <si>
    <t>ทุนสำรองสุทธิ (NWC) คงเหลือหลังหักการลงทุน &gt;20% EBITDA</t>
  </si>
  <si>
    <t>อัตราทุนสำรองสุทธิ (NWC) คงเหลือ หลังหักเงินลงทุน &gt;20% EBITDAต่อรายจ่ายเฉลี่ยต่อเดือน</t>
  </si>
  <si>
    <t>Risk จาก EBITDA</t>
  </si>
  <si>
    <t>Risk จาก Investment &gt;20% EBITDA</t>
  </si>
  <si>
    <t>Risk จาก อัตราส่วนทุนสำรองสุทธิ (NWC) ต่อ รายจ่ายเฉลี่ยต่อเดือน</t>
  </si>
  <si>
    <t>EBITDA (รวมรายได้ (ไม่รวมรายได้งบลงทุน) - รวมค่าใช้จ่าย (ไม่รวมค่าเสื่อมราคาและค่าตัดจำหน่าย)</t>
  </si>
  <si>
    <t>การปรับ PlanFin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</si>
  <si>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</si>
  <si>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</si>
  <si>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</si>
  <si>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</si>
  <si>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</si>
  <si>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</si>
  <si>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</si>
  <si>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</si>
  <si>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</si>
  <si>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</si>
  <si>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</si>
  <si>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จำนวน</t>
  </si>
  <si>
    <t>ชุด</t>
  </si>
  <si>
    <t>เครื่อง</t>
  </si>
  <si>
    <t>รวมทั้งสิ้น</t>
  </si>
  <si>
    <t>วิธีเฉพาะเจาะจง</t>
  </si>
  <si>
    <t>คัน</t>
  </si>
  <si>
    <t>กลุ่มการ</t>
  </si>
  <si>
    <t>ครุภัณฑ์สำนักงาน</t>
  </si>
  <si>
    <t>ครุภัณฑ์คอมพิวเตอร์</t>
  </si>
  <si>
    <t>ครุภัณฑ์ไฟฟ้าและวิทยุ</t>
  </si>
  <si>
    <t>ครุภัณฑ์งานบ้านงานครัว</t>
  </si>
  <si>
    <t>ครุภัณฑ์ก่อสร้าง</t>
  </si>
  <si>
    <t>ค่าครุภัณฑ์มูลค่าต่ำกว่าเกณฑ์</t>
  </si>
  <si>
    <t>รวมรายได้ (ไม่รวมรายได้อื่น(ระบบบัญชีอัตโนมัติ)และรายได้งบลงทุน)</t>
  </si>
  <si>
    <t>รวมค่าใช้จ่าย (ไม่รวมค่าเสื่อมราคาและค่าตัดจำหน่ายและค่าใช้จ่ายอื่น (ระบบบัญชีบันทึกอัตโนมัติ)</t>
  </si>
  <si>
    <t>ส่วนต่างค่ารักษาที่สูง(ต่ำ) กว่า ค่ารักษาและบริการอื่น</t>
  </si>
  <si>
    <t>หลัง</t>
  </si>
  <si>
    <t>ราคาต่อหน่วย</t>
  </si>
  <si>
    <t>หมายเหตุ</t>
  </si>
  <si>
    <t>นายแพทย์ประภาส  ผูกดวง</t>
  </si>
  <si>
    <t>ลำดับที่</t>
  </si>
  <si>
    <t>ค่าใช้จ่ายอื่น</t>
  </si>
  <si>
    <t>ยา (รวมสนับสนุน รพ.สต.ในเครือข่าย)</t>
  </si>
  <si>
    <t>วัสดุเภสัชกรรม (รวมสนับสนุน รพ.สต.ในเครือข่าย)</t>
  </si>
  <si>
    <t>วัสดุการแพทย์ทั่วไป (รวมสนับสนุน รพ.สต.ในเครือข่าย)</t>
  </si>
  <si>
    <t>วัสดุวิทยาศาสตร์และการแพทย์ (รวมสนับสนุน รพ.สต.ในเครือข่าย)</t>
  </si>
  <si>
    <t>วัสดุเอกซเรย์ (รวมสนับสนุน รพ.สต.ในเครือข่าย)</t>
  </si>
  <si>
    <t>วัสดุทันตกรรม (รวมสนับสนุน รพ.สต.ในเครือข่าย)</t>
  </si>
  <si>
    <t>   เจ้าหนี้การค้ายา</t>
  </si>
  <si>
    <t>   เจ้าหนี้การค้าวัสดุเภสัชกรรม</t>
  </si>
  <si>
    <t>   เจ้าหนี้การค้าวัสดุการแพทย์ทั่วไป</t>
  </si>
  <si>
    <t>   เจ้าหนี้การค้าวัสดุวิทยาศาสตร์และการแพทย์</t>
  </si>
  <si>
    <t>   เจ้าหนี้การค้าวัสดุเอกซเรย์</t>
  </si>
  <si>
    <t>   เจ้าหนี้การค้าวัสดุทันตกรรม</t>
  </si>
  <si>
    <t>   ค่าจ้างชั่วคราว/พกส./ค่าจ้างเหมาบุคลากรอื่นค้างจ่าย</t>
  </si>
  <si>
    <t>   ค่าตอบแทนค้างจ่าย</t>
  </si>
  <si>
    <t>   ค่าใช้จ่ายบุคลากรอื่นค้างจ่าย</t>
  </si>
  <si>
    <t>   เจ้าหนี้ค่าแรงอื่นค้างจ่าย</t>
  </si>
  <si>
    <t>   ค่าสาธารณูปโภคค้างจ่าย</t>
  </si>
  <si>
    <t>   เจ้าหนี้การค้าวัสดุอื่น</t>
  </si>
  <si>
    <t>   เจ้าหนี้อื่น</t>
  </si>
  <si>
    <t>วัสดุเภสัชกรรม</t>
  </si>
  <si>
    <t>วัสดุการแพทย์ทั่วไป</t>
  </si>
  <si>
    <t>วัสดุวิทยาศาสตร์และการแพทย์</t>
  </si>
  <si>
    <t>วัสดุเอกซเรย์</t>
  </si>
  <si>
    <t>วัสดุทันตกรรม</t>
  </si>
  <si>
    <t>รหัส</t>
  </si>
  <si>
    <t>ประมาณการรายได้ (Revenue) ปี 2565</t>
  </si>
  <si>
    <t>ขนาดบรรจุหน่วยนับ</t>
  </si>
  <si>
    <t>อัตราการใช้ย้อนหลัง 3 ปี</t>
  </si>
  <si>
    <t>ราคาต่อหน่วย(บาท)</t>
  </si>
  <si>
    <t>ยอดรวมจัดซื้อจริง</t>
  </si>
  <si>
    <t>วิธีการจัดซื้อ</t>
  </si>
  <si>
    <t>ปี 2563</t>
  </si>
  <si>
    <t>ปี 2564</t>
  </si>
  <si>
    <t>มูลค่า(บาท)</t>
  </si>
  <si>
    <t>เฉพาะเจาะจง</t>
  </si>
  <si>
    <t>ชุดลำโพงเคลื่อนที่พร้อมไมค์</t>
  </si>
  <si>
    <t>โต๊ะทำงานเหล็กขนาด 4 ฟุต</t>
  </si>
  <si>
    <t>อัน</t>
  </si>
  <si>
    <t>หม้อพาราฟิน (paraffin bath)</t>
  </si>
  <si>
    <t>N/A</t>
  </si>
  <si>
    <t xml:space="preserve">อุปกรณ์ป้องกันเครือข่าย (Next Generation Firewall) แบบที่ 1 </t>
  </si>
  <si>
    <t>งาน</t>
  </si>
  <si>
    <t>แผนประมาณการรายงานการรับ-จ่ายเงินบำรุง</t>
  </si>
  <si>
    <t xml:space="preserve"> รายการ</t>
  </si>
  <si>
    <t>PC01</t>
  </si>
  <si>
    <t>รายรับ UC</t>
  </si>
  <si>
    <t>PC02</t>
  </si>
  <si>
    <t>รายได้จาก  EMS</t>
  </si>
  <si>
    <t>PC03</t>
  </si>
  <si>
    <t>PC04</t>
  </si>
  <si>
    <t>PC05</t>
  </si>
  <si>
    <t>PC06</t>
  </si>
  <si>
    <t>PC07</t>
  </si>
  <si>
    <t>PC08</t>
  </si>
  <si>
    <t>PC09</t>
  </si>
  <si>
    <t>PC10</t>
  </si>
  <si>
    <t>รวมรายรับ</t>
  </si>
  <si>
    <t>PC11</t>
  </si>
  <si>
    <t>ค่ายา</t>
  </si>
  <si>
    <t>PC12</t>
  </si>
  <si>
    <t>ค่าวัสดุเภสัชกรรม</t>
  </si>
  <si>
    <t>PC13</t>
  </si>
  <si>
    <t>ค่าวัสดุการแพทย์ทั่วไป</t>
  </si>
  <si>
    <t>PC14</t>
  </si>
  <si>
    <t>PC15</t>
  </si>
  <si>
    <t>ค่าวัสดุเอกซเรย์</t>
  </si>
  <si>
    <t>PC16</t>
  </si>
  <si>
    <t>ค่าวัสดุทันตกรรม</t>
  </si>
  <si>
    <t>PC17</t>
  </si>
  <si>
    <t>ค่าจ้างชั่วคราว/พกส./ค่าจ้างเหมาบุคลากรอื่น</t>
  </si>
  <si>
    <t>PC18</t>
  </si>
  <si>
    <t>PC19</t>
  </si>
  <si>
    <t xml:space="preserve">ค่าใช้จ่ายบุคลากรอื่น </t>
  </si>
  <si>
    <t>PC20</t>
  </si>
  <si>
    <t>PC21</t>
  </si>
  <si>
    <t xml:space="preserve">ค่าสาธารณูปโภค </t>
  </si>
  <si>
    <t>PC22</t>
  </si>
  <si>
    <t>PC23</t>
  </si>
  <si>
    <t>PC24</t>
  </si>
  <si>
    <t>รวมรายจ่าย</t>
  </si>
  <si>
    <t>รายรับสูง (ต่ำ) กว่ารายจ่าย</t>
  </si>
  <si>
    <t>เงินคงเหลือทั้งสิ้น</t>
  </si>
  <si>
    <t>D01</t>
  </si>
  <si>
    <t>D02</t>
  </si>
  <si>
    <t>D03</t>
  </si>
  <si>
    <t>D04</t>
  </si>
  <si>
    <t xml:space="preserve">            เงินบำรุงคงเหลือหลังเงินกองทุนรอจัดสรรและภาระผูกพัน</t>
  </si>
  <si>
    <t>UC</t>
  </si>
  <si>
    <t>10662</t>
  </si>
  <si>
    <t>10663</t>
  </si>
  <si>
    <t>10664</t>
  </si>
  <si>
    <t>10665</t>
  </si>
  <si>
    <t>10685</t>
  </si>
  <si>
    <t>10696</t>
  </si>
  <si>
    <t>10697</t>
  </si>
  <si>
    <t>10699</t>
  </si>
  <si>
    <t>10752</t>
  </si>
  <si>
    <t>10753</t>
  </si>
  <si>
    <t>10754</t>
  </si>
  <si>
    <t>10755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</si>
  <si>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</si>
  <si>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</si>
  <si>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</si>
  <si>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</si>
  <si>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</si>
  <si>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</si>
  <si>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</si>
  <si>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</si>
  <si>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</si>
  <si>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</si>
  <si>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</si>
  <si>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</si>
  <si>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</si>
  <si>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</si>
  <si>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</si>
  <si>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</si>
  <si>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</si>
  <si>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</si>
  <si>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</si>
  <si>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</si>
  <si>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</si>
  <si>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</si>
  <si>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</si>
  <si>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</si>
  <si>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</si>
  <si>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</si>
  <si>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</si>
  <si>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</si>
  <si>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</si>
  <si>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</si>
  <si>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</si>
  <si>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</si>
  <si>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</si>
  <si>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</si>
  <si>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</si>
  <si>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</si>
  <si>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</si>
  <si>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</si>
  <si>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10857</t>
  </si>
  <si>
    <t>10858</t>
  </si>
  <si>
    <t>10859</t>
  </si>
  <si>
    <t>10860</t>
  </si>
  <si>
    <t>10861</t>
  </si>
  <si>
    <t>10862</t>
  </si>
  <si>
    <t>10866</t>
  </si>
  <si>
    <t>10867</t>
  </si>
  <si>
    <t>10868</t>
  </si>
  <si>
    <t>10869</t>
  </si>
  <si>
    <t>10870</t>
  </si>
  <si>
    <t>13747</t>
  </si>
  <si>
    <t>13816</t>
  </si>
  <si>
    <t>13817</t>
  </si>
  <si>
    <t>22734</t>
  </si>
  <si>
    <t>23962</t>
  </si>
  <si>
    <t>28006</t>
  </si>
  <si>
    <t>28785</t>
  </si>
  <si>
    <t>28849</t>
  </si>
  <si>
    <t>28850</t>
  </si>
  <si>
    <t>31327</t>
  </si>
  <si>
    <t>อนุมัติ</t>
  </si>
  <si>
    <r>
      <rPr>
        <u/>
        <sz val="16"/>
        <color rgb="FF0070C0"/>
        <rFont val="Tahoma"/>
        <family val="2"/>
        <scheme val="minor"/>
      </rPr>
      <t>บวก</t>
    </r>
    <r>
      <rPr>
        <sz val="16"/>
        <color theme="1"/>
        <rFont val="Tahoma"/>
        <family val="2"/>
        <scheme val="minor"/>
      </rPr>
      <t xml:space="preserve"> เงินบำรุงคงเหลือยกมาต้นงวด</t>
    </r>
  </si>
  <si>
    <t>อุปกรณ์วัดอุณภูมิและความชื้นที่มีระบบการแจ้งเตือน</t>
  </si>
  <si>
    <t xml:space="preserve">โต๊ะคอมพิวเตอร์ </t>
  </si>
  <si>
    <t>พัดลมโคจร</t>
  </si>
  <si>
    <t>เครื่องฉีดน้ำแรงดันสูง</t>
  </si>
  <si>
    <t>วิทยุสื่อสารเวรเปล</t>
  </si>
  <si>
    <t>แผนงาน</t>
  </si>
  <si>
    <t>ลักษณะงาน(√)</t>
  </si>
  <si>
    <t>วิธีการ</t>
  </si>
  <si>
    <t>แผนปฏิบัติการ ระบุ เดือนปี</t>
  </si>
  <si>
    <t>แผนการจ่ายเงิน</t>
  </si>
  <si>
    <t>งาน/โครงการ</t>
  </si>
  <si>
    <t>งานต่อเนื่องที่ผูกพันงบประมาณปีต่อไป</t>
  </si>
  <si>
    <t>จัดซื้อ</t>
  </si>
  <si>
    <t>จัดจ้าง</t>
  </si>
  <si>
    <t>วิธีคัดเลือก</t>
  </si>
  <si>
    <t>e-market</t>
  </si>
  <si>
    <t>e-bidding</t>
  </si>
  <si>
    <t>เริ่มดำเนินการ</t>
  </si>
  <si>
    <t>คาดว่าจะลงนามในสัญญา</t>
  </si>
  <si>
    <t>คาดว่าจะมีการส่งมอบ</t>
  </si>
  <si>
    <t>เงินนอกงบประมาณ หรือเงินสมทบ (บาท)</t>
  </si>
  <si>
    <t>ผู้รับผิดชอบ</t>
  </si>
  <si>
    <t>ประเภท</t>
  </si>
  <si>
    <t>ครุภัณฑ์วิทยาศาสตร์หรือการแพทย์</t>
  </si>
  <si>
    <t>√</t>
  </si>
  <si>
    <t>งานเวช</t>
  </si>
  <si>
    <t xml:space="preserve"> </t>
  </si>
  <si>
    <t xml:space="preserve">1.กลุ่มการ = 2 ตัว
2.IT = 2 ตัว
3.งานประกัน = 1ตัว
</t>
  </si>
  <si>
    <t>1.IT = 1 ตัว
2.COPD = 1 ตัว
3.TB = 1 ตัว
4.ARV+IC = 1 ตัว
5.ชันสูตร = 1 ตัว</t>
  </si>
  <si>
    <t>IT</t>
  </si>
  <si>
    <t>LAB</t>
  </si>
  <si>
    <t>สิ่งก่อสร้าง</t>
  </si>
  <si>
    <t>ประมาณการรายได้และค่าใช้จ่าย ปี 2566</t>
  </si>
  <si>
    <t>1. แผนประมาณการรายได้-ควบคุมค่าใช้จ่าย ปีงบประมาณ 2566</t>
  </si>
  <si>
    <t>2. แผนจัดซื้อยา เวชภัณฑ์ วัสดุการแพทย์ วัสดุวิทยาศาสตร์การแพทย์ (มูลค่าการจัดซื้อปี 2566)</t>
  </si>
  <si>
    <t>3. แผนจัดซื้อวัสดุอื่น(มูลค่าการจัดซื้อปี 2566)</t>
  </si>
  <si>
    <t>รวมภาระหนี้สิน ปี 2566</t>
  </si>
  <si>
    <t>ประมาณการจ่ายชำระหนี้ปี 2566</t>
  </si>
  <si>
    <t>รวมลูกหนี้ปี 2566</t>
  </si>
  <si>
    <t>ประมาณการลูกหนี้ที่เรียกเก็บได้ปี 2566</t>
  </si>
  <si>
    <t>จัดซื้อ จัดหาด้วยงบค่าเสื่อม UC ของ รพ. ปี 2566</t>
  </si>
  <si>
    <t>จัดซื้อ จัดหาด้วยเงินงบประมาณ ของ รพ. ปี 2566</t>
  </si>
  <si>
    <t>แบบสรุปการจัดทำแผนทางการเงิน (Plan Fin)  ปีงบประมาณ 2566</t>
  </si>
  <si>
    <t>ประมาณการค่าใช้จ่าย (Expense) ปี 2566</t>
  </si>
  <si>
    <t>ประมาณการรายได้ (Revenue) ปี 2566</t>
  </si>
  <si>
    <t>จัดซื้อ จัดหาด้วยเงินบำรุงของ รพ. ปี 2566 + เงินลงทุนเพิ่มด้วยเงินบำรุงส่วนเกิน</t>
  </si>
  <si>
    <t>จัดซื้อ จัดหาด้วยเงินบริจาค ของ รพ. ปี งปม.2564 - ปัจจุบัน</t>
  </si>
  <si>
    <t>จัดซื้อ จัดหาด้วยเงินบริจาค ของ รพ. ก่อน 1 ต.ค. 63</t>
  </si>
  <si>
    <t>Fixed Cost ตามประกาศ (ว 5313)</t>
  </si>
  <si>
    <t xml:space="preserve"> - จัดซื้อ จัดหาด้วยเงินบำรุงและเงินนอกงบประมาณอื่น ๆ ของ รพ.</t>
  </si>
  <si>
    <t>6.1 รายละเอียดการจัดซื้อ จัดหาด้วยเงินบำรุงและเงินนอกงบประมาณอื่น ๆ ของ รพ.</t>
  </si>
  <si>
    <t>กล่องใส่เครื่องมือผ่าตัดกันกระแทกแบบไม่ต้องเปลี่ยนแผ่นกรอง</t>
  </si>
  <si>
    <t>เครื่องปรับอากาศ 20000 BTU(ทดแทน)</t>
  </si>
  <si>
    <t xml:space="preserve">ลำโพงอินเตอร์คอม </t>
  </si>
  <si>
    <t>ตู้แช่น้ำยา</t>
  </si>
  <si>
    <t>เครื่องทะลวงท่อระบายน้ำเสีย</t>
  </si>
  <si>
    <t>เครื่องปั้มน้ำอัตโนมัติ</t>
  </si>
  <si>
    <t>สายยาง 2 นิ้ว ขนาด 100 เมตร</t>
  </si>
  <si>
    <t>เครื่องสำรองไฟ 2KVA</t>
  </si>
  <si>
    <t xml:space="preserve">หัวตรวจสำหรับผู้ใหญ่ </t>
  </si>
  <si>
    <t xml:space="preserve">โครงคอยด์เย็นเครื่องปรับอากาศ 44,000 BTU </t>
  </si>
  <si>
    <t>ล้อเบรคเดือยยางเทารถเข็นเปลนอน</t>
  </si>
  <si>
    <t>รถเข็นเปลนอน</t>
  </si>
  <si>
    <t>เครื่องสำรองไฟ</t>
  </si>
  <si>
    <t>เครื่องติดตามการทำงานของหัวใจและสัญญาณชีพ</t>
  </si>
  <si>
    <t>รถเข็นอุปกรณ์ช่วยชีวิตฉุกเฉินทดแทน</t>
  </si>
  <si>
    <t>ตู้อบสมุนไพร</t>
  </si>
  <si>
    <t>ครุภัณฑ์ห้องผ่าตัดเล็ก (1ชุด)</t>
  </si>
  <si>
    <t>เครื่องปรับอากาศ 12000 BTU(ทดแทน)</t>
  </si>
  <si>
    <t>ขอแขวนพร้อมที่วางของ</t>
  </si>
  <si>
    <t>โต๊ะสำนักงานสำหรับพยาบาลหน้าห้องตรวจ</t>
  </si>
  <si>
    <t>เซ็นเซอร์ตรวจจับแก๊ส</t>
  </si>
  <si>
    <t>โครงแขวนถุงผ้าเปื้อ สแตนเลส</t>
  </si>
  <si>
    <t>Set Thoracotomy</t>
  </si>
  <si>
    <t>เครื่องดมยาสลบชนิด 3 แก๊ส</t>
  </si>
  <si>
    <t>เครื่องเฝ้าระวังสัญญาณชีพ 2 เครื่องๆ ละ 300000</t>
  </si>
  <si>
    <t xml:space="preserve">เครื่องจี้ไฟฟ้าชนิด 2 ขั้ว </t>
  </si>
  <si>
    <t xml:space="preserve">Focus Shockwave </t>
  </si>
  <si>
    <t>Radiant Warmmer with Resuscitation</t>
  </si>
  <si>
    <t>เครื่องมือส่องตรวจกระเพราะปัสสาวะและชุดเครื่องมือจี้ตัดชนิดสองขั้ว</t>
  </si>
  <si>
    <t>slit lamp</t>
  </si>
  <si>
    <t>อาคารพักแพทย์ 40 ยูนิต</t>
  </si>
  <si>
    <t xml:space="preserve">บ้านพักข้าราชการ อำนวยการระดับสูง </t>
  </si>
  <si>
    <t>อาคารพักเจ้าหน้าที่ 96 ห้อง 7 ชั้น</t>
  </si>
  <si>
    <t>เครื่องวัดความดันอัตโนมัติแบบเสียบบัตร ( OPD )</t>
  </si>
  <si>
    <t>เครื่องชั่งน้ำหนักและที่วัดส่วนสูงดิจิตอล เชื่อมต่อระบบ Hos XP ( OPD )</t>
  </si>
  <si>
    <t>รถเข็นนั่งคนพิการชนิดพับได้แบบปรับไม่ได้ ( กายภาพ )</t>
  </si>
  <si>
    <t xml:space="preserve"> เครื่องขัดพื้น ขนาด 18 นิ้ว (แม่บ้าน) </t>
  </si>
  <si>
    <t xml:space="preserve"> โทรศัพท์ตั้งโต๊ะ แบบแสดงหมายลข และโอนสาย </t>
  </si>
  <si>
    <t xml:space="preserve"> เครื่องปั่นอาหาร </t>
  </si>
  <si>
    <t xml:space="preserve"> พัดลมเพดาน </t>
  </si>
  <si>
    <t xml:space="preserve"> หม้อนึ่งไฟฟ้า (ตัวใหญ่) สำหรับนึ่งลูกประคบ </t>
  </si>
  <si>
    <t xml:space="preserve"> รถเข็นแบบเหล็ก 3 ชั้น สำหรับวางของ </t>
  </si>
  <si>
    <t xml:space="preserve"> smart tv ขนาด 55 นิ้ว (อุบัติเหตุและฉุกเฉิน)</t>
  </si>
  <si>
    <t xml:space="preserve"> ตู้อ่างล้างจานทรงเตี้ย </t>
  </si>
  <si>
    <t xml:space="preserve"> ตู้ล็อกเกอร์ 15 ช่อง </t>
  </si>
  <si>
    <t xml:space="preserve"> โต๊ะรับประทานอาหารพร้อมเก้าอี้ 4 ที่นั่ง </t>
  </si>
  <si>
    <t xml:space="preserve"> เก้าอี้บุนวมมีล้อเลื่อนหมุนปรับระดับได้ </t>
  </si>
  <si>
    <t xml:space="preserve"> smart tv ขนาด 55 นิ้ว (OPD,เบาหวาน) </t>
  </si>
  <si>
    <t xml:space="preserve"> ไมโครโฟนไร้สาย  </t>
  </si>
  <si>
    <t xml:space="preserve"> เครื่องปรับอากาศ 12000 บีทียู (ห้องตรวจ3) </t>
  </si>
  <si>
    <t xml:space="preserve">ชั้นไม้วางซองซีล ขนาด 2 ชั้น </t>
  </si>
  <si>
    <t xml:space="preserve"> ชั้นลอย สำหรับวางวัสดุการแพทย์ </t>
  </si>
  <si>
    <t xml:space="preserve"> ชั้นใส่ชาร์จ </t>
  </si>
  <si>
    <t xml:space="preserve"> ไฟฉุกเฉิน </t>
  </si>
  <si>
    <t xml:space="preserve"> เก้าอี้แบบมีพนักพิง ล้อเลื่อน ปรับระดับได้ </t>
  </si>
  <si>
    <t xml:space="preserve"> พัดลมตั้งพื้น ขนาด 16 นิ้ว  </t>
  </si>
  <si>
    <t xml:space="preserve"> ชุดลำโพงเคลื่อนที่พร้อมไมล์ลอย </t>
  </si>
  <si>
    <t xml:space="preserve"> พัดลมตั้งพื้นปรับระดับได้ ขนาด 18 นิ้ว  </t>
  </si>
  <si>
    <t xml:space="preserve"> เก้าอี้ มีพนังพิง สำหรับผู้ป่วย </t>
  </si>
  <si>
    <t xml:space="preserve"> ถังดับเพลิงสีเขียว (ไว้สำรอง ทีมสิ่งแวดล้อม) </t>
  </si>
  <si>
    <t xml:space="preserve"> เครื่องตัดหญ้า </t>
  </si>
  <si>
    <t xml:space="preserve"> เครื่องตัดแต่งกิ่งไร้สาย </t>
  </si>
  <si>
    <t xml:space="preserve"> สว่านไร้สาย </t>
  </si>
  <si>
    <t xml:space="preserve"> smart tv ขนาด 55 นิ้ว (งานเภสัชกรรม)</t>
  </si>
  <si>
    <t xml:space="preserve"> เครื่องจับควัน </t>
  </si>
  <si>
    <t xml:space="preserve"> เครื่องปรับอากาศ 30,000 บีทียู  </t>
  </si>
  <si>
    <t xml:space="preserve"> เก้าอี้มีพนักพิง ขาตัวซี </t>
  </si>
  <si>
    <t xml:space="preserve"> ตู้แสตนเลสเก็บของ </t>
  </si>
  <si>
    <t xml:space="preserve"> ตู้เย็น </t>
  </si>
  <si>
    <t xml:space="preserve"> smart tv ขนาด 55 นิ้ว (งานประกันสุขภาพ)</t>
  </si>
  <si>
    <t>ชุดดโปรแกรมป้องกันไวรัส รายปี</t>
  </si>
  <si>
    <t>เครื่องสารองไฟฟ้า ขนาด 800 VA </t>
  </si>
  <si>
    <t>จอภาพ LED ขนาด 21.5 นิ้ว</t>
  </si>
  <si>
    <t>เครื่องมัลติมีเดียโปรเจคเตอร์ ระดับ XGA - ขนาด 3,500 ANSI Lumens</t>
  </si>
  <si>
    <t>อุปกรณ์ค้นหาเส้นทางเครือข่าย (Router) ราคา 44,000 บาท </t>
  </si>
  <si>
    <t>เครื่องสแกนใบหน้า เข้า-ออก การทำงาน</t>
  </si>
  <si>
    <t>เครื่องพิมพ์ Multifunction เลเซอร์ หรือ LED ขาวดำ</t>
  </si>
  <si>
    <t xml:space="preserve">เครื่องคอมพิวเตอร์ สำหรับงานสำนักงาน </t>
  </si>
  <si>
    <t>เครื่องพิมพ์ฉลาก (ครุภัณฑ์)</t>
  </si>
  <si>
    <t>printerความร้อน ฉลากยา(เพิ่มARV)</t>
  </si>
  <si>
    <t>จอแสดงภาพขนาดไม่น้อยกว่า 21.5 นิ้ว </t>
  </si>
  <si>
    <t>เครื่องพิมพ์ เลเซอร์ หรือ LED ขาวดำ</t>
  </si>
  <si>
    <t>ปรับปรุงคลังรอจำหน่าย</t>
  </si>
  <si>
    <t>ปรับปรุงคลังพัสดุ</t>
  </si>
  <si>
    <t>ฝ้าห้องประกอบอาหาร</t>
  </si>
  <si>
    <t>แผ่นแมทแทนซีลโปร่งแสง  (ที่ตากจาน)</t>
  </si>
  <si>
    <t>ปรับปรุงอาคารเก็บพัสดุ</t>
  </si>
  <si>
    <t>ปรับปรุงบ้านพักรับรอง</t>
  </si>
  <si>
    <t>ซ่อมประตูบานม้วนคลังยา</t>
  </si>
  <si>
    <t>ซ่อมถนนทางเข้า รพ. (ทางลาดถึงประตู รพ.)</t>
  </si>
  <si>
    <t>ปรับปรุงห้องคลอด (ทำห้อง TB)</t>
  </si>
  <si>
    <t>สมทบงบค่าเสื่อมราคา ปี 2566</t>
  </si>
  <si>
    <t>แผนปฏิบัติการจัดซื้อครุภัณฑ์ ประเภท ครุภัณฑ์คอมพิวเตอร์</t>
  </si>
  <si>
    <t xml:space="preserve">หน่วยงาน โรงพยาบาลตาพระยา จังหวัดสระแก้ว  </t>
  </si>
  <si>
    <t>ประจำปีงบประมาณ 2566</t>
  </si>
  <si>
    <t>ขนาดบรรจุ/หน่วยนับ</t>
  </si>
  <si>
    <t>การใช้ย้อนหลัง 3 ปี</t>
  </si>
  <si>
    <t>ประมาณการใช้ ปี 2566</t>
  </si>
  <si>
    <t>ปริมาณคงคลังยกมา</t>
  </si>
  <si>
    <t>ประมาณการจัดซื้อในปี 2566</t>
  </si>
  <si>
    <t>ประมาณการจัดซื้อปี 2566 (บาท)</t>
  </si>
  <si>
    <t>ไตรมาสที่1</t>
  </si>
  <si>
    <t>ไตรมาสที่2</t>
  </si>
  <si>
    <t>ไตรมาสที่3</t>
  </si>
  <si>
    <t>ไตรมาสที่4</t>
  </si>
  <si>
    <t>ปี 2565</t>
  </si>
  <si>
    <t>(ต.ค.-ธ.ค.)</t>
  </si>
  <si>
    <t>(ม.ค.-มี.ค.)</t>
  </si>
  <si>
    <t>(เม.ย.-มิ.ย.)</t>
  </si>
  <si>
    <t>(ก.ค.-ก.ย.)</t>
  </si>
  <si>
    <t>เครื่องพิมพ์ฉลากสติ๊กเกอร์</t>
  </si>
  <si>
    <t>เครื่องคอมพิวเตอร์สำหรับงานสำนักงาน</t>
  </si>
  <si>
    <t xml:space="preserve">คอมพิวเตอร์โน้ตบุ๊กสำนักงาน </t>
  </si>
  <si>
    <t>รวมเป็นเงินทั้งสิ้น</t>
  </si>
  <si>
    <t>แผนปฏิบัติการจัดซื้อครุภัณฑ์ ประเภท ครุภัณฑ์การแพทย์</t>
  </si>
  <si>
    <t>โคมไฟตรวจภายใน</t>
  </si>
  <si>
    <t>ตู้เย็นเก็บเลือดขนาดไม่น้อยกว่า 20 คิว</t>
  </si>
  <si>
    <t>เบลดแบบ Reusadle สำหรับ GlideScops Video Laryngoscope พร้อมสายสัญญาณ</t>
  </si>
  <si>
    <t>เครื่องติดตามการทำงานของหัวใจและสัญญาณชีพอัตโนมัติ เคลื่อนย้ายได้ ( transport NIBP)</t>
  </si>
  <si>
    <t xml:space="preserve"> เครื่องตรวจสแกนหาหลอดเลือดดำตื้นใต้ผิวหนัง  (venous scanner for superficial skin ) </t>
  </si>
  <si>
    <t xml:space="preserve"> รถเข็นชนิดนอน   </t>
  </si>
  <si>
    <t>ลงชื่อ...........................................ผู้เสนอแผน</t>
  </si>
  <si>
    <t>ลงชื่อ...........................................ผู้เห็นชอบแผน</t>
  </si>
  <si>
    <t>ลงชื่อ...........................................ผู้อนุมัติแผน</t>
  </si>
  <si>
    <t>(นายนพดล   คำแสน)</t>
  </si>
  <si>
    <t xml:space="preserve"> (นายเอกชัย  ยอดขาว)</t>
  </si>
  <si>
    <t>(นายประภาส  ผูกดวง)</t>
  </si>
  <si>
    <t>นักวิชาการสาธารณสุข ชำนาญการ</t>
  </si>
  <si>
    <t>ผู้อำนวยการโรงพยาบาลคลองหาด รักษาการในตำแหน่ง</t>
  </si>
  <si>
    <t>ผู้อำนวยการโรงพยาบาลตาพระยา</t>
  </si>
  <si>
    <t>แผนปฏิบัติการจัดซื้อครุภัณฑ์    ประเภท ครุภัณฑ์สำนักงาน</t>
  </si>
  <si>
    <t xml:space="preserve">หน่วยงาน โรงพยาบาลตาพระยา  จังหวัดสระแก้ว  </t>
  </si>
  <si>
    <t>ประจำปีงบประมาณ  2566</t>
  </si>
  <si>
    <t>เครื่องทำลายเอกสาร</t>
  </si>
  <si>
    <t xml:space="preserve">เครื่องฟอกอากาศแบบไฟฟ้า (Electronic Air Cleaner) </t>
  </si>
  <si>
    <t>แผนปฏิบัติการจัดซื้อครุภัณฑ์ก่อสร้าง</t>
  </si>
  <si>
    <t>หน่วยงานโรงพยาบาลตาพระยา  จังหวัดสระแก้ว</t>
  </si>
  <si>
    <t>ประมาณ การใช้ในปี  66</t>
  </si>
  <si>
    <t>ประมาณการจัดซื้อในปี  65</t>
  </si>
  <si>
    <t>ราคาต่อหน่วย (บาท)</t>
  </si>
  <si>
    <t>ประมาณการจัดซื้อในปี  66 (บาท)</t>
  </si>
  <si>
    <t>ไตรมาสที่  1 (ต.ค.-ธ.ค.)</t>
  </si>
  <si>
    <t>ไตรมาสที่  2 (ม.ค.-มี.ค.)</t>
  </si>
  <si>
    <t>ไตรมาสที่  3 (เม.ย.-มิ.ย.)</t>
  </si>
  <si>
    <t>ไตรมาสที่  4 (ก.ค.-ก.ย.)</t>
  </si>
  <si>
    <t>รวมยอดจัดซื้อจริง</t>
  </si>
  <si>
    <t>มูลค่า (บาท)</t>
  </si>
  <si>
    <t>สว่านไร้สาย</t>
  </si>
  <si>
    <t>สว่านกระแทก</t>
  </si>
  <si>
    <t>แผนปฏิบัติการจัดซื้อครุภัณฑ์งานบ้านงานครัว</t>
  </si>
  <si>
    <t>ประมาณการจัดซื้อในปี  66</t>
  </si>
  <si>
    <t>ปี  2565</t>
  </si>
  <si>
    <t>เครื่องเป่าแห้งอุปกรณ์การแพทย์ ขนาด 400 L</t>
  </si>
  <si>
    <t>แผนปฏิบัติการจัดซื้อครุภัณฑ์อื่น</t>
  </si>
  <si>
    <t>กังหันลม</t>
  </si>
  <si>
    <t>แผนปฏิบัติการจัดซื้อครุภัณฑ์โฆษณาและเผยแพร่</t>
  </si>
  <si>
    <t>ประมาณการจัดซื้อในปี  65 (บาท)</t>
  </si>
  <si>
    <t>ลำโพงพร้อมไมค์</t>
  </si>
  <si>
    <t>ชุดเสียงตามสาย 33 จุด</t>
  </si>
  <si>
    <t>แผนปฏิบัติการจัดซื้อวัสดุ ประเภท ครุภัณฑ์การเกษตร</t>
  </si>
  <si>
    <t xml:space="preserve">หน่วยงาน กลุ่มการพยาบาล(CSSD) ตาพระยา  จังหวัดสระแก้ว  </t>
  </si>
  <si>
    <t>ตราชั่ง 100 กิโลกรัม</t>
  </si>
  <si>
    <t>แผนปฏิบัติการจัดซื้อวัสดุ ประเภท โปรแกรมสำเร็จรูป</t>
  </si>
  <si>
    <t>IPD Paperless</t>
  </si>
  <si>
    <t>แผนปฏิบัติการอาคารและสื่งก่อสร้าง</t>
  </si>
  <si>
    <t>ประมาณ การใช้ในปี  65</t>
  </si>
  <si>
    <t>อาคารส่งเสริมสุขภาพและอเนกประสงค์ (แพทย์แผนไทย) ตามแบบเลขที่ 9637</t>
  </si>
  <si>
    <t>สร้างบ้านพักเจ้าหน้าที่ ตามแบบเลขที่ 11056 บ้านแฝด 2 ชั้น จำนวน 2 หลัง (ทดแทน)</t>
  </si>
  <si>
    <t xml:space="preserve">ปรับปรุงระบบ Oxigen Pipeline </t>
  </si>
  <si>
    <t>ทำระบบ IPD paperless</t>
  </si>
  <si>
    <t xml:space="preserve">ห้องความดันลบ ER  </t>
  </si>
  <si>
    <t>ห้องความดันลบ ER  จ้างเหมา</t>
  </si>
  <si>
    <t>ระบบ Positive Pressure  ใน  อุบัติเหตุฉุกเฉิน</t>
  </si>
  <si>
    <t>ปรับปรุงอาคารบริการผู้ป่วย (ห้องฉุกเฉิน ห้องยา ผู้ป่วยใน ห้องคลอด แพทย์แผนไทย ทันตกรรม เอกซ์เรย์ ชันสูตร และ ผู้ป่วยเรื้อรัง) ให้ทันสมัย รวมค่าออกแบบ</t>
  </si>
  <si>
    <t>ปรับปรุงระบบ internet ภายใน</t>
  </si>
  <si>
    <t>แบบรายงานแผนปฏิบัติการจัดซื้อจัดจ้าง ประจำปีงบประมาณ พ.ศ.2566</t>
  </si>
  <si>
    <t xml:space="preserve">งบประมาณงบลงทุนเงินบำรุง โรงพยาบาลวังน้ำเย็น </t>
  </si>
  <si>
    <t>งานที่เสร็จภายในปี 2566</t>
  </si>
  <si>
    <t>งบประมาณที่ได้รับอนุมัติ ปี 2566 (บาท)</t>
  </si>
  <si>
    <t>ครุภัณฑ์ที่ดิน สิ่งก่อสร้าง</t>
  </si>
  <si>
    <t xml:space="preserve">ที่ดิน จำนวน 6 ห้อง </t>
  </si>
  <si>
    <t>ครุภัณฑ์ยานพาหนะ</t>
  </si>
  <si>
    <t>หลังคาไฟเบอร์กลาสหรือเหล็ก</t>
  </si>
  <si>
    <t xml:space="preserve">สมทบจากงบค่าเสื่อม ปี 66 ซื้อรถพยาบาล (รถตู้) ปริมาตรกระบอกสูบไม่ต่ากว่า 2,400 ซีซี หรือกาลังเครื่องยนต์สูงสุด ไม่ต่ากว่า 90 กิโลวัตต์ </t>
  </si>
  <si>
    <t>ชุด UV หลอดแก้วควอทซ์ ในเครื่องกรองน้ำ RO</t>
  </si>
  <si>
    <t>เครื่องซีลถุงพลาสติกแบบเหยียบ</t>
  </si>
  <si>
    <t>เครื่องชั่ง พิกัด 15 kg. ความละเอียด 0.5g</t>
  </si>
  <si>
    <t>คอมพิวเตอร์ PC ประมวลผล</t>
  </si>
  <si>
    <t>คอมพิวเตอร์โน๊ตบุ๊ค ประมวลผล</t>
  </si>
  <si>
    <t>เครื่องสํารองไฟ เซิร์ฟเวอร์ 2kVA UPS RACK</t>
  </si>
  <si>
    <t>เครื่องสํารองไฟ 800VA</t>
  </si>
  <si>
    <t>Printer พร้อมเครื่องถ่ายเอกสาร</t>
  </si>
  <si>
    <t>Printer ขาว-ดำ</t>
  </si>
  <si>
    <t>Printer Termal</t>
  </si>
  <si>
    <t>แบตเครื่องสำรองไฟ 800 VA</t>
  </si>
  <si>
    <t xml:space="preserve">ชุดอุปกรณ์การพิสูจน์ตัวตนเพื่อเข้ารับบริการ (Authen Code) </t>
  </si>
  <si>
    <t>ตู้เปิดบัตร</t>
  </si>
  <si>
    <t>พัดลมติดผนัง</t>
  </si>
  <si>
    <t>พัดลมระบายอากาศพร้อมติดตั้ง ขนาด 16 นิ้ว</t>
  </si>
  <si>
    <t>เครื่องขัดพื้น</t>
  </si>
  <si>
    <t>ตู้เหล็ก 4 ชั้น ล็อกเกอร์</t>
  </si>
  <si>
    <t>ตู้เก็บกุญแจ ความจุ 300 ดอก</t>
  </si>
  <si>
    <t xml:space="preserve">เก้าอี้สำนักงาน บุนวมสีดำ ปรับระดับได้ มีล้อเลื่น </t>
  </si>
  <si>
    <t>เก้าอี้บาร์สตูลที่นั่งกลมหุ้มเบาะหนัง ปรับสูงต่ำโดยโช๊คขาเหล็ก 4 แฉก ไม่มีล้อเลื่อน</t>
  </si>
  <si>
    <t>เก้าอี้แสตนเลสทรงเตี้ย</t>
  </si>
  <si>
    <t>ตู้เก็บหนังสือ หรือเอกสาร ทำด้วยเหล็ก แบบปิดทึบเลื่อน ขนาด152.3*40.6*87.8cm</t>
  </si>
  <si>
    <t>ตู้เหล็กเก็บเอกสาร 4 ลิ้นชัก ขนาด44.7*60*13cm</t>
  </si>
  <si>
    <t>ตู้เหล็กลิ้นชัก 15 ลิ้นชัก ขนาด 37*47*132</t>
  </si>
  <si>
    <t xml:space="preserve">ตู้เหล็กบานเลื่อน </t>
  </si>
  <si>
    <t>เครื่องปรับอากาศ 15,000 BTU</t>
  </si>
  <si>
    <t>เครื่องปรับอากาศ 26,000 BTU ชนิดแขวน</t>
  </si>
  <si>
    <t>เครื่องปรับอากาศ 24,000 BTU ติดผนัง</t>
  </si>
  <si>
    <t>เบาะนวดสปา</t>
  </si>
  <si>
    <t>ถังดับเพลิง ชนิดน้ำยาเหลวระเหย BF2000 ขนาด 15 ปอนด์ (ถังสีเขียว)</t>
  </si>
  <si>
    <t>เครื่องตัดแต่งพุ่มไม้ 30 นิ้ว</t>
  </si>
  <si>
    <t>ตู้เย็น 6 คิว</t>
  </si>
  <si>
    <t>กระติกต้มน้ำร้อน 2.5 ลิตร</t>
  </si>
  <si>
    <t>เครื่องปั่นอาหารสายยางขนาด1.5ลิตร</t>
  </si>
  <si>
    <t>ถังขยะสแนเลสแบบมีฝาขาเหยียบ ขนาด 20 ลิตร</t>
  </si>
  <si>
    <t>ปั๊มลม 25 ลิตร</t>
  </si>
  <si>
    <t>เครื่องยิงวันหมดอายุ</t>
  </si>
  <si>
    <t>เครื่องเป่าลมร้อน</t>
  </si>
  <si>
    <t>หม้อนึ่งไฟฟ้า</t>
  </si>
  <si>
    <t xml:space="preserve">ไมโครเวฟ </t>
  </si>
  <si>
    <t>ค่าจ้างซ่อมแซมอาคารสำนักงานผลิตยาสมุนไพร</t>
  </si>
  <si>
    <t xml:space="preserve">ค่าจ้างทำประตู เป็น 2 บาน </t>
  </si>
  <si>
    <t xml:space="preserve">ค่าจ้างซ่อมอาคาร ในโรงพยาบาลวังน้ำเย็น </t>
  </si>
  <si>
    <t>ค่าจ้างซ่อมแซมป้ายโรงพยาบาลวังน้ำเย็น</t>
  </si>
  <si>
    <t>ค่าจ้างซ่อมแซมรั่วตาข่ายโรงพยาบาลวังน้ำเย็น</t>
  </si>
  <si>
    <t>ค่าจ้างซ่อมแซมห้องน้ำบริการผู้ป่วยจุดบริการห้องอุบัติเหตุฉุกเฉิน</t>
  </si>
  <si>
    <t xml:space="preserve">จ้างเหมาออกแบบปรับปรุงตึก </t>
  </si>
  <si>
    <t>ถังออกซิเจนขนาดใหญ่</t>
  </si>
  <si>
    <t>ถังออกซิเจนขนาดเล็ก</t>
  </si>
  <si>
    <t>หัวต่อออกซิเจนต่อกับถัง</t>
  </si>
  <si>
    <t>หัวต่อออกซิเจนต่อไปร์ไลท์ชนิด 2 หัว</t>
  </si>
  <si>
    <t>หัวต่อออกซิเจนต่อไปร์ไลท์ชนิด 1 หัว</t>
  </si>
  <si>
    <t>เครื่องตรวจหูและตา</t>
  </si>
  <si>
    <t>เครื่องวัดความดันลูกตาซีออด</t>
  </si>
  <si>
    <t>เครื่องชั่งน้ำหนักดิจิตอล</t>
  </si>
  <si>
    <t>รถเข็นสำหรับใส่อุปกรณ์ฉุกเฉิน</t>
  </si>
  <si>
    <t>รถเข็นเปลนอนพร้อมเสาน้ำเกลือ ปรับระดับได้</t>
  </si>
  <si>
    <t>หุ่นฝึกสอนCPRผู้ใหญ่พร้อมแสดงไฟ</t>
  </si>
  <si>
    <t>หุ่นฝึกสอนCPRเด็กพร้อมแสดงไฟ</t>
  </si>
  <si>
    <t>เครื่องบันทึกอุณหภูมิพร้อมหน้าจอแสดงผล (Logtag recorder)</t>
  </si>
  <si>
    <t>เครื่องเหวี่ยงตกตะกอนสำหรับงานธนาคารเลือด (serofuge)</t>
  </si>
  <si>
    <t>Data logger</t>
  </si>
  <si>
    <t>Digital Thermometer with probe</t>
  </si>
  <si>
    <t>รถเข็นวิลแชร์</t>
  </si>
  <si>
    <t>หม้อต้มแผ่นประคบร้อนขนาด 12 แผ่น</t>
  </si>
  <si>
    <t>ชุดบริหารข้อไหล่ (shoulder wheel)</t>
  </si>
  <si>
    <t>เครื่องกรตุ้นไฟฟ้า TENs</t>
  </si>
  <si>
    <t>Autopipette 10-100 ul</t>
  </si>
  <si>
    <t>เครื่องวัดความดันแบบปรอทตั้งโต๊ะ</t>
  </si>
  <si>
    <t>เครื่องวัดความดันโลหิตแบบปรอทตั้งพื้น</t>
  </si>
  <si>
    <t>รถเข็นผ้าแบบแสตนเลส</t>
  </si>
  <si>
    <t>เครื่องแปลงสัญญาณภาพเอกซเรย์เป็นดิจิตอลในช่องปาก ยี่ห้อ Carestream รุ่น CS7600</t>
  </si>
  <si>
    <t>เครื่องพิมพ์เลเซอร์ หรือ LED สี ชนิด Network แบบที่ 1</t>
  </si>
  <si>
    <t>เครื่องสำรองไฟฟ้า ขนาด 500 watts</t>
  </si>
  <si>
    <t>เครื่องสำรองไฟฟ้า ขนาด 650VA router เน็ตกับ switch hub</t>
  </si>
  <si>
    <t>เครื่องปริ้นสติกเกอร์</t>
  </si>
  <si>
    <t>เครื่องสแกน</t>
  </si>
  <si>
    <t>เครื่องคอมพิวเตอร์สำหรับงานประมวลผลแบบที่ 1 (จอแสดงภาพขนาดไม่น้อยกว่า 19 นิ้ว)</t>
  </si>
  <si>
    <t>เก้าอี้สำนักงาน</t>
  </si>
  <si>
    <t>ตู้เก็บเอกสาร</t>
  </si>
  <si>
    <t>เก้าอี้กลม ปรับระดับได้มีพนักพิง</t>
  </si>
  <si>
    <t>โต๊ะสำนักงาน</t>
  </si>
  <si>
    <t>โทรศัพท์ไร้สาย</t>
  </si>
  <si>
    <t xml:space="preserve">เครื่องปรับอากาศแบบติดผนัง 18,000 BTU </t>
  </si>
  <si>
    <t>รถเข็นพับได้</t>
  </si>
  <si>
    <t>พัดลมดูดอากาศ</t>
  </si>
  <si>
    <t>ชั้นวางยา</t>
  </si>
  <si>
    <t>รถลากพาเลท</t>
  </si>
  <si>
    <t>ตู้แขวนติดผนัง</t>
  </si>
  <si>
    <t>เครื่องเคลือบบัตร</t>
  </si>
  <si>
    <t>ไฟฉุกเฉิน (Emergency Lighting)</t>
  </si>
  <si>
    <t>เครื่องขัดพื้น 18 นิ้ว</t>
  </si>
  <si>
    <t>ตู้กดน้ำร้อน-เย็น อัตโนมัติ</t>
  </si>
  <si>
    <t>รถเข็นทำความสะอาด</t>
  </si>
  <si>
    <t>เครื่องกรองน้ำบริสุทธิ์ ขนาดไม่น้อยกว่า 250 ลิตรต่อชั่วโมง</t>
  </si>
  <si>
    <t>ไมโครเวฟ</t>
  </si>
  <si>
    <t xml:space="preserve">เครื่องชั่ง ขนาด  120  กิโลกรัม  </t>
  </si>
  <si>
    <t>สว่านไฟฟ้า 1/2</t>
  </si>
  <si>
    <t>ถนนลาดยางด้านหน้าอาคารผู้ป่วยนอก</t>
  </si>
  <si>
    <t>ถนนคอนกรีตพร้อมรางระบายน้ำ</t>
  </si>
  <si>
    <t>ซ่อมแซมห้องฉุกเฉินคุณภาพ</t>
  </si>
  <si>
    <t>ซ่อมแซมห้องทันตกรรม</t>
  </si>
  <si>
    <t>ซ่อมแซมคลินิก ANCและ EPI</t>
  </si>
  <si>
    <t>ซ่อมแซมคลินิก ARV และ TB</t>
  </si>
  <si>
    <t>ซ่อมแซมห้องประชุม</t>
  </si>
  <si>
    <t>โรงจอดรถบริเวณอาคารบ้านพักพยาบาล</t>
  </si>
  <si>
    <t>ก่อสร้างทางเชื่อมระหว่างอาคารผู้ป่วยนอกกับอาคารตึกพิเศษ</t>
  </si>
  <si>
    <t>ห้องน้ำคนพิการ (ทางเดินเชื่อม)</t>
  </si>
  <si>
    <t>ครุภัณฑ์</t>
  </si>
  <si>
    <t>เครื่องกรอฟันปลอม</t>
  </si>
  <si>
    <t>เครื่องฉายแสง</t>
  </si>
  <si>
    <t>เครื่องขูดหินปูน</t>
  </si>
  <si>
    <t>เครืองเป่าแอลกอฮอล์(ER)</t>
  </si>
  <si>
    <t>ชุด Laryngoscope</t>
  </si>
  <si>
    <t>เครื่องวัดออกซิเจนในเลือดของทารก</t>
  </si>
  <si>
    <t>เครื่องดูดเสมหะ</t>
  </si>
  <si>
    <t>เครื่องวัดความดันดิจิตอลแบบล้อเลื่อน</t>
  </si>
  <si>
    <t>เครื่องผลิตออกซิเจนขนาด 10 ลิตร</t>
  </si>
  <si>
    <t>โคมไฟผ่าตัดเคลื่อนที่</t>
  </si>
  <si>
    <t>ชุดกระเป๋าออก EMS พร้อมถังออกซิเจนเล็ก</t>
  </si>
  <si>
    <t>หุ่นฝึกช่วยผู้ป่วยสำลัก</t>
  </si>
  <si>
    <t>หุ่น CPR ผู้ใหญ่</t>
  </si>
  <si>
    <t>รถเข็นสระผมผู้ป่วย</t>
  </si>
  <si>
    <t>Drop tone</t>
  </si>
  <si>
    <t>เครื่องชั่งน้ำหนักเด็กแบบนอนพร้อมที่วัดส่วนสูง</t>
  </si>
  <si>
    <t>(สมทบUC66)เครื่องชั่งน้ำหนัก ส่วนสูง พร้อมเครื่องวัดอุณหภูมิชนิดสัมผัสพร้อมระบบเชื่อมต่อและแสดงผลบนฐานข้อมูลโรงพยาบาล</t>
  </si>
  <si>
    <t>เครื่องจี้ห้ามเลือดและตัดเนื้อเยื่อด้วยไฟฟ้าขนาดไม่น้อย 120 วัตต์</t>
  </si>
  <si>
    <t>Stretcher</t>
  </si>
  <si>
    <t xml:space="preserve">เครื่องปั่นตกตะกอนปัสสาวะชนิดตั้งโต๊ะ </t>
  </si>
  <si>
    <t>เครื่องชั่งน้ำหนักวัดส่วนสูงชนิดแกนเลื่อนอัตโนมัติ</t>
  </si>
  <si>
    <t>เครื่องวัดความดันโลหิตอัตโนมัติชนิดสอดแขน พร้อมระบบเชื่อมต่อและแสดงผลบนฐานข้อมูลโรงพยาบาล</t>
  </si>
  <si>
    <t>หม้อต้มแผ่นความร้อน ขนาดไม่น้อยกว่า 6 แผ่น</t>
  </si>
  <si>
    <t>เครื่องอัลตร้าซาวน์เพื่อการรักษา</t>
  </si>
  <si>
    <t>หม้อแช่พาราฟิน</t>
  </si>
  <si>
    <t>เครื่องดึงคอและหลังอัตโนมัติพร้อมเตียงไม่ปรับระดับ</t>
  </si>
  <si>
    <t>ตู้เย็น 2 ประตู ขนาด 18 คิว</t>
  </si>
  <si>
    <t>เครื่องซักผ้าแบบอุตสาหกรรม ขนาด 50 ปอนด์</t>
  </si>
  <si>
    <t>หม้อแปลงไฟ</t>
  </si>
  <si>
    <t>เครื่องคอมพิวเตอร์ สำหรับงานประมวลผล แบบที่ 1</t>
  </si>
  <si>
    <t>เครื่องคอมพิวเตอร์ All In One สำหรับงานประมวลผล</t>
  </si>
  <si>
    <t>คอมพิวเตอร์แท็บเล็ต แบบที่ 2</t>
  </si>
  <si>
    <t>สแกนเนอร์ สำหรับงานเก็บเอกสารระดับศูนย์บริการ แบบที่ 1</t>
  </si>
  <si>
    <t>เครื่องสำรองไฟฟ้า ขนาด 2 kVA</t>
  </si>
  <si>
    <t>เครื่องสำรองไฟฟ้า ขนาด 3 kVA</t>
  </si>
  <si>
    <t xml:space="preserve">โปรแกรมระบบเรียกคิวผู้ป่วย </t>
  </si>
  <si>
    <t>(สมทบ UC 66)ปรับปรุงซ่อมแซมถนน คสล.(รวมไหล่ทางและรางระบายน้ำ)แบบที่ 2406 (1,760 ตร.ม.)</t>
  </si>
  <si>
    <t>อาคารแพทย์แผนไทย</t>
  </si>
  <si>
    <t>ติดตั้งระบบโซล่าลูป โรงพยาบาลโคกสูง</t>
  </si>
  <si>
    <t>ลานเอนกประสงค์พร้อมหลังคา</t>
  </si>
  <si>
    <t>ศูนย์ COC และคลังเก็บเอกสาร</t>
  </si>
  <si>
    <t>ปรับปรุงห้องน้ำผู้มารับบริการ</t>
  </si>
  <si>
    <t>ศูนย์ TB One Stop Service</t>
  </si>
  <si>
    <t>กล้องวงจรปิด</t>
  </si>
  <si>
    <t>โทรศัพท์ภายในอาคารER.ใหม่แบบไร้สาย</t>
  </si>
  <si>
    <t>ปรับปรุงระบบก๊าซออกซิเจนอาคารผู้ป่วยใน</t>
  </si>
  <si>
    <t>ทาสีแฟลต1</t>
  </si>
  <si>
    <t>ป้ายไฟหน้าประตูทางเข้าตึก ER ใหม่</t>
  </si>
  <si>
    <t>ค่าย้ายติดใหม่ Unit 3 ตัว</t>
  </si>
  <si>
    <t>ค่าถอดเก็บ Unit 1 ตัว</t>
  </si>
  <si>
    <t>สมทบเพิ่มเติม ER ใหม่</t>
  </si>
  <si>
    <t>สายล่อฟ้าตึกER</t>
  </si>
  <si>
    <t>ค่ารื้อย้าย อุปกรณ์ เครื่อง X- RAY ไปตึก ER</t>
  </si>
  <si>
    <t xml:space="preserve">แผนพัฒนาสถานบริการสำนักงานปลัดกระทรวงสาธารณสุขตามนโยบาย EMS (Environment,Modernization and Smart Service) </t>
  </si>
  <si>
    <t>และการพัฒนาระบบบริการทางการแพทย์และสาธารณสุขสู่ยุคดิจิทัล ปีงบประมาณ พ.ศ.2566</t>
  </si>
  <si>
    <t>หน่วยงาน. โรงพยาบาลเขาฉกรรจ์</t>
  </si>
  <si>
    <t>ประเด็นการพัฒนา</t>
  </si>
  <si>
    <t>แผนงาน/โครงการพัฒนาในปีงบประมาณ พ.ศ. 2566</t>
  </si>
  <si>
    <t>งบประมาณ</t>
  </si>
  <si>
    <t>ระยะเวลาดำเนินการ</t>
  </si>
  <si>
    <t>ไตรมาส 1</t>
  </si>
  <si>
    <t>ไตรมาส 2</t>
  </si>
  <si>
    <t>ไตรมาส 3</t>
  </si>
  <si>
    <t>ไตรมาส 4</t>
  </si>
  <si>
    <t>1.การพัฒนาตามนโยบาย EMS</t>
  </si>
  <si>
    <t xml:space="preserve">   1.1 สิ่งแวดล้อมดี (Environment)</t>
  </si>
  <si>
    <t>1.ก่อสร้างอาคารพักญาติ พื้นที่พักผ่อน สำหรับผู้ป่วย รวมทั้งผู้มารับบริการที่สะอาดและปลอดภัย</t>
  </si>
  <si>
    <t xml:space="preserve">3.ก่อสร้างอาคารแพทย์แผนไทยและร้านค้าสวัสดิการโรงพยาบาล  </t>
  </si>
  <si>
    <t xml:space="preserve">   1.2 ความทันสมัย (Modernization)</t>
  </si>
  <si>
    <t>3.ปรับปรุงอาคารแผนกผู้ป่วยนอกเพื่อรองรับการให้บริการครบวงจร Digital Transformation</t>
  </si>
  <si>
    <t xml:space="preserve">4.ระบบ IPD Digital Transformation (PAPERLESS) </t>
  </si>
  <si>
    <t xml:space="preserve">   1.3 บริการด้วยหัวใจ (Smart Service)</t>
  </si>
  <si>
    <t xml:space="preserve">1.ปรับปรุงอาคารผู้ป่วยในและห้องพิเศษ  </t>
  </si>
  <si>
    <t>แบบคำขอรายการงบค่าบริการทางการแพทย์ที่เบิกจ่ายในลักษณะงบลงทุน (งบค่าเสื่อม) ปีงบประมาณ พ.ศ.2566</t>
  </si>
  <si>
    <t>ชื่อหน่วยบริการ   โรงพยาบาลอรัญประเทศ  จังหวัด  สระแก้ว</t>
  </si>
  <si>
    <t>ระดับหน่วยบริการ</t>
  </si>
  <si>
    <t>จังหวัด</t>
  </si>
  <si>
    <t>ลำดับ</t>
  </si>
  <si>
    <t>รหัสสถานพยาบาล
แม่ข่าย</t>
  </si>
  <si>
    <t>สถานพยาบาล
แม่ข่าย</t>
  </si>
  <si>
    <t>รหัสสถานบริการ
ลูกข่าย</t>
  </si>
  <si>
    <t>สถานพยาบาล
ลูกข่าย</t>
  </si>
  <si>
    <t>หมวดการลงทุน</t>
  </si>
  <si>
    <t>สถานะดำเนินการ</t>
  </si>
  <si>
    <t>หน่วย</t>
  </si>
  <si>
    <t>รวมเงิน
(บาท)</t>
  </si>
  <si>
    <t>เหตุผล คำชี้แจง อธิบายพอสังเขป</t>
  </si>
  <si>
    <t>เงินบำรุง</t>
  </si>
  <si>
    <t>อื่นๆ</t>
  </si>
  <si>
    <t>(1) รายการสิ่งก่อสร้างชดเชยสิ่งที่มีอยู่แล้วตาม 23(1) ให้ระบุเลขที่แบบแปลน วันที่สร้าง และเหตุผลความจำเป็น
(2) รายการครุภัณฑ์ที่ชดเชยและซ่อมบำรุงสิ่งที่มีอยู่แล้วตาม 23 (2) ให้ระบุรหัสครุภัณฑ์ ปีที่ซื้อ และเหตุผลความจำเป็น
(3) รายการครุภัณฑ์/ สิ่งก่อสร้างที่มีความจำเป็นตามข้อ 23 (3) เสนอ รมต. ให้ระบุเหตุผลความจำเป็น</t>
  </si>
  <si>
    <t>ครุภัณฑ์วิทยาศาสตร์และการแพทย์</t>
  </si>
  <si>
    <t>เครื่องควบคุมการให้สารน้ำทางหลอดเลือดดำชนิด 1 สาย</t>
  </si>
  <si>
    <t xml:space="preserve">ทดแทนของเดิมที่ชำรุด ผลการสอบเทียบไม่ผ่าน และไม่คุ้มค่าซ่อม </t>
  </si>
  <si>
    <t>เครื่องตรวจคลื่นไฟฟ้าหัวใจพร้อมระบบประมวลผลขนาดกระดาษบันทึกแบบกระดาษความร้อนขนาดไม่น้อยกว่าเอ 4</t>
  </si>
  <si>
    <t xml:space="preserve">ทดแทนของเดิมที่ชำรุด                   </t>
  </si>
  <si>
    <t>เครื่องกระตุกไฟฟ้าหัวใจชนิดไบเฟสิคแบบจอสี พร้อมภาควัดคาร์บอนไดออกไซด์และออกซิเจน</t>
  </si>
  <si>
    <t xml:space="preserve">ทดแทนของเดิมที่ชำรุด และเปิดให้บริการเพิ่ม                 </t>
  </si>
  <si>
    <t>เครื่องควบคุมการให้สารละลายโดยใช้กระบอกฉีด</t>
  </si>
  <si>
    <t xml:space="preserve">          1.6515-025-1001/183         2.6515-025-1001/184  </t>
  </si>
  <si>
    <t>รพ.
อรัญประเทศ</t>
  </si>
  <si>
    <t>เครื่องหมุนเวี่ยงเพื่อตรวจปริมาตรเม็ดเลือดแดงอัดแน่น</t>
  </si>
  <si>
    <t xml:space="preserve">ทดแทนของเดิมที่ชำรุด           </t>
  </si>
  <si>
    <t>เครื่องส่องกล่องเสียงแบบไฟเบอร์ออปติค 4 เบรด</t>
  </si>
  <si>
    <t>เครื่องให้สารน้ำและควบคุมการให้ยาแก้ปวดโดยใช้กระบอกฉีดยา(PCA+TCI)</t>
  </si>
  <si>
    <t>มีแพทย์วิสัญญี 3 คน หัตถการผ่าตัดมีมากขึ้นหลายสาขา ทำให้ผู้ป่วยมีความเจ็บปวดหลังจากผ่าตัด และเปิดบริการ Pain management ซึ่งยังไม่เคยมีมาก่อน</t>
  </si>
  <si>
    <t>Radiant warmer with Resuscitation</t>
  </si>
  <si>
    <t xml:space="preserve">เปิดให้บริการNICU        ทดแทนเครื่องเดิมที่ชำรุด </t>
  </si>
  <si>
    <t>เครื่องวัดความดันลูกตาแบบเป่าลม</t>
  </si>
  <si>
    <t>ทดแทนเครื่องเดิมที่ชำรุด ขยายการให้บริการ ผู้รับริการเพิ่มขึ้น</t>
  </si>
  <si>
    <t>เครื่องวัดความดันโลหิตชนิดอัตโนมัติ พร้อมวัดค่าออกซิเจนพร้อมล้อเลื่อน</t>
  </si>
  <si>
    <t>ทดแทนเครื่องเดิมที่ชำรุด ขยายการให้บริการ MAC</t>
  </si>
  <si>
    <t>เครื่องดูดสุญญากาศช่วยคลอด</t>
  </si>
  <si>
    <t xml:space="preserve">ทดแทนเครื่องเดิมที่ชำรุด </t>
  </si>
  <si>
    <t>เครื่องตรวจสมรรถภาพทารกในครรภ์</t>
  </si>
  <si>
    <t>เครื่องฟังเสียงหัวใจทารกในครรภ์</t>
  </si>
  <si>
    <t xml:space="preserve">ทดแทนเครื่องเดิมที่ชำรุด  </t>
  </si>
  <si>
    <t xml:space="preserve">ชุดเครื่องมือผ่าตัดใหญ่ </t>
  </si>
  <si>
    <t>ชุดเครื่องมือผ่าตัดใหญ่ ที่มีใช้อยู่อายุการใช้งานเกิน 20 ปี ชำรุด ปกติเปลี่ยนเฉพาะชิ้นที่เสื่อมสภาพ และมีจำนวนไม่เพียงพอในการหมุนเวียนใช้งานผ่าตัดทางศัลยกรรมทั่วไปและสูติ - นรีเวช เนื่องจากปัจจุบันมีจำนวนผู้รับบริการมากขึ้น</t>
  </si>
  <si>
    <t>ชุดเครื่องมือทำหมัน</t>
  </si>
  <si>
    <t>ชุดเครื่องมือผ่าตัดทำหมัน ที่มีใช้อยู่อายุการใช้งานเกิน 20 ปี ชำรุด ปกติเปลี่ยนเฉพาะชิ้นที่เสื่อมสภาพ และมีจำนวนไม่เพียงพอในการหมุนเวียนใช้งานผ่าตัดทางสูติ - นรีเวช เนื่องจากปัจจุบันมีจำนวนผู้รับบริการมากขึ้น</t>
  </si>
  <si>
    <t>ตู้เย็น 36 คิว</t>
  </si>
  <si>
    <t>ทดแทนของเดิมที่ชำรุด</t>
  </si>
  <si>
    <t>ตู้เย็นแช่ยาปรับอุณภูมิ</t>
  </si>
  <si>
    <t>เครื่องกระตุ้นกล้ามเนื้อร่วมกับอัลตรา</t>
  </si>
  <si>
    <t>ตู้อบความร้อนไฟฟ้า</t>
  </si>
  <si>
    <t>ตู้เก็บเครื่องมือแพทย์</t>
  </si>
  <si>
    <t>ตู้</t>
  </si>
  <si>
    <t xml:space="preserve">ด Laryngoscope Fiber optic set 3 blades หลอดLED </t>
  </si>
  <si>
    <t>แผนการดำเนินการจัดซื้อจัดจ้าง งบลงทุน ค่าครุภัณฑ์และสิ่งก่อสร้าง ปีงบประมาณ พ.ศ.2566 ทั้งรายการขาวคาดแดงและรายการขาขึ้นทั้งหมด (ไม่รวมผูกพันเดิม)</t>
  </si>
  <si>
    <t>รายการครุภัณฑ์ ที่ดินและสิ่งก่อสร้าง เรียงตามราคาต่อหน่วย</t>
  </si>
  <si>
    <t xml:space="preserve">สำคัญ </t>
  </si>
  <si>
    <t>รายการแบบที่ 2</t>
  </si>
  <si>
    <t>จำนวน (หน่วย)</t>
  </si>
  <si>
    <t>ตั้งงบปีที่ 1</t>
  </si>
  <si>
    <t>วงเงินรวม</t>
  </si>
  <si>
    <t>ชื่อสถานที่</t>
  </si>
  <si>
    <t>อำเภอ</t>
  </si>
  <si>
    <t>ประเภทงบลงทุน</t>
  </si>
  <si>
    <t>การจัดสรร</t>
  </si>
  <si>
    <t>วงเงินรายการ</t>
  </si>
  <si>
    <t>วิธีการจัดซื้อจัดจ้าง</t>
  </si>
  <si>
    <t>ณ วันที่ 8 ส.ค. 65 ดำเนินการ ถึงขั้นตอน..</t>
  </si>
  <si>
    <t>ณ วันที่ 26 ส.ค. 65 ดำเนินการ ถึงขั้นตอน.. (โปรดระบุ...)</t>
  </si>
  <si>
    <t>เครื่องตรวจการได้ยินระบบคอมพิวเตอร์ชนิดตั้งโต๊ะ โรงพยาบาลอรัญประเทศ ตำบลอรัญประเทศ อำเภออรัญประเทศ จังหวัดสระแก้ว</t>
  </si>
  <si>
    <t>โรงพยาบาลอรัญประเทศ</t>
  </si>
  <si>
    <t>อรัญประเทศ</t>
  </si>
  <si>
    <t>ใหม่</t>
  </si>
  <si>
    <t>วงเงินไม่เกิน 5 แสนบาท</t>
  </si>
  <si>
    <t>E-bidding</t>
  </si>
  <si>
    <t>จัดทำแผนจัดซื้อจัดจ้าง</t>
  </si>
  <si>
    <t>ประกาศเคาะราคา 9 กันยายน 2565</t>
  </si>
  <si>
    <t>เครื่องเอกซเรย์เคลื่อนที่ดิจิตอลไม่น้อยกว่า 300 mA. โรงพยาบาลอรัญประเทศ ตำบลอรัญประเทศ อำเภออรัญประเทศ จังหวัดสระแก้ว</t>
  </si>
  <si>
    <t>ขาวคาดแดงรอบ 1</t>
  </si>
  <si>
    <t>วงเงินเกิน 5 แสน
แต่ไม่เกิน 5 ล้าน</t>
  </si>
  <si>
    <t>ตู้อบเด็ก โรงพยาบาลอรัญประเทศ ตำบลอรัญประเทศ อำเภออรัญประเทศ จังหวัดสระแก้ว</t>
  </si>
  <si>
    <t>เครื่องผ่าตัดต้อกระจกด้วยคลื่นเสียงความถี่สูง โรงพยาบาลอรัญประเทศ ตำบลอรัญประเทศ อำเภออรัญประเทศ จังหวัดสระแก้ว</t>
  </si>
  <si>
    <t>เครื่องมือผ่าตัดในโพรงจมูก ด้วยระบบตัด ปั่น ดูด โรงพยาบาลอรัญประเทศ ตำบลอรัญประเทศ อำเภออรัญประเทศ จังหวัดสระแก้ว</t>
  </si>
  <si>
    <t>เครื่องล้างกล้องส่องตรวจชนิด 2 หัว โรงพยาบาลอรัญประเทศ ตำบลอรัญประเทศ อำเภออรัญประเทศ จังหวัดสระแก้ว</t>
  </si>
  <si>
    <t>เครื่องตรวจตาด้วยคลื่นเสียงความถี่สูง ชนิดเอ และบีสแกน โรงพยาบาลอรัญประเทศ ตำบลอรัญประเทศ อำเภออรัญประเทศ จังหวัดสระแก้ว</t>
  </si>
  <si>
    <t>กล้องส่องตรวจและผ่าตัดในช่องท้องชนิดวีดีทัศน์แบบคมชัดสูง ภาพ 2 มิติ โรงพยาบาลอรัญประเทศ ตำบลอรัญประเทศ อำเภออรัญประเทศ จังหวัดสระแก้ว</t>
  </si>
  <si>
    <t>แผนการจัดจ้างเหมาบริการ (บริหารทั่วไป)  ประเภท หมวดค่าใช้สอย ประจำปีงบประมาณ 2566 (เงินบริจาค)</t>
  </si>
  <si>
    <t>หน่วยงาน  โรงพยาบาลอรัญประเทศ    จังหวัดสระแก้ว</t>
  </si>
  <si>
    <t>ขนาด
บรรจุ</t>
  </si>
  <si>
    <t>หน่วย
นับ</t>
  </si>
  <si>
    <t>เฉลี่ย 3 ปี</t>
  </si>
  <si>
    <t>ประมาณการจ้าง
ปี 2566</t>
  </si>
  <si>
    <t>ปริมาณการจ้าง
ปี2566</t>
  </si>
  <si>
    <t>ยอดรวมจัดจ้างจริง</t>
  </si>
  <si>
    <t>วิธี
การจ้าง</t>
  </si>
  <si>
    <t>งวดที่ 1</t>
  </si>
  <si>
    <t>งวดที่ 2</t>
  </si>
  <si>
    <t>งวดที่ 3</t>
  </si>
  <si>
    <t>งวดที่ 4</t>
  </si>
  <si>
    <t>ปี2563</t>
  </si>
  <si>
    <t>ปี2564</t>
  </si>
  <si>
    <t>ปี2565</t>
  </si>
  <si>
    <t>ต.ค.-ธ.ค.</t>
  </si>
  <si>
    <t>ม.ค.-มี.ค.</t>
  </si>
  <si>
    <t>เม.ย.-มิ.ย.</t>
  </si>
  <si>
    <t>ก.ค.-ก.ย.</t>
  </si>
  <si>
    <t>จ้างเหมาปรับปรุงห้องพิเศษ</t>
  </si>
  <si>
    <t>ปรับปรุง</t>
  </si>
  <si>
    <t>จ้างเหมาปรับปรุงต่อเติมห้องเก็บศพ</t>
  </si>
  <si>
    <t>จ้างเหมาทำทางเชื่อมตึก</t>
  </si>
  <si>
    <t>แผนจัดซื้อครุภัณฑ์การแพทย์ ด้วยเงินบำรุง รพ.อรัญประเทศ ปีงบประมาณ  2566</t>
  </si>
  <si>
    <t xml:space="preserve">รายการครุภัณฑ์
</t>
  </si>
  <si>
    <t>ราคารวม</t>
  </si>
  <si>
    <t>ประเภทครุภัณฑ์</t>
  </si>
  <si>
    <t xml:space="preserve">เหตุผล คำชี้แจง
</t>
  </si>
  <si>
    <t>หน่วยงาน</t>
  </si>
  <si>
    <t>เครื่องตรวจคลื่นไฟฟ้าหัวใจพร้อมระบบประมวลผลขนาดกระดาษบันทึกแบบความร้อนขนาดไม่น้อยกว่าเอ4</t>
  </si>
  <si>
    <t>ครุภัณฑ์การแพทย์</t>
  </si>
  <si>
    <t>งาน ICU</t>
  </si>
  <si>
    <t>แผนการจัดจ้างเหมา/ต่อเติม ปรับปรุง (บริหารทั่วไป)  ประเภท หมวดค่าใช้สอย ประจำปีงบประมาณ 2566 (งบลงทุนด้วยเงินบำรุง)</t>
  </si>
  <si>
    <t>จ้างเหมาบริการติดตั้งระบบปรับอากาศ (VRF)</t>
  </si>
  <si>
    <t>จ้างเหมาบริการปรับปรุงห้องผ่าตัดให้เป็นห้องผ่าตัดความดันลบและห้องเก็บเครื่องมือผ่าตัดให้เป็นห้องความดันบวก</t>
  </si>
  <si>
    <t>จ้างเหมาจัดทำกระสวย</t>
  </si>
  <si>
    <t>บริการ</t>
  </si>
  <si>
    <t>จ้างเหมาบริการปรับปรุงต่อเติมห้องเคมีบำบัด</t>
  </si>
  <si>
    <t>ก่อสร้าง</t>
  </si>
  <si>
    <t>จ้างเหมาบริการกั้นห้องจ่ายยาผู้ป่วยใน</t>
  </si>
  <si>
    <t>จ้างเหมาเชื่อมระบบไฟฟ้าสำรอง</t>
  </si>
  <si>
    <t>จ้างเหมาบริการอื่น ๆ พิเศษ 5 ภานุมาศรัศมี</t>
  </si>
  <si>
    <t>จ้างเหมาบริการอื่น ๆ พิเศษ 4 ภานุมาศรัศมี</t>
  </si>
  <si>
    <t xml:space="preserve">จ้างเหมาบริการอื่น ๆ พิเศษ VIP </t>
  </si>
  <si>
    <t>จ้างเหมาบริการปรับปรุงต่อเติมแพทย์แผนไทย</t>
  </si>
  <si>
    <t>จ้างเหมาบริการปรับปรุงต่อเติมห้องกายภาพ</t>
  </si>
  <si>
    <t>จ้างเหมาบริการปรับปรุงต่อเติมห้องตรวจ ARI คลินิก</t>
  </si>
  <si>
    <t>จ้างเหมาบริการรื้อถอนอื่น ๆ</t>
  </si>
  <si>
    <t>จ้างเหมาบริการปรับปรุงต่อติมห้องธนาคารเลือด</t>
  </si>
  <si>
    <t>จ้างเหมาบริการปรับปรุงศูนย์เครื่องมือแพทย์</t>
  </si>
  <si>
    <t>จ้างเหมาบริการปรับปรุงโรงรถ (แพทย์)</t>
  </si>
  <si>
    <t>จ้างเหมาบริการปรับปรุงโรงรถ (เจ้าหน้าที่)</t>
  </si>
  <si>
    <t>จ้างเหมาบริการปรับปรุงป้อมยาม (รปภ.)</t>
  </si>
  <si>
    <t>จ้างเหมาบริการปรับปรุงห้องศูนย์บริจาค</t>
  </si>
  <si>
    <t>จ้างเหมาบริการปรับปรุงต่อติมทางเชื่อมอาคาร</t>
  </si>
  <si>
    <t>จ้างเหมาบริการจัดทำบอร์ดป้ายประชาสัมพันธ์</t>
  </si>
  <si>
    <t>ค่าบริการ</t>
  </si>
  <si>
    <t>จ้างเหมาบริการจัดทำป้ายชื่อโรงพยาบาลฯ</t>
  </si>
  <si>
    <t>จ้างเหมาบริการจัดทำป้ายประชาสัมพันธ์ อื่น ๆ</t>
  </si>
  <si>
    <t>จ้างเหมาบริการจัดทำบิวอินห้องประชุม</t>
  </si>
  <si>
    <t>จ้างเหมาบริการจัดทำป้ายโรงพยาบาลฯ(ฝั่งกาชาด)</t>
  </si>
  <si>
    <t>จ้างเหมาบริการจัดทำป้ายหน่วยงาน</t>
  </si>
  <si>
    <t>จ้างเหมาทาสีอาคารผู้ป่วยหลังเก่า(3อาคาร)</t>
  </si>
  <si>
    <t>ระบบความปลอดภัยพื้นที่เข้าแฟลต</t>
  </si>
  <si>
    <t>ปรับปรุงโรงเก็บศพ</t>
  </si>
  <si>
    <t>ปรับปรุงห้องงานเรียกเก็บผู้ป่วยใน</t>
  </si>
  <si>
    <t>ปรับปรุงระบบบำบัดน้ำเสีย</t>
  </si>
  <si>
    <t>ปรับปรุงห้องเวชระเบียน ชั้น G</t>
  </si>
  <si>
    <t>ปรับปรุงห้องเวชระเบียนนอกเวลาราชการ ตึกฉุกเฉิน</t>
  </si>
  <si>
    <t>ปรับปรุงโรงพักขยะ</t>
  </si>
  <si>
    <t>แผนคำของบประมาณรายจ่าย ประจำปีงบประมาณ พ.ศ. 2566 รายการสิ่งปลูกสร้าง งบประมาณเงินบำรุง</t>
  </si>
  <si>
    <t>เขต</t>
  </si>
  <si>
    <t>ลำดับความ
สำคัญ</t>
  </si>
  <si>
    <t>อ้างอิงรายการ 
(สป.สธ. , สำนักงบประมาณ,นวัตกรรม,คอมและCCTV )</t>
  </si>
  <si>
    <t>ตั้งงบ ปี 66
(บาท)</t>
  </si>
  <si>
    <t>วงเงินรวม
(บาท)</t>
  </si>
  <si>
    <t>ชื่อสถานที่ 
(ชื่อเต็ม)</t>
  </si>
  <si>
    <t>ตำบล</t>
  </si>
  <si>
    <t>ระดับ
หน่วยงาน</t>
  </si>
  <si>
    <t>ประเภทการขอ</t>
  </si>
  <si>
    <t>ประเภทครุภัณฑ์/กลุ่มเครื่องมือ</t>
  </si>
  <si>
    <t>สาขา Service Plan</t>
  </si>
  <si>
    <t>เกณฑ์ 
E…...
M…...
S……
(ระบุข้อ)</t>
  </si>
  <si>
    <t>รวมเงินทั้งสิ้น</t>
  </si>
  <si>
    <t>ขยายห้องหีบห่อเครื่องมืองานจ่ายกลาง</t>
  </si>
  <si>
    <t>ขอใหม่</t>
  </si>
  <si>
    <t>สิ่งปลูกสร้าง</t>
  </si>
  <si>
    <t>พื้นที่บริการคับแคบ ไม่เพียงพอกับปริมาณเครื่องมือ การผ่าตัดเฉพาะทาง</t>
  </si>
  <si>
    <t>S3</t>
  </si>
  <si>
    <t>รถขนย้ายวัสดุ อุปกรณ์การแพทย์ขับเคลื่อนด้วยมอเตอร์</t>
  </si>
  <si>
    <t>ครุภัณฑ์สนับสนุนการแพทย์</t>
  </si>
  <si>
    <t>ขนส่งเครื่องมือทางการแพทย์ ระยะทางระหว่างตุกสนับสนุนกับหอผู้ป่วยไกล เครื่องมือผ่าตัดน้ำหนักมาก ทางลาดชัน</t>
  </si>
  <si>
    <t>บุผนังห้องตรวจการได้ยิน</t>
  </si>
  <si>
    <t>เพื่อการตรวจการได้ยินที่แม่นยำ</t>
  </si>
  <si>
    <t>Built in ห้องตรวจโรค ผู้ป่วยนอก</t>
  </si>
  <si>
    <t>ปรับปรุงห้องตรวจโรคให้ได้มาตรฐาน</t>
  </si>
  <si>
    <t>ห้องผ่าตัดแบบวันเดียวกลับ ODS ประกอบด้วย สำนักงาน และห้องพักฟื้น</t>
  </si>
  <si>
    <t>เปิดให้บริการใหม่</t>
  </si>
  <si>
    <t>M1</t>
  </si>
  <si>
    <t>ปรับปรุงห้องน้ำคนไข้+อ่างล้างมือ</t>
  </si>
  <si>
    <t>ทดแทน</t>
  </si>
  <si>
    <t>ปรับปรุุงห้องพิเศษ</t>
  </si>
  <si>
    <t>E3</t>
  </si>
  <si>
    <t>ปรัับปรุง ต่อเติมห้องอุบัติเหตุและฉุกเฉิน</t>
  </si>
  <si>
    <t>ปรับปรุงให้ได้มาตรฐานER คุณภาพ</t>
  </si>
  <si>
    <t>E1</t>
  </si>
  <si>
    <t>ห้องน้ำผู้พิการพร้อมปรับปรุงประตู</t>
  </si>
  <si>
    <t>ปรับปรุงให้ได้มาตรฐาน ตาม service plan สาขา IMC</t>
  </si>
  <si>
    <t>ติดตั้งกั้นกระจกหัวเตียงล๊อคผู้ป่วยศัลยกรรม (ศัลยกรรมชาย/หญิง จำนวน 6 จุด</t>
  </si>
  <si>
    <t>เพื่อลดการแพร่กระจายเชื้อระบบทางเดินหายใจ</t>
  </si>
  <si>
    <t>เพื่อลดการแพร่กระจายเชื้อระบบทางเดินหายใจ เนื่องจากห้องผู้ป่วยกุมารเวชกรรม 1 และ 3 เป็นโซนสำหรับดูแลผู้ป่วยทางเดินหายใจ เช่นไข้หวัดใหญ่ และ RSV ปัจจุบันพบว่ามีการแพร่กระจายเชื้อไปติดกับผู้ป่วยที่ไม่ได้มาด้วยทางเดินหายใจ</t>
  </si>
  <si>
    <t>สาขากุมารเวชกรรม</t>
  </si>
  <si>
    <t>ติดตั้งกั้นกระจกหัวเตียงล๊อคผู้ป่วยอายุรกรรม (ชาย/หญิง จำนวน 6 จุด</t>
  </si>
  <si>
    <t>ห้องน้ำผู้พิการพร้อมปรับปรุงประตู (อายุรกรรม ชาย,หญิง)</t>
  </si>
  <si>
    <t>สาขา IMC</t>
  </si>
  <si>
    <t>อ่างล้างเครื่องมือ (ICU)</t>
  </si>
  <si>
    <t>เพื่อล้างอุปกรณ์</t>
  </si>
  <si>
    <t>อ่างล้างมือ (ICU)</t>
  </si>
  <si>
    <t>ไม่เพียงพอต่อการใช้งาน</t>
  </si>
  <si>
    <t>เครื่องเอกซเรย์ฟลูโอโรสโคปเคลื่อนที่แบบซีอาร์มกำลังไม่น้อยกว่า ๒.๒ kw.</t>
  </si>
  <si>
    <t>เครื่องตรวจอวัยวะภายในด้วยคลื่นเสียงความคมชัดสูง ๒ หัวตรวจ(Ultrasound)</t>
  </si>
  <si>
    <t>เสนอให้ร้านศิริศักดิ์ พิจารณาบริจาค</t>
  </si>
  <si>
    <t>กล้องส่องตรวจลำไส้ใหญ่ชนิดวิดีทัศน์แบบคมชัดสูง(Video colonoscope)</t>
  </si>
  <si>
    <t>อุปกรณ์สำหรับระบบจัดเก็บและรับส่งภาพทางการแพทย์</t>
  </si>
  <si>
    <t>เครื่องให้การรักษาด้วยคลื่นกระแทกแบบ radial</t>
  </si>
  <si>
    <t>เวชกรรมฟื้นฟู เสนอให้ร้านศิริศักดิ์ พิจารณาบริจาค</t>
  </si>
  <si>
    <t>เครื่องให้การรักษาด้วยแสงเลเซอร์กำลังสูง</t>
  </si>
  <si>
    <t>ลดอาการปวดกล้ามเนื้อฟื้นฟูสมรรถภาพผู้ป่วย IMC</t>
  </si>
  <si>
    <t>เวชกรรมฟื้นฟู</t>
  </si>
  <si>
    <t>ระบบสารสนเทศทางรังสีวิทยา</t>
  </si>
  <si>
    <t>เครื่องตรวจคลื่นไฟฟ้าหัวใจพร้อมระบบแปลผลอัตโนมัติ</t>
  </si>
  <si>
    <t>เครื่องบันทึกการบีบตัวของมดลูกและการเต้นของหัวใจเด็กทารกในครรภ์</t>
  </si>
  <si>
    <t>เครื่องกระตุกหัวใจ</t>
  </si>
  <si>
    <t>จักรยานนั่งปั่น</t>
  </si>
  <si>
    <t>ฟื้นฟูสมรรถภาพผู้ป่วย IMC</t>
  </si>
  <si>
    <t>รถเข็นพร้อมชุดลูกตุ้มน้ำหนัก</t>
  </si>
  <si>
    <t xml:space="preserve">ใช้ฝึกผู้ป่วยกล้ามเนื้ออ่อนแรง  และเพิ่มกำลังกล้ามเนื้อในผู้ป่วยหลังผ่าตัด    </t>
  </si>
  <si>
    <t>เครื่องวัดความดันพร้อมล้อเลื่อน</t>
  </si>
  <si>
    <t>วัดความดันในระหว่างทำกายภาพบำบัด</t>
  </si>
  <si>
    <t>เครื่องบริหารกล้ามเนื้อข้อไหล่</t>
  </si>
  <si>
    <t xml:space="preserve">เพิ่มกำลังกล้ามเนื้อข้อไหล่และข้อศอก                         </t>
  </si>
  <si>
    <t>สเก็ตบอร์ดมือ (Hand skateboard)</t>
  </si>
  <si>
    <t>อุปกรณ์บริหารข้อมือ (Wrist exercise)</t>
  </si>
  <si>
    <t>เครื่องวัดการกระจายน้ำหนักที่เท้า(Podoscope)</t>
  </si>
  <si>
    <t>ใช้วัดการกระจายน้ำหนักที่เท้า ช่วยประเมินแรงกดที่ฝ่าเท้าของผู้รับการประเมิน</t>
  </si>
  <si>
    <t>รถเข็นนั่งแบบมาตรฐาน</t>
  </si>
  <si>
    <t>ให้บริการผู้พิการและผู้สูงอายุ</t>
  </si>
  <si>
    <t>รถเข็นนั่งแบบถอดข้าง</t>
  </si>
  <si>
    <t>เตียงกายกาพบำบัดไฟฟ้า</t>
  </si>
  <si>
    <t>เครื่องตัดเผือก</t>
  </si>
  <si>
    <t>ให้บริการทำขาเทียมใหม่/ซ่อมแซมขาเทียม</t>
  </si>
  <si>
    <t>แท่นจับปากกาสำหรับทำขาเทียม</t>
  </si>
  <si>
    <t>ราวฝึกเดินแบบปรับระดับได้</t>
  </si>
  <si>
    <t>เครื่องกระตุ้นปลายประสาทด้วยไฟฟ้า</t>
  </si>
  <si>
    <t>เครื่องกระตุ้นการกลืนด้วยกระแสไฟฟ้า</t>
  </si>
  <si>
    <t>เครื่องวัดแรงบีบมือ</t>
  </si>
  <si>
    <t>อุปกรณ์สำหรับระบบจัดเก็บและรับส่งภาพทางการแพทย์(PACS)</t>
  </si>
  <si>
    <t>เนื่องจากระบบ PACS ติดตั้งใช้ตั้งแต่ ปี พ.ศ. 2558 พื้นที่ใช้งานในการจัดเก็บข้อมูลภาพเอกซเรย์ 117.67 GB/เดือน ขณะนี้ยังมีพื้นที่จัดเก็บที่ยังสามารถใช้งานได้อีก 1,180.84 GB สามารถใช้งานได้อีกประมาณ 9 เดือน และเนื่องด้วยความก้าวหน้าของเทคโนโลยีคอมพิวเตอร์ทั้งฮาร์ดแวร์ และซอฟท์แวร์ ในปัจจุบันมีผลต่อการใช้งานร่วมกับระบบจัดเก็บภาพ (PACS) ของทางโรงพยาบาล เช่น การที่ บริษัท ไมโครชอฟท์(ประเทศไทย) ได้เริ่มมีการอัพเกรดระบบปฏิบัติการทางคอมพิวเตอร์เป็นรุ่น windows 11 และ การยกเลิกการให้บริการ IE มีผลต่อการทำงานร่วมกับระบบ PACS ร่วมถึง ซอฟท์แวร์ PACS ก็ได้ออกรุ่นใหม่เพื่อปรับปรุงและพัฒนาให้เหมาะสมกับการใช้งานในปัจจุบัน เพื่อรองรับกับเทคโนโลยีดังกล่าว จึงมีความจำเป็นต้องปรับเปลี่ยนฮาร์ดแวร์ที่โรงพยาบาลใช้งานอยู่ ให้รองรับการใช้งานซอฟท์แวร์ต่างๆในปัจจุบัน</t>
  </si>
  <si>
    <t>งานรังสี</t>
  </si>
  <si>
    <t>อุปกรณ์ระบบสารสนเทศทางรังสีวิทยา(Radiology Imformation System: RIS)</t>
  </si>
  <si>
    <t>เนื่องจากมีรังสีแพทย์ แต่ยังขาดอุปกรณ์ระบบสารสนเทศทางรังสีวิทยา(Radiology Imformation System: RIS)ระบบอ่านผล (Enviosion) ของแพทย์ แพทย์ ยังต้องเปิดอ่านผลจากระบบ HOS-Xp และระบบ PACS สองหน้าจอเพื่อลงผล ทำให้ไม่สะดวกต่อการทำงานของแพทย์</t>
  </si>
  <si>
    <t>ตู้ผสมยาเตรียมปราศจากเชื้อเฉพาะราย ๖ ฟุต</t>
  </si>
  <si>
    <t>มีความจำเป็นต้องใช้  เนื่องจากเตรียมไว้เพื่อผสมยาหยอดตา</t>
  </si>
  <si>
    <t>งานเภสัช</t>
  </si>
  <si>
    <t>เครื่องนับเม็ดยาอัตโนมัติ</t>
  </si>
  <si>
    <t>มีความจำเป็นต้องใช้  เนื่องจากจัดยาไม่ทัน ลดระยะเวลาการรอค่อยในการรับยา</t>
  </si>
  <si>
    <t>เครื่องล้างสายยางอัตโนมัติพร้อมอบแห้ง ขนาดความจุไม่น้อยกว่า 800 ลิตร</t>
  </si>
  <si>
    <t>ยังไม่มีใช้ในหน่วยงาน และรองรับการให้บริการเครื่องมือ/วัสดุทางการแพทย์สะอาด ปราศจากเชื้อ สนับสนุนการให้บริการทุก service plan</t>
  </si>
  <si>
    <t>งาน IC</t>
  </si>
  <si>
    <t>เครื่องปิดผนึกซองอัตโนมัติ ระบบสายพาน แบบแก็สไฮโดรเจน</t>
  </si>
  <si>
    <t>รองรับการให้บริการเครื่องมือ/วัสดุทางการแพทย์สะอาด ปราศจากเชื้อ สนับสนุนการให้บริการทุก service plan</t>
  </si>
  <si>
    <t>ปั๊มลม แบบ oil free</t>
  </si>
  <si>
    <t>เครื่องอบลมร้อน ความจุไม่น้อยกว่า 600 ลิตร</t>
  </si>
  <si>
    <t>เครื่องตรวจอวัยวะภายในด้วยคลื่นเสียงความถี่สูงชนิดสี 2 หัวตรวจ</t>
  </si>
  <si>
    <t>เครื่องที่มี 1 เครื่องอายุการใช้งานมานานมากกว่า 8 ปี ตรวจไม่ชัด</t>
  </si>
  <si>
    <t>ICU1, ส.med1</t>
  </si>
  <si>
    <t>ชุดเครื่องมือผ่าตัดกระดูกสันหลังระดับคอ</t>
  </si>
  <si>
    <t>ขอใหม่ เพื่อเปิดให้บริการผ่าตัดทางกระดูกสันหลัง  เนื่องจากมีแพทย์ลาศึกษาต่อ สาขา Spine surgery จบ ปี 2566</t>
  </si>
  <si>
    <t>ห้องผ่าตัด</t>
  </si>
  <si>
    <t>ชุดเครื่องมือถ่างกระดูกสันหลังระดับคอด้านหน้าชนิดยึดด้วยตัวเอง</t>
  </si>
  <si>
    <t>ชุดเครื่องมือถ่างกระดูกสันหลังด้านหลังชนิดยึดด้วยตัวเอง</t>
  </si>
  <si>
    <t>เครื่องล้างและทําลายเชื้ออัตโนมัติสําหรับภาชนะ  ของเสียจากผู้ป่วย (เครื่องล้าง Bed pan, Urenal)</t>
  </si>
  <si>
    <t>ครุภัณฑ์การแพทย์รักษา</t>
  </si>
  <si>
    <t>ยังไม่มีใช้ในหน่วยงาน เพื่อควบคุมและป้องกันการแพร่กระจายเชื้อในหอผู้ป่วย</t>
  </si>
  <si>
    <t>IC</t>
  </si>
  <si>
    <t>เครื่องล้างและทำลายเชื้ออัตโนมัติสำหรับภาชนะ ของเสียจากผู้ป่วย(เครื่องล้าง(Bed pan, Urenal)</t>
  </si>
  <si>
    <t>ครุภัณฑ์การแพทย์สนับสนุน</t>
  </si>
  <si>
    <t>เครื่องตรวจวัดสมรรถาพของหูชั้นกลาง</t>
  </si>
  <si>
    <t>ครุภัณฑ์การแพทย์วินิจฉัย</t>
  </si>
  <si>
    <t>เครื่องมือตรวจการได้ยินในเด็กแรกเกิด</t>
  </si>
  <si>
    <t>NICU+SNB</t>
  </si>
  <si>
    <t>เครื่องถ่ายภาพจอประสาทตาแบบมือถือ</t>
  </si>
  <si>
    <t>เครื่องกระตุกไฟฟ้าหัวใจชนิดไบเฟสิค พร้อมภาควัดออกซิเจนในเลือด</t>
  </si>
  <si>
    <t>ทดแทนของเก่าที่ชำรุด</t>
  </si>
  <si>
    <t>สามัญศัลยกรรม</t>
  </si>
  <si>
    <t>เครื่องอุ่นเลือดและส่วนประกอบของเลือด ชนิดไม่สัมผัสน้ำสามารถอุ่นเลือดได้พร้อมกันไม่น้อยกว่า 3 ถุง</t>
  </si>
  <si>
    <t>ปัจจุบันใช้ต้มน้ำอุ่นแช่เลือด</t>
  </si>
  <si>
    <t>วิสัญญี</t>
  </si>
  <si>
    <t>เครื่องช่วยทำคลอดแบบดูดสูญญากาศ</t>
  </si>
  <si>
    <t>อายุการใช้งานนานมากกว่า 10 ปี</t>
  </si>
  <si>
    <t>ห้องคลอด</t>
  </si>
  <si>
    <t>เครื่องตรวจสมรรถภาพทารกในครรภ์กรณีเด็กแฝด</t>
  </si>
  <si>
    <t>ไม่มีใช้ในหน่วยงาน</t>
  </si>
  <si>
    <t>เครื่องให้ออกซิเจนด้วยอัตราการไหลสูงสำหรับเด็ก</t>
  </si>
  <si>
    <t xml:space="preserve">เครื่องควบคุมการให้สารน้ำ และยาแก้ปวดทางหลอดเลือดดำ </t>
  </si>
  <si>
    <t>มีวิสัญญีแพทย์และแพทย์เฉพาะทางเพิ่มขึ้น เปิดให้บริการ Pain mamagement</t>
  </si>
  <si>
    <t>เครื่องดมยาสลบพร้อมเครื่องช่วยหายใจ และเครื่องตรวจวัดคาร์บอนไดออกไซด์และยาดมสลบในลมหายใจออกสำหรับการผ่าตัดทั่วไป</t>
  </si>
  <si>
    <t>ทดแทนเครื่องเดิมที่ชำรุดใช้งานมากกว่า 22 ปี</t>
  </si>
  <si>
    <t>เครื่องส่องไฟรักษาตัวเหลืองแบบ 2 ด้าน</t>
  </si>
  <si>
    <t>เครื่องตรวจสมรรถนะทารกในครรภ์</t>
  </si>
  <si>
    <t>ห้องคลอด2, OPD1</t>
  </si>
  <si>
    <t>เครื่องวัดคาร์บอนไดออกไซด์ End Tidal CO2 (capnometer)</t>
  </si>
  <si>
    <t>ช่วยชีวิต</t>
  </si>
  <si>
    <t>ห้องฉุกเฉิน</t>
  </si>
  <si>
    <t>เครื่องวัดค่าตัวเหลืองในทารกแรกเกิด</t>
  </si>
  <si>
    <t>ทดแทนของเดิมที่อายุการใช้งานเกิน 10 ปี (อ่านค่าไม่ได้มาตรฐาน)</t>
  </si>
  <si>
    <t>PP</t>
  </si>
  <si>
    <t>เครื่องตรวจคลื่นไฟฟ้าหัวใจ</t>
  </si>
  <si>
    <t>เครื่องวัดความดันชนิดอัตโนมัติพร้อมวัดความอิ่มตัวของออกซิเจนในเลือดสำหรับทารกแรกเกิด</t>
  </si>
  <si>
    <t>เครื่องควบคุมการให้สารน้ำทางหลอดเลือดดำชนิด 3 สาย</t>
  </si>
  <si>
    <t>เครื่องควบคุมการให้สารน้ำทางหลอดเลือดดำมีไม่เพียงพอผู้ป่วยหนัก 1 เตียงใช้เครื่องเฉลี่ย 2-6 เครื่องและยังไม่มีเครื่องชนิด 3 สาย</t>
  </si>
  <si>
    <t>ICU</t>
  </si>
  <si>
    <t>รถเข็นนอน X-ray ผ่านได้ทั้งตัว</t>
  </si>
  <si>
    <t>สนับสนุน</t>
  </si>
  <si>
    <t>ใช้ในคนไข้ Multiple Trama ไม่ต้องเปลี่ยนเตียง</t>
  </si>
  <si>
    <t>เครื่องวัดความดันชนิดอัตโนมัติพร้อมวัดความอิ่มตัวของออกซิเจนในเลือด</t>
  </si>
  <si>
    <t>เครื่องฟังเสียงหัวในทารกในครรภ์</t>
  </si>
  <si>
    <t>เครื่องวัดความดันแบบสอดแขน</t>
  </si>
  <si>
    <t>ครุภัณฑ์การแพทย์ สนับสนุนการแพทย์</t>
  </si>
  <si>
    <t>เครื่องหมุนเหวี่ยงเพื่อตรวจปริมาตรเม็ดเลือดแดงอัดแน่น</t>
  </si>
  <si>
    <t>สามัญศัลยกรรม 2,   ส.med 1</t>
  </si>
  <si>
    <t>เครื่องช่วยกู้ชีวิตแบบแรงดันบวก</t>
  </si>
  <si>
    <t>เตียงผู้ป่วยชนิด 3 ไกปรับด้วยไฟฟ้าราวปีกนกพร้อมเบาแลเสาน้ำเกลือ</t>
  </si>
  <si>
    <t>แผนอาจขยายเตียงบริการอีก 2 เตียง</t>
  </si>
  <si>
    <t>ไม่เพียงพอ</t>
  </si>
  <si>
    <t>สามัญศัลยกรรม3, ER5,พ4ภ2,ส.med 5, OPD1, PED 5, ENT2</t>
  </si>
  <si>
    <t>เครื่องอัลตราซาวด์แบบมือถือ</t>
  </si>
  <si>
    <t>รถ Emergency</t>
  </si>
  <si>
    <t>สามัญศัลยกรรม1, ER1,ส.med1,OPD1, พิเศษSx1</t>
  </si>
  <si>
    <t>รถเตรียมยาวิสัญญี</t>
  </si>
  <si>
    <t xml:space="preserve">วิสัญญี </t>
  </si>
  <si>
    <t>Intraocular forceps</t>
  </si>
  <si>
    <t>มีไม่เพียงพอสำหรับหมุนเวียนในการใช้ ชำรุด</t>
  </si>
  <si>
    <t>Endoscopic Metzenbaum Scissors 5 MM</t>
  </si>
  <si>
    <t>มีไม่เพียงพอหมุนเวียนในการใช้งาน</t>
  </si>
  <si>
    <t>กล่องบรรจุเครื่องมือผ่าตัดปราศจากเชื้อขนาดกลาง</t>
  </si>
  <si>
    <t>ขอใหม่ เนื่องจากปกติ Set เครื่องมือผ่าตัดทุกชนิด ห่อด้วยผ้า ผ้ามีขาดชำรุด อายุการใช้ในการคง sterile สั้น เมื่อเทียบกับกล่องบรรจุ และได้มาตรฐาน</t>
  </si>
  <si>
    <t>ตู้เก็บเครื่องมือการแพทย์ ขนาด W40 X L100 X H 160 cm.</t>
  </si>
  <si>
    <t>มีไม่เพียงพอในการใช้งาน แยกเป็นอุปกรณ์แต่ละสาขา</t>
  </si>
  <si>
    <t>Endoscopic Maryland Dissector  5 MM</t>
  </si>
  <si>
    <t xml:space="preserve">กล่องบรรจุเครื่องมือผ่าตัดปราศจากเชื้อขนาดเล็ก </t>
  </si>
  <si>
    <t>เตียงผู้ป่วยชนิดสามไกราวปีกนกพร้อมเบาะเสาน้ำเกลือตู้ข้างเตียงและถาดคร่อมเตียง</t>
  </si>
  <si>
    <t>สามัญศัลยกรรม 4,   ส.med 10,Ped 2,ENT15</t>
  </si>
  <si>
    <t xml:space="preserve">ชุด Laryngoscope Fiber optic set 4 blades หลอดLED </t>
  </si>
  <si>
    <t>เปิดห้องผ่าตัดเพิ่มเป็น 6 ห้อง, ซื้อเพิ่มให้มีอุปกรณ์เพียงพอ</t>
  </si>
  <si>
    <t>วิสัญญี 4, Sx 2,ส.med2,OPD2</t>
  </si>
  <si>
    <t>เครื่องวัดออกซิเจนแบบพกพา</t>
  </si>
  <si>
    <t>ไม่เพียงพอต่อการใช้งาน,ของเดิมชำรุด</t>
  </si>
  <si>
    <t>วิสัญญี , พ4ภ,PP 2ส.med1,OPD2</t>
  </si>
  <si>
    <t>รถเข็นตาข่าย</t>
  </si>
  <si>
    <t>เพิ่มการบริการ ไม่เพียงพอใช้งาน</t>
  </si>
  <si>
    <t>Endoscopic Clip Applier Handle ML</t>
  </si>
  <si>
    <t>ไม่มีใช้งานก่อน</t>
  </si>
  <si>
    <t>Endoscopic Clip Applier Handle XL</t>
  </si>
  <si>
    <t>รถเข็นนอน</t>
  </si>
  <si>
    <t>ห้องฉุกเฉิน5 , ER10</t>
  </si>
  <si>
    <t xml:space="preserve">เครื่องชั่งน้ำหนักแบบดิจิตอลพร้อมที่วัดส่วนสูง </t>
  </si>
  <si>
    <t>ห้องฉุกเฉิน1 , ห้องคลอด1</t>
  </si>
  <si>
    <t>เครื่องวัดความดันอัตโนมัติ</t>
  </si>
  <si>
    <t>ทดแทนของเดิมที่ชำรุด สำหรับออกหน่วยรับบริจาคโลหิต</t>
  </si>
  <si>
    <t>โคมไฟผ่าตัดเล็ก</t>
  </si>
  <si>
    <t>ห้องฉุกเฉิน1,ส.med 1,OPD2,PED 1</t>
  </si>
  <si>
    <t>เครื่องชั่งน้ำหนักแบบดิจิตอลพร้อมที่วัดส่วนสูง</t>
  </si>
  <si>
    <t>Ligasure Impact</t>
  </si>
  <si>
    <t>มีไม่เพียงพอในการใช้งาน และมีขนาดที่ไม่เหมาะสมในการใช้ในผ่าตัดแต่ละชนิด</t>
  </si>
  <si>
    <t>ชุดพ่นยาสำหรับโพรงจมูก ประกอบด้วย หัวพ่น , กระเปาะแก้ว ,ลูกยาง</t>
  </si>
  <si>
    <t>ไม่เคยมีใช้มาก่อน แพทย์สาขาโสต ศอ นาสิก ต้องการใช้งาน</t>
  </si>
  <si>
    <t>Detachable Applier Insert ML,XL</t>
  </si>
  <si>
    <t>ชั้นวางเครื่องมือแพทย์ 4 ชั้น</t>
  </si>
  <si>
    <t>มีไม่เพียงพอเก็บเครื่องมือ sterile</t>
  </si>
  <si>
    <t>ตู้เก็บผ้าห่มผู้ป่วยในห้องพักฟื้น</t>
  </si>
  <si>
    <t>ไม่เคยมี</t>
  </si>
  <si>
    <t>Proctoscope diam 22 x 140 mm.</t>
  </si>
  <si>
    <t>มีไม่เพียงพอสำหรับหมุนเวียนในการใช้ และมีขนาดไม่เหมาะสมกับผู้ป่วย</t>
  </si>
  <si>
    <t xml:space="preserve">ที่คีบจับเนื้อเยื่อแบบ hartmann-Wullstein </t>
  </si>
  <si>
    <t>เตียงเฟาว์เลอร์ชนิดมือหมุน แบบก</t>
  </si>
  <si>
    <t>รถเข็นสแตนเลส 2 ชั้น สำหรับทำหัตถการ</t>
  </si>
  <si>
    <t>ส.med 2,PED 1</t>
  </si>
  <si>
    <t>รถเข็น 2 ชั้นสแตนเลส มีลิ้นชัก 1 ชั้น (มีที่รัดขวดยา)</t>
  </si>
  <si>
    <t>ห้องฉุกเฉิน 2, ห้องคลอด 1,ส.med,ER1</t>
  </si>
  <si>
    <t>Proctoscope diam 21 x 54mm.</t>
  </si>
  <si>
    <t>Proctoscope diam 27 x 54mm.</t>
  </si>
  <si>
    <t>ที่วัด Cuff pressure ท่อหลอดลม</t>
  </si>
  <si>
    <t>ส.med</t>
  </si>
  <si>
    <t>รถเข็นสแตนเลส (ทำหัตถการ)</t>
  </si>
  <si>
    <t xml:space="preserve"> ครุภัณฑ์การแพทย์สนับสนุน </t>
  </si>
  <si>
    <t>สามัญศัลยกรรม2, ER2,พmed2</t>
  </si>
  <si>
    <t>รถเข็นทำแผล</t>
  </si>
  <si>
    <t>สามัญศัลยกรรม1,   ส.med2</t>
  </si>
  <si>
    <t>Iris retractor</t>
  </si>
  <si>
    <t>มีไม่เพียงพอสำหรับหมุนเวียนในการใช้</t>
  </si>
  <si>
    <t>Nellcor Covidien D-YS Sensor</t>
  </si>
  <si>
    <t>Simcoe,Irrigation-Aspiration cannula, 23 ga,0.3 aspiration</t>
  </si>
  <si>
    <t>Handle F/Monopolar Electrodes 5 MM</t>
  </si>
  <si>
    <t>เครื่องดูดเสมหะชนิดรถเข็น</t>
  </si>
  <si>
    <t>เครื่องชั่งน้ำหนักเด็ก</t>
  </si>
  <si>
    <t>โต๊ะเมโย</t>
  </si>
  <si>
    <t>วิสัญญี 4,ER 2,EENT  2</t>
  </si>
  <si>
    <t>รถเข็นนั่ง</t>
  </si>
  <si>
    <t>3,5 Lead wires patient cable for EKG monitor ท่อนปลายเด็ก</t>
  </si>
  <si>
    <t>ถังขยะ สแตนเลส ขนาดใหญ่</t>
  </si>
  <si>
    <t xml:space="preserve">เครื่องพ่นยาขยายหลอดลม </t>
  </si>
  <si>
    <t>เครื่องเก่าชำรุด</t>
  </si>
  <si>
    <t>ห้องฉุกเฉิน5 ,ส.med2,PED 2</t>
  </si>
  <si>
    <t>ผ้ารัดเชิงกราน (pelvic binder)</t>
  </si>
  <si>
    <t>โต๊ะคร่อมเตียง</t>
  </si>
  <si>
    <t>วิสัญญี3,ส.med4,EENT 15</t>
  </si>
  <si>
    <t>Stethoscope</t>
  </si>
  <si>
    <t>ที่มีอยู่ชำรุด</t>
  </si>
  <si>
    <t>Deaver Retractor  Fig 3  / 38 mm 300 mm</t>
  </si>
  <si>
    <t>Deaver Retractor  Fig 4  /  50 mm 310 mm</t>
  </si>
  <si>
    <t>Deaver Retractor  Fig 2  / 25mm 315 mm</t>
  </si>
  <si>
    <t>M cintyre,Infusion handle plastic,Autoclavable,m- f connectors</t>
  </si>
  <si>
    <t>ส.med 2 ,PED 1</t>
  </si>
  <si>
    <t>procto scope แบบ stainless steel</t>
  </si>
  <si>
    <t>แผนจัดซื้อครุภัณฑ์สำนักงาน ด้วยเงินบำรุง รพ.อรัญประเทศ ปีงบประมาณ  2566</t>
  </si>
  <si>
    <t>เครื่องขัดพิ้น</t>
  </si>
  <si>
    <t>โต๊ะทำงานพร้อมเก้าอี้มีพนักพิง</t>
  </si>
  <si>
    <t>มีไม่เพียงพอ</t>
  </si>
  <si>
    <t>วิสัญญี 1 , OR2</t>
  </si>
  <si>
    <t xml:space="preserve">ล็อคเกอร์ 9 ช่อง </t>
  </si>
  <si>
    <t>ไม่เพียงพอต่อเจ้าหน้าที่</t>
  </si>
  <si>
    <t>ER1 , ENT1</t>
  </si>
  <si>
    <t xml:space="preserve">ล็อคเกอร์ 6 ช่อง </t>
  </si>
  <si>
    <t>OR</t>
  </si>
  <si>
    <t xml:space="preserve">ตู้เก็บเอกสาร </t>
  </si>
  <si>
    <t>ไม่มีใช้ในหน่วยงาน,ไม่มีใช้</t>
  </si>
  <si>
    <t>ER1,PP1,OR2, วิสัญญี1</t>
  </si>
  <si>
    <t xml:space="preserve">ตู้เก็บของ Sterile </t>
  </si>
  <si>
    <t>ER1,anes1</t>
  </si>
  <si>
    <t>รถเข็นถังออกซิเจน</t>
  </si>
  <si>
    <t>วิสัญญี 2</t>
  </si>
  <si>
    <t>โต๊ะวางคอมพิวเตอร์</t>
  </si>
  <si>
    <t>ER</t>
  </si>
  <si>
    <t>ตู้วางรองเท้า</t>
  </si>
  <si>
    <t xml:space="preserve">รถเข็นของ </t>
  </si>
  <si>
    <t>ER1, OR2, ENT 1</t>
  </si>
  <si>
    <t>เก้าอี้กลมแสตนเลส 4 ล้อ</t>
  </si>
  <si>
    <t>เก้าอี้ทำงาน</t>
  </si>
  <si>
    <t>มีไม่เพียงพอในการใช้งาน และชำรุด</t>
  </si>
  <si>
    <t>OR`6, สามัญmed</t>
  </si>
  <si>
    <t>ม่านกั้นแบบมีล้อเลื่อน</t>
  </si>
  <si>
    <t>ใช้กั้นเตียงในระหว่างทำหัตถการให้ผู้ป่วย</t>
  </si>
  <si>
    <t>ER5, วิสัญญี , ENT2</t>
  </si>
  <si>
    <t>เก้าอี้กลมมีพนักพิง</t>
  </si>
  <si>
    <t>วิสัญญี4</t>
  </si>
  <si>
    <t>แผนปฏิบัติการจัดซื้อประเภทครุภัณฑ์คอมพิวเตอร์</t>
  </si>
  <si>
    <t>หน่วยงานโรงพยาบาลอรัญประเทศ  จังหวัดสระแก้ว ประจำปีงบประมาณ  2566</t>
  </si>
  <si>
    <t>ประมาณ</t>
  </si>
  <si>
    <t>ปริมาณ</t>
  </si>
  <si>
    <t>ปริมาฯ</t>
  </si>
  <si>
    <t>ราคา</t>
  </si>
  <si>
    <t>งวดที่1</t>
  </si>
  <si>
    <t>งวดที่3</t>
  </si>
  <si>
    <t>งวดที่4</t>
  </si>
  <si>
    <t>ปี</t>
  </si>
  <si>
    <t>การใช้</t>
  </si>
  <si>
    <t>คงคลัง</t>
  </si>
  <si>
    <t>การซื้อ</t>
  </si>
  <si>
    <t>ต่อหน่วย</t>
  </si>
  <si>
    <t>จัดซื้อในปี66</t>
  </si>
  <si>
    <t>ในปี65</t>
  </si>
  <si>
    <t>ที่ยกมา</t>
  </si>
  <si>
    <t>ในปี 66</t>
  </si>
  <si>
    <t>(บาท)</t>
  </si>
  <si>
    <t xml:space="preserve">(บาท)  </t>
  </si>
  <si>
    <t>เครื่องคอมพิวเตอร์สำหรับงานประมวลผลแบบทึ่ 1</t>
  </si>
  <si>
    <t>คอมพิวเตอร์</t>
  </si>
  <si>
    <t>เครื่องคอมพิวเตอร์สำหรับงานประมวลผลแบบทึ่ 2</t>
  </si>
  <si>
    <t>อุปกรณ์กระจายสัญญาณไร้สาย Access Point แบบที่ 1</t>
  </si>
  <si>
    <t>อุปกรณ์กระจายสัญญาณขนาด 24 ช่อง แบบที่ 1</t>
  </si>
  <si>
    <t xml:space="preserve">เครื่องพิมพ์เลเซอร์หรือ LED ขาวดำ (18 หน้า/นาที) </t>
  </si>
  <si>
    <t>เครื่องพิมพ์Multifunction แบบฉีดหมึกพร้อมติดตั้งถังหมึกพิมพ์ (Ink Tank Printer)</t>
  </si>
  <si>
    <t>เครื่องพิมพ์แบบใช้ความร้อน (Thermal Printer)</t>
  </si>
  <si>
    <t>สแกนเนอร์สำหรับงานเก็บเอกสารระดับศูนย์บริการ แบบที่ 2</t>
  </si>
  <si>
    <t>จอแสดงภาพขนาดไม่น้อยกว่า 21.5 นิ้ว</t>
  </si>
  <si>
    <t>เครื่องสำรองไฟฟ้า ขนาด 1 kVA</t>
  </si>
  <si>
    <t>รวมยอดยกไป</t>
  </si>
  <si>
    <t>แผนคำของบประมาณรายจ่าย   ประจำปีงบประมาณ พ.ศ. 2566 รายการครุภัณฑ์  งบประมาณเงินบำรุง</t>
  </si>
  <si>
    <t>กลุ่มงาน.........................................  โรงพยาบาลอรัญประเทศ  สังกัดสำนักงานปลัดกระทรวงสาธารณสุข</t>
  </si>
  <si>
    <t>จ้างเหมาติดตั้งระบบ CCTV ตึก 10 ชั้น (G,1,2,3,4,9)</t>
  </si>
  <si>
    <t>M3</t>
  </si>
  <si>
    <t xml:space="preserve">จ้างเหมาตกแต่งจุดบริการงานประกันสุขภาพ งานสารสนเทศทางการแพทย์(IT) และกลุ่มงานพัฒนาระบบบริการและสนับสนุนบริการสุขภาพ(พรส.) ชั้น 4 </t>
  </si>
  <si>
    <t>จ้างเหมาตกแต่งจุดบริการงานประกันสุขภาพ ชั้น 1 ช่องหมายเลขที่ 5 และ 6</t>
  </si>
  <si>
    <t>จ้างเหมาติดตั้งระบบ  Access แบบ Biometric เข้าห้อง</t>
  </si>
  <si>
    <t>เครื่องพิมพ์ Multifunction แบบฉีดหมึกพร้อมติดตั้งถังหมึกพิมพ์ (Ink Tank Printer)</t>
  </si>
  <si>
    <t>สแกนเนอร์ สําหรับงานเก็บเอกสารระดับศูนย์บริการ แบบที่ 2</t>
  </si>
  <si>
    <t>เครื่องคอมพิวเตอร์ สําหรับงานประมวลผล แบบท่ี 1</t>
  </si>
  <si>
    <t>ระบบประกันสุขภาพ ชาวต่างชาติ Online</t>
  </si>
  <si>
    <t>ระบบคิว ออนไลน์ ตรวจสอบคิว</t>
  </si>
  <si>
    <t>ป้ายประชาสัมพันธ์ดิจิตอล 43 นิ้ว แบบสัมผัส</t>
  </si>
  <si>
    <t>ป้ายประชาสัมพันธ์ดิจิตอล 32 นิ้ว แบบสัมผัส</t>
  </si>
  <si>
    <t>ป้ายประชาสัมพันธ์ดิจิตอล 32 นิ้ว</t>
  </si>
  <si>
    <t>จอประชาสัมพันธ์ VDO Wall ขนาด 50 นิ้ว x4</t>
  </si>
  <si>
    <t>ระบบ Telemedicine</t>
  </si>
  <si>
    <t>จ้างเหมาตกแต่งปรับปรุงห้อง server</t>
  </si>
  <si>
    <t>กระดาษอัจฉริยะ ขนาด 75 นิ้ว</t>
  </si>
  <si>
    <t>จอ LED ห้องประชุม</t>
  </si>
  <si>
    <t>ระบบสแกนหน้า</t>
  </si>
  <si>
    <t>ระบบเครื่องเสียงเรียกคนไข้</t>
  </si>
  <si>
    <t>แผนจ้างเหมาค่าบริการ Cloud สำหรับระบบบริหารแผนงานโครงงาน</t>
  </si>
  <si>
    <t>กลุ่มงาน...................โภชนศาสตร์......................  โรงพยาบาลอรัญประเทศ  สังกัดสำนักงานปลัดกระทรวงสาธารณสุข</t>
  </si>
  <si>
    <t>โปรแกรม Inmucal คำนวณสารอาหาร</t>
  </si>
  <si>
    <t>โปรแกรมซอฟต์แวร์</t>
  </si>
  <si>
    <t>เพื่อใช้งานได้ง่ายต่อการคำนวณปริมาณสารอาหาร ได้สะดวกรวดเร็วยิ่งขึ้น</t>
  </si>
  <si>
    <t>ตู้เย็น</t>
  </si>
  <si>
    <t>ขอทดแทน</t>
  </si>
  <si>
    <t>เครื่องเดิมเสีย</t>
  </si>
  <si>
    <t>รถมอเตอร์ไฟฟ้า</t>
  </si>
  <si>
    <t>เพื่อให้ง่ายต่อการขนส่งอาหารผู้ป่วยตามตึกผู้ป่วยใน</t>
  </si>
  <si>
    <t>M2</t>
  </si>
  <si>
    <t>รวมทั้งสิ้น จัดซื้อ จัดหาด้วยเงินบำรุงและเงินนอกงบประมาณอื่น ๆ ของ รพ.</t>
  </si>
  <si>
    <t>ทุนสำรองสุทธิ (Networking Capital) ณ 30 กันยายน 2565</t>
  </si>
  <si>
    <t>เงินบำรุงคงเหลือ ณ 30  กันยายน 2565</t>
  </si>
  <si>
    <t>หนี้สินและภาระผูกพัน ณ 30 กันยายน 2565</t>
  </si>
  <si>
    <t>จัดซื้อ/จัดหาด้วยเงินบำรุงของ รพ. ปี 2565</t>
  </si>
  <si>
    <t>จัดซื้อ จัดหาด้วยเงินบำรุง การลงทุนด้วยเงินบำรุงส่วนเกิน</t>
  </si>
  <si>
    <t xml:space="preserve"> - จัดซื้อ จัดหาด้วยเงินบำรุง การลงทุนด้วยเงินบำรุงส่วนเกิน</t>
  </si>
  <si>
    <t xml:space="preserve">รายงานผลการดำเนินงานรายได้และค่าใช้จ่าย (Planfin) </t>
  </si>
  <si>
    <t>ปีงบประมาณ 2565  ประจำเดือน กันยายน 2565</t>
  </si>
  <si>
    <t>รหัสรายการ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</si>
  <si>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</si>
  <si>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</si>
  <si>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</si>
  <si>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</si>
  <si>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</si>
  <si>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</si>
  <si>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</si>
  <si>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เขต 6 ระยอง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</si>
  <si>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</si>
  <si>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</si>
  <si>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</si>
  <si>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</si>
  <si>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</si>
  <si>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</si>
  <si>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</si>
  <si>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</si>
  <si>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</si>
  <si>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</si>
  <si>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</si>
  <si>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</si>
  <si>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</si>
  <si>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</si>
  <si>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</si>
  <si>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</si>
  <si>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</si>
  <si>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</si>
  <si>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</si>
  <si>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</si>
  <si>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</si>
  <si>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</si>
  <si>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</si>
  <si>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</si>
  <si>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</si>
  <si>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</si>
  <si>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</si>
  <si>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</si>
  <si>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</si>
  <si>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</si>
  <si>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</si>
  <si>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</si>
  <si>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</si>
  <si>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</si>
  <si>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</si>
  <si>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</si>
  <si>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</si>
  <si>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</si>
  <si>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</si>
  <si>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</si>
  <si>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</si>
  <si>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</si>
  <si>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</si>
  <si>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</si>
  <si>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</si>
  <si>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</si>
  <si>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</si>
  <si>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</si>
  <si>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</si>
  <si>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</si>
  <si>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</si>
  <si>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</si>
  <si>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</si>
  <si>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</si>
  <si>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</si>
  <si>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</si>
  <si>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</si>
  <si>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</si>
  <si>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</si>
  <si>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</si>
  <si>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</si>
  <si>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</si>
  <si>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</si>
  <si>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</si>
  <si>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</si>
  <si>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</si>
  <si>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</si>
  <si>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</si>
  <si>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</si>
  <si>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</si>
  <si>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</si>
  <si>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</si>
  <si>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</si>
  <si>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10856</t>
  </si>
  <si>
    <t>รายได้อื่น  (ระบบบัญชีบันทึกอัตโนมัติ)</t>
  </si>
  <si>
    <t>P27S</t>
  </si>
  <si>
    <t>ส่วนต่างรายได้หักค่าใช้จ่าย (NI)</t>
  </si>
  <si>
    <t>P28</t>
  </si>
  <si>
    <t>สรุปแผนประมาณการ (P28 = P27S-P13+P24)</t>
  </si>
  <si>
    <t>P29</t>
  </si>
  <si>
    <t>ข้อมูลคาดการณ์เพิ่มเติมเพื่อประกอบการจัดทำแผน</t>
  </si>
  <si>
    <t>ทุนสำรองสุทธิ (Networking Capital) ณ สิ้นเดือน</t>
  </si>
  <si>
    <t>เงินบำรุงคงเหลือ ณ สิ้นเดือน</t>
  </si>
  <si>
    <t>หนี้สินและภาระผูกพัน ณ สิ้นเดือน</t>
  </si>
  <si>
    <t>เงินบำรุงคงเหลือ (หักภาระผูกพัน)</t>
  </si>
  <si>
    <t>หมายเหตุ : ใช้ข้อมูลจาก http://hfo65.cfo.in.th/  ณ  วันที่ 19 กันยายน 2565</t>
  </si>
  <si>
    <t>ทบทวนการลงทุนอีกครั้ง ทำFeasibility study</t>
  </si>
  <si>
    <t>เงินบำรุงคงเหลือ (หักภาระผูกพัน) ณ 30 กันยายน 2565</t>
  </si>
  <si>
    <r>
      <t>รวมรายได้ (</t>
    </r>
    <r>
      <rPr>
        <b/>
        <sz val="14"/>
        <color rgb="FFFF0000"/>
        <rFont val="Tahoma"/>
        <family val="2"/>
        <scheme val="minor"/>
      </rPr>
      <t>ไม่รวม</t>
    </r>
    <r>
      <rPr>
        <b/>
        <sz val="14"/>
        <rFont val="Tahoma"/>
        <family val="2"/>
        <scheme val="minor"/>
      </rPr>
      <t>รายได้อื่น(ระบบบัญชีอัตโนมัติ)
และรายได้งบลงทุน)</t>
    </r>
  </si>
  <si>
    <r>
      <t>รวมค่าใช้จ่าย (</t>
    </r>
    <r>
      <rPr>
        <b/>
        <sz val="14"/>
        <color rgb="FFFF0000"/>
        <rFont val="Tahoma"/>
        <family val="2"/>
        <scheme val="minor"/>
      </rPr>
      <t>ไม่รวม</t>
    </r>
    <r>
      <rPr>
        <b/>
        <sz val="14"/>
        <rFont val="Tahoma"/>
        <family val="2"/>
        <scheme val="minor"/>
      </rPr>
      <t>ค่าเสื่อมราคาและค่าตัดจำหน่าย
และค่าใช้จ่ายอื่น (ระบบบัญชีบันทึกอัตโนมัติ)</t>
    </r>
  </si>
  <si>
    <t>แผนปฏิบัติการจัดซื้อวัสดุ ประเภท ครุภัณฑ์ (ลงทุนปกติ)</t>
  </si>
  <si>
    <t>หน่วยงานโรงพยาบาลวัฒนานคร จังหวัด สระแก้ว</t>
  </si>
  <si>
    <t>หมวด</t>
  </si>
  <si>
    <t>ราคา/หน่วย</t>
  </si>
  <si>
    <t>มูลค่ารวม</t>
  </si>
  <si>
    <t>IM</t>
  </si>
  <si>
    <t>สามัญ</t>
  </si>
  <si>
    <t>OPD (ต่างด้าว)</t>
  </si>
  <si>
    <t>จ่ายกลาง</t>
  </si>
  <si>
    <t>ปฐมภูมิฯ</t>
  </si>
  <si>
    <t>แพทย์แผนไทย</t>
  </si>
  <si>
    <t>เวชระเบียน</t>
  </si>
  <si>
    <t>ซักฟอก</t>
  </si>
  <si>
    <t>ยานพาหนะฯ</t>
  </si>
  <si>
    <t>เครื่องให้การรักษาด้วยคลื่นกระแทกแบบ Radial</t>
  </si>
  <si>
    <t xml:space="preserve">เครื่องคอมพิวเตอร์ All In One สำหรับงานสำนักงาน </t>
  </si>
  <si>
    <t xml:space="preserve">ครุภัณฑ์คอมพิวเตอร์ </t>
  </si>
  <si>
    <t>เครื่องดูดของเหลวและก๊าซในกระเพาะอาหาร (Drainage Suction)</t>
  </si>
  <si>
    <t xml:space="preserve">ครุภัณฑ์การแพทย์ </t>
  </si>
  <si>
    <t>เครื่องฟังเสียงหัวใจเด็กทารกในครรภ์ Doptone</t>
  </si>
  <si>
    <t>เครื่องกระตุ้น TENS แบบพกพา 4 ช่อง</t>
  </si>
  <si>
    <t>แผนปฏิบัติการจัดซื้อวัสดุ ประเภท ลงทุน (ส่วนเกิน)</t>
  </si>
  <si>
    <t xml:space="preserve">ห้องน้ำ ผู้มารับบริการ  จำนวน  6 ห้อง (ช.2 ญ.4 ) </t>
  </si>
  <si>
    <t>ปรับปรุงต่อเติมห้องเก็บเงิน และ  เคาท์เตอร์ห้องยา</t>
  </si>
  <si>
    <t>ปรับปรุงซ่อมแซมหลังคา  ตึก  Private</t>
  </si>
  <si>
    <t>จ้างเหมาทำป้ายหน้าโรงพยาบาล</t>
  </si>
  <si>
    <t>โครงหลังคาเหล็กพร้อมรางน้ำฝน,ปูพื้นกระเบื้อง (หน้าคลังยา  มา โรงครัว)</t>
  </si>
  <si>
    <t>ปรับปรุงหลังคาคลินิก ARI</t>
  </si>
  <si>
    <t>ปรับปรุงต่อเติมที่พักขยะมูลฝอยติดเชื้อ</t>
  </si>
  <si>
    <t>จ้างเหมาบำรุงรักษาบ้านพักเจ้าหน้าที่  จำนวน 7 หลัง</t>
  </si>
  <si>
    <t>เครื่องกระตุ้นไฟฟ้าพร้อมอัลตร้าซาวน์</t>
  </si>
  <si>
    <t>infusion pump 3 สาย</t>
  </si>
  <si>
    <t xml:space="preserve">เครื่องออกบัตรคิวอัตโนมัติ (KIOS) </t>
  </si>
  <si>
    <t xml:space="preserve">เครื่องฝึกยืนสำหรับเด็ก (Tile table)  </t>
  </si>
  <si>
    <t>รถเข็นนั่ง Stanless</t>
  </si>
  <si>
    <t>รถเข็นนอนชนิดปรับยกสูง</t>
  </si>
  <si>
    <t>เครื่องปั๊มเติมอากาศ บ่อเติมอากาศ</t>
  </si>
  <si>
    <t>คภ.งานบ้านงานครัว</t>
  </si>
  <si>
    <t>เครื่องปั๊มน้ำสูบบ่อดิน</t>
  </si>
  <si>
    <t>เครื่องปั๊มน้ำสูบบ่อตะกอน</t>
  </si>
  <si>
    <t>เครื่องปรับอากาศ ขนาด 13000 บีทียู</t>
  </si>
  <si>
    <t>คภ.สนง</t>
  </si>
  <si>
    <t xml:space="preserve">เครื่องพิมพ์แบบใช้ความร้อน (Thermal Printer) </t>
  </si>
  <si>
    <t>กล้องวงจรปิด 8 ตัว (ติดที่แฟลตแผนไทย)</t>
  </si>
  <si>
    <t>โฆษณาและเผยแพร่</t>
  </si>
  <si>
    <t>เครื่องอัลตร้าซาว์น แบบพกพา</t>
  </si>
  <si>
    <t>เครื่องอบผ้า ขนาด 10.5 กก.</t>
  </si>
  <si>
    <t xml:space="preserve">เครื่องสำรองไฟฟ้า ขนาด 2 kVA </t>
  </si>
  <si>
    <t xml:space="preserve">สแกนเนอร์ สำหรับงานเก็บเอกสารระดับศูนย์บริการ </t>
  </si>
  <si>
    <t>รถเข็นผ้าแบบตาข่ายทั้ง 4 ด้าน</t>
  </si>
  <si>
    <t>เครื่องขัดพื้น ขนาด 18 นิ้ว</t>
  </si>
  <si>
    <t>เครื่องชั่งน้ำหนักพร้อมวัดส่วนสูงอัตโนมัติ</t>
  </si>
  <si>
    <t>ตู้น้ำร้อน - น้ำเย็น กรองน้ำ RO ต่อท่อตรง</t>
  </si>
  <si>
    <t>โต๊ะกรอกประวัติ</t>
  </si>
  <si>
    <t>แผนปฏิบัติการจัดซื้อวัสดุ ประเภท ลงทุนด้วยเงินบริจาค</t>
  </si>
  <si>
    <t>อาคารอเนกประสงค์  สำหรับใช้ให้บริการผู้ป่วยอุบัติเหตุฉุกเฉิน</t>
  </si>
  <si>
    <t>อาคารพักเจ้าหน้าที่งานอุบัติเหตุฉุกเฉิน</t>
  </si>
  <si>
    <t>หน่วยงาน.............โรงพยาบาลคลองหาด................</t>
  </si>
  <si>
    <t>E 1 ภูมิทัศน์ (Land scape)</t>
  </si>
  <si>
    <t>1.พัฒนาสวนสุขภาพเพื่อส่งเสริมการออกกำลังกาย</t>
  </si>
  <si>
    <t>2.ทางลาดหนีไฟ (จุดรวมพล 1)</t>
  </si>
  <si>
    <t>3.พัฒนาอุปกรณ์ดับเพลิง</t>
  </si>
  <si>
    <t>4.ปรับปรุงระบบประปา (โครงสร้าง,สำรองน้ำ)</t>
  </si>
  <si>
    <t>5.ระบบกำจัดขยะ (โรงพักขยะ,ถังขยะ)</t>
  </si>
  <si>
    <t>6.ปรับปรุงป้าย</t>
  </si>
  <si>
    <t>7.ซ่อมแซมหลังคาแฟลต</t>
  </si>
  <si>
    <t>8.ซ่อมสนามบาสเกตบอล</t>
  </si>
  <si>
    <t>E 2 พื้นที่รอคอย (Waiting area)</t>
  </si>
  <si>
    <t>1.ปรับปรุงอาคารผู้ป่วยนอก</t>
  </si>
  <si>
    <t>3.ปรับปรุงเสียงตามสาย</t>
  </si>
  <si>
    <t>4.ปรับปรุงระบบกล้องวงจรปิด</t>
  </si>
  <si>
    <t>5.ปรับปรุงอาคารพักญาติ</t>
  </si>
  <si>
    <t>E3: ห้องน้ำ  (Rest room)</t>
  </si>
  <si>
    <t>1.ปรับปรุงห้องน้ำ/ห้องส้วมสำหรับผู้รับบริการผู้ป่วยนอกตามมาตรฐาน 1 แห่ง</t>
  </si>
  <si>
    <t>2.สร้างห้องน้ำ/ห้องส้วมให้เพียงพอต่อผู้รับบริการผู้ป่วยนอก 1 แห่ง</t>
  </si>
  <si>
    <t>3.ปรับปรุงห้องน้ำ/ห้องส้วมผู้ป่วยในตามมาตรฐาน 2 แห่ง</t>
  </si>
  <si>
    <t>E4: คุณภาพอากาศ (Air quality)</t>
  </si>
  <si>
    <t xml:space="preserve">1.ปรับปรุงคลินิก ARI </t>
  </si>
  <si>
    <t>2.ปรับปรุงห้อง negative ER</t>
  </si>
  <si>
    <t>E5: แสง สี เสียง กลิ่น พลังงาน  (Light, color, Sound, Smell, Energy)</t>
  </si>
  <si>
    <t>1.ปรับปรุงแสงสว่างบริเวณที่จอดรถหน้ารพ.</t>
  </si>
  <si>
    <t>M1: ระบบ (system)</t>
  </si>
  <si>
    <t>M2: การขนส่ง (logistic)</t>
  </si>
  <si>
    <t>1.ปรับปรุงเส้นทางจราจรภายในโรงพยาบาล</t>
  </si>
  <si>
    <t>สถานที่จอดรถ (ผู้รับบริการและเจ้าหน้าที่) ขนาด 10 คัน 2 แห่ง</t>
  </si>
  <si>
    <t>2.ปรับปรุงถนนหินคลุกหน้าแฟลตถึงบ่อบำบัด</t>
  </si>
  <si>
    <t>3.ปรับปรุงถนนคอนกรีต (ห้องผู้ป่วยแพร่เชื้อ)</t>
  </si>
  <si>
    <t>4.ปรับปรุงหน้าซักฟอก</t>
  </si>
  <si>
    <t>5.ปรับปรุงพื้นที่รับส่งผู้ป่วย</t>
  </si>
  <si>
    <t>M3 : เทคโนโลยี (technology)</t>
  </si>
  <si>
    <t>S1: ภาพลักษณ์บุคลากร  (Personal image)</t>
  </si>
  <si>
    <t>S2: พฤติกรรมบริการ (Service mind ,service behaviour)</t>
  </si>
  <si>
    <t>S3: คุณภาพบริการ (Service Quality)</t>
  </si>
  <si>
    <t>4.ปรับปรุงตึกผู้ป่วยใน (ห้องพิเศษ 2 ห้อง)</t>
  </si>
  <si>
    <t>S4: ความเป็นเฉพาะทาง (Specialty, staff)</t>
  </si>
  <si>
    <t>2.การพัฒนาระบบบริการทางการแพทย์</t>
  </si>
  <si>
    <t>และสาธารณสุขสู่ยุคดิจิทัล</t>
  </si>
  <si>
    <t xml:space="preserve"> จัดซื้อ จัดหาด้วยเงินบำรุง การลงทุนด้วยเงินบำรุงส่วนเกิน</t>
  </si>
  <si>
    <t>โรงพยาบาลสมเด็จพระยุพราชสระแก้ว</t>
  </si>
  <si>
    <t>รวมเป็นเงิน</t>
  </si>
  <si>
    <t>โรงพยาบาลคลองหาด</t>
  </si>
  <si>
    <t>โรงพยาบาลเขาฉกรรจ์</t>
  </si>
  <si>
    <t>โรงพยาบาลวังสมบูรณ์</t>
  </si>
  <si>
    <t>โรงพยาบาลโคกสูง</t>
  </si>
  <si>
    <t>(สมทบ UC 66)</t>
  </si>
  <si>
    <t>ประจำปีงบประมาณ พ.ศ. 2566</t>
  </si>
  <si>
    <t>ค่าวัสดุวิทยาศาสตร์และการแพทย์</t>
  </si>
  <si>
    <t>ค่าวัสดุ</t>
  </si>
  <si>
    <t xml:space="preserve">ค่าใช้จ่ายครุภัณฑ์ สิ่งก่อสร้างฯ </t>
  </si>
  <si>
    <t>PC25</t>
  </si>
  <si>
    <t>การลงทุนด้วยเงินบำรุงส่วนเกิน</t>
  </si>
  <si>
    <t>PC26</t>
  </si>
  <si>
    <t>ค่าใช้จ่ายงบลงทุน UC</t>
  </si>
  <si>
    <t>PC27</t>
  </si>
  <si>
    <t>งบกลางเงินบำรุง</t>
  </si>
  <si>
    <t>ค่าตอบแทน(ฉ.5,ค่าล่วงเวลา)</t>
  </si>
  <si>
    <t>ค่าตอบแทนเบี้ยเลี้ยงเหมาจ่าย(ฉ.10,ฉ11)</t>
  </si>
  <si>
    <t>ค่าตอบแทนตามผลการปฏิบ้ติงาน(ฉ.12)</t>
  </si>
  <si>
    <t>ลำดับ
ที่</t>
  </si>
  <si>
    <t>จัดซื้อ จัดหาด้วยเงินบำรุงและเงินนอกงบประมาณอื่น ๆ ของ รพ.</t>
  </si>
  <si>
    <t>(B)ครุภัณฑ์
 (จำนวนรายการ)</t>
  </si>
  <si>
    <t>จัดหาด้วยเงินบำรุงและเงินนอกงบประมาณอื่น ๆ ของ รพ.</t>
  </si>
  <si>
    <t>ปี 
2564</t>
  </si>
  <si>
    <t>ปี 
2565</t>
  </si>
  <si>
    <t>เครื่องบริหารข้อไหล่แบบต่อเนื่อง (Motomed STATI จักรยานมือ แบบ Active and Passive Arm motion training)</t>
  </si>
  <si>
    <t>วิธี
เฉพาะ
เจาะ
จง</t>
  </si>
  <si>
    <t>(B)ครุภัณฑ์ 
(จำนวนรายการ)</t>
  </si>
  <si>
    <t>เฉลี่ย
 3 ปี</t>
  </si>
  <si>
    <t>ราคา
ต่อหน่วย
(บาท)</t>
  </si>
  <si>
    <t>จำนวน
(หน่วย)</t>
  </si>
  <si>
    <t>ตั้งงบ 
ปี 66
(บาท)</t>
  </si>
  <si>
    <t>ประเภท
การขอ</t>
  </si>
  <si>
    <t>ประเภทครุภัณฑ์/
กลุ่มเครื่องมือ</t>
  </si>
  <si>
    <t>สาขา 
Service Plan</t>
  </si>
  <si>
    <t>ลำดับ
ความ
สำคัญ</t>
  </si>
  <si>
    <t>เหตุผล 
คำชี้แจง</t>
  </si>
  <si>
    <t>ติดตั้งกั้นกระจกหัวเตียงห้องผู้ป่วยกุมารเวชกรรม 2 จุด จุุดที่ 1 กั้นกระจกระหว่างห้องผู้ป่วยกุมารเวช 1และ2 จุด 2.กั้นระหว่างห้องผู้ป่วยกุมาร 2 และ 3 ขนาด กว้าง จุดละ 1 เมตรxยาว 6 เมตร</t>
  </si>
  <si>
    <t>โรงพยาบาลอรัญประเทศ สังกัดสำนักงานปลัดกระทรวงสาธารณสุข</t>
  </si>
  <si>
    <t>รายการครุภัณฑ์</t>
  </si>
  <si>
    <t>ประเภท
วัสดุ</t>
  </si>
  <si>
    <t>ขนาด
บรรจุ
หน่วย</t>
  </si>
  <si>
    <r>
      <rPr>
        <sz val="16"/>
        <color rgb="FFFF0000"/>
        <rFont val="Tahoma"/>
        <family val="2"/>
        <scheme val="minor"/>
      </rPr>
      <t xml:space="preserve">                                              </t>
    </r>
    <r>
      <rPr>
        <u/>
        <sz val="16"/>
        <color rgb="FFFF0000"/>
        <rFont val="Tahoma"/>
        <family val="2"/>
        <scheme val="minor"/>
      </rPr>
      <t xml:space="preserve"> หัก</t>
    </r>
    <r>
      <rPr>
        <sz val="16"/>
        <color theme="1"/>
        <rFont val="Tahoma"/>
        <family val="2"/>
        <scheme val="minor"/>
      </rPr>
      <t xml:space="preserve"> เงินกองทุน UC รอจัดสรร ณ 30 ก.ย. 2565</t>
    </r>
  </si>
  <si>
    <r>
      <t xml:space="preserve">                                              </t>
    </r>
    <r>
      <rPr>
        <u/>
        <sz val="16"/>
        <color rgb="FFFF0000"/>
        <rFont val="Tahoma"/>
        <family val="2"/>
        <scheme val="minor"/>
      </rPr>
      <t>หัก</t>
    </r>
    <r>
      <rPr>
        <sz val="16"/>
        <color theme="1"/>
        <rFont val="Tahoma"/>
        <family val="2"/>
        <scheme val="minor"/>
      </rPr>
      <t xml:space="preserve"> เงินกองทุนแรงงานต่างด้าว ณ 30 ก.ย. 2565</t>
    </r>
  </si>
  <si>
    <r>
      <t xml:space="preserve">                                              </t>
    </r>
    <r>
      <rPr>
        <u/>
        <sz val="16"/>
        <color rgb="FFFF0000"/>
        <rFont val="Tahoma"/>
        <family val="2"/>
        <scheme val="minor"/>
      </rPr>
      <t>หัก</t>
    </r>
    <r>
      <rPr>
        <sz val="16"/>
        <color theme="1"/>
        <rFont val="Tahoma"/>
        <family val="2"/>
        <scheme val="minor"/>
      </rPr>
      <t xml:space="preserve"> เงินกองทุนประกันสังคม ณ 30 ก.ย. 2565</t>
    </r>
  </si>
  <si>
    <r>
      <t xml:space="preserve">                                             </t>
    </r>
    <r>
      <rPr>
        <u/>
        <sz val="16"/>
        <color rgb="FFFF0000"/>
        <rFont val="Tahoma"/>
        <family val="2"/>
        <scheme val="minor"/>
      </rPr>
      <t>หัก</t>
    </r>
    <r>
      <rPr>
        <sz val="16"/>
        <color theme="1"/>
        <rFont val="Tahoma"/>
        <family val="2"/>
        <scheme val="minor"/>
      </rPr>
      <t xml:space="preserve"> ภาระผูกพัน ณ 30 ก.ย. 2565</t>
    </r>
  </si>
  <si>
    <t xml:space="preserve">สรุปสถานะเงินบำรุงคงเหลือ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</si>
</sst>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87" formatCode="#,##0.00_ ;[Red]\-#,##0.00\ "/>
    <numFmt numFmtId="188" formatCode="&quot; &quot;#,##0.00&quot; &quot;;&quot;-&quot;#,##0.00&quot; &quot;;&quot; -&quot;00&quot; &quot;;&quot; &quot;@&quot; &quot;"/>
    <numFmt numFmtId="189" formatCode="[$-D00041E]0.#"/>
    <numFmt numFmtId="190" formatCode="_(* #,##0.00_);_(* \(#,##0.00\);_(* &quot;-&quot;??_);_(@_)"/>
    <numFmt numFmtId="191" formatCode="0.000"/>
    <numFmt numFmtId="192" formatCode="_-* #,##0_-;\-* #,##0_-;_-* &quot;-&quot;??_-;_-@_-"/>
    <numFmt numFmtId="193" formatCode="#,##0;[Red]#,##0"/>
    <numFmt numFmtId="194" formatCode="#,##0.00_ ;\-#,##0.00&quot; &quot;"/>
    <numFmt numFmtId="195" formatCode="&quot;  &quot;* #,##0.00&quot; &quot;;&quot;- &quot;* #,##0.00&quot; &quot;;&quot;  &quot;* &quot;-&quot;??&quot; &quot;"/>
    <numFmt numFmtId="196" formatCode="_-&quot; &quot;* #,##0.00_-;\-&quot; &quot;* #,##0.00_-;_-&quot; &quot;* &quot;-&quot;??_-;_-@_-"/>
    <numFmt numFmtId="197" formatCode="[$-1070000]d/m/yy;@"/>
    <numFmt numFmtId="198" formatCode="_-* #,##0_-;\-* #,##0_-;_-* &quot;-&quot;??_-;_-@"/>
    <numFmt numFmtId="199" formatCode="&quot; &quot;#,##0"/>
    <numFmt numFmtId="200" formatCode="_-* #,##0.00_-;\-* #,##0.00_-;_-* &quot;-&quot;??_-;_-@"/>
    <numFmt numFmtId="201" formatCode="&quot; &quot;#,##0.00"/>
    <numFmt numFmtId="202" formatCode="#,##0.00_ ;\-#,##0.00\ "/>
    <numFmt numFmtId="203" formatCode="#,##0.00_ ;[Red]\-#,##0.00&quot; &quot;"/>
  </numFmts>
  <fonts count="154"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rgb="FF000000"/>
      <name val="Calibri"/>
      <family val="2"/>
    </font>
    <font>
      <sz val="14"/>
      <name val="Cordia New"/>
      <family val="2"/>
    </font>
    <font>
      <sz val="12"/>
      <color indexed="8"/>
      <name val="Verdana"/>
      <family val="2"/>
    </font>
    <font>
      <sz val="10"/>
      <name val="MS Sans Serif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b/>
      <sz val="10"/>
      <color indexed="64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0"/>
      <name val="Arial"/>
      <family val="2"/>
      <charset val="22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2"/>
      <color theme="1"/>
      <name val="Tahoma"/>
      <family val="2"/>
      <scheme val="major"/>
    </font>
    <font>
      <sz val="12"/>
      <color theme="1"/>
      <name val="Tahoma"/>
      <family val="2"/>
      <scheme val="major"/>
    </font>
    <font>
      <sz val="12"/>
      <color rgb="FF000000"/>
      <name val="Tahoma"/>
      <family val="2"/>
      <scheme val="maj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"/>
      <name val="Angsana New"/>
      <family val="1"/>
    </font>
    <font>
      <sz val="14"/>
      <name val="TH SarabunPSK"/>
      <family val="2"/>
    </font>
    <font>
      <sz val="10"/>
      <name val="MS Sans Serif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6"/>
      <name val="Tahoma"/>
      <family val="2"/>
      <scheme val="minor"/>
    </font>
    <font>
      <sz val="16"/>
      <color theme="1"/>
      <name val="Tahoma"/>
      <family val="2"/>
      <scheme val="major"/>
    </font>
    <font>
      <sz val="16"/>
      <color theme="1"/>
      <name val="Tahoma"/>
      <family val="2"/>
      <scheme val="minor"/>
    </font>
    <font>
      <sz val="16"/>
      <color theme="0"/>
      <name val="Tahoma"/>
      <family val="2"/>
      <scheme val="minor"/>
    </font>
    <font>
      <b/>
      <sz val="16"/>
      <color theme="1"/>
      <name val="Tahoma"/>
      <family val="2"/>
      <scheme val="minor"/>
    </font>
    <font>
      <b/>
      <sz val="16"/>
      <name val="Tahoma"/>
      <family val="2"/>
      <scheme val="minor"/>
    </font>
    <font>
      <u/>
      <sz val="16"/>
      <color rgb="FF0070C0"/>
      <name val="Tahoma"/>
      <family val="2"/>
      <scheme val="minor"/>
    </font>
    <font>
      <sz val="16"/>
      <color rgb="FFFF0000"/>
      <name val="Tahoma"/>
      <family val="2"/>
      <scheme val="minor"/>
    </font>
    <font>
      <u/>
      <sz val="16"/>
      <color rgb="FFFF0000"/>
      <name val="Tahoma"/>
      <family val="2"/>
      <scheme val="minor"/>
    </font>
    <font>
      <sz val="20"/>
      <color theme="1"/>
      <name val="Tahoma"/>
      <family val="2"/>
      <scheme val="minor"/>
    </font>
    <font>
      <sz val="20"/>
      <name val="Tahoma"/>
      <family val="2"/>
      <scheme val="minor"/>
    </font>
    <font>
      <b/>
      <sz val="12"/>
      <color indexed="81"/>
      <name val="Tahoma"/>
      <family val="2"/>
    </font>
    <font>
      <sz val="14"/>
      <color rgb="FF000000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6"/>
      <color rgb="FF000000"/>
      <name val="TH SarabunPSK"/>
      <family val="2"/>
    </font>
    <font>
      <sz val="16"/>
      <name val="TH SarabunPSK"/>
      <family val="2"/>
      <charset val="22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rgb="FF000000"/>
      <name val="Tahoma"/>
      <family val="2"/>
    </font>
    <font>
      <sz val="16"/>
      <color theme="0"/>
      <name val="TH SarabunPSK"/>
      <family val="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rgb="FFFF0000"/>
      <name val="Tahoma"/>
      <family val="2"/>
      <scheme val="minor"/>
    </font>
    <font>
      <sz val="10"/>
      <name val="Tahoma"/>
      <family val="2"/>
      <scheme val="minor"/>
    </font>
    <font>
      <u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4"/>
      <name val="Tahoma"/>
      <family val="2"/>
      <scheme val="minor"/>
    </font>
    <font>
      <b/>
      <sz val="14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rgb="FFFF0000"/>
      <name val="Tahoma"/>
      <family val="2"/>
      <scheme val="minor"/>
    </font>
    <font>
      <sz val="8"/>
      <color rgb="FF87929F"/>
      <name val="Tahoma"/>
      <family val="2"/>
    </font>
    <font>
      <b/>
      <sz val="16"/>
      <name val="TH SarabunPSK"/>
      <family val="2"/>
      <charset val="222"/>
    </font>
    <font>
      <sz val="10"/>
      <color rgb="FF87929F"/>
      <name val="Tahoma"/>
      <family val="2"/>
    </font>
    <font>
      <sz val="16"/>
      <name val="TH SarabunIT๙"/>
      <family val="2"/>
      <charset val="222"/>
    </font>
    <font>
      <sz val="16"/>
      <color theme="1" tint="4.9989318521683403E-2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rgb="FF000000"/>
      <name val="Tahoma"/>
      <family val="2"/>
      <scheme val="minor"/>
    </font>
    <font>
      <sz val="12"/>
      <color theme="1"/>
      <name val="THSarabunNew"/>
    </font>
    <font>
      <b/>
      <sz val="12"/>
      <color rgb="FF000000"/>
      <name val="Tahoma"/>
      <family val="2"/>
      <scheme val="minor"/>
    </font>
    <font>
      <sz val="12"/>
      <name val="Tahoma"/>
      <family val="2"/>
      <scheme val="minor"/>
    </font>
    <font>
      <sz val="12"/>
      <color theme="0"/>
      <name val="Tahoma"/>
      <family val="2"/>
      <scheme val="minor"/>
    </font>
    <font>
      <sz val="16"/>
      <color rgb="FFFF0000"/>
      <name val="TH SarabunPSK"/>
      <family val="2"/>
    </font>
    <font>
      <b/>
      <sz val="16"/>
      <color indexed="8"/>
      <name val="TH SarabunPSK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FDDEE"/>
        <bgColor indexed="8"/>
      </patternFill>
    </fill>
    <fill>
      <patternFill patternType="solid">
        <fgColor theme="0"/>
        <bgColor indexed="8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2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18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Protection="0">
      <alignment vertical="top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1" applyNumberFormat="0" applyAlignment="0" applyProtection="0"/>
    <xf numFmtId="0" fontId="13" fillId="21" borderId="12" applyNumberFormat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1" applyNumberFormat="0" applyAlignment="0" applyProtection="0"/>
    <xf numFmtId="0" fontId="20" fillId="0" borderId="16" applyNumberFormat="0" applyFill="0" applyAlignment="0" applyProtection="0"/>
    <xf numFmtId="0" fontId="21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17" applyNumberFormat="0" applyFont="0" applyAlignment="0" applyProtection="0"/>
    <xf numFmtId="0" fontId="22" fillId="20" borderId="18" applyNumberFormat="0" applyAlignment="0" applyProtection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3" fillId="0" borderId="0"/>
    <xf numFmtId="0" fontId="6" fillId="0" borderId="0"/>
    <xf numFmtId="0" fontId="3" fillId="0" borderId="0"/>
    <xf numFmtId="0" fontId="6" fillId="0" borderId="0"/>
    <xf numFmtId="0" fontId="9" fillId="0" borderId="0"/>
    <xf numFmtId="0" fontId="3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189" fontId="31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189" fontId="31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189" fontId="31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9" fontId="31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189" fontId="31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189" fontId="31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189" fontId="31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189" fontId="31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189" fontId="31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9" fontId="31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189" fontId="31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189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189" fontId="33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189" fontId="33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189" fontId="33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189" fontId="33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189" fontId="3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189" fontId="33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189" fontId="33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189" fontId="33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189" fontId="33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189" fontId="33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189" fontId="33" fillId="1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189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189" fontId="35" fillId="3" borderId="0" applyNumberFormat="0" applyBorder="0" applyAlignment="0" applyProtection="0"/>
    <xf numFmtId="0" fontId="36" fillId="20" borderId="11" applyNumberFormat="0" applyAlignment="0" applyProtection="0"/>
    <xf numFmtId="0" fontId="36" fillId="20" borderId="11" applyNumberFormat="0" applyAlignment="0" applyProtection="0"/>
    <xf numFmtId="189" fontId="37" fillId="20" borderId="11" applyNumberFormat="0" applyAlignment="0" applyProtection="0"/>
    <xf numFmtId="0" fontId="38" fillId="21" borderId="12" applyNumberFormat="0" applyAlignment="0" applyProtection="0"/>
    <xf numFmtId="0" fontId="38" fillId="21" borderId="12" applyNumberFormat="0" applyAlignment="0" applyProtection="0"/>
    <xf numFmtId="189" fontId="39" fillId="21" borderId="12" applyNumberFormat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9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189" fontId="44" fillId="4" borderId="0" applyNumberFormat="0" applyBorder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189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14" applyNumberFormat="0" applyFill="0" applyAlignment="0" applyProtection="0"/>
    <xf numFmtId="189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189" fontId="50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89" fontId="50" fillId="0" borderId="0" applyNumberFormat="0" applyFill="0" applyBorder="0" applyAlignment="0" applyProtection="0"/>
    <xf numFmtId="0" fontId="51" fillId="7" borderId="11" applyNumberFormat="0" applyAlignment="0" applyProtection="0"/>
    <xf numFmtId="0" fontId="51" fillId="7" borderId="11" applyNumberFormat="0" applyAlignment="0" applyProtection="0"/>
    <xf numFmtId="189" fontId="52" fillId="7" borderId="11" applyNumberFormat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189" fontId="54" fillId="0" borderId="16" applyNumberFormat="0" applyFill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189" fontId="56" fillId="22" borderId="0" applyNumberFormat="0" applyBorder="0" applyAlignment="0" applyProtection="0"/>
    <xf numFmtId="0" fontId="57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18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7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0" fillId="0" borderId="0" applyFill="0" applyProtection="0"/>
    <xf numFmtId="0" fontId="8" fillId="0" borderId="0"/>
    <xf numFmtId="189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3" fillId="0" borderId="0"/>
    <xf numFmtId="0" fontId="57" fillId="0" borderId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189" fontId="30" fillId="23" borderId="17" applyNumberFormat="0" applyFont="0" applyAlignment="0" applyProtection="0"/>
    <xf numFmtId="0" fontId="60" fillId="20" borderId="18" applyNumberFormat="0" applyAlignment="0" applyProtection="0"/>
    <xf numFmtId="0" fontId="60" fillId="20" borderId="18" applyNumberFormat="0" applyAlignment="0" applyProtection="0"/>
    <xf numFmtId="189" fontId="61" fillId="20" borderId="18" applyNumberFormat="0" applyAlignment="0" applyProtection="0"/>
    <xf numFmtId="9" fontId="6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9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189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9" fontId="6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9" fillId="0" borderId="0"/>
    <xf numFmtId="0" fontId="6" fillId="0" borderId="0"/>
    <xf numFmtId="0" fontId="29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71" fillId="0" borderId="0" applyNumberFormat="0" applyFill="0" applyBorder="0" applyAlignment="0" applyProtection="0"/>
    <xf numFmtId="0" fontId="72" fillId="0" borderId="21" applyNumberFormat="0" applyFill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0" applyNumberFormat="0" applyFill="0" applyBorder="0" applyAlignment="0" applyProtection="0"/>
    <xf numFmtId="0" fontId="75" fillId="25" borderId="0" applyNumberFormat="0" applyBorder="0" applyAlignment="0" applyProtection="0"/>
    <xf numFmtId="0" fontId="76" fillId="26" borderId="0" applyNumberFormat="0" applyBorder="0" applyAlignment="0" applyProtection="0"/>
    <xf numFmtId="0" fontId="77" fillId="27" borderId="0" applyNumberFormat="0" applyBorder="0" applyAlignment="0" applyProtection="0"/>
    <xf numFmtId="0" fontId="78" fillId="28" borderId="24" applyNumberFormat="0" applyAlignment="0" applyProtection="0"/>
    <xf numFmtId="0" fontId="79" fillId="29" borderId="25" applyNumberFormat="0" applyAlignment="0" applyProtection="0"/>
    <xf numFmtId="0" fontId="80" fillId="29" borderId="24" applyNumberFormat="0" applyAlignment="0" applyProtection="0"/>
    <xf numFmtId="0" fontId="81" fillId="0" borderId="26" applyNumberFormat="0" applyFill="0" applyAlignment="0" applyProtection="0"/>
    <xf numFmtId="0" fontId="82" fillId="30" borderId="27" applyNumberFormat="0" applyAlignment="0" applyProtection="0"/>
    <xf numFmtId="0" fontId="83" fillId="0" borderId="0" applyNumberFormat="0" applyFill="0" applyBorder="0" applyAlignment="0" applyProtection="0"/>
    <xf numFmtId="0" fontId="2" fillId="31" borderId="28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29" applyNumberFormat="0" applyFill="0" applyAlignment="0" applyProtection="0"/>
    <xf numFmtId="0" fontId="8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8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8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86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8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8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5" fillId="0" borderId="0" applyNumberFormat="0" applyFont="0" applyBorder="0" applyProtection="0"/>
    <xf numFmtId="188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6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90" fontId="9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3" fillId="23" borderId="17" applyNumberFormat="0" applyFont="0" applyAlignment="0" applyProtection="0"/>
    <xf numFmtId="0" fontId="3" fillId="23" borderId="17" applyNumberFormat="0" applyFont="0" applyAlignment="0" applyProtection="0"/>
    <xf numFmtId="189" fontId="30" fillId="23" borderId="17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5" fillId="0" borderId="0"/>
    <xf numFmtId="190" fontId="4" fillId="0" borderId="0" applyFont="0" applyFill="0" applyBorder="0" applyAlignment="0" applyProtection="0"/>
    <xf numFmtId="0" fontId="4" fillId="0" borderId="0"/>
    <xf numFmtId="0" fontId="4" fillId="0" borderId="0"/>
    <xf numFmtId="0" fontId="98" fillId="0" borderId="0"/>
    <xf numFmtId="0" fontId="2" fillId="0" borderId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27" fillId="0" borderId="0"/>
    <xf numFmtId="43" fontId="9" fillId="0" borderId="0" applyFont="0" applyFill="0" applyBorder="0" applyAlignment="0" applyProtection="0"/>
    <xf numFmtId="0" fontId="97" fillId="0" borderId="0"/>
    <xf numFmtId="0" fontId="126" fillId="0" borderId="0"/>
    <xf numFmtId="43" fontId="31" fillId="0" borderId="0" applyFont="0" applyFill="0" applyBorder="0" applyAlignment="0" applyProtection="0"/>
    <xf numFmtId="0" fontId="31" fillId="0" borderId="0"/>
    <xf numFmtId="0" fontId="6" fillId="0" borderId="0"/>
    <xf numFmtId="0" fontId="4" fillId="0" borderId="0"/>
    <xf numFmtId="0" fontId="139" fillId="71" borderId="0" applyNumberFormat="0" applyFont="0" applyFill="0" applyBorder="0" applyAlignment="0" applyProtection="0">
      <alignment horizontal="left" vertical="top" wrapText="1"/>
    </xf>
    <xf numFmtId="0" fontId="141" fillId="71" borderId="0" applyNumberFormat="0" applyFont="0" applyFill="0" applyBorder="0" applyAlignment="0" applyProtection="0">
      <alignment horizontal="left" vertical="top" wrapText="1"/>
    </xf>
  </cellStyleXfs>
  <cellXfs count="1367">
    <xf numFmtId="0" fontId="0" fillId="0" borderId="0" xfId="0"/>
    <xf numFmtId="0" fontId="88" fillId="0" borderId="0" xfId="0" applyFont="1"/>
    <xf numFmtId="0" fontId="87" fillId="0" borderId="0" xfId="0" applyFont="1"/>
    <xf numFmtId="4" fontId="88" fillId="0" borderId="1" xfId="0" applyNumberFormat="1" applyFont="1" applyBorder="1" applyAlignment="1">
      <alignment horizontal="right" vertical="top" wrapText="1"/>
    </xf>
    <xf numFmtId="4" fontId="89" fillId="0" borderId="1" xfId="0" applyNumberFormat="1" applyFont="1" applyBorder="1" applyAlignment="1">
      <alignment horizontal="right" vertical="top" wrapText="1"/>
    </xf>
    <xf numFmtId="4" fontId="88" fillId="0" borderId="1" xfId="0" applyNumberFormat="1" applyFont="1" applyBorder="1"/>
    <xf numFmtId="0" fontId="89" fillId="0" borderId="1" xfId="0" applyFont="1" applyBorder="1" applyAlignment="1">
      <alignment horizontal="right" vertical="top" wrapText="1"/>
    </xf>
    <xf numFmtId="0" fontId="88" fillId="0" borderId="1" xfId="0" applyFont="1" applyBorder="1" applyAlignment="1">
      <alignment horizontal="right" vertical="top" wrapText="1"/>
    </xf>
    <xf numFmtId="4" fontId="87" fillId="0" borderId="1" xfId="0" applyNumberFormat="1" applyFont="1" applyBorder="1" applyAlignment="1">
      <alignment horizontal="right" vertical="top" wrapText="1"/>
    </xf>
    <xf numFmtId="0" fontId="87" fillId="0" borderId="1" xfId="0" applyFont="1" applyBorder="1"/>
    <xf numFmtId="0" fontId="88" fillId="0" borderId="0" xfId="0" applyFont="1" applyAlignment="1">
      <alignment horizontal="right" indent="1"/>
    </xf>
    <xf numFmtId="4" fontId="88" fillId="0" borderId="1" xfId="0" applyNumberFormat="1" applyFont="1" applyBorder="1" applyAlignment="1">
      <alignment vertical="top"/>
    </xf>
    <xf numFmtId="0" fontId="90" fillId="0" borderId="0" xfId="0" applyFont="1"/>
    <xf numFmtId="0" fontId="91" fillId="0" borderId="0" xfId="0" applyFont="1"/>
    <xf numFmtId="0" fontId="92" fillId="0" borderId="0" xfId="0" applyFont="1"/>
    <xf numFmtId="0" fontId="92" fillId="0" borderId="1" xfId="0" applyFont="1" applyBorder="1" applyAlignment="1">
      <alignment vertical="center"/>
    </xf>
    <xf numFmtId="0" fontId="92" fillId="0" borderId="1" xfId="0" applyFont="1" applyBorder="1"/>
    <xf numFmtId="43" fontId="92" fillId="0" borderId="0" xfId="2" applyFont="1"/>
    <xf numFmtId="0" fontId="93" fillId="0" borderId="1" xfId="0" applyFont="1" applyBorder="1" applyAlignment="1">
      <alignment vertical="center" wrapText="1"/>
    </xf>
    <xf numFmtId="43" fontId="92" fillId="0" borderId="0" xfId="0" applyNumberFormat="1" applyFont="1"/>
    <xf numFmtId="43" fontId="92" fillId="0" borderId="1" xfId="2" applyFont="1" applyBorder="1"/>
    <xf numFmtId="0" fontId="92" fillId="0" borderId="1" xfId="0" applyFont="1" applyBorder="1" applyAlignment="1">
      <alignment horizontal="center" vertical="top"/>
    </xf>
    <xf numFmtId="0" fontId="87" fillId="0" borderId="1" xfId="0" applyFont="1" applyBorder="1" applyAlignment="1">
      <alignment horizontal="left" vertical="top" wrapText="1"/>
    </xf>
    <xf numFmtId="0" fontId="92" fillId="0" borderId="1" xfId="0" applyFont="1" applyBorder="1" applyAlignment="1">
      <alignment horizontal="center" vertical="center" wrapText="1"/>
    </xf>
    <xf numFmtId="0" fontId="88" fillId="0" borderId="1" xfId="0" applyFont="1" applyBorder="1" applyAlignment="1">
      <alignment horizontal="left" vertical="top" wrapText="1" indent="1"/>
    </xf>
    <xf numFmtId="0" fontId="87" fillId="0" borderId="1" xfId="0" applyFont="1" applyBorder="1" applyAlignment="1">
      <alignment horizontal="left" vertical="top" wrapText="1" indent="1"/>
    </xf>
    <xf numFmtId="0" fontId="87" fillId="0" borderId="0" xfId="0" applyFont="1" applyAlignment="1">
      <alignment vertical="center" wrapText="1"/>
    </xf>
    <xf numFmtId="0" fontId="87" fillId="0" borderId="6" xfId="0" applyFont="1" applyBorder="1" applyAlignment="1">
      <alignment horizontal="center" vertical="center" wrapText="1"/>
    </xf>
    <xf numFmtId="0" fontId="87" fillId="0" borderId="5" xfId="0" applyFont="1" applyBorder="1" applyAlignment="1">
      <alignment horizontal="center" vertical="center"/>
    </xf>
    <xf numFmtId="0" fontId="87" fillId="0" borderId="8" xfId="0" applyFont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0" fontId="92" fillId="0" borderId="1" xfId="0" applyFont="1" applyBorder="1" applyAlignment="1">
      <alignment horizontal="center" vertical="center"/>
    </xf>
    <xf numFmtId="0" fontId="103" fillId="0" borderId="0" xfId="0" applyFont="1" applyAlignment="1">
      <alignment vertical="center"/>
    </xf>
    <xf numFmtId="0" fontId="103" fillId="0" borderId="0" xfId="0" applyFont="1" applyAlignment="1">
      <alignment horizontal="center" vertical="center" wrapText="1"/>
    </xf>
    <xf numFmtId="0" fontId="104" fillId="0" borderId="0" xfId="0" applyFont="1"/>
    <xf numFmtId="0" fontId="105" fillId="0" borderId="0" xfId="0" applyFont="1" applyAlignment="1">
      <alignment horizontal="right" indent="1"/>
    </xf>
    <xf numFmtId="0" fontId="105" fillId="0" borderId="0" xfId="0" applyFont="1"/>
    <xf numFmtId="0" fontId="103" fillId="0" borderId="0" xfId="0" applyFont="1" applyAlignment="1">
      <alignment vertical="center" wrapText="1"/>
    </xf>
    <xf numFmtId="0" fontId="105" fillId="0" borderId="0" xfId="0" applyFont="1" applyAlignment="1">
      <alignment vertical="center"/>
    </xf>
    <xf numFmtId="0" fontId="105" fillId="0" borderId="0" xfId="0" applyFont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105" fillId="0" borderId="1" xfId="0" applyFont="1" applyBorder="1" applyAlignment="1">
      <alignment vertical="center"/>
    </xf>
    <xf numFmtId="187" fontId="105" fillId="0" borderId="1" xfId="0" applyNumberFormat="1" applyFont="1" applyBorder="1" applyAlignment="1">
      <alignment vertical="center"/>
    </xf>
    <xf numFmtId="187" fontId="107" fillId="0" borderId="1" xfId="0" applyNumberFormat="1" applyFont="1" applyBorder="1" applyAlignment="1">
      <alignment vertical="center"/>
    </xf>
    <xf numFmtId="0" fontId="107" fillId="0" borderId="0" xfId="0" applyFont="1" applyAlignment="1">
      <alignment vertical="center"/>
    </xf>
    <xf numFmtId="0" fontId="107" fillId="0" borderId="1" xfId="0" applyFont="1" applyBorder="1" applyAlignment="1">
      <alignment horizontal="center" vertical="center"/>
    </xf>
    <xf numFmtId="0" fontId="112" fillId="0" borderId="0" xfId="0" applyFont="1" applyAlignment="1">
      <alignment vertical="center"/>
    </xf>
    <xf numFmtId="0" fontId="112" fillId="0" borderId="0" xfId="0" applyFont="1" applyAlignment="1">
      <alignment horizontal="center" vertical="center"/>
    </xf>
    <xf numFmtId="0" fontId="113" fillId="0" borderId="0" xfId="0" applyFont="1" applyAlignment="1">
      <alignment vertical="center"/>
    </xf>
    <xf numFmtId="0" fontId="92" fillId="0" borderId="1" xfId="0" applyFont="1" applyBorder="1" applyAlignment="1">
      <alignment vertical="top" wrapText="1"/>
    </xf>
    <xf numFmtId="43" fontId="92" fillId="0" borderId="1" xfId="2" applyFont="1" applyBorder="1" applyAlignment="1">
      <alignment horizontal="center"/>
    </xf>
    <xf numFmtId="0" fontId="92" fillId="0" borderId="1" xfId="0" applyFont="1" applyBorder="1" applyAlignment="1">
      <alignment horizontal="center"/>
    </xf>
    <xf numFmtId="0" fontId="92" fillId="24" borderId="1" xfId="0" applyFont="1" applyFill="1" applyBorder="1" applyAlignment="1">
      <alignment horizontal="center" vertical="center"/>
    </xf>
    <xf numFmtId="0" fontId="92" fillId="0" borderId="1" xfId="0" applyFont="1" applyBorder="1" applyAlignment="1">
      <alignment vertical="top"/>
    </xf>
    <xf numFmtId="0" fontId="92" fillId="57" borderId="1" xfId="0" applyFont="1" applyFill="1" applyBorder="1" applyAlignment="1">
      <alignment horizontal="center" vertical="center" wrapText="1"/>
    </xf>
    <xf numFmtId="43" fontId="92" fillId="57" borderId="1" xfId="2" applyFont="1" applyFill="1" applyBorder="1" applyAlignment="1">
      <alignment horizontal="center" vertical="center" wrapText="1"/>
    </xf>
    <xf numFmtId="0" fontId="97" fillId="24" borderId="1" xfId="0" applyFont="1" applyFill="1" applyBorder="1" applyAlignment="1">
      <alignment horizontal="center" vertical="center"/>
    </xf>
    <xf numFmtId="0" fontId="93" fillId="0" borderId="1" xfId="141" applyFont="1" applyBorder="1"/>
    <xf numFmtId="0" fontId="100" fillId="24" borderId="0" xfId="0" applyFont="1" applyFill="1"/>
    <xf numFmtId="0" fontId="99" fillId="24" borderId="5" xfId="141" applyFont="1" applyFill="1" applyBorder="1" applyAlignment="1">
      <alignment horizontal="center" vertical="top" wrapText="1"/>
    </xf>
    <xf numFmtId="0" fontId="99" fillId="24" borderId="10" xfId="141" applyFont="1" applyFill="1" applyBorder="1" applyAlignment="1">
      <alignment horizontal="center" vertical="top" wrapText="1"/>
    </xf>
    <xf numFmtId="0" fontId="99" fillId="24" borderId="6" xfId="141" applyFont="1" applyFill="1" applyBorder="1" applyAlignment="1">
      <alignment horizontal="center" vertical="top" wrapText="1"/>
    </xf>
    <xf numFmtId="0" fontId="99" fillId="24" borderId="31" xfId="141" applyFont="1" applyFill="1" applyBorder="1" applyAlignment="1">
      <alignment horizontal="center" vertical="top" wrapText="1"/>
    </xf>
    <xf numFmtId="0" fontId="97" fillId="24" borderId="0" xfId="141" applyFont="1" applyFill="1" applyAlignment="1">
      <alignment vertical="top"/>
    </xf>
    <xf numFmtId="193" fontId="99" fillId="24" borderId="5" xfId="141" applyNumberFormat="1" applyFont="1" applyFill="1" applyBorder="1" applyAlignment="1">
      <alignment horizontal="center" vertical="top" wrapText="1"/>
    </xf>
    <xf numFmtId="0" fontId="97" fillId="24" borderId="7" xfId="141" applyFont="1" applyFill="1" applyBorder="1" applyAlignment="1">
      <alignment horizontal="center" vertical="top" wrapText="1"/>
    </xf>
    <xf numFmtId="0" fontId="97" fillId="24" borderId="32" xfId="141" applyFont="1" applyFill="1" applyBorder="1" applyAlignment="1">
      <alignment horizontal="center" vertical="top" wrapText="1"/>
    </xf>
    <xf numFmtId="0" fontId="97" fillId="24" borderId="20" xfId="141" applyFont="1" applyFill="1" applyBorder="1" applyAlignment="1">
      <alignment horizontal="center" vertical="top" wrapText="1"/>
    </xf>
    <xf numFmtId="0" fontId="99" fillId="24" borderId="31" xfId="141" applyFont="1" applyFill="1" applyBorder="1" applyAlignment="1">
      <alignment horizontal="center" vertical="top"/>
    </xf>
    <xf numFmtId="0" fontId="99" fillId="24" borderId="6" xfId="141" applyFont="1" applyFill="1" applyBorder="1" applyAlignment="1">
      <alignment horizontal="center" vertical="top"/>
    </xf>
    <xf numFmtId="0" fontId="97" fillId="24" borderId="1" xfId="141" applyFont="1" applyFill="1" applyBorder="1" applyAlignment="1">
      <alignment horizontal="center" vertical="center" wrapText="1"/>
    </xf>
    <xf numFmtId="0" fontId="97" fillId="24" borderId="1" xfId="141" applyFont="1" applyFill="1" applyBorder="1" applyAlignment="1">
      <alignment horizontal="left" vertical="center" wrapText="1"/>
    </xf>
    <xf numFmtId="193" fontId="97" fillId="24" borderId="1" xfId="141" applyNumberFormat="1" applyFont="1" applyFill="1" applyBorder="1" applyAlignment="1">
      <alignment horizontal="center" vertical="center" wrapText="1"/>
    </xf>
    <xf numFmtId="3" fontId="97" fillId="24" borderId="1" xfId="141" applyNumberFormat="1" applyFont="1" applyFill="1" applyBorder="1" applyAlignment="1">
      <alignment horizontal="center" vertical="center" wrapText="1" shrinkToFit="1"/>
    </xf>
    <xf numFmtId="3" fontId="97" fillId="24" borderId="1" xfId="141" applyNumberFormat="1" applyFont="1" applyFill="1" applyBorder="1" applyAlignment="1">
      <alignment horizontal="center" vertical="center" wrapText="1"/>
    </xf>
    <xf numFmtId="4" fontId="97" fillId="24" borderId="1" xfId="910" applyNumberFormat="1" applyFont="1" applyFill="1" applyBorder="1" applyAlignment="1">
      <alignment horizontal="right" vertical="center" wrapText="1"/>
    </xf>
    <xf numFmtId="4" fontId="97" fillId="24" borderId="1" xfId="910" applyNumberFormat="1" applyFont="1" applyFill="1" applyBorder="1" applyAlignment="1">
      <alignment horizontal="center" vertical="center" wrapText="1"/>
    </xf>
    <xf numFmtId="4" fontId="97" fillId="24" borderId="1" xfId="141" applyNumberFormat="1" applyFont="1" applyFill="1" applyBorder="1" applyAlignment="1">
      <alignment horizontal="right" vertical="center"/>
    </xf>
    <xf numFmtId="0" fontId="97" fillId="24" borderId="0" xfId="141" applyFont="1" applyFill="1" applyAlignment="1">
      <alignment vertical="center"/>
    </xf>
    <xf numFmtId="0" fontId="97" fillId="24" borderId="32" xfId="0" applyFont="1" applyFill="1" applyBorder="1" applyAlignment="1">
      <alignment horizontal="center" vertical="top"/>
    </xf>
    <xf numFmtId="0" fontId="97" fillId="24" borderId="0" xfId="0" applyFont="1" applyFill="1" applyAlignment="1">
      <alignment wrapText="1"/>
    </xf>
    <xf numFmtId="0" fontId="97" fillId="24" borderId="4" xfId="0" applyFont="1" applyFill="1" applyBorder="1" applyAlignment="1">
      <alignment horizontal="center" vertical="top"/>
    </xf>
    <xf numFmtId="43" fontId="97" fillId="24" borderId="4" xfId="910" applyFont="1" applyFill="1" applyBorder="1" applyAlignment="1">
      <alignment horizontal="right" vertical="top"/>
    </xf>
    <xf numFmtId="43" fontId="97" fillId="24" borderId="4" xfId="910" applyFont="1" applyFill="1" applyBorder="1" applyAlignment="1">
      <alignment horizontal="center" vertical="top"/>
    </xf>
    <xf numFmtId="0" fontId="97" fillId="24" borderId="0" xfId="0" applyFont="1" applyFill="1" applyAlignment="1">
      <alignment vertical="center"/>
    </xf>
    <xf numFmtId="0" fontId="97" fillId="24" borderId="5" xfId="0" applyFont="1" applyFill="1" applyBorder="1" applyAlignment="1">
      <alignment horizontal="center" vertical="top"/>
    </xf>
    <xf numFmtId="0" fontId="97" fillId="24" borderId="1" xfId="0" applyFont="1" applyFill="1" applyBorder="1" applyAlignment="1">
      <alignment vertical="top" wrapText="1"/>
    </xf>
    <xf numFmtId="0" fontId="97" fillId="24" borderId="1" xfId="0" applyFont="1" applyFill="1" applyBorder="1" applyAlignment="1">
      <alignment horizontal="center" vertical="top"/>
    </xf>
    <xf numFmtId="43" fontId="97" fillId="24" borderId="1" xfId="910" applyFont="1" applyFill="1" applyBorder="1" applyAlignment="1">
      <alignment horizontal="right" vertical="top"/>
    </xf>
    <xf numFmtId="43" fontId="97" fillId="24" borderId="1" xfId="910" applyFont="1" applyFill="1" applyBorder="1" applyAlignment="1">
      <alignment horizontal="center" vertical="top"/>
    </xf>
    <xf numFmtId="0" fontId="97" fillId="24" borderId="0" xfId="0" applyFont="1" applyFill="1"/>
    <xf numFmtId="0" fontId="99" fillId="24" borderId="9" xfId="0" applyFont="1" applyFill="1" applyBorder="1" applyAlignment="1">
      <alignment horizontal="center" vertical="center" shrinkToFit="1"/>
    </xf>
    <xf numFmtId="0" fontId="100" fillId="24" borderId="9" xfId="0" applyFont="1" applyFill="1" applyBorder="1" applyAlignment="1">
      <alignment horizontal="center" vertical="center"/>
    </xf>
    <xf numFmtId="4" fontId="100" fillId="24" borderId="9" xfId="0" applyNumberFormat="1" applyFont="1" applyFill="1" applyBorder="1" applyAlignment="1">
      <alignment horizontal="center" vertical="center"/>
    </xf>
    <xf numFmtId="4" fontId="102" fillId="24" borderId="9" xfId="0" applyNumberFormat="1" applyFont="1" applyFill="1" applyBorder="1" applyAlignment="1">
      <alignment horizontal="center" vertical="center"/>
    </xf>
    <xf numFmtId="3" fontId="97" fillId="24" borderId="9" xfId="0" applyNumberFormat="1" applyFont="1" applyFill="1" applyBorder="1" applyAlignment="1">
      <alignment horizontal="center" vertical="center"/>
    </xf>
    <xf numFmtId="3" fontId="100" fillId="24" borderId="9" xfId="0" applyNumberFormat="1" applyFont="1" applyFill="1" applyBorder="1" applyAlignment="1">
      <alignment horizontal="center" vertical="center"/>
    </xf>
    <xf numFmtId="0" fontId="100" fillId="24" borderId="10" xfId="0" applyFont="1" applyFill="1" applyBorder="1"/>
    <xf numFmtId="0" fontId="99" fillId="24" borderId="0" xfId="141" applyFont="1" applyFill="1" applyAlignment="1">
      <alignment horizontal="center" vertical="top"/>
    </xf>
    <xf numFmtId="0" fontId="100" fillId="24" borderId="1" xfId="141" applyFont="1" applyFill="1" applyBorder="1" applyAlignment="1">
      <alignment horizontal="center" vertical="center"/>
    </xf>
    <xf numFmtId="0" fontId="100" fillId="24" borderId="1" xfId="0" applyFont="1" applyFill="1" applyBorder="1" applyAlignment="1">
      <alignment vertical="center" wrapText="1"/>
    </xf>
    <xf numFmtId="0" fontId="100" fillId="24" borderId="5" xfId="141" applyFont="1" applyFill="1" applyBorder="1" applyAlignment="1">
      <alignment horizontal="center" vertical="center" wrapText="1"/>
    </xf>
    <xf numFmtId="3" fontId="100" fillId="24" borderId="1" xfId="141" applyNumberFormat="1" applyFont="1" applyFill="1" applyBorder="1" applyAlignment="1">
      <alignment horizontal="center" vertical="center" wrapText="1"/>
    </xf>
    <xf numFmtId="3" fontId="100" fillId="24" borderId="1" xfId="141" applyNumberFormat="1" applyFont="1" applyFill="1" applyBorder="1" applyAlignment="1">
      <alignment horizontal="center" vertical="center" wrapText="1" shrinkToFit="1"/>
    </xf>
    <xf numFmtId="3" fontId="97" fillId="24" borderId="1" xfId="141" applyNumberFormat="1" applyFont="1" applyFill="1" applyBorder="1" applyAlignment="1">
      <alignment horizontal="center" vertical="center" shrinkToFit="1"/>
    </xf>
    <xf numFmtId="4" fontId="100" fillId="24" borderId="1" xfId="910" applyNumberFormat="1" applyFont="1" applyFill="1" applyBorder="1" applyAlignment="1">
      <alignment horizontal="right" vertical="center" wrapText="1"/>
    </xf>
    <xf numFmtId="4" fontId="97" fillId="24" borderId="5" xfId="910" applyNumberFormat="1" applyFont="1" applyFill="1" applyBorder="1" applyAlignment="1">
      <alignment horizontal="right" vertical="center"/>
    </xf>
    <xf numFmtId="0" fontId="100" fillId="24" borderId="1" xfId="141" applyFont="1" applyFill="1" applyBorder="1" applyAlignment="1">
      <alignment horizontal="right" vertical="center" wrapText="1"/>
    </xf>
    <xf numFmtId="1" fontId="100" fillId="24" borderId="5" xfId="141" applyNumberFormat="1" applyFont="1" applyFill="1" applyBorder="1" applyAlignment="1">
      <alignment horizontal="center" vertical="center" shrinkToFit="1"/>
    </xf>
    <xf numFmtId="4" fontId="97" fillId="24" borderId="5" xfId="141" applyNumberFormat="1" applyFont="1" applyFill="1" applyBorder="1" applyAlignment="1">
      <alignment horizontal="right" vertical="center"/>
    </xf>
    <xf numFmtId="0" fontId="97" fillId="24" borderId="5" xfId="141" applyFont="1" applyFill="1" applyBorder="1" applyAlignment="1">
      <alignment horizontal="center" vertical="center" wrapText="1"/>
    </xf>
    <xf numFmtId="0" fontId="100" fillId="24" borderId="3" xfId="141" applyFont="1" applyFill="1" applyBorder="1" applyAlignment="1">
      <alignment horizontal="center" vertical="center"/>
    </xf>
    <xf numFmtId="0" fontId="100" fillId="24" borderId="1" xfId="141" applyFont="1" applyFill="1" applyBorder="1" applyAlignment="1">
      <alignment horizontal="center" vertical="center" wrapText="1"/>
    </xf>
    <xf numFmtId="4" fontId="97" fillId="24" borderId="1" xfId="910" applyNumberFormat="1" applyFont="1" applyFill="1" applyBorder="1" applyAlignment="1">
      <alignment horizontal="right" vertical="center"/>
    </xf>
    <xf numFmtId="1" fontId="100" fillId="24" borderId="1" xfId="141" applyNumberFormat="1" applyFont="1" applyFill="1" applyBorder="1" applyAlignment="1">
      <alignment horizontal="center" vertical="center" shrinkToFit="1"/>
    </xf>
    <xf numFmtId="0" fontId="100" fillId="24" borderId="6" xfId="141" applyFont="1" applyFill="1" applyBorder="1" applyAlignment="1">
      <alignment horizontal="center" vertical="center"/>
    </xf>
    <xf numFmtId="0" fontId="100" fillId="24" borderId="5" xfId="0" applyFont="1" applyFill="1" applyBorder="1" applyAlignment="1">
      <alignment vertical="center" wrapText="1"/>
    </xf>
    <xf numFmtId="3" fontId="100" fillId="24" borderId="5" xfId="141" applyNumberFormat="1" applyFont="1" applyFill="1" applyBorder="1" applyAlignment="1">
      <alignment horizontal="center" vertical="center" wrapText="1"/>
    </xf>
    <xf numFmtId="3" fontId="100" fillId="24" borderId="5" xfId="141" applyNumberFormat="1" applyFont="1" applyFill="1" applyBorder="1" applyAlignment="1">
      <alignment horizontal="center" vertical="center" wrapText="1" shrinkToFit="1"/>
    </xf>
    <xf numFmtId="3" fontId="97" fillId="24" borderId="5" xfId="141" applyNumberFormat="1" applyFont="1" applyFill="1" applyBorder="1" applyAlignment="1">
      <alignment horizontal="center" vertical="center" shrinkToFit="1"/>
    </xf>
    <xf numFmtId="4" fontId="100" fillId="24" borderId="5" xfId="910" applyNumberFormat="1" applyFont="1" applyFill="1" applyBorder="1" applyAlignment="1">
      <alignment horizontal="right" vertical="center" wrapText="1"/>
    </xf>
    <xf numFmtId="0" fontId="100" fillId="24" borderId="5" xfId="141" applyFont="1" applyFill="1" applyBorder="1" applyAlignment="1">
      <alignment horizontal="right" vertical="center" wrapText="1"/>
    </xf>
    <xf numFmtId="0" fontId="99" fillId="24" borderId="9" xfId="141" applyFont="1" applyFill="1" applyBorder="1" applyAlignment="1">
      <alignment horizontal="center" vertical="top"/>
    </xf>
    <xf numFmtId="43" fontId="99" fillId="24" borderId="9" xfId="910" applyFont="1" applyFill="1" applyBorder="1" applyAlignment="1">
      <alignment horizontal="center" vertical="top"/>
    </xf>
    <xf numFmtId="4" fontId="99" fillId="24" borderId="9" xfId="141" applyNumberFormat="1" applyFont="1" applyFill="1" applyBorder="1" applyAlignment="1">
      <alignment horizontal="center" vertical="top"/>
    </xf>
    <xf numFmtId="43" fontId="99" fillId="24" borderId="0" xfId="910" applyFont="1" applyFill="1" applyBorder="1" applyAlignment="1">
      <alignment horizontal="center" vertical="top"/>
    </xf>
    <xf numFmtId="4" fontId="99" fillId="24" borderId="0" xfId="141" applyNumberFormat="1" applyFont="1" applyFill="1" applyAlignment="1">
      <alignment horizontal="center" vertical="top"/>
    </xf>
    <xf numFmtId="0" fontId="99" fillId="24" borderId="0" xfId="141" applyFont="1" applyFill="1" applyAlignment="1">
      <alignment horizontal="center" vertical="top" wrapText="1"/>
    </xf>
    <xf numFmtId="0" fontId="97" fillId="24" borderId="0" xfId="0" applyFont="1" applyFill="1" applyAlignment="1">
      <alignment vertical="top"/>
    </xf>
    <xf numFmtId="0" fontId="99" fillId="24" borderId="0" xfId="0" applyFont="1" applyFill="1" applyAlignment="1">
      <alignment horizontal="center" shrinkToFit="1"/>
    </xf>
    <xf numFmtId="0" fontId="99" fillId="24" borderId="0" xfId="0" applyFont="1" applyFill="1" applyAlignment="1">
      <alignment shrinkToFit="1"/>
    </xf>
    <xf numFmtId="0" fontId="99" fillId="24" borderId="0" xfId="0" applyFont="1" applyFill="1"/>
    <xf numFmtId="0" fontId="99" fillId="24" borderId="0" xfId="0" applyFont="1" applyFill="1" applyAlignment="1">
      <alignment horizontal="center" vertical="top" wrapText="1"/>
    </xf>
    <xf numFmtId="0" fontId="99" fillId="24" borderId="0" xfId="0" applyFont="1" applyFill="1" applyAlignment="1">
      <alignment horizontal="center"/>
    </xf>
    <xf numFmtId="0" fontId="97" fillId="24" borderId="0" xfId="0" applyFont="1" applyFill="1" applyAlignment="1">
      <alignment horizontal="center" vertical="top"/>
    </xf>
    <xf numFmtId="0" fontId="97" fillId="24" borderId="0" xfId="0" applyFont="1" applyFill="1" applyAlignment="1">
      <alignment horizontal="center" vertical="top" wrapText="1"/>
    </xf>
    <xf numFmtId="0" fontId="97" fillId="24" borderId="0" xfId="0" applyFont="1" applyFill="1" applyAlignment="1">
      <alignment horizontal="right" vertical="top" wrapText="1"/>
    </xf>
    <xf numFmtId="43" fontId="97" fillId="24" borderId="0" xfId="910" applyFont="1" applyFill="1" applyBorder="1" applyAlignment="1">
      <alignment vertical="top"/>
    </xf>
    <xf numFmtId="0" fontId="100" fillId="24" borderId="0" xfId="0" applyFont="1" applyFill="1" applyAlignment="1">
      <alignment horizontal="center"/>
    </xf>
    <xf numFmtId="0" fontId="97" fillId="24" borderId="0" xfId="141" applyFont="1" applyFill="1" applyAlignment="1">
      <alignment horizontal="center"/>
    </xf>
    <xf numFmtId="0" fontId="102" fillId="24" borderId="0" xfId="0" applyFont="1" applyFill="1" applyAlignment="1">
      <alignment horizontal="center"/>
    </xf>
    <xf numFmtId="0" fontId="97" fillId="24" borderId="1" xfId="141" applyFont="1" applyFill="1" applyBorder="1" applyAlignment="1">
      <alignment horizontal="right" vertical="center" wrapText="1"/>
    </xf>
    <xf numFmtId="0" fontId="97" fillId="24" borderId="1" xfId="141" applyFont="1" applyFill="1" applyBorder="1" applyAlignment="1">
      <alignment horizontal="right" vertical="center"/>
    </xf>
    <xf numFmtId="0" fontId="97" fillId="24" borderId="5" xfId="141" applyFont="1" applyFill="1" applyBorder="1" applyAlignment="1">
      <alignment horizontal="left" vertical="center" wrapText="1"/>
    </xf>
    <xf numFmtId="193" fontId="97" fillId="24" borderId="5" xfId="141" applyNumberFormat="1" applyFont="1" applyFill="1" applyBorder="1" applyAlignment="1">
      <alignment horizontal="center" vertical="center" wrapText="1"/>
    </xf>
    <xf numFmtId="3" fontId="97" fillId="24" borderId="5" xfId="141" applyNumberFormat="1" applyFont="1" applyFill="1" applyBorder="1" applyAlignment="1">
      <alignment horizontal="center" vertical="center" wrapText="1" shrinkToFit="1"/>
    </xf>
    <xf numFmtId="3" fontId="97" fillId="24" borderId="5" xfId="141" applyNumberFormat="1" applyFont="1" applyFill="1" applyBorder="1" applyAlignment="1">
      <alignment horizontal="center" vertical="center" wrapText="1"/>
    </xf>
    <xf numFmtId="4" fontId="97" fillId="24" borderId="5" xfId="910" applyNumberFormat="1" applyFont="1" applyFill="1" applyBorder="1" applyAlignment="1">
      <alignment horizontal="right" vertical="center" wrapText="1"/>
    </xf>
    <xf numFmtId="0" fontId="97" fillId="24" borderId="5" xfId="141" applyFont="1" applyFill="1" applyBorder="1" applyAlignment="1">
      <alignment horizontal="right" vertical="center" wrapText="1"/>
    </xf>
    <xf numFmtId="0" fontId="97" fillId="24" borderId="5" xfId="141" applyFont="1" applyFill="1" applyBorder="1" applyAlignment="1">
      <alignment horizontal="right" vertical="center"/>
    </xf>
    <xf numFmtId="0" fontId="99" fillId="24" borderId="9" xfId="0" applyFont="1" applyFill="1" applyBorder="1" applyAlignment="1">
      <alignment horizontal="center" vertical="center"/>
    </xf>
    <xf numFmtId="43" fontId="99" fillId="24" borderId="9" xfId="910" applyFont="1" applyFill="1" applyBorder="1" applyAlignment="1">
      <alignment horizontal="center" vertical="center"/>
    </xf>
    <xf numFmtId="0" fontId="99" fillId="24" borderId="9" xfId="141" applyFont="1" applyFill="1" applyBorder="1" applyAlignment="1">
      <alignment horizontal="center" vertical="center"/>
    </xf>
    <xf numFmtId="194" fontId="99" fillId="24" borderId="9" xfId="143" applyNumberFormat="1" applyFont="1" applyFill="1" applyBorder="1" applyAlignment="1">
      <alignment horizontal="right" vertical="center"/>
    </xf>
    <xf numFmtId="0" fontId="99" fillId="24" borderId="10" xfId="141" applyFont="1" applyFill="1" applyBorder="1" applyAlignment="1">
      <alignment horizontal="center" vertical="center"/>
    </xf>
    <xf numFmtId="0" fontId="102" fillId="24" borderId="0" xfId="0" applyFont="1" applyFill="1"/>
    <xf numFmtId="0" fontId="100" fillId="24" borderId="33" xfId="0" applyFont="1" applyFill="1" applyBorder="1" applyAlignment="1">
      <alignment horizontal="center" vertical="top"/>
    </xf>
    <xf numFmtId="0" fontId="100" fillId="24" borderId="1" xfId="0" applyFont="1" applyFill="1" applyBorder="1" applyAlignment="1">
      <alignment horizontal="center" vertical="top" wrapText="1"/>
    </xf>
    <xf numFmtId="43" fontId="97" fillId="24" borderId="1" xfId="910" applyFont="1" applyFill="1" applyBorder="1" applyAlignment="1">
      <alignment horizontal="center" vertical="top" wrapText="1"/>
    </xf>
    <xf numFmtId="43" fontId="97" fillId="24" borderId="1" xfId="910" applyFont="1" applyFill="1" applyBorder="1" applyAlignment="1">
      <alignment horizontal="right" vertical="top" shrinkToFit="1"/>
    </xf>
    <xf numFmtId="43" fontId="97" fillId="24" borderId="1" xfId="910" applyFont="1" applyFill="1" applyBorder="1" applyAlignment="1">
      <alignment horizontal="right"/>
    </xf>
    <xf numFmtId="0" fontId="97" fillId="24" borderId="1" xfId="910" applyNumberFormat="1" applyFont="1" applyFill="1" applyBorder="1" applyAlignment="1">
      <alignment horizontal="center" vertical="center"/>
    </xf>
    <xf numFmtId="0" fontId="100" fillId="24" borderId="33" xfId="0" applyFont="1" applyFill="1" applyBorder="1" applyAlignment="1">
      <alignment horizontal="center" vertical="center"/>
    </xf>
    <xf numFmtId="0" fontId="97" fillId="24" borderId="1" xfId="813" applyFont="1" applyFill="1" applyBorder="1" applyAlignment="1">
      <alignment vertical="top" wrapText="1"/>
    </xf>
    <xf numFmtId="0" fontId="97" fillId="24" borderId="1" xfId="813" applyFont="1" applyFill="1" applyBorder="1" applyAlignment="1">
      <alignment horizontal="center" vertical="top" wrapText="1"/>
    </xf>
    <xf numFmtId="43" fontId="97" fillId="24" borderId="1" xfId="910" applyFont="1" applyFill="1" applyBorder="1" applyAlignment="1">
      <alignment horizontal="right" vertical="top" wrapText="1"/>
    </xf>
    <xf numFmtId="0" fontId="97" fillId="24" borderId="9" xfId="0" applyFont="1" applyFill="1" applyBorder="1" applyAlignment="1">
      <alignment horizontal="center"/>
    </xf>
    <xf numFmtId="0" fontId="97" fillId="24" borderId="9" xfId="0" applyFont="1" applyFill="1" applyBorder="1" applyAlignment="1">
      <alignment horizontal="center" vertical="top" wrapText="1"/>
    </xf>
    <xf numFmtId="0" fontId="97" fillId="24" borderId="9" xfId="0" applyFont="1" applyFill="1" applyBorder="1"/>
    <xf numFmtId="43" fontId="99" fillId="24" borderId="9" xfId="0" applyNumberFormat="1" applyFont="1" applyFill="1" applyBorder="1" applyAlignment="1">
      <alignment horizontal="right"/>
    </xf>
    <xf numFmtId="43" fontId="97" fillId="24" borderId="9" xfId="910" applyFont="1" applyFill="1" applyBorder="1" applyAlignment="1">
      <alignment horizontal="right"/>
    </xf>
    <xf numFmtId="43" fontId="99" fillId="24" borderId="9" xfId="910" applyFont="1" applyFill="1" applyBorder="1" applyAlignment="1">
      <alignment horizontal="right"/>
    </xf>
    <xf numFmtId="0" fontId="97" fillId="24" borderId="10" xfId="0" applyFont="1" applyFill="1" applyBorder="1" applyAlignment="1">
      <alignment horizontal="center"/>
    </xf>
    <xf numFmtId="0" fontId="97" fillId="24" borderId="0" xfId="0" applyFont="1" applyFill="1" applyAlignment="1">
      <alignment horizontal="center"/>
    </xf>
    <xf numFmtId="43" fontId="99" fillId="24" borderId="0" xfId="0" applyNumberFormat="1" applyFont="1" applyFill="1" applyAlignment="1">
      <alignment horizontal="right"/>
    </xf>
    <xf numFmtId="43" fontId="97" fillId="24" borderId="0" xfId="910" applyFont="1" applyFill="1" applyBorder="1" applyAlignment="1">
      <alignment horizontal="right"/>
    </xf>
    <xf numFmtId="43" fontId="99" fillId="24" borderId="0" xfId="910" applyFont="1" applyFill="1" applyBorder="1" applyAlignment="1">
      <alignment horizontal="right"/>
    </xf>
    <xf numFmtId="0" fontId="97" fillId="24" borderId="4" xfId="0" applyFont="1" applyFill="1" applyBorder="1" applyAlignment="1">
      <alignment horizontal="center" vertical="top" wrapText="1" shrinkToFit="1"/>
    </xf>
    <xf numFmtId="0" fontId="97" fillId="24" borderId="4" xfId="0" applyFont="1" applyFill="1" applyBorder="1" applyAlignment="1">
      <alignment vertical="top" shrinkToFit="1"/>
    </xf>
    <xf numFmtId="0" fontId="97" fillId="24" borderId="1" xfId="0" applyFont="1" applyFill="1" applyBorder="1" applyAlignment="1">
      <alignment horizontal="left" vertical="top" wrapText="1"/>
    </xf>
    <xf numFmtId="0" fontId="97" fillId="24" borderId="1" xfId="0" applyFont="1" applyFill="1" applyBorder="1" applyAlignment="1">
      <alignment horizontal="center" vertical="top" wrapText="1"/>
    </xf>
    <xf numFmtId="0" fontId="97" fillId="24" borderId="4" xfId="0" applyFont="1" applyFill="1" applyBorder="1" applyAlignment="1">
      <alignment vertical="top" wrapText="1"/>
    </xf>
    <xf numFmtId="1" fontId="97" fillId="24" borderId="4" xfId="910" applyNumberFormat="1" applyFont="1" applyFill="1" applyBorder="1" applyAlignment="1">
      <alignment vertical="top" wrapText="1"/>
    </xf>
    <xf numFmtId="43" fontId="97" fillId="24" borderId="4" xfId="910" applyFont="1" applyFill="1" applyBorder="1" applyAlignment="1">
      <alignment vertical="top" wrapText="1"/>
    </xf>
    <xf numFmtId="43" fontId="97" fillId="24" borderId="1" xfId="910" applyFont="1" applyFill="1" applyBorder="1"/>
    <xf numFmtId="0" fontId="97" fillId="24" borderId="1" xfId="0" applyFont="1" applyFill="1" applyBorder="1"/>
    <xf numFmtId="43" fontId="97" fillId="24" borderId="4" xfId="910" applyFont="1" applyFill="1" applyBorder="1" applyAlignment="1">
      <alignment vertical="top" shrinkToFit="1"/>
    </xf>
    <xf numFmtId="0" fontId="97" fillId="24" borderId="1" xfId="813" applyFont="1" applyFill="1" applyBorder="1" applyAlignment="1">
      <alignment horizontal="center" vertical="top"/>
    </xf>
    <xf numFmtId="0" fontId="100" fillId="24" borderId="9" xfId="0" applyFont="1" applyFill="1" applyBorder="1"/>
    <xf numFmtId="43" fontId="102" fillId="24" borderId="9" xfId="0" applyNumberFormat="1" applyFont="1" applyFill="1" applyBorder="1"/>
    <xf numFmtId="43" fontId="102" fillId="24" borderId="0" xfId="0" applyNumberFormat="1" applyFont="1" applyFill="1"/>
    <xf numFmtId="43" fontId="101" fillId="24" borderId="1" xfId="910" applyFont="1" applyFill="1" applyBorder="1"/>
    <xf numFmtId="0" fontId="97" fillId="24" borderId="4" xfId="0" applyFont="1" applyFill="1" applyBorder="1" applyAlignment="1">
      <alignment horizontal="center" vertical="top" wrapText="1"/>
    </xf>
    <xf numFmtId="0" fontId="97" fillId="24" borderId="1" xfId="0" applyFont="1" applyFill="1" applyBorder="1" applyAlignment="1">
      <alignment horizontal="left" vertical="top" wrapText="1" shrinkToFit="1"/>
    </xf>
    <xf numFmtId="59" fontId="97" fillId="24" borderId="1" xfId="0" applyNumberFormat="1" applyFont="1" applyFill="1" applyBorder="1" applyAlignment="1">
      <alignment horizontal="center" vertical="top" wrapText="1"/>
    </xf>
    <xf numFmtId="43" fontId="97" fillId="24" borderId="4" xfId="910" applyFont="1" applyFill="1" applyBorder="1" applyAlignment="1">
      <alignment horizontal="center" vertical="top" wrapText="1"/>
    </xf>
    <xf numFmtId="0" fontId="97" fillId="24" borderId="1" xfId="0" applyFont="1" applyFill="1" applyBorder="1" applyAlignment="1">
      <alignment horizontal="center" vertical="top" shrinkToFit="1"/>
    </xf>
    <xf numFmtId="43" fontId="97" fillId="24" borderId="1" xfId="910" applyFont="1" applyFill="1" applyBorder="1" applyAlignment="1">
      <alignment horizontal="center" vertical="top" shrinkToFit="1"/>
    </xf>
    <xf numFmtId="0" fontId="97" fillId="24" borderId="1" xfId="0" applyFont="1" applyFill="1" applyBorder="1" applyAlignment="1">
      <alignment horizontal="center" vertical="center" wrapText="1"/>
    </xf>
    <xf numFmtId="0" fontId="115" fillId="24" borderId="1" xfId="0" applyFont="1" applyFill="1" applyBorder="1" applyAlignment="1">
      <alignment vertical="center" wrapText="1"/>
    </xf>
    <xf numFmtId="0" fontId="97" fillId="24" borderId="10" xfId="0" applyFont="1" applyFill="1" applyBorder="1" applyAlignment="1">
      <alignment horizontal="center" vertical="top"/>
    </xf>
    <xf numFmtId="43" fontId="97" fillId="24" borderId="1" xfId="910" applyFont="1" applyFill="1" applyBorder="1" applyAlignment="1">
      <alignment vertical="top"/>
    </xf>
    <xf numFmtId="43" fontId="97" fillId="24" borderId="1" xfId="910" applyFont="1" applyFill="1" applyBorder="1" applyAlignment="1">
      <alignment vertical="top" shrinkToFit="1"/>
    </xf>
    <xf numFmtId="43" fontId="99" fillId="24" borderId="9" xfId="910" applyFont="1" applyFill="1" applyBorder="1"/>
    <xf numFmtId="0" fontId="97" fillId="24" borderId="5" xfId="141" applyFont="1" applyFill="1" applyBorder="1" applyAlignment="1">
      <alignment vertical="center" wrapText="1"/>
    </xf>
    <xf numFmtId="4" fontId="97" fillId="24" borderId="5" xfId="143" applyNumberFormat="1" applyFont="1" applyFill="1" applyBorder="1" applyAlignment="1">
      <alignment horizontal="center" vertical="center" wrapText="1"/>
    </xf>
    <xf numFmtId="4" fontId="97" fillId="24" borderId="5" xfId="141" applyNumberFormat="1" applyFont="1" applyFill="1" applyBorder="1" applyAlignment="1">
      <alignment horizontal="center" vertical="center" wrapText="1"/>
    </xf>
    <xf numFmtId="0" fontId="97" fillId="24" borderId="9" xfId="141" applyFont="1" applyFill="1" applyBorder="1" applyAlignment="1">
      <alignment horizontal="center" vertical="center"/>
    </xf>
    <xf numFmtId="43" fontId="97" fillId="24" borderId="9" xfId="910" applyFont="1" applyFill="1" applyBorder="1" applyAlignment="1">
      <alignment horizontal="right" vertical="center"/>
    </xf>
    <xf numFmtId="4" fontId="99" fillId="24" borderId="9" xfId="141" applyNumberFormat="1" applyFont="1" applyFill="1" applyBorder="1" applyAlignment="1">
      <alignment horizontal="center" vertical="center"/>
    </xf>
    <xf numFmtId="0" fontId="97" fillId="24" borderId="10" xfId="141" applyFont="1" applyFill="1" applyBorder="1" applyAlignment="1">
      <alignment horizontal="center" vertical="center"/>
    </xf>
    <xf numFmtId="0" fontId="97" fillId="24" borderId="5" xfId="0" applyFont="1" applyFill="1" applyBorder="1" applyAlignment="1">
      <alignment horizontal="center" vertical="top" wrapText="1"/>
    </xf>
    <xf numFmtId="0" fontId="97" fillId="24" borderId="34" xfId="0" applyFont="1" applyFill="1" applyBorder="1" applyAlignment="1">
      <alignment vertical="top" wrapText="1"/>
    </xf>
    <xf numFmtId="1" fontId="97" fillId="24" borderId="5" xfId="0" applyNumberFormat="1" applyFont="1" applyFill="1" applyBorder="1" applyAlignment="1">
      <alignment horizontal="center" vertical="top" shrinkToFit="1"/>
    </xf>
    <xf numFmtId="43" fontId="97" fillId="24" borderId="5" xfId="910" applyFont="1" applyFill="1" applyBorder="1" applyAlignment="1">
      <alignment vertical="top"/>
    </xf>
    <xf numFmtId="43" fontId="97" fillId="24" borderId="5" xfId="910" applyFont="1" applyFill="1" applyBorder="1" applyAlignment="1">
      <alignment vertical="top" shrinkToFit="1"/>
    </xf>
    <xf numFmtId="43" fontId="97" fillId="24" borderId="1" xfId="910" applyFont="1" applyFill="1" applyBorder="1" applyAlignment="1">
      <alignment vertical="top" wrapText="1"/>
    </xf>
    <xf numFmtId="0" fontId="97" fillId="24" borderId="1" xfId="0" applyFont="1" applyFill="1" applyBorder="1" applyAlignment="1">
      <alignment vertical="top"/>
    </xf>
    <xf numFmtId="0" fontId="97" fillId="24" borderId="1" xfId="0" applyFont="1" applyFill="1" applyBorder="1" applyAlignment="1">
      <alignment wrapText="1"/>
    </xf>
    <xf numFmtId="0" fontId="97" fillId="24" borderId="1" xfId="0" applyFont="1" applyFill="1" applyBorder="1" applyAlignment="1">
      <alignment horizontal="center"/>
    </xf>
    <xf numFmtId="43" fontId="97" fillId="24" borderId="1" xfId="0" applyNumberFormat="1" applyFont="1" applyFill="1" applyBorder="1"/>
    <xf numFmtId="0" fontId="97" fillId="24" borderId="3" xfId="0" applyFont="1" applyFill="1" applyBorder="1" applyAlignment="1">
      <alignment horizontal="center" vertical="center"/>
    </xf>
    <xf numFmtId="49" fontId="97" fillId="24" borderId="1" xfId="0" applyNumberFormat="1" applyFont="1" applyFill="1" applyBorder="1" applyAlignment="1">
      <alignment horizontal="left" vertical="top" wrapText="1"/>
    </xf>
    <xf numFmtId="49" fontId="97" fillId="24" borderId="1" xfId="0" applyNumberFormat="1" applyFont="1" applyFill="1" applyBorder="1" applyAlignment="1">
      <alignment horizontal="center" vertical="center"/>
    </xf>
    <xf numFmtId="3" fontId="97" fillId="24" borderId="1" xfId="0" applyNumberFormat="1" applyFont="1" applyFill="1" applyBorder="1" applyAlignment="1">
      <alignment horizontal="right" vertical="center"/>
    </xf>
    <xf numFmtId="0" fontId="97" fillId="24" borderId="1" xfId="0" applyFont="1" applyFill="1" applyBorder="1" applyAlignment="1">
      <alignment horizontal="right" vertical="center"/>
    </xf>
    <xf numFmtId="195" fontId="97" fillId="24" borderId="1" xfId="0" applyNumberFormat="1" applyFont="1" applyFill="1" applyBorder="1" applyAlignment="1">
      <alignment horizontal="center" vertical="center"/>
    </xf>
    <xf numFmtId="195" fontId="97" fillId="24" borderId="1" xfId="0" applyNumberFormat="1" applyFont="1" applyFill="1" applyBorder="1" applyAlignment="1">
      <alignment horizontal="right" vertical="center"/>
    </xf>
    <xf numFmtId="192" fontId="97" fillId="24" borderId="1" xfId="910" applyNumberFormat="1" applyFont="1" applyFill="1" applyBorder="1" applyAlignment="1">
      <alignment horizontal="right" vertical="center"/>
    </xf>
    <xf numFmtId="43" fontId="97" fillId="24" borderId="1" xfId="910" applyFont="1" applyFill="1" applyBorder="1" applyAlignment="1">
      <alignment horizontal="right" vertical="center"/>
    </xf>
    <xf numFmtId="43" fontId="97" fillId="24" borderId="1" xfId="910" applyFont="1" applyFill="1" applyBorder="1" applyAlignment="1">
      <alignment horizontal="center" vertical="center"/>
    </xf>
    <xf numFmtId="43" fontId="116" fillId="24" borderId="1" xfId="910" applyFont="1" applyFill="1" applyBorder="1" applyAlignment="1">
      <alignment horizontal="right" vertical="center"/>
    </xf>
    <xf numFmtId="43" fontId="116" fillId="24" borderId="1" xfId="910" applyFont="1" applyFill="1" applyBorder="1" applyAlignment="1">
      <alignment horizontal="center" vertical="center"/>
    </xf>
    <xf numFmtId="0" fontId="99" fillId="24" borderId="9" xfId="0" applyFont="1" applyFill="1" applyBorder="1" applyAlignment="1">
      <alignment horizontal="center"/>
    </xf>
    <xf numFmtId="0" fontId="99" fillId="24" borderId="9" xfId="0" applyFont="1" applyFill="1" applyBorder="1" applyAlignment="1">
      <alignment horizontal="center" vertical="top" wrapText="1"/>
    </xf>
    <xf numFmtId="0" fontId="99" fillId="24" borderId="9" xfId="0" applyFont="1" applyFill="1" applyBorder="1"/>
    <xf numFmtId="43" fontId="99" fillId="24" borderId="10" xfId="0" applyNumberFormat="1" applyFont="1" applyFill="1" applyBorder="1" applyAlignment="1">
      <alignment horizontal="center"/>
    </xf>
    <xf numFmtId="0" fontId="90" fillId="0" borderId="0" xfId="911" applyFont="1" applyAlignment="1">
      <alignment vertical="center"/>
    </xf>
    <xf numFmtId="0" fontId="90" fillId="0" borderId="1" xfId="911" applyFont="1" applyBorder="1" applyAlignment="1">
      <alignment horizontal="center" vertical="center"/>
    </xf>
    <xf numFmtId="4" fontId="90" fillId="0" borderId="1" xfId="911" applyNumberFormat="1" applyFont="1" applyBorder="1" applyAlignment="1">
      <alignment horizontal="right" vertical="center"/>
    </xf>
    <xf numFmtId="0" fontId="90" fillId="0" borderId="1" xfId="911" applyFont="1" applyBorder="1" applyAlignment="1">
      <alignment horizontal="right" vertical="center"/>
    </xf>
    <xf numFmtId="0" fontId="90" fillId="0" borderId="1" xfId="911" applyFont="1" applyBorder="1" applyAlignment="1">
      <alignment vertical="center"/>
    </xf>
    <xf numFmtId="0" fontId="92" fillId="0" borderId="4" xfId="911" applyFont="1" applyBorder="1" applyAlignment="1">
      <alignment horizontal="center" vertical="center"/>
    </xf>
    <xf numFmtId="0" fontId="92" fillId="59" borderId="1" xfId="911" applyFont="1" applyFill="1" applyBorder="1" applyAlignment="1">
      <alignment horizontal="center" vertical="center"/>
    </xf>
    <xf numFmtId="0" fontId="92" fillId="0" borderId="1" xfId="911" applyFont="1" applyBorder="1" applyAlignment="1">
      <alignment horizontal="center" vertical="center"/>
    </xf>
    <xf numFmtId="0" fontId="92" fillId="0" borderId="1" xfId="0" applyFont="1" applyBorder="1" applyAlignment="1">
      <alignment shrinkToFit="1"/>
    </xf>
    <xf numFmtId="0" fontId="90" fillId="0" borderId="1" xfId="0" applyFont="1" applyBorder="1" applyAlignment="1">
      <alignment horizontal="right" shrinkToFit="1"/>
    </xf>
    <xf numFmtId="0" fontId="90" fillId="59" borderId="1" xfId="911" applyFont="1" applyFill="1" applyBorder="1" applyAlignment="1">
      <alignment vertical="center" wrapText="1"/>
    </xf>
    <xf numFmtId="17" fontId="92" fillId="0" borderId="1" xfId="911" applyNumberFormat="1" applyFont="1" applyBorder="1" applyAlignment="1">
      <alignment vertical="center"/>
    </xf>
    <xf numFmtId="0" fontId="90" fillId="59" borderId="1" xfId="911" applyFont="1" applyFill="1" applyBorder="1" applyAlignment="1">
      <alignment vertical="center"/>
    </xf>
    <xf numFmtId="4" fontId="92" fillId="59" borderId="1" xfId="911" applyNumberFormat="1" applyFont="1" applyFill="1" applyBorder="1" applyAlignment="1">
      <alignment horizontal="right" vertical="center"/>
    </xf>
    <xf numFmtId="0" fontId="92" fillId="59" borderId="1" xfId="911" applyFont="1" applyFill="1" applyBorder="1" applyAlignment="1">
      <alignment horizontal="right" vertical="center"/>
    </xf>
    <xf numFmtId="0" fontId="92" fillId="59" borderId="1" xfId="911" applyFont="1" applyFill="1" applyBorder="1" applyAlignment="1">
      <alignment vertical="center"/>
    </xf>
    <xf numFmtId="4" fontId="92" fillId="59" borderId="1" xfId="911" applyNumberFormat="1" applyFont="1" applyFill="1" applyBorder="1" applyAlignment="1">
      <alignment vertical="center"/>
    </xf>
    <xf numFmtId="0" fontId="92" fillId="0" borderId="0" xfId="911" applyFont="1" applyAlignment="1">
      <alignment vertical="center"/>
    </xf>
    <xf numFmtId="4" fontId="92" fillId="0" borderId="1" xfId="911" applyNumberFormat="1" applyFont="1" applyBorder="1" applyAlignment="1">
      <alignment horizontal="right" vertical="center"/>
    </xf>
    <xf numFmtId="43" fontId="92" fillId="0" borderId="1" xfId="2" applyFont="1" applyBorder="1" applyAlignment="1">
      <alignment horizontal="right" vertical="center"/>
    </xf>
    <xf numFmtId="0" fontId="92" fillId="0" borderId="1" xfId="911" applyFont="1" applyBorder="1" applyAlignment="1">
      <alignment vertical="center"/>
    </xf>
    <xf numFmtId="4" fontId="92" fillId="0" borderId="1" xfId="911" applyNumberFormat="1" applyFont="1" applyBorder="1" applyAlignment="1">
      <alignment vertical="center"/>
    </xf>
    <xf numFmtId="4" fontId="92" fillId="59" borderId="1" xfId="911" applyNumberFormat="1" applyFont="1" applyFill="1" applyBorder="1" applyAlignment="1">
      <alignment horizontal="right" vertical="center" wrapText="1"/>
    </xf>
    <xf numFmtId="4" fontId="92" fillId="59" borderId="1" xfId="910" applyNumberFormat="1" applyFont="1" applyFill="1" applyBorder="1" applyAlignment="1">
      <alignment horizontal="right" vertical="center" wrapText="1"/>
    </xf>
    <xf numFmtId="17" fontId="92" fillId="59" borderId="1" xfId="911" applyNumberFormat="1" applyFont="1" applyFill="1" applyBorder="1" applyAlignment="1">
      <alignment vertical="center"/>
    </xf>
    <xf numFmtId="0" fontId="92" fillId="0" borderId="10" xfId="911" applyFont="1" applyBorder="1" applyAlignment="1">
      <alignment horizontal="center" vertical="center" wrapText="1"/>
    </xf>
    <xf numFmtId="0" fontId="92" fillId="0" borderId="1" xfId="911" applyFont="1" applyBorder="1" applyAlignment="1">
      <alignment horizontal="center" vertical="top"/>
    </xf>
    <xf numFmtId="1" fontId="92" fillId="0" borderId="1" xfId="0" applyNumberFormat="1" applyFont="1" applyBorder="1" applyAlignment="1">
      <alignment vertical="top" wrapText="1"/>
    </xf>
    <xf numFmtId="43" fontId="100" fillId="0" borderId="1" xfId="0" applyNumberFormat="1" applyFont="1" applyBorder="1" applyAlignment="1">
      <alignment horizontal="right" vertical="center" wrapText="1"/>
    </xf>
    <xf numFmtId="43" fontId="100" fillId="0" borderId="1" xfId="2" applyFont="1" applyFill="1" applyBorder="1" applyAlignment="1">
      <alignment horizontal="right" vertical="center" wrapText="1" shrinkToFit="1"/>
    </xf>
    <xf numFmtId="0" fontId="92" fillId="0" borderId="1" xfId="141" applyFont="1" applyBorder="1" applyAlignment="1">
      <alignment vertical="center"/>
    </xf>
    <xf numFmtId="1" fontId="92" fillId="0" borderId="1" xfId="0" applyNumberFormat="1" applyFont="1" applyBorder="1" applyAlignment="1">
      <alignment vertical="center" wrapText="1"/>
    </xf>
    <xf numFmtId="43" fontId="100" fillId="0" borderId="1" xfId="0" quotePrefix="1" applyNumberFormat="1" applyFont="1" applyBorder="1" applyAlignment="1">
      <alignment vertical="center" wrapText="1"/>
    </xf>
    <xf numFmtId="0" fontId="92" fillId="0" borderId="1" xfId="0" applyFont="1" applyBorder="1" applyAlignment="1">
      <alignment horizontal="left" vertical="center" wrapText="1"/>
    </xf>
    <xf numFmtId="0" fontId="92" fillId="0" borderId="3" xfId="911" applyFont="1" applyBorder="1" applyAlignment="1">
      <alignment horizontal="center" vertical="top"/>
    </xf>
    <xf numFmtId="0" fontId="90" fillId="0" borderId="1" xfId="911" applyFont="1" applyBorder="1" applyAlignment="1">
      <alignment horizontal="center" vertical="center" wrapText="1"/>
    </xf>
    <xf numFmtId="0" fontId="92" fillId="0" borderId="8" xfId="911" applyFont="1" applyBorder="1" applyAlignment="1">
      <alignment horizontal="center" vertical="center" wrapText="1"/>
    </xf>
    <xf numFmtId="4" fontId="92" fillId="0" borderId="4" xfId="911" applyNumberFormat="1" applyFont="1" applyBorder="1" applyAlignment="1">
      <alignment horizontal="right" vertical="center" shrinkToFit="1"/>
    </xf>
    <xf numFmtId="0" fontId="92" fillId="0" borderId="1" xfId="0" applyFont="1" applyBorder="1" applyAlignment="1">
      <alignment horizontal="left" vertical="top" shrinkToFit="1"/>
    </xf>
    <xf numFmtId="0" fontId="92" fillId="0" borderId="1" xfId="0" applyFont="1" applyBorder="1" applyAlignment="1">
      <alignment horizontal="left" vertical="top" wrapText="1" shrinkToFit="1"/>
    </xf>
    <xf numFmtId="0" fontId="92" fillId="0" borderId="4" xfId="911" applyFont="1" applyBorder="1" applyAlignment="1">
      <alignment horizontal="center" vertical="top" wrapText="1"/>
    </xf>
    <xf numFmtId="0" fontId="92" fillId="0" borderId="1" xfId="911" applyFont="1" applyBorder="1" applyAlignment="1">
      <alignment horizontal="center" vertical="top" wrapText="1"/>
    </xf>
    <xf numFmtId="0" fontId="92" fillId="0" borderId="4" xfId="911" applyFont="1" applyBorder="1" applyAlignment="1">
      <alignment horizontal="center" vertical="center" wrapText="1"/>
    </xf>
    <xf numFmtId="0" fontId="90" fillId="0" borderId="1" xfId="141" applyFont="1" applyBorder="1" applyAlignment="1">
      <alignment vertical="center"/>
    </xf>
    <xf numFmtId="0" fontId="92" fillId="0" borderId="3" xfId="911" applyFont="1" applyBorder="1" applyAlignment="1">
      <alignment horizontal="center" vertical="center"/>
    </xf>
    <xf numFmtId="0" fontId="100" fillId="0" borderId="1" xfId="0" applyFont="1" applyBorder="1" applyAlignment="1">
      <alignment vertical="center" wrapText="1"/>
    </xf>
    <xf numFmtId="4" fontId="92" fillId="0" borderId="4" xfId="911" applyNumberFormat="1" applyFont="1" applyBorder="1" applyAlignment="1">
      <alignment horizontal="right" vertical="center" wrapText="1"/>
    </xf>
    <xf numFmtId="0" fontId="90" fillId="0" borderId="4" xfId="911" applyFont="1" applyBorder="1" applyAlignment="1">
      <alignment horizontal="center" vertical="center" wrapText="1"/>
    </xf>
    <xf numFmtId="0" fontId="100" fillId="0" borderId="1" xfId="0" applyFont="1" applyBorder="1" applyAlignment="1">
      <alignment horizontal="left" vertical="center" wrapText="1"/>
    </xf>
    <xf numFmtId="0" fontId="90" fillId="0" borderId="0" xfId="911" applyFont="1" applyAlignment="1">
      <alignment horizontal="center" vertical="center" wrapText="1"/>
    </xf>
    <xf numFmtId="0" fontId="90" fillId="0" borderId="0" xfId="911" applyFont="1" applyAlignment="1">
      <alignment horizontal="center" vertical="center"/>
    </xf>
    <xf numFmtId="4" fontId="92" fillId="0" borderId="1" xfId="911" applyNumberFormat="1" applyFont="1" applyBorder="1" applyAlignment="1">
      <alignment horizontal="right" vertical="center" wrapText="1"/>
    </xf>
    <xf numFmtId="43" fontId="90" fillId="0" borderId="0" xfId="911" applyNumberFormat="1" applyFont="1" applyAlignment="1">
      <alignment vertical="center"/>
    </xf>
    <xf numFmtId="0" fontId="90" fillId="0" borderId="0" xfId="911" applyFont="1" applyAlignment="1">
      <alignment horizontal="right" vertical="center"/>
    </xf>
    <xf numFmtId="0" fontId="92" fillId="0" borderId="0" xfId="911" applyFont="1" applyAlignment="1">
      <alignment horizontal="center" vertical="center"/>
    </xf>
    <xf numFmtId="4" fontId="92" fillId="0" borderId="0" xfId="911" applyNumberFormat="1" applyFont="1" applyAlignment="1">
      <alignment horizontal="right" vertical="center"/>
    </xf>
    <xf numFmtId="0" fontId="92" fillId="0" borderId="0" xfId="911" applyFont="1" applyAlignment="1">
      <alignment horizontal="right" vertical="center"/>
    </xf>
    <xf numFmtId="4" fontId="92" fillId="0" borderId="0" xfId="911" applyNumberFormat="1" applyFont="1" applyAlignment="1">
      <alignment vertical="center"/>
    </xf>
    <xf numFmtId="0" fontId="99" fillId="24" borderId="5" xfId="0" applyFont="1" applyFill="1" applyBorder="1" applyAlignment="1">
      <alignment horizontal="center" vertical="top" wrapText="1" shrinkToFit="1"/>
    </xf>
    <xf numFmtId="0" fontId="99" fillId="24" borderId="4" xfId="0" applyFont="1" applyFill="1" applyBorder="1" applyAlignment="1">
      <alignment horizontal="center" vertical="top" wrapText="1" shrinkToFit="1"/>
    </xf>
    <xf numFmtId="0" fontId="90" fillId="0" borderId="10" xfId="911" applyFont="1" applyBorder="1" applyAlignment="1">
      <alignment horizontal="center" vertical="center"/>
    </xf>
    <xf numFmtId="3" fontId="90" fillId="0" borderId="1" xfId="911" applyNumberFormat="1" applyFont="1" applyBorder="1" applyAlignment="1">
      <alignment horizontal="center" vertical="center"/>
    </xf>
    <xf numFmtId="0" fontId="90" fillId="0" borderId="10" xfId="911" applyFont="1" applyBorder="1" applyAlignment="1">
      <alignment horizontal="center" vertical="center" wrapText="1"/>
    </xf>
    <xf numFmtId="4" fontId="90" fillId="0" borderId="1" xfId="911" applyNumberFormat="1" applyFont="1" applyBorder="1" applyAlignment="1">
      <alignment horizontal="center" vertical="center" wrapText="1"/>
    </xf>
    <xf numFmtId="4" fontId="92" fillId="0" borderId="1" xfId="910" applyNumberFormat="1" applyFont="1" applyFill="1" applyBorder="1" applyAlignment="1">
      <alignment horizontal="right" vertical="center" wrapText="1"/>
    </xf>
    <xf numFmtId="43" fontId="100" fillId="0" borderId="1" xfId="0" quotePrefix="1" applyNumberFormat="1" applyFont="1" applyBorder="1" applyAlignment="1">
      <alignment horizontal="right" vertical="center" wrapText="1"/>
    </xf>
    <xf numFmtId="0" fontId="92" fillId="0" borderId="1" xfId="913" applyFont="1" applyBorder="1" applyAlignment="1">
      <alignment horizontal="left" vertical="top" wrapText="1"/>
    </xf>
    <xf numFmtId="43" fontId="100" fillId="0" borderId="1" xfId="2" applyFont="1" applyFill="1" applyBorder="1" applyAlignment="1">
      <alignment horizontal="right" vertical="center" wrapText="1"/>
    </xf>
    <xf numFmtId="4" fontId="90" fillId="0" borderId="1" xfId="911" applyNumberFormat="1" applyFont="1" applyBorder="1" applyAlignment="1">
      <alignment horizontal="right" vertical="center" wrapText="1"/>
    </xf>
    <xf numFmtId="17" fontId="90" fillId="0" borderId="1" xfId="911" applyNumberFormat="1" applyFont="1" applyBorder="1" applyAlignment="1">
      <alignment vertical="center"/>
    </xf>
    <xf numFmtId="4" fontId="92" fillId="0" borderId="1" xfId="911" applyNumberFormat="1" applyFont="1" applyBorder="1" applyAlignment="1">
      <alignment horizontal="right" vertical="center" shrinkToFit="1"/>
    </xf>
    <xf numFmtId="17" fontId="92" fillId="0" borderId="1" xfId="141" applyNumberFormat="1" applyFont="1" applyBorder="1" applyAlignment="1">
      <alignment vertical="center"/>
    </xf>
    <xf numFmtId="17" fontId="90" fillId="0" borderId="1" xfId="141" applyNumberFormat="1" applyFont="1" applyBorder="1" applyAlignment="1">
      <alignment vertical="center"/>
    </xf>
    <xf numFmtId="4" fontId="90" fillId="0" borderId="1" xfId="911" applyNumberFormat="1" applyFont="1" applyBorder="1" applyAlignment="1">
      <alignment horizontal="right" vertical="center" shrinkToFit="1"/>
    </xf>
    <xf numFmtId="0" fontId="120" fillId="0" borderId="1" xfId="0" applyFont="1" applyBorder="1" applyAlignment="1">
      <alignment horizontal="left" vertical="top" wrapText="1"/>
    </xf>
    <xf numFmtId="198" fontId="97" fillId="0" borderId="1" xfId="912" applyNumberFormat="1" applyFont="1" applyFill="1" applyBorder="1" applyAlignment="1">
      <alignment horizontal="left"/>
    </xf>
    <xf numFmtId="43" fontId="102" fillId="24" borderId="1" xfId="912" applyNumberFormat="1" applyFont="1" applyFill="1" applyBorder="1" applyAlignment="1">
      <alignment horizontal="center" wrapText="1"/>
    </xf>
    <xf numFmtId="0" fontId="121" fillId="0" borderId="35" xfId="0" applyFont="1" applyBorder="1" applyAlignment="1">
      <alignment horizontal="left" vertical="center"/>
    </xf>
    <xf numFmtId="43" fontId="92" fillId="0" borderId="1" xfId="910" applyFont="1" applyBorder="1" applyAlignment="1">
      <alignment horizontal="right" vertical="center" wrapText="1"/>
    </xf>
    <xf numFmtId="0" fontId="121" fillId="0" borderId="36" xfId="0" applyFont="1" applyBorder="1" applyAlignment="1">
      <alignment horizontal="left" vertical="center"/>
    </xf>
    <xf numFmtId="0" fontId="93" fillId="24" borderId="1" xfId="0" applyFont="1" applyFill="1" applyBorder="1" applyAlignment="1">
      <alignment horizontal="left" vertical="top"/>
    </xf>
    <xf numFmtId="0" fontId="93" fillId="24" borderId="1" xfId="0" applyFont="1" applyFill="1" applyBorder="1" applyAlignment="1">
      <alignment horizontal="center" vertical="center"/>
    </xf>
    <xf numFmtId="43" fontId="93" fillId="24" borderId="1" xfId="910" applyFont="1" applyFill="1" applyBorder="1" applyAlignment="1">
      <alignment horizontal="right" vertical="top"/>
    </xf>
    <xf numFmtId="0" fontId="92" fillId="24" borderId="1" xfId="0" applyFont="1" applyFill="1" applyBorder="1" applyAlignment="1">
      <alignment horizontal="left" vertical="top"/>
    </xf>
    <xf numFmtId="43" fontId="92" fillId="24" borderId="1" xfId="910" applyFont="1" applyFill="1" applyBorder="1" applyAlignment="1">
      <alignment horizontal="right" vertical="top"/>
    </xf>
    <xf numFmtId="43" fontId="92" fillId="0" borderId="1" xfId="0" applyNumberFormat="1" applyFont="1" applyBorder="1" applyAlignment="1">
      <alignment horizontal="center" vertical="center" wrapText="1"/>
    </xf>
    <xf numFmtId="0" fontId="121" fillId="24" borderId="1" xfId="0" applyFont="1" applyFill="1" applyBorder="1" applyAlignment="1">
      <alignment horizontal="left" vertical="top"/>
    </xf>
    <xf numFmtId="43" fontId="93" fillId="0" borderId="1" xfId="0" applyNumberFormat="1" applyFont="1" applyBorder="1" applyAlignment="1">
      <alignment horizontal="center" vertical="center" wrapText="1"/>
    </xf>
    <xf numFmtId="0" fontId="93" fillId="24" borderId="1" xfId="0" applyFont="1" applyFill="1" applyBorder="1" applyAlignment="1">
      <alignment vertical="top"/>
    </xf>
    <xf numFmtId="0" fontId="91" fillId="0" borderId="1" xfId="0" applyFont="1" applyBorder="1"/>
    <xf numFmtId="0" fontId="93" fillId="24" borderId="1" xfId="0" applyFont="1" applyFill="1" applyBorder="1" applyAlignment="1">
      <alignment vertical="top" wrapText="1"/>
    </xf>
    <xf numFmtId="0" fontId="92" fillId="24" borderId="1" xfId="0" applyFont="1" applyFill="1" applyBorder="1" applyAlignment="1">
      <alignment horizontal="center" vertical="top"/>
    </xf>
    <xf numFmtId="0" fontId="93" fillId="24" borderId="1" xfId="0" applyFont="1" applyFill="1" applyBorder="1" applyAlignment="1">
      <alignment horizontal="left" vertical="top" wrapText="1"/>
    </xf>
    <xf numFmtId="43" fontId="92" fillId="0" borderId="1" xfId="2" applyFont="1" applyBorder="1" applyAlignment="1">
      <alignment vertical="top"/>
    </xf>
    <xf numFmtId="0" fontId="92" fillId="0" borderId="0" xfId="0" applyFont="1" applyAlignment="1">
      <alignment vertical="top"/>
    </xf>
    <xf numFmtId="43" fontId="92" fillId="0" borderId="0" xfId="2" applyFont="1" applyAlignment="1">
      <alignment vertical="top"/>
    </xf>
    <xf numFmtId="0" fontId="91" fillId="0" borderId="0" xfId="0" applyFont="1" applyAlignment="1">
      <alignment vertical="top"/>
    </xf>
    <xf numFmtId="0" fontId="93" fillId="24" borderId="1" xfId="0" applyFont="1" applyFill="1" applyBorder="1" applyAlignment="1">
      <alignment horizontal="left" vertical="center"/>
    </xf>
    <xf numFmtId="0" fontId="92" fillId="60" borderId="37" xfId="0" applyFont="1" applyFill="1" applyBorder="1" applyAlignment="1">
      <alignment horizontal="left"/>
    </xf>
    <xf numFmtId="0" fontId="92" fillId="60" borderId="38" xfId="0" applyFont="1" applyFill="1" applyBorder="1" applyAlignment="1">
      <alignment horizontal="left"/>
    </xf>
    <xf numFmtId="0" fontId="92" fillId="60" borderId="1" xfId="0" applyFont="1" applyFill="1" applyBorder="1" applyAlignment="1">
      <alignment horizontal="left"/>
    </xf>
    <xf numFmtId="0" fontId="93" fillId="0" borderId="1" xfId="0" applyFont="1" applyBorder="1" applyAlignment="1">
      <alignment horizontal="left" vertical="top" wrapText="1"/>
    </xf>
    <xf numFmtId="0" fontId="93" fillId="0" borderId="1" xfId="0" applyFont="1" applyBorder="1" applyAlignment="1">
      <alignment horizontal="left"/>
    </xf>
    <xf numFmtId="0" fontId="122" fillId="0" borderId="1" xfId="141" applyFont="1" applyBorder="1"/>
    <xf numFmtId="0" fontId="117" fillId="0" borderId="1" xfId="141" applyFont="1" applyBorder="1"/>
    <xf numFmtId="43" fontId="92" fillId="0" borderId="1" xfId="2" applyFont="1" applyBorder="1" applyAlignment="1">
      <alignment horizontal="left"/>
    </xf>
    <xf numFmtId="0" fontId="92" fillId="0" borderId="10" xfId="0" applyFont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2" xfId="0" applyFont="1" applyBorder="1" applyAlignment="1">
      <alignment horizontal="center"/>
    </xf>
    <xf numFmtId="0" fontId="90" fillId="0" borderId="1" xfId="0" applyFont="1" applyBorder="1" applyAlignment="1">
      <alignment horizontal="center" vertical="center" wrapText="1"/>
    </xf>
    <xf numFmtId="0" fontId="90" fillId="0" borderId="1" xfId="0" applyFont="1" applyBorder="1" applyAlignment="1">
      <alignment vertical="top" wrapText="1"/>
    </xf>
    <xf numFmtId="43" fontId="92" fillId="0" borderId="1" xfId="2" applyFont="1" applyFill="1" applyBorder="1"/>
    <xf numFmtId="0" fontId="92" fillId="0" borderId="0" xfId="0" applyFont="1" applyAlignment="1">
      <alignment horizontal="left"/>
    </xf>
    <xf numFmtId="43" fontId="92" fillId="0" borderId="0" xfId="2" applyFont="1" applyFill="1"/>
    <xf numFmtId="0" fontId="92" fillId="0" borderId="0" xfId="0" applyFont="1" applyAlignment="1">
      <alignment horizontal="center"/>
    </xf>
    <xf numFmtId="0" fontId="90" fillId="0" borderId="2" xfId="0" applyFont="1" applyBorder="1" applyAlignment="1">
      <alignment horizontal="left"/>
    </xf>
    <xf numFmtId="0" fontId="90" fillId="0" borderId="2" xfId="0" applyFont="1" applyBorder="1" applyAlignment="1">
      <alignment horizontal="center" vertical="top"/>
    </xf>
    <xf numFmtId="43" fontId="90" fillId="0" borderId="0" xfId="2" applyFont="1" applyFill="1" applyAlignment="1">
      <alignment horizontal="center"/>
    </xf>
    <xf numFmtId="43" fontId="90" fillId="0" borderId="2" xfId="2" applyFont="1" applyFill="1" applyBorder="1" applyAlignment="1">
      <alignment horizontal="center"/>
    </xf>
    <xf numFmtId="43" fontId="90" fillId="0" borderId="1" xfId="2" applyFont="1" applyFill="1" applyBorder="1" applyAlignment="1">
      <alignment horizontal="center" vertical="center" wrapText="1"/>
    </xf>
    <xf numFmtId="0" fontId="92" fillId="0" borderId="35" xfId="0" applyFont="1" applyBorder="1" applyAlignment="1">
      <alignment vertical="top" wrapText="1"/>
    </xf>
    <xf numFmtId="198" fontId="92" fillId="0" borderId="35" xfId="0" applyNumberFormat="1" applyFont="1" applyBorder="1" applyAlignment="1">
      <alignment vertical="top"/>
    </xf>
    <xf numFmtId="198" fontId="92" fillId="0" borderId="35" xfId="0" applyNumberFormat="1" applyFont="1" applyBorder="1" applyAlignment="1">
      <alignment horizontal="center" vertical="top"/>
    </xf>
    <xf numFmtId="43" fontId="92" fillId="0" borderId="35" xfId="2" applyFont="1" applyFill="1" applyBorder="1" applyAlignment="1">
      <alignment vertical="top"/>
    </xf>
    <xf numFmtId="43" fontId="92" fillId="0" borderId="1" xfId="2" applyFont="1" applyFill="1" applyBorder="1" applyAlignment="1">
      <alignment vertical="top"/>
    </xf>
    <xf numFmtId="0" fontId="92" fillId="0" borderId="35" xfId="0" applyFont="1" applyBorder="1" applyAlignment="1">
      <alignment horizontal="left" vertical="top" wrapText="1"/>
    </xf>
    <xf numFmtId="0" fontId="92" fillId="0" borderId="37" xfId="0" applyFont="1" applyBorder="1" applyAlignment="1">
      <alignment vertical="top" wrapText="1"/>
    </xf>
    <xf numFmtId="3" fontId="92" fillId="0" borderId="35" xfId="0" applyNumberFormat="1" applyFont="1" applyBorder="1" applyAlignment="1">
      <alignment horizontal="center" vertical="top" wrapText="1"/>
    </xf>
    <xf numFmtId="43" fontId="92" fillId="0" borderId="35" xfId="2" applyFont="1" applyFill="1" applyBorder="1" applyAlignment="1">
      <alignment horizontal="right" vertical="top" wrapText="1"/>
    </xf>
    <xf numFmtId="199" fontId="92" fillId="0" borderId="0" xfId="0" applyNumberFormat="1" applyFont="1" applyAlignment="1">
      <alignment horizontal="center" vertical="top" wrapText="1"/>
    </xf>
    <xf numFmtId="0" fontId="92" fillId="0" borderId="35" xfId="0" applyFont="1" applyBorder="1" applyAlignment="1">
      <alignment horizontal="center" vertical="top" wrapText="1"/>
    </xf>
    <xf numFmtId="199" fontId="92" fillId="0" borderId="35" xfId="0" applyNumberFormat="1" applyFont="1" applyBorder="1" applyAlignment="1">
      <alignment horizontal="center" vertical="top" wrapText="1"/>
    </xf>
    <xf numFmtId="0" fontId="92" fillId="0" borderId="35" xfId="0" applyFont="1" applyBorder="1" applyAlignment="1">
      <alignment horizontal="center" vertical="top"/>
    </xf>
    <xf numFmtId="0" fontId="92" fillId="0" borderId="36" xfId="0" applyFont="1" applyBorder="1" applyAlignment="1">
      <alignment vertical="top" wrapText="1"/>
    </xf>
    <xf numFmtId="3" fontId="92" fillId="0" borderId="36" xfId="0" applyNumberFormat="1" applyFont="1" applyBorder="1" applyAlignment="1">
      <alignment vertical="top"/>
    </xf>
    <xf numFmtId="0" fontId="92" fillId="0" borderId="36" xfId="0" applyFont="1" applyBorder="1" applyAlignment="1">
      <alignment horizontal="center" vertical="top"/>
    </xf>
    <xf numFmtId="43" fontId="92" fillId="0" borderId="36" xfId="2" applyFont="1" applyFill="1" applyBorder="1" applyAlignment="1">
      <alignment vertical="top"/>
    </xf>
    <xf numFmtId="3" fontId="92" fillId="0" borderId="35" xfId="0" applyNumberFormat="1" applyFont="1" applyBorder="1" applyAlignment="1">
      <alignment vertical="top"/>
    </xf>
    <xf numFmtId="200" fontId="92" fillId="0" borderId="35" xfId="0" applyNumberFormat="1" applyFont="1" applyBorder="1" applyAlignment="1">
      <alignment vertical="top"/>
    </xf>
    <xf numFmtId="0" fontId="93" fillId="0" borderId="1" xfId="0" applyFont="1" applyBorder="1" applyAlignment="1">
      <alignment horizontal="left" vertical="center" wrapText="1"/>
    </xf>
    <xf numFmtId="43" fontId="92" fillId="0" borderId="1" xfId="2" applyFont="1" applyFill="1" applyBorder="1" applyAlignment="1">
      <alignment horizontal="center" vertical="center"/>
    </xf>
    <xf numFmtId="43" fontId="92" fillId="0" borderId="1" xfId="2" applyFont="1" applyFill="1" applyBorder="1" applyAlignment="1">
      <alignment horizontal="center" vertical="center" wrapText="1"/>
    </xf>
    <xf numFmtId="0" fontId="92" fillId="0" borderId="1" xfId="0" applyFont="1" applyBorder="1" applyAlignment="1">
      <alignment vertical="center" wrapText="1"/>
    </xf>
    <xf numFmtId="0" fontId="92" fillId="0" borderId="5" xfId="0" applyFont="1" applyBorder="1" applyAlignment="1">
      <alignment vertical="top"/>
    </xf>
    <xf numFmtId="0" fontId="92" fillId="0" borderId="5" xfId="0" applyFont="1" applyBorder="1" applyAlignment="1">
      <alignment horizontal="center" vertical="top"/>
    </xf>
    <xf numFmtId="0" fontId="92" fillId="0" borderId="5" xfId="0" applyFont="1" applyBorder="1" applyAlignment="1">
      <alignment vertical="top" wrapText="1"/>
    </xf>
    <xf numFmtId="0" fontId="92" fillId="0" borderId="5" xfId="0" applyFont="1" applyBorder="1" applyAlignment="1">
      <alignment vertical="center" wrapText="1"/>
    </xf>
    <xf numFmtId="198" fontId="92" fillId="0" borderId="36" xfId="0" applyNumberFormat="1" applyFont="1" applyBorder="1" applyAlignment="1">
      <alignment vertical="top"/>
    </xf>
    <xf numFmtId="43" fontId="92" fillId="0" borderId="5" xfId="2" applyFont="1" applyFill="1" applyBorder="1" applyAlignment="1">
      <alignment horizontal="center" vertical="center" wrapText="1"/>
    </xf>
    <xf numFmtId="0" fontId="92" fillId="0" borderId="5" xfId="0" applyFont="1" applyBorder="1" applyAlignment="1">
      <alignment horizontal="center" vertical="center" wrapText="1"/>
    </xf>
    <xf numFmtId="43" fontId="92" fillId="0" borderId="5" xfId="2" applyFont="1" applyFill="1" applyBorder="1" applyAlignment="1">
      <alignment vertical="top"/>
    </xf>
    <xf numFmtId="198" fontId="92" fillId="0" borderId="1" xfId="0" applyNumberFormat="1" applyFont="1" applyBorder="1" applyAlignment="1">
      <alignment vertical="top"/>
    </xf>
    <xf numFmtId="201" fontId="92" fillId="0" borderId="1" xfId="0" applyNumberFormat="1" applyFont="1" applyBorder="1" applyAlignment="1">
      <alignment horizontal="right" vertical="center"/>
    </xf>
    <xf numFmtId="43" fontId="92" fillId="0" borderId="1" xfId="2" applyFont="1" applyFill="1" applyBorder="1" applyAlignment="1">
      <alignment horizontal="right" vertical="center"/>
    </xf>
    <xf numFmtId="198" fontId="92" fillId="0" borderId="1" xfId="0" applyNumberFormat="1" applyFont="1" applyBorder="1" applyAlignment="1">
      <alignment horizontal="center"/>
    </xf>
    <xf numFmtId="0" fontId="92" fillId="0" borderId="0" xfId="0" applyFont="1" applyAlignment="1">
      <alignment horizontal="center" vertical="top"/>
    </xf>
    <xf numFmtId="0" fontId="92" fillId="0" borderId="0" xfId="0" applyFont="1" applyAlignment="1">
      <alignment vertical="top" wrapText="1"/>
    </xf>
    <xf numFmtId="0" fontId="92" fillId="0" borderId="0" xfId="0" applyFont="1" applyAlignment="1">
      <alignment horizontal="left" vertical="center" wrapText="1"/>
    </xf>
    <xf numFmtId="198" fontId="92" fillId="0" borderId="0" xfId="0" applyNumberFormat="1" applyFont="1" applyAlignment="1">
      <alignment vertical="top"/>
    </xf>
    <xf numFmtId="43" fontId="92" fillId="0" borderId="0" xfId="2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43" fontId="92" fillId="0" borderId="0" xfId="2" applyFont="1" applyFill="1" applyBorder="1" applyAlignment="1">
      <alignment vertical="top"/>
    </xf>
    <xf numFmtId="0" fontId="92" fillId="0" borderId="0" xfId="0" applyFont="1" applyAlignment="1">
      <alignment vertical="center" wrapText="1"/>
    </xf>
    <xf numFmtId="43" fontId="92" fillId="0" borderId="0" xfId="2" applyFont="1" applyFill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2" fillId="0" borderId="1" xfId="0" applyFont="1" applyBorder="1" applyAlignment="1">
      <alignment horizontal="center" vertical="top" wrapText="1"/>
    </xf>
    <xf numFmtId="0" fontId="92" fillId="0" borderId="3" xfId="0" applyFont="1" applyBorder="1" applyAlignment="1">
      <alignment horizontal="center" vertical="top" wrapText="1"/>
    </xf>
    <xf numFmtId="192" fontId="92" fillId="0" borderId="1" xfId="2" applyNumberFormat="1" applyFont="1" applyFill="1" applyBorder="1" applyAlignment="1">
      <alignment horizontal="center" vertical="top" wrapText="1"/>
    </xf>
    <xf numFmtId="0" fontId="92" fillId="0" borderId="1" xfId="0" applyFont="1" applyBorder="1" applyAlignment="1">
      <alignment horizontal="left" vertical="top" wrapText="1"/>
    </xf>
    <xf numFmtId="43" fontId="92" fillId="0" borderId="1" xfId="2" applyFont="1" applyFill="1" applyBorder="1" applyAlignment="1">
      <alignment vertical="top" wrapText="1"/>
    </xf>
    <xf numFmtId="0" fontId="92" fillId="0" borderId="1" xfId="0" applyFont="1" applyBorder="1" applyAlignment="1">
      <alignment horizontal="left" vertical="top"/>
    </xf>
    <xf numFmtId="43" fontId="92" fillId="0" borderId="1" xfId="0" applyNumberFormat="1" applyFont="1" applyBorder="1" applyAlignment="1">
      <alignment horizontal="left" vertical="top"/>
    </xf>
    <xf numFmtId="43" fontId="92" fillId="0" borderId="1" xfId="2" applyFont="1" applyFill="1" applyBorder="1" applyAlignment="1">
      <alignment horizontal="left" vertical="top"/>
    </xf>
    <xf numFmtId="0" fontId="93" fillId="0" borderId="0" xfId="0" applyFont="1" applyAlignment="1">
      <alignment vertical="top"/>
    </xf>
    <xf numFmtId="0" fontId="92" fillId="0" borderId="5" xfId="0" applyFont="1" applyBorder="1" applyAlignment="1">
      <alignment horizontal="center" vertical="center"/>
    </xf>
    <xf numFmtId="0" fontId="92" fillId="0" borderId="6" xfId="0" applyFont="1" applyBorder="1" applyAlignment="1">
      <alignment horizontal="center" vertical="center" wrapText="1"/>
    </xf>
    <xf numFmtId="0" fontId="92" fillId="0" borderId="7" xfId="0" applyFont="1" applyBorder="1" applyAlignment="1">
      <alignment horizontal="center" vertical="center"/>
    </xf>
    <xf numFmtId="1" fontId="93" fillId="0" borderId="1" xfId="0" applyNumberFormat="1" applyFont="1" applyBorder="1" applyAlignment="1">
      <alignment horizontal="center" vertical="top"/>
    </xf>
    <xf numFmtId="0" fontId="93" fillId="0" borderId="1" xfId="915" applyFont="1" applyBorder="1" applyAlignment="1">
      <alignment vertical="top"/>
    </xf>
    <xf numFmtId="0" fontId="93" fillId="0" borderId="1" xfId="0" applyFont="1" applyBorder="1" applyAlignment="1">
      <alignment horizontal="center" vertical="center"/>
    </xf>
    <xf numFmtId="43" fontId="93" fillId="0" borderId="1" xfId="2" applyFont="1" applyBorder="1" applyAlignment="1">
      <alignment vertical="top"/>
    </xf>
    <xf numFmtId="43" fontId="92" fillId="0" borderId="1" xfId="2" applyFont="1" applyBorder="1" applyAlignment="1">
      <alignment horizontal="center" vertical="top"/>
    </xf>
    <xf numFmtId="43" fontId="93" fillId="24" borderId="1" xfId="2" applyFont="1" applyFill="1" applyBorder="1" applyAlignment="1">
      <alignment vertical="top"/>
    </xf>
    <xf numFmtId="43" fontId="92" fillId="0" borderId="0" xfId="2" applyFont="1" applyFill="1" applyAlignment="1">
      <alignment horizontal="right" vertical="center"/>
    </xf>
    <xf numFmtId="43" fontId="92" fillId="0" borderId="0" xfId="2" applyFont="1" applyFill="1" applyAlignment="1">
      <alignment horizontal="center" vertical="center"/>
    </xf>
    <xf numFmtId="43" fontId="124" fillId="0" borderId="1" xfId="2" applyFont="1" applyFill="1" applyBorder="1" applyAlignment="1">
      <alignment horizontal="center" vertical="center" wrapText="1"/>
    </xf>
    <xf numFmtId="43" fontId="93" fillId="0" borderId="1" xfId="2" applyFont="1" applyFill="1" applyBorder="1" applyAlignment="1">
      <alignment horizontal="right" vertical="center" wrapText="1"/>
    </xf>
    <xf numFmtId="0" fontId="93" fillId="0" borderId="1" xfId="0" applyFont="1" applyBorder="1" applyAlignment="1">
      <alignment horizontal="left" vertical="center"/>
    </xf>
    <xf numFmtId="43" fontId="90" fillId="0" borderId="0" xfId="0" applyNumberFormat="1" applyFont="1"/>
    <xf numFmtId="0" fontId="93" fillId="0" borderId="0" xfId="0" applyFont="1" applyAlignment="1">
      <alignment horizontal="center" vertical="top"/>
    </xf>
    <xf numFmtId="0" fontId="93" fillId="0" borderId="1" xfId="0" applyFont="1" applyBorder="1" applyAlignment="1">
      <alignment vertical="top" wrapText="1"/>
    </xf>
    <xf numFmtId="192" fontId="93" fillId="0" borderId="1" xfId="2" applyNumberFormat="1" applyFont="1" applyBorder="1" applyAlignment="1">
      <alignment horizontal="center" vertical="center"/>
    </xf>
    <xf numFmtId="0" fontId="123" fillId="0" borderId="1" xfId="915" applyFont="1" applyBorder="1" applyAlignment="1">
      <alignment vertical="top" wrapText="1"/>
    </xf>
    <xf numFmtId="0" fontId="92" fillId="0" borderId="1" xfId="2" applyNumberFormat="1" applyFont="1" applyBorder="1" applyAlignment="1">
      <alignment horizontal="center" vertical="center"/>
    </xf>
    <xf numFmtId="43" fontId="92" fillId="0" borderId="1" xfId="2" applyFont="1" applyBorder="1" applyAlignment="1">
      <alignment horizontal="center" vertical="center"/>
    </xf>
    <xf numFmtId="192" fontId="123" fillId="0" borderId="1" xfId="2" applyNumberFormat="1" applyFont="1" applyFill="1" applyBorder="1" applyAlignment="1">
      <alignment horizontal="left" vertical="top"/>
    </xf>
    <xf numFmtId="192" fontId="92" fillId="0" borderId="1" xfId="2" applyNumberFormat="1" applyFont="1" applyBorder="1" applyAlignment="1">
      <alignment horizontal="center" vertical="top"/>
    </xf>
    <xf numFmtId="192" fontId="92" fillId="0" borderId="1" xfId="2" applyNumberFormat="1" applyFont="1" applyBorder="1" applyAlignment="1">
      <alignment horizontal="left" vertical="top" wrapText="1"/>
    </xf>
    <xf numFmtId="192" fontId="93" fillId="0" borderId="1" xfId="2" applyNumberFormat="1" applyFont="1" applyBorder="1" applyAlignment="1">
      <alignment horizontal="left" vertical="top" wrapText="1"/>
    </xf>
    <xf numFmtId="192" fontId="92" fillId="0" borderId="1" xfId="2" applyNumberFormat="1" applyFont="1" applyBorder="1" applyAlignment="1">
      <alignment horizontal="center" vertical="center"/>
    </xf>
    <xf numFmtId="43" fontId="92" fillId="0" borderId="1" xfId="2" applyFont="1" applyFill="1" applyBorder="1" applyAlignment="1">
      <alignment vertical="center"/>
    </xf>
    <xf numFmtId="43" fontId="92" fillId="0" borderId="41" xfId="2" applyFont="1" applyFill="1" applyBorder="1" applyAlignment="1">
      <alignment horizontal="right" vertical="center"/>
    </xf>
    <xf numFmtId="0" fontId="92" fillId="0" borderId="41" xfId="0" applyFont="1" applyBorder="1" applyAlignment="1">
      <alignment horizontal="center" vertical="center"/>
    </xf>
    <xf numFmtId="0" fontId="92" fillId="0" borderId="1" xfId="0" applyFont="1" applyBorder="1" applyAlignment="1">
      <alignment horizontal="left"/>
    </xf>
    <xf numFmtId="0" fontId="93" fillId="0" borderId="1" xfId="143" applyNumberFormat="1" applyFont="1" applyFill="1" applyBorder="1" applyAlignment="1">
      <alignment horizontal="center" vertical="center" wrapText="1"/>
    </xf>
    <xf numFmtId="0" fontId="92" fillId="0" borderId="1" xfId="0" applyFont="1" applyBorder="1" applyAlignment="1">
      <alignment horizontal="left" wrapText="1"/>
    </xf>
    <xf numFmtId="3" fontId="92" fillId="0" borderId="1" xfId="0" applyNumberFormat="1" applyFont="1" applyBorder="1" applyAlignment="1">
      <alignment horizontal="center" vertical="center"/>
    </xf>
    <xf numFmtId="192" fontId="123" fillId="0" borderId="1" xfId="916" applyNumberFormat="1" applyFont="1" applyFill="1" applyBorder="1" applyAlignment="1">
      <alignment horizontal="center" vertical="center" wrapText="1"/>
    </xf>
    <xf numFmtId="0" fontId="92" fillId="0" borderId="1" xfId="0" applyFont="1" applyBorder="1" applyAlignment="1">
      <alignment horizontal="left" vertical="center"/>
    </xf>
    <xf numFmtId="43" fontId="92" fillId="0" borderId="5" xfId="2" applyFont="1" applyFill="1" applyBorder="1" applyAlignment="1">
      <alignment horizontal="right" vertical="center"/>
    </xf>
    <xf numFmtId="0" fontId="92" fillId="0" borderId="5" xfId="0" applyFont="1" applyBorder="1"/>
    <xf numFmtId="0" fontId="93" fillId="0" borderId="1" xfId="908" applyFont="1" applyBorder="1" applyAlignment="1">
      <alignment horizontal="left" vertical="center" wrapText="1"/>
    </xf>
    <xf numFmtId="43" fontId="92" fillId="0" borderId="1" xfId="2" applyFont="1" applyFill="1" applyBorder="1" applyAlignment="1">
      <alignment horizontal="right" vertical="center" wrapText="1"/>
    </xf>
    <xf numFmtId="3" fontId="92" fillId="0" borderId="1" xfId="0" applyNumberFormat="1" applyFont="1" applyBorder="1" applyAlignment="1">
      <alignment horizontal="center" vertical="center" wrapText="1"/>
    </xf>
    <xf numFmtId="43" fontId="92" fillId="0" borderId="1" xfId="2" applyFont="1" applyFill="1" applyBorder="1" applyAlignment="1">
      <alignment horizontal="right" vertical="top"/>
    </xf>
    <xf numFmtId="193" fontId="92" fillId="0" borderId="1" xfId="0" applyNumberFormat="1" applyFont="1" applyBorder="1" applyAlignment="1">
      <alignment horizontal="center" vertical="center"/>
    </xf>
    <xf numFmtId="43" fontId="93" fillId="0" borderId="1" xfId="2" applyFont="1" applyFill="1" applyBorder="1" applyAlignment="1">
      <alignment horizontal="right" vertical="center"/>
    </xf>
    <xf numFmtId="3" fontId="93" fillId="0" borderId="1" xfId="0" applyNumberFormat="1" applyFont="1" applyBorder="1" applyAlignment="1">
      <alignment horizontal="center" vertical="center"/>
    </xf>
    <xf numFmtId="0" fontId="93" fillId="0" borderId="1" xfId="908" applyFont="1" applyBorder="1" applyAlignment="1">
      <alignment horizontal="center" vertical="center" wrapText="1"/>
    </xf>
    <xf numFmtId="43" fontId="92" fillId="0" borderId="1" xfId="2" applyFont="1" applyFill="1" applyBorder="1" applyAlignment="1">
      <alignment horizontal="left" vertical="center"/>
    </xf>
    <xf numFmtId="0" fontId="93" fillId="0" borderId="1" xfId="0" applyFont="1" applyBorder="1" applyAlignment="1">
      <alignment horizontal="center" vertical="center" wrapText="1"/>
    </xf>
    <xf numFmtId="43" fontId="92" fillId="0" borderId="1" xfId="2" applyFont="1" applyFill="1" applyBorder="1" applyAlignment="1">
      <alignment vertical="center" wrapText="1"/>
    </xf>
    <xf numFmtId="192" fontId="123" fillId="0" borderId="1" xfId="916" applyNumberFormat="1" applyFont="1" applyFill="1" applyBorder="1" applyAlignment="1">
      <alignment vertical="center" wrapText="1"/>
    </xf>
    <xf numFmtId="43" fontId="93" fillId="0" borderId="1" xfId="2" applyFont="1" applyFill="1" applyBorder="1" applyAlignment="1">
      <alignment vertical="center"/>
    </xf>
    <xf numFmtId="192" fontId="93" fillId="0" borderId="1" xfId="916" applyNumberFormat="1" applyFont="1" applyFill="1" applyBorder="1" applyAlignment="1">
      <alignment horizontal="center" vertical="center" wrapText="1"/>
    </xf>
    <xf numFmtId="0" fontId="93" fillId="0" borderId="1" xfId="0" applyFont="1" applyBorder="1"/>
    <xf numFmtId="43" fontId="90" fillId="0" borderId="0" xfId="2" applyFont="1" applyFill="1" applyAlignment="1">
      <alignment horizontal="center" vertical="center"/>
    </xf>
    <xf numFmtId="0" fontId="92" fillId="0" borderId="0" xfId="0" applyFont="1" applyAlignment="1">
      <alignment horizontal="left" vertical="center"/>
    </xf>
    <xf numFmtId="3" fontId="92" fillId="0" borderId="1" xfId="0" applyNumberFormat="1" applyFont="1" applyBorder="1"/>
    <xf numFmtId="43" fontId="92" fillId="0" borderId="1" xfId="2" applyFont="1" applyBorder="1" applyAlignment="1">
      <alignment horizontal="right"/>
    </xf>
    <xf numFmtId="192" fontId="123" fillId="24" borderId="1" xfId="916" applyNumberFormat="1" applyFont="1" applyFill="1" applyBorder="1" applyAlignment="1">
      <alignment vertical="center" wrapText="1"/>
    </xf>
    <xf numFmtId="3" fontId="92" fillId="0" borderId="1" xfId="0" applyNumberFormat="1" applyFont="1" applyBorder="1" applyAlignment="1">
      <alignment vertical="center"/>
    </xf>
    <xf numFmtId="3" fontId="92" fillId="0" borderId="1" xfId="0" applyNumberFormat="1" applyFont="1" applyBorder="1" applyAlignment="1">
      <alignment vertical="center" wrapText="1"/>
    </xf>
    <xf numFmtId="192" fontId="92" fillId="0" borderId="1" xfId="2" applyNumberFormat="1" applyFont="1" applyBorder="1" applyAlignment="1"/>
    <xf numFmtId="0" fontId="92" fillId="24" borderId="1" xfId="0" applyFont="1" applyFill="1" applyBorder="1" applyAlignment="1">
      <alignment vertical="center"/>
    </xf>
    <xf numFmtId="3" fontId="92" fillId="24" borderId="1" xfId="0" applyNumberFormat="1" applyFont="1" applyFill="1" applyBorder="1" applyAlignment="1">
      <alignment vertical="center"/>
    </xf>
    <xf numFmtId="0" fontId="93" fillId="24" borderId="1" xfId="0" applyFont="1" applyFill="1" applyBorder="1" applyAlignment="1">
      <alignment horizontal="center" vertical="center" wrapText="1"/>
    </xf>
    <xf numFmtId="43" fontId="92" fillId="24" borderId="1" xfId="2" applyFont="1" applyFill="1" applyBorder="1" applyAlignment="1">
      <alignment horizontal="right" vertical="center" wrapText="1"/>
    </xf>
    <xf numFmtId="0" fontId="92" fillId="24" borderId="1" xfId="0" applyFont="1" applyFill="1" applyBorder="1" applyAlignment="1">
      <alignment vertical="top" wrapText="1"/>
    </xf>
    <xf numFmtId="43" fontId="92" fillId="0" borderId="1" xfId="2" applyFont="1" applyBorder="1" applyAlignment="1">
      <alignment horizontal="right" vertical="top"/>
    </xf>
    <xf numFmtId="3" fontId="92" fillId="0" borderId="1" xfId="0" applyNumberFormat="1" applyFont="1" applyBorder="1" applyAlignment="1">
      <alignment horizontal="left" vertical="center"/>
    </xf>
    <xf numFmtId="43" fontId="90" fillId="0" borderId="0" xfId="2" applyFont="1"/>
    <xf numFmtId="0" fontId="90" fillId="24" borderId="0" xfId="0" applyFont="1" applyFill="1" applyAlignment="1">
      <alignment horizontal="center" vertical="top"/>
    </xf>
    <xf numFmtId="0" fontId="90" fillId="0" borderId="0" xfId="0" applyFont="1" applyAlignment="1">
      <alignment vertical="top"/>
    </xf>
    <xf numFmtId="43" fontId="90" fillId="24" borderId="0" xfId="2" applyFont="1" applyFill="1" applyAlignment="1">
      <alignment horizontal="center" vertical="top"/>
    </xf>
    <xf numFmtId="0" fontId="90" fillId="24" borderId="5" xfId="0" applyFont="1" applyFill="1" applyBorder="1" applyAlignment="1">
      <alignment horizontal="center" vertical="top" wrapText="1"/>
    </xf>
    <xf numFmtId="0" fontId="90" fillId="24" borderId="5" xfId="0" applyFont="1" applyFill="1" applyBorder="1" applyAlignment="1">
      <alignment horizontal="center" vertical="center"/>
    </xf>
    <xf numFmtId="0" fontId="90" fillId="24" borderId="5" xfId="0" applyFont="1" applyFill="1" applyBorder="1" applyAlignment="1">
      <alignment horizontal="center" vertical="center" shrinkToFit="1"/>
    </xf>
    <xf numFmtId="43" fontId="90" fillId="24" borderId="5" xfId="2" applyFont="1" applyFill="1" applyBorder="1" applyAlignment="1">
      <alignment horizontal="center" vertical="center" shrinkToFit="1"/>
    </xf>
    <xf numFmtId="43" fontId="90" fillId="24" borderId="5" xfId="2" applyFont="1" applyFill="1" applyBorder="1" applyAlignment="1">
      <alignment horizontal="center" vertical="center"/>
    </xf>
    <xf numFmtId="0" fontId="90" fillId="24" borderId="32" xfId="0" applyFont="1" applyFill="1" applyBorder="1" applyAlignment="1">
      <alignment horizontal="center" vertical="top" wrapText="1"/>
    </xf>
    <xf numFmtId="0" fontId="90" fillId="24" borderId="4" xfId="0" applyFont="1" applyFill="1" applyBorder="1" applyAlignment="1">
      <alignment horizontal="center" vertical="top" wrapText="1"/>
    </xf>
    <xf numFmtId="0" fontId="90" fillId="24" borderId="4" xfId="0" applyFont="1" applyFill="1" applyBorder="1" applyAlignment="1">
      <alignment horizontal="center" vertical="center"/>
    </xf>
    <xf numFmtId="0" fontId="93" fillId="0" borderId="3" xfId="0" applyFont="1" applyBorder="1" applyAlignment="1">
      <alignment horizontal="center" vertical="top"/>
    </xf>
    <xf numFmtId="192" fontId="93" fillId="0" borderId="1" xfId="2" applyNumberFormat="1" applyFont="1" applyFill="1" applyBorder="1" applyAlignment="1">
      <alignment horizontal="center" vertical="center"/>
    </xf>
    <xf numFmtId="43" fontId="93" fillId="0" borderId="1" xfId="2" applyFont="1" applyBorder="1" applyAlignment="1">
      <alignment horizontal="right" vertical="center"/>
    </xf>
    <xf numFmtId="0" fontId="90" fillId="58" borderId="0" xfId="0" applyFont="1" applyFill="1"/>
    <xf numFmtId="0" fontId="128" fillId="0" borderId="0" xfId="0" applyFont="1" applyAlignment="1" applyProtection="1">
      <alignment vertical="center" wrapText="1"/>
      <protection locked="0"/>
    </xf>
    <xf numFmtId="0" fontId="129" fillId="0" borderId="0" xfId="0" applyFont="1" applyAlignment="1" applyProtection="1">
      <alignment vertical="center"/>
      <protection locked="0"/>
    </xf>
    <xf numFmtId="187" fontId="128" fillId="0" borderId="0" xfId="0" applyNumberFormat="1" applyFont="1" applyAlignment="1" applyProtection="1">
      <alignment vertical="center" wrapText="1"/>
      <protection locked="0"/>
    </xf>
    <xf numFmtId="0" fontId="129" fillId="65" borderId="1" xfId="922" applyFont="1" applyFill="1" applyBorder="1" applyAlignment="1" applyProtection="1">
      <alignment horizontal="center" vertical="center"/>
      <protection locked="0"/>
    </xf>
    <xf numFmtId="0" fontId="129" fillId="62" borderId="1" xfId="922" applyFont="1" applyFill="1" applyBorder="1" applyAlignment="1" applyProtection="1">
      <alignment horizontal="center" vertical="center"/>
      <protection locked="0"/>
    </xf>
    <xf numFmtId="0" fontId="129" fillId="56" borderId="1" xfId="922" applyFont="1" applyFill="1" applyBorder="1" applyAlignment="1" applyProtection="1">
      <alignment horizontal="center" vertical="center"/>
      <protection locked="0"/>
    </xf>
    <xf numFmtId="0" fontId="129" fillId="66" borderId="1" xfId="922" applyFont="1" applyFill="1" applyBorder="1" applyAlignment="1" applyProtection="1">
      <alignment horizontal="center" vertical="center"/>
      <protection locked="0"/>
    </xf>
    <xf numFmtId="0" fontId="129" fillId="67" borderId="1" xfId="922" applyFont="1" applyFill="1" applyBorder="1" applyAlignment="1" applyProtection="1">
      <alignment horizontal="center" vertical="center"/>
      <protection locked="0"/>
    </xf>
    <xf numFmtId="0" fontId="129" fillId="68" borderId="1" xfId="922" applyFont="1" applyFill="1" applyBorder="1" applyAlignment="1" applyProtection="1">
      <alignment horizontal="center" vertical="center"/>
      <protection locked="0"/>
    </xf>
    <xf numFmtId="0" fontId="129" fillId="69" borderId="1" xfId="922" applyFont="1" applyFill="1" applyBorder="1" applyAlignment="1" applyProtection="1">
      <alignment horizontal="center" vertical="center"/>
      <protection locked="0"/>
    </xf>
    <xf numFmtId="0" fontId="129" fillId="70" borderId="1" xfId="922" applyFont="1" applyFill="1" applyBorder="1" applyAlignment="1" applyProtection="1">
      <alignment horizontal="center" vertical="center"/>
      <protection locked="0"/>
    </xf>
    <xf numFmtId="0" fontId="129" fillId="65" borderId="1" xfId="922" applyFont="1" applyFill="1" applyBorder="1" applyAlignment="1" applyProtection="1">
      <alignment horizontal="center" vertical="center" wrapText="1" shrinkToFit="1"/>
      <protection locked="0"/>
    </xf>
    <xf numFmtId="0" fontId="129" fillId="62" borderId="1" xfId="922" applyFont="1" applyFill="1" applyBorder="1" applyAlignment="1" applyProtection="1">
      <alignment horizontal="center" vertical="center" wrapText="1" shrinkToFit="1"/>
      <protection locked="0"/>
    </xf>
    <xf numFmtId="0" fontId="129" fillId="56" borderId="1" xfId="922" applyFont="1" applyFill="1" applyBorder="1" applyAlignment="1" applyProtection="1">
      <alignment horizontal="center" vertical="center" wrapText="1" shrinkToFit="1"/>
      <protection locked="0"/>
    </xf>
    <xf numFmtId="0" fontId="129" fillId="66" borderId="1" xfId="922" applyFont="1" applyFill="1" applyBorder="1" applyAlignment="1" applyProtection="1">
      <alignment horizontal="center" vertical="center" wrapText="1" shrinkToFit="1"/>
      <protection locked="0"/>
    </xf>
    <xf numFmtId="0" fontId="129" fillId="67" borderId="1" xfId="922" applyFont="1" applyFill="1" applyBorder="1" applyAlignment="1" applyProtection="1">
      <alignment horizontal="center" vertical="center" wrapText="1" shrinkToFit="1"/>
      <protection locked="0"/>
    </xf>
    <xf numFmtId="0" fontId="129" fillId="68" borderId="1" xfId="922" applyFont="1" applyFill="1" applyBorder="1" applyAlignment="1" applyProtection="1">
      <alignment horizontal="center" vertical="center" wrapText="1" shrinkToFit="1"/>
      <protection locked="0"/>
    </xf>
    <xf numFmtId="0" fontId="129" fillId="69" borderId="1" xfId="922" applyFont="1" applyFill="1" applyBorder="1" applyAlignment="1" applyProtection="1">
      <alignment horizontal="center" vertical="center" wrapText="1" shrinkToFit="1"/>
      <protection locked="0"/>
    </xf>
    <xf numFmtId="0" fontId="129" fillId="70" borderId="1" xfId="922" applyFont="1" applyFill="1" applyBorder="1" applyAlignment="1" applyProtection="1">
      <alignment horizontal="center" vertical="center" wrapText="1" shrinkToFit="1"/>
      <protection locked="0"/>
    </xf>
    <xf numFmtId="0" fontId="129" fillId="70" borderId="3" xfId="922" applyFont="1" applyFill="1" applyBorder="1" applyAlignment="1" applyProtection="1">
      <alignment horizontal="center" vertical="center" wrapText="1" shrinkToFit="1"/>
      <protection locked="0"/>
    </xf>
    <xf numFmtId="0" fontId="129" fillId="70" borderId="3" xfId="922" applyFont="1" applyFill="1" applyBorder="1" applyAlignment="1" applyProtection="1">
      <alignment horizontal="center" vertical="center"/>
      <protection locked="0"/>
    </xf>
    <xf numFmtId="0" fontId="128" fillId="0" borderId="0" xfId="0" applyFont="1" applyAlignment="1" applyProtection="1">
      <alignment vertical="center"/>
      <protection locked="0"/>
    </xf>
    <xf numFmtId="4" fontId="128" fillId="0" borderId="3" xfId="0" applyNumberFormat="1" applyFont="1" applyBorder="1" applyAlignment="1" applyProtection="1">
      <alignment vertical="center" wrapText="1"/>
      <protection locked="0"/>
    </xf>
    <xf numFmtId="4" fontId="128" fillId="0" borderId="9" xfId="0" applyNumberFormat="1" applyFont="1" applyBorder="1" applyAlignment="1" applyProtection="1">
      <alignment vertical="center" wrapText="1"/>
      <protection locked="0"/>
    </xf>
    <xf numFmtId="4" fontId="129" fillId="0" borderId="9" xfId="0" applyNumberFormat="1" applyFont="1" applyBorder="1" applyAlignment="1" applyProtection="1">
      <alignment vertical="center"/>
      <protection locked="0"/>
    </xf>
    <xf numFmtId="4" fontId="129" fillId="0" borderId="10" xfId="0" applyNumberFormat="1" applyFont="1" applyBorder="1" applyAlignment="1" applyProtection="1">
      <alignment vertical="center"/>
      <protection locked="0"/>
    </xf>
    <xf numFmtId="0" fontId="129" fillId="0" borderId="1" xfId="0" applyFont="1" applyBorder="1" applyAlignment="1" applyProtection="1">
      <alignment horizontal="left" vertical="center"/>
      <protection locked="0"/>
    </xf>
    <xf numFmtId="0" fontId="129" fillId="0" borderId="1" xfId="0" applyFont="1" applyBorder="1" applyAlignment="1" applyProtection="1">
      <alignment horizontal="left" vertical="center" wrapText="1"/>
      <protection locked="0"/>
    </xf>
    <xf numFmtId="187" fontId="129" fillId="0" borderId="1" xfId="0" applyNumberFormat="1" applyFont="1" applyBorder="1" applyAlignment="1">
      <alignment vertical="center" wrapText="1"/>
    </xf>
    <xf numFmtId="187" fontId="129" fillId="0" borderId="1" xfId="0" applyNumberFormat="1" applyFont="1" applyBorder="1" applyAlignment="1">
      <alignment vertical="center"/>
    </xf>
    <xf numFmtId="43" fontId="129" fillId="0" borderId="0" xfId="2" applyFont="1" applyAlignment="1" applyProtection="1">
      <alignment vertical="center"/>
      <protection locked="0"/>
    </xf>
    <xf numFmtId="43" fontId="129" fillId="0" borderId="0" xfId="0" applyNumberFormat="1" applyFont="1" applyAlignment="1" applyProtection="1">
      <alignment vertical="center"/>
      <protection locked="0"/>
    </xf>
    <xf numFmtId="0" fontId="130" fillId="0" borderId="1" xfId="0" applyFont="1" applyBorder="1" applyAlignment="1" applyProtection="1">
      <alignment horizontal="left" vertical="center"/>
      <protection locked="0"/>
    </xf>
    <xf numFmtId="0" fontId="130" fillId="0" borderId="45" xfId="0" applyFont="1" applyBorder="1" applyAlignment="1" applyProtection="1">
      <alignment horizontal="center" vertical="center" wrapText="1"/>
      <protection locked="0"/>
    </xf>
    <xf numFmtId="187" fontId="130" fillId="0" borderId="1" xfId="0" applyNumberFormat="1" applyFont="1" applyBorder="1" applyAlignment="1">
      <alignment vertical="center" wrapText="1"/>
    </xf>
    <xf numFmtId="0" fontId="130" fillId="0" borderId="0" xfId="0" applyFont="1" applyAlignment="1" applyProtection="1">
      <alignment vertical="center"/>
      <protection locked="0"/>
    </xf>
    <xf numFmtId="187" fontId="128" fillId="0" borderId="9" xfId="0" applyNumberFormat="1" applyFont="1" applyBorder="1" applyAlignment="1" applyProtection="1">
      <alignment vertical="center" wrapText="1"/>
      <protection locked="0"/>
    </xf>
    <xf numFmtId="187" fontId="128" fillId="0" borderId="10" xfId="0" applyNumberFormat="1" applyFont="1" applyBorder="1" applyAlignment="1" applyProtection="1">
      <alignment vertical="center" wrapText="1"/>
      <protection locked="0"/>
    </xf>
    <xf numFmtId="0" fontId="130" fillId="0" borderId="10" xfId="0" applyFont="1" applyBorder="1" applyAlignment="1" applyProtection="1">
      <alignment vertical="center" wrapText="1"/>
      <protection locked="0"/>
    </xf>
    <xf numFmtId="187" fontId="131" fillId="0" borderId="1" xfId="0" applyNumberFormat="1" applyFont="1" applyBorder="1" applyAlignment="1" applyProtection="1">
      <alignment vertical="center" wrapText="1"/>
      <protection locked="0"/>
    </xf>
    <xf numFmtId="0" fontId="131" fillId="0" borderId="0" xfId="0" applyFont="1" applyAlignment="1" applyProtection="1">
      <alignment vertical="center"/>
      <protection locked="0"/>
    </xf>
    <xf numFmtId="0" fontId="132" fillId="0" borderId="10" xfId="0" applyFont="1" applyBorder="1" applyAlignment="1" applyProtection="1">
      <alignment vertical="center" wrapText="1"/>
      <protection locked="0"/>
    </xf>
    <xf numFmtId="0" fontId="129" fillId="0" borderId="10" xfId="0" applyFont="1" applyBorder="1" applyAlignment="1" applyProtection="1">
      <alignment vertical="center" wrapText="1"/>
      <protection locked="0"/>
    </xf>
    <xf numFmtId="0" fontId="129" fillId="0" borderId="1" xfId="0" applyFont="1" applyBorder="1" applyAlignment="1" applyProtection="1">
      <alignment horizontal="center" vertical="center"/>
      <protection locked="0"/>
    </xf>
    <xf numFmtId="0" fontId="129" fillId="0" borderId="1" xfId="0" applyFont="1" applyBorder="1" applyAlignment="1" applyProtection="1">
      <alignment vertical="center"/>
      <protection locked="0"/>
    </xf>
    <xf numFmtId="187" fontId="129" fillId="0" borderId="1" xfId="0" applyNumberFormat="1" applyFont="1" applyBorder="1" applyAlignment="1" applyProtection="1">
      <alignment vertical="center"/>
      <protection locked="0"/>
    </xf>
    <xf numFmtId="0" fontId="129" fillId="0" borderId="0" xfId="0" applyFont="1" applyAlignment="1" applyProtection="1">
      <alignment horizontal="center" vertical="center"/>
      <protection locked="0"/>
    </xf>
    <xf numFmtId="0" fontId="129" fillId="0" borderId="0" xfId="0" applyFont="1" applyAlignment="1" applyProtection="1">
      <alignment horizontal="right" vertical="center"/>
      <protection locked="0"/>
    </xf>
    <xf numFmtId="187" fontId="133" fillId="0" borderId="1" xfId="0" applyNumberFormat="1" applyFont="1" applyBorder="1" applyAlignment="1">
      <alignment vertical="center" wrapText="1"/>
    </xf>
    <xf numFmtId="4" fontId="129" fillId="0" borderId="0" xfId="0" applyNumberFormat="1" applyFont="1" applyAlignment="1" applyProtection="1">
      <alignment vertical="center"/>
      <protection locked="0"/>
    </xf>
    <xf numFmtId="187" fontId="129" fillId="0" borderId="0" xfId="0" applyNumberFormat="1" applyFont="1" applyAlignment="1" applyProtection="1">
      <alignment vertical="center"/>
      <protection locked="0"/>
    </xf>
    <xf numFmtId="0" fontId="134" fillId="0" borderId="0" xfId="0" applyFont="1" applyAlignment="1">
      <alignment vertical="center"/>
    </xf>
    <xf numFmtId="0" fontId="135" fillId="0" borderId="0" xfId="0" applyFont="1" applyAlignment="1">
      <alignment horizontal="center" vertical="center" wrapText="1"/>
    </xf>
    <xf numFmtId="0" fontId="135" fillId="0" borderId="5" xfId="0" applyFont="1" applyBorder="1" applyAlignment="1">
      <alignment horizontal="center" vertical="top" wrapText="1"/>
    </xf>
    <xf numFmtId="0" fontId="135" fillId="0" borderId="0" xfId="0" applyFont="1" applyAlignment="1">
      <alignment vertical="top"/>
    </xf>
    <xf numFmtId="0" fontId="135" fillId="0" borderId="4" xfId="0" applyFont="1" applyBorder="1" applyAlignment="1">
      <alignment horizontal="center" vertical="top" wrapText="1"/>
    </xf>
    <xf numFmtId="4" fontId="134" fillId="0" borderId="0" xfId="0" applyNumberFormat="1" applyFont="1" applyAlignment="1">
      <alignment vertical="center"/>
    </xf>
    <xf numFmtId="43" fontId="134" fillId="0" borderId="0" xfId="0" applyNumberFormat="1" applyFont="1" applyAlignment="1">
      <alignment vertical="center"/>
    </xf>
    <xf numFmtId="43" fontId="134" fillId="0" borderId="0" xfId="2" applyFont="1" applyAlignment="1">
      <alignment vertical="center"/>
    </xf>
    <xf numFmtId="0" fontId="134" fillId="0" borderId="0" xfId="0" applyFont="1" applyAlignment="1">
      <alignment horizontal="left" vertical="center"/>
    </xf>
    <xf numFmtId="187" fontId="134" fillId="0" borderId="0" xfId="0" applyNumberFormat="1" applyFont="1" applyAlignment="1">
      <alignment horizontal="left" vertical="center"/>
    </xf>
    <xf numFmtId="0" fontId="135" fillId="0" borderId="0" xfId="0" applyFont="1" applyAlignment="1">
      <alignment vertical="center"/>
    </xf>
    <xf numFmtId="0" fontId="134" fillId="0" borderId="0" xfId="0" applyFont="1"/>
    <xf numFmtId="0" fontId="134" fillId="0" borderId="0" xfId="0" applyFont="1" applyAlignment="1">
      <alignment horizontal="right" vertical="center"/>
    </xf>
    <xf numFmtId="43" fontId="135" fillId="0" borderId="0" xfId="2" applyFont="1" applyAlignment="1">
      <alignment horizontal="center" vertical="center" wrapText="1"/>
    </xf>
    <xf numFmtId="43" fontId="135" fillId="0" borderId="6" xfId="2" applyFont="1" applyBorder="1" applyAlignment="1">
      <alignment horizontal="center" vertical="top" wrapText="1"/>
    </xf>
    <xf numFmtId="43" fontId="135" fillId="0" borderId="5" xfId="2" applyFont="1" applyBorder="1" applyAlignment="1">
      <alignment horizontal="center" vertical="top"/>
    </xf>
    <xf numFmtId="43" fontId="135" fillId="0" borderId="8" xfId="2" applyFont="1" applyBorder="1" applyAlignment="1">
      <alignment horizontal="center" vertical="top" wrapText="1"/>
    </xf>
    <xf numFmtId="43" fontId="135" fillId="0" borderId="4" xfId="2" applyFont="1" applyBorder="1" applyAlignment="1">
      <alignment horizontal="center" vertical="top"/>
    </xf>
    <xf numFmtId="43" fontId="134" fillId="0" borderId="1" xfId="2" applyFont="1" applyBorder="1" applyAlignment="1">
      <alignment vertical="center"/>
    </xf>
    <xf numFmtId="202" fontId="134" fillId="0" borderId="1" xfId="0" applyNumberFormat="1" applyFont="1" applyBorder="1" applyAlignment="1">
      <alignment vertical="center"/>
    </xf>
    <xf numFmtId="202" fontId="136" fillId="0" borderId="1" xfId="0" applyNumberFormat="1" applyFont="1" applyBorder="1" applyAlignment="1">
      <alignment horizontal="left" vertical="center" wrapText="1"/>
    </xf>
    <xf numFmtId="202" fontId="134" fillId="0" borderId="1" xfId="2" applyNumberFormat="1" applyFont="1" applyBorder="1" applyAlignment="1">
      <alignment horizontal="right" vertical="center"/>
    </xf>
    <xf numFmtId="202" fontId="134" fillId="0" borderId="1" xfId="2" applyNumberFormat="1" applyFont="1" applyBorder="1" applyAlignment="1">
      <alignment vertical="center"/>
    </xf>
    <xf numFmtId="202" fontId="135" fillId="0" borderId="1" xfId="0" applyNumberFormat="1" applyFont="1" applyBorder="1" applyAlignment="1">
      <alignment vertical="center"/>
    </xf>
    <xf numFmtId="202" fontId="137" fillId="0" borderId="1" xfId="0" applyNumberFormat="1" applyFont="1" applyBorder="1" applyAlignment="1">
      <alignment horizontal="left" vertical="center" wrapText="1"/>
    </xf>
    <xf numFmtId="202" fontId="135" fillId="0" borderId="1" xfId="2" applyNumberFormat="1" applyFont="1" applyBorder="1" applyAlignment="1">
      <alignment horizontal="right" vertical="center"/>
    </xf>
    <xf numFmtId="202" fontId="135" fillId="0" borderId="1" xfId="0" applyNumberFormat="1" applyFont="1" applyBorder="1" applyAlignment="1">
      <alignment horizontal="left" vertical="center" wrapText="1"/>
    </xf>
    <xf numFmtId="202" fontId="135" fillId="0" borderId="1" xfId="2" applyNumberFormat="1" applyFont="1" applyBorder="1" applyAlignment="1">
      <alignment vertical="center"/>
    </xf>
    <xf numFmtId="202" fontId="134" fillId="0" borderId="1" xfId="0" applyNumberFormat="1" applyFont="1" applyBorder="1" applyAlignment="1">
      <alignment horizontal="left" vertical="center" wrapText="1"/>
    </xf>
    <xf numFmtId="202" fontId="134" fillId="0" borderId="3" xfId="0" applyNumberFormat="1" applyFont="1" applyBorder="1" applyAlignment="1">
      <alignment vertical="center"/>
    </xf>
    <xf numFmtId="202" fontId="134" fillId="0" borderId="9" xfId="0" applyNumberFormat="1" applyFont="1" applyBorder="1" applyAlignment="1">
      <alignment vertical="center"/>
    </xf>
    <xf numFmtId="202" fontId="134" fillId="0" borderId="10" xfId="2" applyNumberFormat="1" applyFont="1" applyBorder="1" applyAlignment="1">
      <alignment vertical="center"/>
    </xf>
    <xf numFmtId="202" fontId="134" fillId="0" borderId="0" xfId="2" applyNumberFormat="1" applyFont="1" applyAlignment="1">
      <alignment vertical="center"/>
    </xf>
    <xf numFmtId="202" fontId="134" fillId="0" borderId="20" xfId="2" applyNumberFormat="1" applyFont="1" applyBorder="1" applyAlignment="1">
      <alignment vertical="center"/>
    </xf>
    <xf numFmtId="202" fontId="134" fillId="0" borderId="1" xfId="0" applyNumberFormat="1" applyFont="1" applyBorder="1" applyAlignment="1">
      <alignment vertical="center" wrapText="1"/>
    </xf>
    <xf numFmtId="202" fontId="134" fillId="0" borderId="1" xfId="2" applyNumberFormat="1" applyFont="1" applyBorder="1" applyAlignment="1">
      <alignment horizontal="right" vertical="center" wrapText="1"/>
    </xf>
    <xf numFmtId="202" fontId="134" fillId="0" borderId="0" xfId="0" applyNumberFormat="1" applyFont="1" applyAlignment="1">
      <alignment vertical="center"/>
    </xf>
    <xf numFmtId="202" fontId="134" fillId="0" borderId="0" xfId="0" applyNumberFormat="1" applyFont="1" applyAlignment="1">
      <alignment horizontal="left" vertical="center" wrapText="1"/>
    </xf>
    <xf numFmtId="202" fontId="134" fillId="0" borderId="0" xfId="2" applyNumberFormat="1" applyFont="1" applyAlignment="1">
      <alignment horizontal="right" vertical="center" wrapText="1"/>
    </xf>
    <xf numFmtId="202" fontId="135" fillId="0" borderId="6" xfId="2" applyNumberFormat="1" applyFont="1" applyBorder="1" applyAlignment="1">
      <alignment horizontal="center" vertical="top" wrapText="1"/>
    </xf>
    <xf numFmtId="202" fontId="135" fillId="0" borderId="5" xfId="2" applyNumberFormat="1" applyFont="1" applyBorder="1" applyAlignment="1">
      <alignment horizontal="center" vertical="top"/>
    </xf>
    <xf numFmtId="202" fontId="135" fillId="0" borderId="8" xfId="2" applyNumberFormat="1" applyFont="1" applyBorder="1" applyAlignment="1">
      <alignment horizontal="center" vertical="top" wrapText="1"/>
    </xf>
    <xf numFmtId="202" fontId="135" fillId="0" borderId="4" xfId="2" applyNumberFormat="1" applyFont="1" applyBorder="1" applyAlignment="1">
      <alignment horizontal="center" vertical="top"/>
    </xf>
    <xf numFmtId="202" fontId="134" fillId="0" borderId="1" xfId="2" applyNumberFormat="1" applyFont="1" applyFill="1" applyBorder="1" applyAlignment="1">
      <alignment horizontal="right" vertical="center"/>
    </xf>
    <xf numFmtId="202" fontId="135" fillId="0" borderId="1" xfId="2" applyNumberFormat="1" applyFont="1" applyBorder="1" applyAlignment="1">
      <alignment horizontal="center" vertical="center"/>
    </xf>
    <xf numFmtId="202" fontId="134" fillId="0" borderId="1" xfId="2" applyNumberFormat="1" applyFont="1" applyBorder="1" applyAlignment="1">
      <alignment horizontal="center" vertical="center"/>
    </xf>
    <xf numFmtId="202" fontId="134" fillId="0" borderId="1" xfId="2" applyNumberFormat="1" applyFont="1" applyBorder="1" applyAlignment="1">
      <alignment horizontal="center" vertical="top" wrapText="1" readingOrder="1"/>
    </xf>
    <xf numFmtId="202" fontId="135" fillId="0" borderId="6" xfId="2" applyNumberFormat="1" applyFont="1" applyBorder="1" applyAlignment="1">
      <alignment horizontal="center" vertical="center" wrapText="1"/>
    </xf>
    <xf numFmtId="202" fontId="135" fillId="0" borderId="5" xfId="2" applyNumberFormat="1" applyFont="1" applyBorder="1" applyAlignment="1">
      <alignment horizontal="center" vertical="center"/>
    </xf>
    <xf numFmtId="202" fontId="135" fillId="0" borderId="8" xfId="2" applyNumberFormat="1" applyFont="1" applyBorder="1" applyAlignment="1">
      <alignment horizontal="center" vertical="center" wrapText="1"/>
    </xf>
    <xf numFmtId="202" fontId="135" fillId="0" borderId="4" xfId="2" applyNumberFormat="1" applyFont="1" applyBorder="1" applyAlignment="1">
      <alignment horizontal="center" vertical="center"/>
    </xf>
    <xf numFmtId="202" fontId="134" fillId="0" borderId="1" xfId="0" applyNumberFormat="1" applyFont="1" applyBorder="1" applyAlignment="1">
      <alignment horizontal="left" vertical="center" wrapText="1" indent="1"/>
    </xf>
    <xf numFmtId="202" fontId="135" fillId="0" borderId="0" xfId="0" applyNumberFormat="1" applyFont="1" applyAlignment="1">
      <alignment vertical="center"/>
    </xf>
    <xf numFmtId="202" fontId="135" fillId="0" borderId="1" xfId="0" applyNumberFormat="1" applyFont="1" applyBorder="1" applyAlignment="1">
      <alignment horizontal="center" vertical="center" wrapText="1"/>
    </xf>
    <xf numFmtId="202" fontId="134" fillId="0" borderId="0" xfId="0" applyNumberFormat="1" applyFont="1" applyAlignment="1">
      <alignment horizontal="right" vertical="center"/>
    </xf>
    <xf numFmtId="202" fontId="135" fillId="0" borderId="3" xfId="0" applyNumberFormat="1" applyFont="1" applyBorder="1" applyAlignment="1">
      <alignment vertical="center" wrapText="1"/>
    </xf>
    <xf numFmtId="202" fontId="134" fillId="0" borderId="10" xfId="2" applyNumberFormat="1" applyFont="1" applyBorder="1" applyAlignment="1">
      <alignment vertical="center" wrapText="1"/>
    </xf>
    <xf numFmtId="202" fontId="135" fillId="0" borderId="1" xfId="2" applyNumberFormat="1" applyFont="1" applyBorder="1" applyAlignment="1">
      <alignment horizontal="right" vertical="center" wrapText="1"/>
    </xf>
    <xf numFmtId="202" fontId="134" fillId="0" borderId="3" xfId="2" applyNumberFormat="1" applyFont="1" applyBorder="1" applyAlignment="1">
      <alignment horizontal="right" vertical="center" wrapText="1"/>
    </xf>
    <xf numFmtId="202" fontId="134" fillId="0" borderId="0" xfId="0" applyNumberFormat="1" applyFont="1"/>
    <xf numFmtId="202" fontId="135" fillId="0" borderId="3" xfId="0" applyNumberFormat="1" applyFont="1" applyBorder="1" applyAlignment="1">
      <alignment wrapText="1"/>
    </xf>
    <xf numFmtId="202" fontId="134" fillId="0" borderId="10" xfId="2" applyNumberFormat="1" applyFont="1" applyBorder="1" applyAlignment="1">
      <alignment wrapText="1"/>
    </xf>
    <xf numFmtId="202" fontId="134" fillId="0" borderId="0" xfId="2" applyNumberFormat="1" applyFont="1"/>
    <xf numFmtId="202" fontId="134" fillId="0" borderId="1" xfId="2" applyNumberFormat="1" applyFont="1" applyBorder="1"/>
    <xf numFmtId="202" fontId="135" fillId="0" borderId="1" xfId="0" applyNumberFormat="1" applyFont="1" applyBorder="1" applyAlignment="1">
      <alignment horizontal="left" wrapText="1"/>
    </xf>
    <xf numFmtId="202" fontId="135" fillId="0" borderId="1" xfId="2" applyNumberFormat="1" applyFont="1" applyBorder="1" applyAlignment="1">
      <alignment horizontal="right" wrapText="1"/>
    </xf>
    <xf numFmtId="202" fontId="135" fillId="0" borderId="1" xfId="2" applyNumberFormat="1" applyFont="1" applyBorder="1"/>
    <xf numFmtId="202" fontId="134" fillId="0" borderId="1" xfId="0" applyNumberFormat="1" applyFont="1" applyBorder="1" applyAlignment="1">
      <alignment horizontal="left" wrapText="1"/>
    </xf>
    <xf numFmtId="202" fontId="134" fillId="0" borderId="1" xfId="2" applyNumberFormat="1" applyFont="1" applyBorder="1" applyAlignment="1">
      <alignment horizontal="right" wrapText="1"/>
    </xf>
    <xf numFmtId="202" fontId="134" fillId="0" borderId="3" xfId="2" applyNumberFormat="1" applyFont="1" applyBorder="1" applyAlignment="1">
      <alignment horizontal="right" wrapText="1"/>
    </xf>
    <xf numFmtId="202" fontId="134" fillId="0" borderId="1" xfId="0" applyNumberFormat="1" applyFont="1" applyBorder="1" applyAlignment="1">
      <alignment horizontal="left" vertical="center" indent="1" shrinkToFit="1"/>
    </xf>
    <xf numFmtId="0" fontId="122" fillId="24" borderId="0" xfId="923" applyFont="1" applyFill="1" applyAlignment="1"/>
    <xf numFmtId="4" fontId="117" fillId="72" borderId="0" xfId="924" applyNumberFormat="1" applyFont="1" applyFill="1" applyAlignment="1"/>
    <xf numFmtId="0" fontId="117" fillId="72" borderId="0" xfId="923" applyFont="1" applyFill="1" applyAlignment="1"/>
    <xf numFmtId="0" fontId="140" fillId="72" borderId="1" xfId="923" applyFont="1" applyFill="1" applyBorder="1" applyAlignment="1">
      <alignment horizontal="center" vertical="top" wrapText="1"/>
    </xf>
    <xf numFmtId="0" fontId="119" fillId="72" borderId="1" xfId="923" applyFont="1" applyFill="1" applyBorder="1" applyAlignment="1">
      <alignment horizontal="center" vertical="center"/>
    </xf>
    <xf numFmtId="4" fontId="119" fillId="72" borderId="0" xfId="923" applyNumberFormat="1" applyFont="1" applyFill="1" applyAlignment="1"/>
    <xf numFmtId="0" fontId="119" fillId="72" borderId="0" xfId="923" applyFont="1" applyFill="1" applyAlignment="1"/>
    <xf numFmtId="0" fontId="140" fillId="72" borderId="1" xfId="923" applyFont="1" applyFill="1" applyBorder="1" applyAlignment="1">
      <alignment horizontal="center" vertical="top" textRotation="90" wrapText="1"/>
    </xf>
    <xf numFmtId="0" fontId="140" fillId="72" borderId="1" xfId="923" applyFont="1" applyFill="1" applyBorder="1" applyAlignment="1">
      <alignment horizontal="center" vertical="center" textRotation="90" wrapText="1"/>
    </xf>
    <xf numFmtId="0" fontId="140" fillId="72" borderId="1" xfId="923" applyFont="1" applyFill="1" applyBorder="1" applyAlignment="1">
      <alignment horizontal="right" vertical="top" textRotation="90" wrapText="1"/>
    </xf>
    <xf numFmtId="0" fontId="140" fillId="72" borderId="0" xfId="923" applyFont="1" applyFill="1" applyAlignment="1">
      <alignment horizontal="left" vertical="top" wrapText="1"/>
    </xf>
    <xf numFmtId="0" fontId="122" fillId="72" borderId="1" xfId="923" applyFont="1" applyFill="1" applyBorder="1" applyAlignment="1">
      <alignment horizontal="center" vertical="top" wrapText="1"/>
    </xf>
    <xf numFmtId="0" fontId="122" fillId="72" borderId="1" xfId="923" applyFont="1" applyFill="1" applyBorder="1" applyAlignment="1">
      <alignment horizontal="left" vertical="top" wrapText="1"/>
    </xf>
    <xf numFmtId="4" fontId="122" fillId="72" borderId="1" xfId="924" applyNumberFormat="1" applyFont="1" applyFill="1" applyBorder="1" applyAlignment="1" applyProtection="1">
      <alignment horizontal="center" vertical="top" wrapText="1"/>
    </xf>
    <xf numFmtId="0" fontId="122" fillId="72" borderId="1" xfId="923" applyFont="1" applyFill="1" applyBorder="1" applyAlignment="1">
      <alignment horizontal="right" vertical="top" wrapText="1"/>
    </xf>
    <xf numFmtId="4" fontId="122" fillId="72" borderId="1" xfId="924" applyNumberFormat="1" applyFont="1" applyFill="1" applyBorder="1" applyAlignment="1" applyProtection="1">
      <alignment horizontal="left" vertical="top" wrapText="1"/>
    </xf>
    <xf numFmtId="0" fontId="122" fillId="72" borderId="0" xfId="923" applyFont="1" applyFill="1" applyAlignment="1">
      <alignment horizontal="left" vertical="top" wrapText="1"/>
    </xf>
    <xf numFmtId="0" fontId="142" fillId="72" borderId="1" xfId="923" applyFont="1" applyFill="1" applyBorder="1" applyAlignment="1">
      <alignment vertical="top" wrapText="1"/>
    </xf>
    <xf numFmtId="0" fontId="117" fillId="72" borderId="0" xfId="923" applyFont="1" applyFill="1" applyAlignment="1">
      <alignment horizontal="center"/>
    </xf>
    <xf numFmtId="4" fontId="117" fillId="72" borderId="46" xfId="923" applyNumberFormat="1" applyFont="1" applyFill="1" applyBorder="1" applyAlignment="1"/>
    <xf numFmtId="4" fontId="93" fillId="72" borderId="0" xfId="924" applyNumberFormat="1" applyFont="1" applyFill="1" applyAlignment="1">
      <alignment horizontal="right"/>
    </xf>
    <xf numFmtId="0" fontId="93" fillId="72" borderId="0" xfId="0" applyFont="1" applyFill="1"/>
    <xf numFmtId="4" fontId="92" fillId="72" borderId="0" xfId="924" applyNumberFormat="1" applyFont="1" applyFill="1" applyAlignment="1">
      <alignment horizontal="right"/>
    </xf>
    <xf numFmtId="0" fontId="92" fillId="72" borderId="0" xfId="0" applyFont="1" applyFill="1"/>
    <xf numFmtId="0" fontId="140" fillId="72" borderId="1" xfId="0" applyFont="1" applyFill="1" applyBorder="1" applyAlignment="1">
      <alignment horizontal="center" vertical="top" wrapText="1"/>
    </xf>
    <xf numFmtId="0" fontId="119" fillId="72" borderId="1" xfId="0" applyFont="1" applyFill="1" applyBorder="1" applyAlignment="1">
      <alignment horizontal="center" vertical="center"/>
    </xf>
    <xf numFmtId="0" fontId="119" fillId="72" borderId="0" xfId="0" applyFont="1" applyFill="1"/>
    <xf numFmtId="0" fontId="140" fillId="72" borderId="1" xfId="0" applyFont="1" applyFill="1" applyBorder="1" applyAlignment="1">
      <alignment horizontal="center" vertical="top" textRotation="90" wrapText="1"/>
    </xf>
    <xf numFmtId="0" fontId="140" fillId="72" borderId="1" xfId="0" applyFont="1" applyFill="1" applyBorder="1" applyAlignment="1">
      <alignment horizontal="center" vertical="center" textRotation="90" wrapText="1"/>
    </xf>
    <xf numFmtId="0" fontId="140" fillId="72" borderId="1" xfId="0" applyFont="1" applyFill="1" applyBorder="1" applyAlignment="1">
      <alignment horizontal="right" vertical="top" textRotation="90" wrapText="1"/>
    </xf>
    <xf numFmtId="0" fontId="140" fillId="72" borderId="0" xfId="0" applyFont="1" applyFill="1" applyAlignment="1">
      <alignment horizontal="left" vertical="top" wrapText="1"/>
    </xf>
    <xf numFmtId="0" fontId="97" fillId="72" borderId="1" xfId="0" applyFont="1" applyFill="1" applyBorder="1" applyAlignment="1">
      <alignment horizontal="center" vertical="top" wrapText="1"/>
    </xf>
    <xf numFmtId="0" fontId="100" fillId="72" borderId="1" xfId="0" applyFont="1" applyFill="1" applyBorder="1" applyAlignment="1">
      <alignment horizontal="left" vertical="top" wrapText="1"/>
    </xf>
    <xf numFmtId="4" fontId="97" fillId="72" borderId="1" xfId="0" applyNumberFormat="1" applyFont="1" applyFill="1" applyBorder="1" applyAlignment="1">
      <alignment horizontal="right" vertical="top" wrapText="1"/>
    </xf>
    <xf numFmtId="0" fontId="100" fillId="24" borderId="1" xfId="0" applyFont="1" applyFill="1" applyBorder="1" applyAlignment="1">
      <alignment horizontal="right" vertical="top" wrapText="1"/>
    </xf>
    <xf numFmtId="0" fontId="97" fillId="72" borderId="1" xfId="0" applyFont="1" applyFill="1" applyBorder="1"/>
    <xf numFmtId="201" fontId="100" fillId="72" borderId="1" xfId="0" applyNumberFormat="1" applyFont="1" applyFill="1" applyBorder="1" applyAlignment="1">
      <alignment vertical="top" wrapText="1"/>
    </xf>
    <xf numFmtId="199" fontId="100" fillId="72" borderId="1" xfId="0" applyNumberFormat="1" applyFont="1" applyFill="1" applyBorder="1" applyAlignment="1">
      <alignment vertical="top" wrapText="1"/>
    </xf>
    <xf numFmtId="0" fontId="100" fillId="72" borderId="1" xfId="0" applyFont="1" applyFill="1" applyBorder="1" applyAlignment="1">
      <alignment vertical="top" wrapText="1"/>
    </xf>
    <xf numFmtId="0" fontId="122" fillId="72" borderId="1" xfId="0" applyFont="1" applyFill="1" applyBorder="1" applyAlignment="1">
      <alignment horizontal="right" vertical="top" wrapText="1"/>
    </xf>
    <xf numFmtId="4" fontId="122" fillId="72" borderId="1" xfId="924" applyNumberFormat="1" applyFont="1" applyFill="1" applyBorder="1" applyAlignment="1" applyProtection="1">
      <alignment horizontal="right" vertical="top" wrapText="1"/>
    </xf>
    <xf numFmtId="4" fontId="100" fillId="72" borderId="0" xfId="0" applyNumberFormat="1" applyFont="1" applyFill="1"/>
    <xf numFmtId="0" fontId="97" fillId="72" borderId="0" xfId="0" applyFont="1" applyFill="1"/>
    <xf numFmtId="4" fontId="97" fillId="72" borderId="1" xfId="924" applyNumberFormat="1" applyFont="1" applyFill="1" applyBorder="1" applyAlignment="1" applyProtection="1">
      <alignment horizontal="right" vertical="top" wrapText="1"/>
    </xf>
    <xf numFmtId="0" fontId="100" fillId="72" borderId="1" xfId="0" applyFont="1" applyFill="1" applyBorder="1"/>
    <xf numFmtId="0" fontId="100" fillId="72" borderId="0" xfId="0" applyFont="1" applyFill="1"/>
    <xf numFmtId="4" fontId="97" fillId="72" borderId="0" xfId="0" applyNumberFormat="1" applyFont="1" applyFill="1"/>
    <xf numFmtId="0" fontId="92" fillId="72" borderId="1" xfId="0" applyFont="1" applyFill="1" applyBorder="1" applyAlignment="1">
      <alignment horizontal="left" vertical="top" wrapText="1"/>
    </xf>
    <xf numFmtId="0" fontId="93" fillId="72" borderId="1" xfId="0" applyFont="1" applyFill="1" applyBorder="1" applyAlignment="1">
      <alignment horizontal="center" vertical="top" wrapText="1"/>
    </xf>
    <xf numFmtId="4" fontId="92" fillId="72" borderId="1" xfId="0" applyNumberFormat="1" applyFont="1" applyFill="1" applyBorder="1" applyAlignment="1">
      <alignment horizontal="center" vertical="top" wrapText="1"/>
    </xf>
    <xf numFmtId="0" fontId="92" fillId="72" borderId="1" xfId="0" applyFont="1" applyFill="1" applyBorder="1" applyAlignment="1">
      <alignment vertical="top"/>
    </xf>
    <xf numFmtId="0" fontId="92" fillId="72" borderId="1" xfId="924" applyFont="1" applyFill="1" applyBorder="1" applyAlignment="1">
      <alignment vertical="top"/>
    </xf>
    <xf numFmtId="0" fontId="92" fillId="24" borderId="1" xfId="0" applyFont="1" applyFill="1" applyBorder="1" applyAlignment="1">
      <alignment horizontal="right" vertical="top"/>
    </xf>
    <xf numFmtId="199" fontId="92" fillId="72" borderId="1" xfId="0" applyNumberFormat="1" applyFont="1" applyFill="1" applyBorder="1" applyAlignment="1">
      <alignment vertical="top"/>
    </xf>
    <xf numFmtId="4" fontId="92" fillId="72" borderId="0" xfId="0" applyNumberFormat="1" applyFont="1" applyFill="1" applyAlignment="1">
      <alignment vertical="top"/>
    </xf>
    <xf numFmtId="0" fontId="92" fillId="72" borderId="0" xfId="0" applyFont="1" applyFill="1" applyAlignment="1">
      <alignment vertical="top"/>
    </xf>
    <xf numFmtId="0" fontId="122" fillId="72" borderId="1" xfId="0" applyFont="1" applyFill="1" applyBorder="1" applyAlignment="1">
      <alignment horizontal="left" vertical="top" wrapText="1"/>
    </xf>
    <xf numFmtId="0" fontId="122" fillId="72" borderId="1" xfId="0" applyFont="1" applyFill="1" applyBorder="1" applyAlignment="1">
      <alignment horizontal="center" vertical="top" wrapText="1"/>
    </xf>
    <xf numFmtId="0" fontId="122" fillId="72" borderId="0" xfId="0" applyFont="1" applyFill="1" applyAlignment="1">
      <alignment horizontal="left" vertical="top" wrapText="1"/>
    </xf>
    <xf numFmtId="0" fontId="142" fillId="72" borderId="1" xfId="0" applyFont="1" applyFill="1" applyBorder="1" applyAlignment="1">
      <alignment vertical="top" wrapText="1"/>
    </xf>
    <xf numFmtId="0" fontId="117" fillId="72" borderId="1" xfId="0" applyFont="1" applyFill="1" applyBorder="1" applyAlignment="1">
      <alignment horizontal="left" vertical="top" wrapText="1"/>
    </xf>
    <xf numFmtId="0" fontId="117" fillId="72" borderId="1" xfId="0" applyFont="1" applyFill="1" applyBorder="1" applyAlignment="1">
      <alignment horizontal="center" vertical="top" wrapText="1"/>
    </xf>
    <xf numFmtId="4" fontId="117" fillId="72" borderId="1" xfId="924" applyNumberFormat="1" applyFont="1" applyFill="1" applyBorder="1" applyAlignment="1" applyProtection="1">
      <alignment horizontal="center" vertical="top" wrapText="1"/>
    </xf>
    <xf numFmtId="0" fontId="117" fillId="72" borderId="1" xfId="0" applyFont="1" applyFill="1" applyBorder="1" applyAlignment="1">
      <alignment horizontal="right" vertical="top" wrapText="1"/>
    </xf>
    <xf numFmtId="4" fontId="117" fillId="72" borderId="1" xfId="924" applyNumberFormat="1" applyFont="1" applyFill="1" applyBorder="1" applyAlignment="1" applyProtection="1">
      <alignment horizontal="right" vertical="top" wrapText="1"/>
    </xf>
    <xf numFmtId="0" fontId="117" fillId="72" borderId="0" xfId="0" applyFont="1" applyFill="1" applyAlignment="1">
      <alignment horizontal="left" vertical="top" wrapText="1"/>
    </xf>
    <xf numFmtId="0" fontId="122" fillId="24" borderId="1" xfId="141" applyFont="1" applyFill="1" applyBorder="1" applyAlignment="1">
      <alignment horizontal="center"/>
    </xf>
    <xf numFmtId="0" fontId="142" fillId="24" borderId="1" xfId="141" applyFont="1" applyFill="1" applyBorder="1" applyAlignment="1">
      <alignment vertical="top" wrapText="1"/>
    </xf>
    <xf numFmtId="0" fontId="122" fillId="0" borderId="1" xfId="141" applyFont="1" applyBorder="1" applyAlignment="1">
      <alignment horizontal="center"/>
    </xf>
    <xf numFmtId="0" fontId="92" fillId="72" borderId="0" xfId="0" applyFont="1" applyFill="1" applyAlignment="1">
      <alignment horizontal="center"/>
    </xf>
    <xf numFmtId="0" fontId="92" fillId="72" borderId="0" xfId="0" applyFont="1" applyFill="1" applyAlignment="1">
      <alignment horizontal="right"/>
    </xf>
    <xf numFmtId="4" fontId="92" fillId="72" borderId="46" xfId="924" applyNumberFormat="1" applyFont="1" applyFill="1" applyBorder="1" applyAlignment="1">
      <alignment horizontal="right"/>
    </xf>
    <xf numFmtId="0" fontId="122" fillId="24" borderId="0" xfId="0" applyFont="1" applyFill="1"/>
    <xf numFmtId="0" fontId="117" fillId="72" borderId="0" xfId="0" applyFont="1" applyFill="1"/>
    <xf numFmtId="4" fontId="119" fillId="72" borderId="0" xfId="0" applyNumberFormat="1" applyFont="1" applyFill="1"/>
    <xf numFmtId="0" fontId="117" fillId="72" borderId="0" xfId="0" applyFont="1" applyFill="1" applyAlignment="1">
      <alignment horizontal="center"/>
    </xf>
    <xf numFmtId="4" fontId="117" fillId="72" borderId="46" xfId="0" applyNumberFormat="1" applyFont="1" applyFill="1" applyBorder="1"/>
    <xf numFmtId="4" fontId="92" fillId="72" borderId="0" xfId="924" applyNumberFormat="1" applyFont="1" applyFill="1" applyBorder="1" applyAlignment="1">
      <alignment horizontal="right"/>
    </xf>
    <xf numFmtId="0" fontId="92" fillId="24" borderId="0" xfId="0" applyFont="1" applyFill="1"/>
    <xf numFmtId="0" fontId="92" fillId="24" borderId="44" xfId="0" applyFont="1" applyFill="1" applyBorder="1" applyAlignment="1">
      <alignment vertical="top"/>
    </xf>
    <xf numFmtId="3" fontId="93" fillId="24" borderId="44" xfId="0" applyNumberFormat="1" applyFont="1" applyFill="1" applyBorder="1" applyAlignment="1">
      <alignment vertical="top"/>
    </xf>
    <xf numFmtId="3" fontId="92" fillId="24" borderId="44" xfId="0" applyNumberFormat="1" applyFont="1" applyFill="1" applyBorder="1" applyAlignment="1">
      <alignment vertical="top"/>
    </xf>
    <xf numFmtId="202" fontId="134" fillId="0" borderId="0" xfId="0" applyNumberFormat="1" applyFont="1" applyAlignment="1">
      <alignment horizontal="left" vertical="center" indent="1"/>
    </xf>
    <xf numFmtId="0" fontId="134" fillId="0" borderId="0" xfId="0" applyFont="1" applyAlignment="1">
      <alignment horizontal="left" vertical="center" indent="1"/>
    </xf>
    <xf numFmtId="202" fontId="136" fillId="0" borderId="1" xfId="0" applyNumberFormat="1" applyFont="1" applyBorder="1" applyAlignment="1">
      <alignment horizontal="left" vertical="center" wrapText="1" indent="4"/>
    </xf>
    <xf numFmtId="202" fontId="134" fillId="0" borderId="1" xfId="2" applyNumberFormat="1" applyFont="1" applyBorder="1" applyAlignment="1">
      <alignment horizontal="right" vertical="top"/>
    </xf>
    <xf numFmtId="4" fontId="134" fillId="0" borderId="1" xfId="2" applyNumberFormat="1" applyFont="1" applyBorder="1" applyAlignment="1">
      <alignment horizontal="right" wrapText="1"/>
    </xf>
    <xf numFmtId="4" fontId="90" fillId="0" borderId="1" xfId="0" applyNumberFormat="1" applyFont="1" applyBorder="1"/>
    <xf numFmtId="0" fontId="90" fillId="0" borderId="49" xfId="0" applyFont="1" applyBorder="1" applyAlignment="1">
      <alignment horizontal="center"/>
    </xf>
    <xf numFmtId="43" fontId="99" fillId="24" borderId="49" xfId="910" applyFont="1" applyFill="1" applyBorder="1"/>
    <xf numFmtId="43" fontId="99" fillId="24" borderId="49" xfId="0" applyNumberFormat="1" applyFont="1" applyFill="1" applyBorder="1" applyAlignment="1">
      <alignment horizontal="center"/>
    </xf>
    <xf numFmtId="43" fontId="100" fillId="24" borderId="49" xfId="0" applyNumberFormat="1" applyFont="1" applyFill="1" applyBorder="1"/>
    <xf numFmtId="1" fontId="93" fillId="0" borderId="1" xfId="0" applyNumberFormat="1" applyFont="1" applyBorder="1" applyAlignment="1">
      <alignment horizontal="center" vertical="center"/>
    </xf>
    <xf numFmtId="4" fontId="92" fillId="0" borderId="1" xfId="0" applyNumberFormat="1" applyFont="1" applyBorder="1"/>
    <xf numFmtId="37" fontId="92" fillId="0" borderId="1" xfId="909" applyNumberFormat="1" applyFont="1" applyBorder="1" applyAlignment="1">
      <alignment horizontal="center" vertical="center"/>
    </xf>
    <xf numFmtId="192" fontId="93" fillId="0" borderId="1" xfId="0" applyNumberFormat="1" applyFont="1" applyBorder="1" applyAlignment="1">
      <alignment horizontal="center" vertical="center"/>
    </xf>
    <xf numFmtId="4" fontId="92" fillId="0" borderId="1" xfId="2" applyNumberFormat="1" applyFont="1" applyBorder="1"/>
    <xf numFmtId="0" fontId="93" fillId="0" borderId="1" xfId="0" applyFont="1" applyBorder="1" applyAlignment="1">
      <alignment wrapText="1"/>
    </xf>
    <xf numFmtId="43" fontId="93" fillId="0" borderId="1" xfId="0" applyNumberFormat="1" applyFont="1" applyBorder="1" applyAlignment="1">
      <alignment vertical="top" wrapText="1"/>
    </xf>
    <xf numFmtId="0" fontId="90" fillId="0" borderId="0" xfId="0" applyFont="1" applyAlignment="1">
      <alignment horizontal="center" vertical="center"/>
    </xf>
    <xf numFmtId="17" fontId="92" fillId="0" borderId="1" xfId="0" applyNumberFormat="1" applyFont="1" applyBorder="1" applyAlignment="1">
      <alignment vertical="top"/>
    </xf>
    <xf numFmtId="0" fontId="93" fillId="0" borderId="5" xfId="141" applyFont="1" applyBorder="1"/>
    <xf numFmtId="0" fontId="92" fillId="0" borderId="31" xfId="0" applyFont="1" applyBorder="1" applyAlignment="1">
      <alignment horizontal="center"/>
    </xf>
    <xf numFmtId="43" fontId="92" fillId="0" borderId="5" xfId="2" applyFont="1" applyBorder="1"/>
    <xf numFmtId="0" fontId="92" fillId="0" borderId="5" xfId="0" applyFont="1" applyBorder="1" applyAlignment="1">
      <alignment horizontal="center"/>
    </xf>
    <xf numFmtId="43" fontId="90" fillId="0" borderId="49" xfId="0" applyNumberFormat="1" applyFont="1" applyBorder="1"/>
    <xf numFmtId="43" fontId="90" fillId="0" borderId="49" xfId="2" applyFont="1" applyBorder="1"/>
    <xf numFmtId="0" fontId="92" fillId="0" borderId="49" xfId="0" applyFont="1" applyBorder="1" applyAlignment="1">
      <alignment vertical="top"/>
    </xf>
    <xf numFmtId="43" fontId="90" fillId="0" borderId="49" xfId="0" applyNumberFormat="1" applyFont="1" applyBorder="1" applyAlignment="1">
      <alignment vertical="top"/>
    </xf>
    <xf numFmtId="0" fontId="90" fillId="0" borderId="49" xfId="0" applyFont="1" applyBorder="1" applyAlignment="1">
      <alignment vertical="top"/>
    </xf>
    <xf numFmtId="0" fontId="92" fillId="0" borderId="49" xfId="0" applyFont="1" applyBorder="1" applyAlignment="1">
      <alignment horizontal="center" vertical="top"/>
    </xf>
    <xf numFmtId="43" fontId="92" fillId="0" borderId="49" xfId="2" applyFont="1" applyBorder="1" applyAlignment="1">
      <alignment vertical="top"/>
    </xf>
    <xf numFmtId="0" fontId="92" fillId="0" borderId="49" xfId="0" applyFont="1" applyBorder="1" applyAlignment="1">
      <alignment horizontal="center" vertical="center" wrapText="1"/>
    </xf>
    <xf numFmtId="0" fontId="124" fillId="0" borderId="49" xfId="0" applyFont="1" applyBorder="1" applyAlignment="1">
      <alignment horizontal="center" vertical="top" wrapText="1"/>
    </xf>
    <xf numFmtId="43" fontId="90" fillId="0" borderId="49" xfId="0" applyNumberFormat="1" applyFont="1" applyBorder="1" applyAlignment="1">
      <alignment horizontal="center" vertical="center" wrapText="1"/>
    </xf>
    <xf numFmtId="0" fontId="119" fillId="0" borderId="0" xfId="0" applyFont="1"/>
    <xf numFmtId="0" fontId="144" fillId="0" borderId="0" xfId="0" applyFont="1"/>
    <xf numFmtId="0" fontId="122" fillId="0" borderId="5" xfId="141" applyFont="1" applyBorder="1"/>
    <xf numFmtId="43" fontId="92" fillId="0" borderId="5" xfId="0" applyNumberFormat="1" applyFont="1" applyBorder="1" applyAlignment="1">
      <alignment horizontal="center" vertical="center" wrapText="1"/>
    </xf>
    <xf numFmtId="0" fontId="119" fillId="0" borderId="1" xfId="0" applyFont="1" applyBorder="1" applyAlignment="1">
      <alignment horizontal="center"/>
    </xf>
    <xf numFmtId="4" fontId="119" fillId="0" borderId="1" xfId="0" applyNumberFormat="1" applyFont="1" applyBorder="1"/>
    <xf numFmtId="4" fontId="119" fillId="0" borderId="49" xfId="0" applyNumberFormat="1" applyFont="1" applyBorder="1"/>
    <xf numFmtId="43" fontId="97" fillId="24" borderId="6" xfId="910" applyFont="1" applyFill="1" applyBorder="1" applyAlignment="1">
      <alignment vertical="top"/>
    </xf>
    <xf numFmtId="43" fontId="118" fillId="0" borderId="1" xfId="0" applyNumberFormat="1" applyFont="1" applyBorder="1" applyAlignment="1">
      <alignment vertical="top"/>
    </xf>
    <xf numFmtId="0" fontId="102" fillId="24" borderId="49" xfId="0" applyFont="1" applyFill="1" applyBorder="1"/>
    <xf numFmtId="43" fontId="102" fillId="24" borderId="49" xfId="0" applyNumberFormat="1" applyFont="1" applyFill="1" applyBorder="1"/>
    <xf numFmtId="203" fontId="107" fillId="0" borderId="1" xfId="0" applyNumberFormat="1" applyFont="1" applyBorder="1" applyAlignment="1">
      <alignment vertical="center"/>
    </xf>
    <xf numFmtId="4" fontId="146" fillId="0" borderId="1" xfId="0" applyNumberFormat="1" applyFont="1" applyBorder="1" applyAlignment="1">
      <alignment horizontal="right" vertical="center" wrapText="1"/>
    </xf>
    <xf numFmtId="4" fontId="146" fillId="0" borderId="1" xfId="2" applyNumberFormat="1" applyFont="1" applyFill="1" applyBorder="1" applyAlignment="1">
      <alignment horizontal="right" vertical="center" wrapText="1"/>
    </xf>
    <xf numFmtId="4" fontId="146" fillId="0" borderId="1" xfId="0" applyNumberFormat="1" applyFont="1" applyBorder="1" applyAlignment="1">
      <alignment vertical="center" wrapText="1"/>
    </xf>
    <xf numFmtId="4" fontId="147" fillId="0" borderId="1" xfId="0" applyNumberFormat="1" applyFont="1" applyBorder="1" applyAlignment="1">
      <alignment horizontal="right" vertical="center" wrapText="1"/>
    </xf>
    <xf numFmtId="4" fontId="147" fillId="0" borderId="1" xfId="0" applyNumberFormat="1" applyFont="1" applyBorder="1" applyAlignment="1">
      <alignment vertical="center" wrapText="1"/>
    </xf>
    <xf numFmtId="4" fontId="145" fillId="0" borderId="1" xfId="0" applyNumberFormat="1" applyFont="1" applyBorder="1" applyAlignment="1">
      <alignment horizontal="right" vertical="center" wrapText="1"/>
    </xf>
    <xf numFmtId="4" fontId="145" fillId="0" borderId="1" xfId="2" applyNumberFormat="1" applyFont="1" applyFill="1" applyBorder="1" applyAlignment="1">
      <alignment horizontal="right" vertical="center" wrapText="1"/>
    </xf>
    <xf numFmtId="4" fontId="145" fillId="0" borderId="1" xfId="0" applyNumberFormat="1" applyFont="1" applyBorder="1" applyAlignment="1">
      <alignment vertical="center" wrapText="1"/>
    </xf>
    <xf numFmtId="4" fontId="145" fillId="0" borderId="9" xfId="0" applyNumberFormat="1" applyFont="1" applyBorder="1" applyAlignment="1">
      <alignment vertical="center" wrapText="1"/>
    </xf>
    <xf numFmtId="4" fontId="145" fillId="0" borderId="10" xfId="0" applyNumberFormat="1" applyFont="1" applyBorder="1" applyAlignment="1">
      <alignment vertical="center" wrapText="1"/>
    </xf>
    <xf numFmtId="4" fontId="148" fillId="0" borderId="1" xfId="0" applyNumberFormat="1" applyFont="1" applyBorder="1" applyAlignment="1">
      <alignment horizontal="right" vertical="top" wrapText="1"/>
    </xf>
    <xf numFmtId="4" fontId="148" fillId="0" borderId="1" xfId="0" applyNumberFormat="1" applyFont="1" applyBorder="1" applyAlignment="1">
      <alignment vertical="top" wrapText="1"/>
    </xf>
    <xf numFmtId="4" fontId="146" fillId="0" borderId="4" xfId="0" applyNumberFormat="1" applyFont="1" applyBorder="1" applyAlignment="1">
      <alignment vertical="center" wrapText="1"/>
    </xf>
    <xf numFmtId="4" fontId="146" fillId="0" borderId="1" xfId="0" applyNumberFormat="1" applyFont="1" applyBorder="1" applyAlignment="1">
      <alignment vertical="top" wrapText="1"/>
    </xf>
    <xf numFmtId="4" fontId="147" fillId="0" borderId="1" xfId="0" applyNumberFormat="1" applyFont="1" applyBorder="1" applyAlignment="1">
      <alignment vertical="top" wrapText="1"/>
    </xf>
    <xf numFmtId="4" fontId="149" fillId="0" borderId="1" xfId="0" applyNumberFormat="1" applyFont="1" applyBorder="1" applyAlignment="1">
      <alignment vertical="center" wrapText="1"/>
    </xf>
    <xf numFmtId="4" fontId="145" fillId="0" borderId="0" xfId="0" applyNumberFormat="1" applyFont="1" applyAlignment="1">
      <alignment vertical="center" wrapText="1"/>
    </xf>
    <xf numFmtId="4" fontId="145" fillId="0" borderId="0" xfId="0" applyNumberFormat="1" applyFont="1" applyAlignment="1">
      <alignment horizontal="center" vertical="center" wrapText="1"/>
    </xf>
    <xf numFmtId="4" fontId="146" fillId="0" borderId="0" xfId="0" applyNumberFormat="1" applyFont="1" applyAlignment="1">
      <alignment vertical="center"/>
    </xf>
    <xf numFmtId="4" fontId="145" fillId="0" borderId="5" xfId="0" applyNumberFormat="1" applyFont="1" applyBorder="1" applyAlignment="1">
      <alignment horizontal="center" vertical="center" wrapText="1"/>
    </xf>
    <xf numFmtId="4" fontId="145" fillId="0" borderId="4" xfId="0" applyNumberFormat="1" applyFont="1" applyBorder="1" applyAlignment="1">
      <alignment horizontal="center" vertical="center" wrapText="1"/>
    </xf>
    <xf numFmtId="4" fontId="146" fillId="0" borderId="0" xfId="0" applyNumberFormat="1" applyFont="1" applyAlignment="1">
      <alignment horizontal="center" vertical="center"/>
    </xf>
    <xf numFmtId="4" fontId="145" fillId="0" borderId="3" xfId="0" applyNumberFormat="1" applyFont="1" applyBorder="1" applyAlignment="1">
      <alignment vertical="center" wrapText="1"/>
    </xf>
    <xf numFmtId="4" fontId="145" fillId="0" borderId="2" xfId="0" applyNumberFormat="1" applyFont="1" applyBorder="1" applyAlignment="1">
      <alignment vertical="center" wrapText="1"/>
    </xf>
    <xf numFmtId="4" fontId="146" fillId="0" borderId="1" xfId="0" applyNumberFormat="1" applyFont="1" applyBorder="1" applyAlignment="1">
      <alignment horizontal="left" vertical="center" wrapText="1" indent="1"/>
    </xf>
    <xf numFmtId="4" fontId="145" fillId="0" borderId="1" xfId="0" applyNumberFormat="1" applyFont="1" applyBorder="1" applyAlignment="1">
      <alignment horizontal="left" vertical="center" wrapText="1"/>
    </xf>
    <xf numFmtId="4" fontId="145" fillId="0" borderId="0" xfId="0" applyNumberFormat="1" applyFont="1" applyAlignment="1">
      <alignment vertical="center"/>
    </xf>
    <xf numFmtId="4" fontId="145" fillId="0" borderId="3" xfId="0" applyNumberFormat="1" applyFont="1" applyBorder="1" applyAlignment="1">
      <alignment horizontal="left" vertical="center" wrapText="1"/>
    </xf>
    <xf numFmtId="4" fontId="146" fillId="0" borderId="3" xfId="0" applyNumberFormat="1" applyFont="1" applyBorder="1" applyAlignment="1">
      <alignment horizontal="left" vertical="center" wrapText="1" indent="1"/>
    </xf>
    <xf numFmtId="4" fontId="146" fillId="0" borderId="9" xfId="0" applyNumberFormat="1" applyFont="1" applyBorder="1" applyAlignment="1">
      <alignment horizontal="right" vertical="center" wrapText="1"/>
    </xf>
    <xf numFmtId="4" fontId="145" fillId="0" borderId="9" xfId="0" applyNumberFormat="1" applyFont="1" applyBorder="1" applyAlignment="1">
      <alignment horizontal="right" vertical="center" wrapText="1"/>
    </xf>
    <xf numFmtId="4" fontId="146" fillId="0" borderId="3" xfId="0" applyNumberFormat="1" applyFont="1" applyBorder="1" applyAlignment="1">
      <alignment horizontal="left" vertical="top" wrapText="1" indent="1"/>
    </xf>
    <xf numFmtId="4" fontId="146" fillId="0" borderId="9" xfId="0" applyNumberFormat="1" applyFont="1" applyBorder="1" applyAlignment="1">
      <alignment horizontal="right" vertical="top" wrapText="1"/>
    </xf>
    <xf numFmtId="4" fontId="146" fillId="0" borderId="0" xfId="0" applyNumberFormat="1" applyFont="1" applyAlignment="1">
      <alignment vertical="top"/>
    </xf>
    <xf numFmtId="4" fontId="145" fillId="0" borderId="0" xfId="0" applyNumberFormat="1" applyFont="1" applyAlignment="1">
      <alignment horizontal="left" vertical="center" wrapText="1"/>
    </xf>
    <xf numFmtId="4" fontId="145" fillId="0" borderId="0" xfId="0" applyNumberFormat="1" applyFont="1" applyAlignment="1">
      <alignment horizontal="right" vertical="center" wrapText="1"/>
    </xf>
    <xf numFmtId="4" fontId="146" fillId="0" borderId="0" xfId="0" applyNumberFormat="1" applyFont="1" applyAlignment="1">
      <alignment horizontal="center" vertical="center" wrapText="1"/>
    </xf>
    <xf numFmtId="4" fontId="151" fillId="0" borderId="0" xfId="0" applyNumberFormat="1" applyFont="1" applyAlignment="1">
      <alignment horizontal="right" vertical="center"/>
    </xf>
    <xf numFmtId="4" fontId="151" fillId="0" borderId="0" xfId="0" applyNumberFormat="1" applyFont="1" applyAlignment="1">
      <alignment vertical="center"/>
    </xf>
    <xf numFmtId="43" fontId="92" fillId="0" borderId="1" xfId="2" applyFont="1" applyFill="1" applyBorder="1" applyAlignment="1"/>
    <xf numFmtId="0" fontId="92" fillId="0" borderId="1" xfId="0" applyFont="1" applyBorder="1" applyAlignment="1">
      <alignment horizontal="center" wrapText="1"/>
    </xf>
    <xf numFmtId="43" fontId="92" fillId="0" borderId="1" xfId="2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0" fillId="0" borderId="3" xfId="0" applyFont="1" applyBorder="1" applyAlignment="1">
      <alignment horizontal="center" vertical="center" wrapText="1"/>
    </xf>
    <xf numFmtId="43" fontId="90" fillId="0" borderId="1" xfId="2" applyFont="1" applyBorder="1" applyAlignment="1">
      <alignment horizontal="center" wrapText="1"/>
    </xf>
    <xf numFmtId="0" fontId="90" fillId="0" borderId="3" xfId="0" applyFont="1" applyBorder="1" applyAlignment="1">
      <alignment horizontal="left" vertical="center" wrapText="1"/>
    </xf>
    <xf numFmtId="43" fontId="92" fillId="0" borderId="1" xfId="2" applyFont="1" applyFill="1" applyBorder="1" applyAlignment="1">
      <alignment wrapText="1"/>
    </xf>
    <xf numFmtId="0" fontId="90" fillId="0" borderId="1" xfId="0" applyFont="1" applyBorder="1" applyAlignment="1">
      <alignment horizontal="center" wrapText="1"/>
    </xf>
    <xf numFmtId="4" fontId="90" fillId="0" borderId="1" xfId="0" applyNumberFormat="1" applyFont="1" applyBorder="1" applyAlignment="1">
      <alignment wrapText="1"/>
    </xf>
    <xf numFmtId="43" fontId="90" fillId="0" borderId="1" xfId="2" applyFont="1" applyFill="1" applyBorder="1" applyAlignment="1">
      <alignment wrapText="1"/>
    </xf>
    <xf numFmtId="3" fontId="90" fillId="0" borderId="1" xfId="0" applyNumberFormat="1" applyFont="1" applyBorder="1" applyAlignment="1">
      <alignment horizontal="center" wrapText="1"/>
    </xf>
    <xf numFmtId="0" fontId="90" fillId="57" borderId="1" xfId="0" applyFont="1" applyFill="1" applyBorder="1" applyAlignment="1">
      <alignment horizontal="center" vertical="center" wrapText="1"/>
    </xf>
    <xf numFmtId="0" fontId="92" fillId="24" borderId="43" xfId="0" applyFont="1" applyFill="1" applyBorder="1" applyAlignment="1">
      <alignment vertical="top"/>
    </xf>
    <xf numFmtId="0" fontId="92" fillId="24" borderId="43" xfId="0" applyFont="1" applyFill="1" applyBorder="1"/>
    <xf numFmtId="3" fontId="92" fillId="24" borderId="43" xfId="0" applyNumberFormat="1" applyFont="1" applyFill="1" applyBorder="1"/>
    <xf numFmtId="0" fontId="92" fillId="24" borderId="44" xfId="0" applyFont="1" applyFill="1" applyBorder="1"/>
    <xf numFmtId="3" fontId="92" fillId="24" borderId="44" xfId="0" applyNumberFormat="1" applyFont="1" applyFill="1" applyBorder="1"/>
    <xf numFmtId="3" fontId="93" fillId="24" borderId="44" xfId="0" applyNumberFormat="1" applyFont="1" applyFill="1" applyBorder="1"/>
    <xf numFmtId="0" fontId="93" fillId="24" borderId="44" xfId="0" applyFont="1" applyFill="1" applyBorder="1"/>
    <xf numFmtId="0" fontId="92" fillId="24" borderId="47" xfId="0" applyFont="1" applyFill="1" applyBorder="1"/>
    <xf numFmtId="3" fontId="143" fillId="24" borderId="44" xfId="0" applyNumberFormat="1" applyFont="1" applyFill="1" applyBorder="1"/>
    <xf numFmtId="0" fontId="92" fillId="24" borderId="48" xfId="0" applyFont="1" applyFill="1" applyBorder="1"/>
    <xf numFmtId="0" fontId="92" fillId="24" borderId="32" xfId="0" applyFont="1" applyFill="1" applyBorder="1"/>
    <xf numFmtId="0" fontId="92" fillId="24" borderId="47" xfId="0" applyFont="1" applyFill="1" applyBorder="1" applyAlignment="1">
      <alignment vertical="top"/>
    </xf>
    <xf numFmtId="3" fontId="92" fillId="24" borderId="47" xfId="0" applyNumberFormat="1" applyFont="1" applyFill="1" applyBorder="1"/>
    <xf numFmtId="0" fontId="90" fillId="24" borderId="1" xfId="0" applyFont="1" applyFill="1" applyBorder="1" applyAlignment="1">
      <alignment horizontal="center" vertical="center"/>
    </xf>
    <xf numFmtId="4" fontId="92" fillId="0" borderId="0" xfId="0" applyNumberFormat="1" applyFont="1"/>
    <xf numFmtId="3" fontId="90" fillId="24" borderId="1" xfId="0" applyNumberFormat="1" applyFont="1" applyFill="1" applyBorder="1"/>
    <xf numFmtId="4" fontId="90" fillId="0" borderId="49" xfId="0" applyNumberFormat="1" applyFont="1" applyBorder="1"/>
    <xf numFmtId="43" fontId="100" fillId="24" borderId="0" xfId="0" applyNumberFormat="1" applyFont="1" applyFill="1"/>
    <xf numFmtId="0" fontId="102" fillId="24" borderId="6" xfId="0" applyFont="1" applyFill="1" applyBorder="1" applyAlignment="1">
      <alignment horizontal="center"/>
    </xf>
    <xf numFmtId="0" fontId="102" fillId="24" borderId="34" xfId="0" applyFont="1" applyFill="1" applyBorder="1" applyAlignment="1">
      <alignment horizontal="center"/>
    </xf>
    <xf numFmtId="0" fontId="102" fillId="24" borderId="34" xfId="0" applyFont="1" applyFill="1" applyBorder="1"/>
    <xf numFmtId="43" fontId="102" fillId="24" borderId="34" xfId="0" applyNumberFormat="1" applyFont="1" applyFill="1" applyBorder="1"/>
    <xf numFmtId="43" fontId="100" fillId="24" borderId="34" xfId="0" applyNumberFormat="1" applyFont="1" applyFill="1" applyBorder="1"/>
    <xf numFmtId="0" fontId="90" fillId="0" borderId="0" xfId="0" applyFont="1" applyAlignment="1">
      <alignment vertical="center" wrapText="1"/>
    </xf>
    <xf numFmtId="0" fontId="97" fillId="24" borderId="0" xfId="0" applyFont="1" applyFill="1" applyAlignment="1">
      <alignment vertical="top" wrapText="1" shrinkToFit="1"/>
    </xf>
    <xf numFmtId="0" fontId="100" fillId="24" borderId="0" xfId="0" applyFont="1" applyFill="1" applyAlignment="1">
      <alignment wrapText="1"/>
    </xf>
    <xf numFmtId="0" fontId="100" fillId="24" borderId="1" xfId="0" applyFont="1" applyFill="1" applyBorder="1" applyAlignment="1">
      <alignment horizontal="left" vertical="top" wrapText="1" shrinkToFit="1"/>
    </xf>
    <xf numFmtId="0" fontId="99" fillId="24" borderId="0" xfId="0" applyFont="1" applyFill="1" applyAlignment="1">
      <alignment horizontal="center" wrapText="1" shrinkToFit="1"/>
    </xf>
    <xf numFmtId="0" fontId="97" fillId="24" borderId="4" xfId="0" applyFont="1" applyFill="1" applyBorder="1" applyAlignment="1">
      <alignment vertical="top" wrapText="1" shrinkToFit="1"/>
    </xf>
    <xf numFmtId="0" fontId="102" fillId="24" borderId="34" xfId="0" applyFont="1" applyFill="1" applyBorder="1" applyAlignment="1">
      <alignment horizontal="center" wrapText="1"/>
    </xf>
    <xf numFmtId="0" fontId="102" fillId="24" borderId="0" xfId="0" applyFont="1" applyFill="1" applyAlignment="1">
      <alignment horizontal="center" wrapText="1"/>
    </xf>
    <xf numFmtId="43" fontId="99" fillId="24" borderId="0" xfId="910" applyFont="1" applyFill="1" applyBorder="1"/>
    <xf numFmtId="43" fontId="99" fillId="24" borderId="0" xfId="0" applyNumberFormat="1" applyFont="1" applyFill="1" applyAlignment="1">
      <alignment horizontal="center"/>
    </xf>
    <xf numFmtId="0" fontId="92" fillId="0" borderId="1" xfId="0" applyFont="1" applyBorder="1" applyAlignment="1">
      <alignment horizontal="right" vertical="center" wrapText="1"/>
    </xf>
    <xf numFmtId="0" fontId="152" fillId="0" borderId="1" xfId="911" applyFont="1" applyBorder="1" applyAlignment="1">
      <alignment horizontal="center" vertical="center"/>
    </xf>
    <xf numFmtId="0" fontId="152" fillId="59" borderId="1" xfId="911" applyFont="1" applyFill="1" applyBorder="1" applyAlignment="1">
      <alignment horizontal="center" vertical="center"/>
    </xf>
    <xf numFmtId="4" fontId="125" fillId="59" borderId="1" xfId="911" applyNumberFormat="1" applyFont="1" applyFill="1" applyBorder="1" applyAlignment="1">
      <alignment horizontal="right" vertical="center"/>
    </xf>
    <xf numFmtId="0" fontId="125" fillId="59" borderId="1" xfId="911" applyFont="1" applyFill="1" applyBorder="1" applyAlignment="1">
      <alignment vertical="center"/>
    </xf>
    <xf numFmtId="4" fontId="152" fillId="59" borderId="1" xfId="911" applyNumberFormat="1" applyFont="1" applyFill="1" applyBorder="1" applyAlignment="1">
      <alignment horizontal="right" vertical="center"/>
    </xf>
    <xf numFmtId="0" fontId="92" fillId="0" borderId="1" xfId="0" applyFont="1" applyBorder="1" applyAlignment="1">
      <alignment vertical="top" shrinkToFit="1"/>
    </xf>
    <xf numFmtId="4" fontId="92" fillId="0" borderId="4" xfId="911" applyNumberFormat="1" applyFont="1" applyBorder="1" applyAlignment="1">
      <alignment vertical="center"/>
    </xf>
    <xf numFmtId="0" fontId="92" fillId="0" borderId="1" xfId="0" applyFont="1" applyBorder="1" applyAlignment="1">
      <alignment vertical="top" wrapText="1" shrinkToFit="1"/>
    </xf>
    <xf numFmtId="0" fontId="92" fillId="0" borderId="10" xfId="0" applyFont="1" applyBorder="1" applyAlignment="1">
      <alignment vertical="center" wrapText="1"/>
    </xf>
    <xf numFmtId="0" fontId="125" fillId="0" borderId="3" xfId="911" applyFont="1" applyBorder="1" applyAlignment="1">
      <alignment horizontal="right" vertical="center"/>
    </xf>
    <xf numFmtId="4" fontId="125" fillId="0" borderId="1" xfId="911" applyNumberFormat="1" applyFont="1" applyBorder="1" applyAlignment="1">
      <alignment horizontal="right" vertical="center" wrapText="1"/>
    </xf>
    <xf numFmtId="0" fontId="125" fillId="0" borderId="1" xfId="911" applyFont="1" applyBorder="1" applyAlignment="1">
      <alignment vertical="center"/>
    </xf>
    <xf numFmtId="0" fontId="125" fillId="0" borderId="1" xfId="911" applyFont="1" applyBorder="1" applyAlignment="1">
      <alignment horizontal="center" vertical="center"/>
    </xf>
    <xf numFmtId="17" fontId="125" fillId="0" borderId="1" xfId="911" applyNumberFormat="1" applyFont="1" applyBorder="1" applyAlignment="1">
      <alignment vertical="center"/>
    </xf>
    <xf numFmtId="4" fontId="125" fillId="0" borderId="1" xfId="911" applyNumberFormat="1" applyFont="1" applyBorder="1" applyAlignment="1">
      <alignment vertical="center"/>
    </xf>
    <xf numFmtId="4" fontId="152" fillId="59" borderId="1" xfId="911" applyNumberFormat="1" applyFont="1" applyFill="1" applyBorder="1" applyAlignment="1">
      <alignment horizontal="right" vertical="center" shrinkToFit="1"/>
    </xf>
    <xf numFmtId="0" fontId="152" fillId="59" borderId="1" xfId="911" applyFont="1" applyFill="1" applyBorder="1" applyAlignment="1">
      <alignment vertical="center"/>
    </xf>
    <xf numFmtId="0" fontId="152" fillId="59" borderId="1" xfId="141" applyFont="1" applyFill="1" applyBorder="1" applyAlignment="1">
      <alignment vertical="center"/>
    </xf>
    <xf numFmtId="17" fontId="152" fillId="59" borderId="1" xfId="141" applyNumberFormat="1" applyFont="1" applyFill="1" applyBorder="1" applyAlignment="1">
      <alignment vertical="center"/>
    </xf>
    <xf numFmtId="4" fontId="152" fillId="59" borderId="1" xfId="911" applyNumberFormat="1" applyFont="1" applyFill="1" applyBorder="1" applyAlignment="1">
      <alignment vertical="center"/>
    </xf>
    <xf numFmtId="4" fontId="125" fillId="0" borderId="1" xfId="911" applyNumberFormat="1" applyFont="1" applyBorder="1" applyAlignment="1">
      <alignment horizontal="right" vertical="center"/>
    </xf>
    <xf numFmtId="0" fontId="125" fillId="0" borderId="1" xfId="141" applyFont="1" applyBorder="1" applyAlignment="1">
      <alignment vertical="center"/>
    </xf>
    <xf numFmtId="17" fontId="125" fillId="0" borderId="1" xfId="141" applyNumberFormat="1" applyFont="1" applyBorder="1" applyAlignment="1">
      <alignment vertical="center"/>
    </xf>
    <xf numFmtId="0" fontId="125" fillId="59" borderId="1" xfId="911" applyFont="1" applyFill="1" applyBorder="1" applyAlignment="1">
      <alignment horizontal="right" vertical="center"/>
    </xf>
    <xf numFmtId="0" fontId="125" fillId="59" borderId="1" xfId="911" applyFont="1" applyFill="1" applyBorder="1" applyAlignment="1">
      <alignment horizontal="center" vertical="center"/>
    </xf>
    <xf numFmtId="0" fontId="125" fillId="59" borderId="1" xfId="141" applyFont="1" applyFill="1" applyBorder="1" applyAlignment="1">
      <alignment vertical="center"/>
    </xf>
    <xf numFmtId="17" fontId="125" fillId="59" borderId="1" xfId="141" applyNumberFormat="1" applyFont="1" applyFill="1" applyBorder="1" applyAlignment="1">
      <alignment vertical="center"/>
    </xf>
    <xf numFmtId="0" fontId="125" fillId="0" borderId="3" xfId="911" applyFont="1" applyBorder="1" applyAlignment="1">
      <alignment horizontal="center" vertical="center"/>
    </xf>
    <xf numFmtId="0" fontId="125" fillId="0" borderId="1" xfId="911" applyFont="1" applyBorder="1" applyAlignment="1">
      <alignment horizontal="right" vertical="center"/>
    </xf>
    <xf numFmtId="43" fontId="90" fillId="0" borderId="1" xfId="2" applyFont="1" applyBorder="1" applyAlignment="1">
      <alignment horizontal="left"/>
    </xf>
    <xf numFmtId="0" fontId="90" fillId="59" borderId="1" xfId="911" applyFont="1" applyFill="1" applyBorder="1" applyAlignment="1">
      <alignment horizontal="center" vertical="center" wrapText="1"/>
    </xf>
    <xf numFmtId="4" fontId="90" fillId="59" borderId="1" xfId="911" applyNumberFormat="1" applyFont="1" applyFill="1" applyBorder="1" applyAlignment="1">
      <alignment horizontal="center" vertical="center" wrapText="1"/>
    </xf>
    <xf numFmtId="4" fontId="90" fillId="59" borderId="1" xfId="911" applyNumberFormat="1" applyFont="1" applyFill="1" applyBorder="1" applyAlignment="1">
      <alignment horizontal="right" vertical="center" wrapText="1"/>
    </xf>
    <xf numFmtId="17" fontId="90" fillId="0" borderId="1" xfId="911" applyNumberFormat="1" applyFont="1" applyBorder="1" applyAlignment="1">
      <alignment horizontal="center" vertical="center" wrapText="1"/>
    </xf>
    <xf numFmtId="17" fontId="90" fillId="59" borderId="1" xfId="911" applyNumberFormat="1" applyFont="1" applyFill="1" applyBorder="1" applyAlignment="1">
      <alignment horizontal="center" vertical="center" wrapText="1"/>
    </xf>
    <xf numFmtId="43" fontId="92" fillId="0" borderId="1" xfId="2" applyFont="1" applyFill="1" applyBorder="1" applyAlignment="1">
      <alignment horizontal="right" vertical="center" wrapText="1" shrinkToFit="1"/>
    </xf>
    <xf numFmtId="0" fontId="93" fillId="0" borderId="1" xfId="0" applyFont="1" applyBorder="1" applyAlignment="1">
      <alignment vertical="top" wrapText="1" shrinkToFit="1"/>
    </xf>
    <xf numFmtId="43" fontId="92" fillId="0" borderId="4" xfId="2" applyFont="1" applyFill="1" applyBorder="1" applyAlignment="1">
      <alignment horizontal="right" vertical="top" wrapText="1" shrinkToFit="1"/>
    </xf>
    <xf numFmtId="43" fontId="92" fillId="0" borderId="4" xfId="2" applyFont="1" applyFill="1" applyBorder="1" applyAlignment="1">
      <alignment horizontal="right" vertical="top" wrapText="1"/>
    </xf>
    <xf numFmtId="43" fontId="92" fillId="0" borderId="4" xfId="2" applyFont="1" applyFill="1" applyBorder="1" applyAlignment="1">
      <alignment horizontal="right" vertical="center" wrapText="1" shrinkToFit="1"/>
    </xf>
    <xf numFmtId="43" fontId="92" fillId="0" borderId="4" xfId="2" applyFont="1" applyFill="1" applyBorder="1" applyAlignment="1">
      <alignment horizontal="right" vertical="center" wrapText="1"/>
    </xf>
    <xf numFmtId="192" fontId="92" fillId="0" borderId="1" xfId="2" applyNumberFormat="1" applyFont="1" applyFill="1" applyBorder="1" applyAlignment="1">
      <alignment horizontal="right" shrinkToFit="1"/>
    </xf>
    <xf numFmtId="0" fontId="92" fillId="0" borderId="1" xfId="0" applyFont="1" applyBorder="1" applyAlignment="1">
      <alignment horizontal="left" vertical="center" wrapText="1" shrinkToFit="1"/>
    </xf>
    <xf numFmtId="0" fontId="93" fillId="0" borderId="1" xfId="2" applyNumberFormat="1" applyFont="1" applyFill="1" applyBorder="1" applyAlignment="1">
      <alignment horizontal="right" vertical="top" shrinkToFit="1"/>
    </xf>
    <xf numFmtId="0" fontId="92" fillId="0" borderId="1" xfId="0" applyFont="1" applyBorder="1" applyAlignment="1">
      <alignment vertical="center" wrapText="1" shrinkToFit="1"/>
    </xf>
    <xf numFmtId="43" fontId="92" fillId="0" borderId="1" xfId="2" applyFont="1" applyFill="1" applyBorder="1" applyAlignment="1">
      <alignment horizontal="right" vertical="top" shrinkToFit="1"/>
    </xf>
    <xf numFmtId="192" fontId="92" fillId="0" borderId="1" xfId="2" applyNumberFormat="1" applyFont="1" applyFill="1" applyBorder="1" applyAlignment="1">
      <alignment horizontal="right" vertical="top" shrinkToFit="1"/>
    </xf>
    <xf numFmtId="0" fontId="92" fillId="0" borderId="3" xfId="0" applyFont="1" applyBorder="1" applyAlignment="1">
      <alignment vertical="top" wrapText="1"/>
    </xf>
    <xf numFmtId="43" fontId="125" fillId="24" borderId="1" xfId="912" applyNumberFormat="1" applyFont="1" applyFill="1" applyBorder="1" applyAlignment="1">
      <alignment horizontal="right" wrapText="1"/>
    </xf>
    <xf numFmtId="43" fontId="92" fillId="0" borderId="1" xfId="2" applyFont="1" applyBorder="1" applyAlignment="1">
      <alignment horizontal="center" vertical="center" wrapText="1"/>
    </xf>
    <xf numFmtId="192" fontId="92" fillId="0" borderId="1" xfId="2" applyNumberFormat="1" applyFont="1" applyFill="1" applyBorder="1" applyAlignment="1">
      <alignment horizontal="center" vertical="center" wrapText="1"/>
    </xf>
    <xf numFmtId="192" fontId="92" fillId="0" borderId="1" xfId="2" applyNumberFormat="1" applyFont="1" applyFill="1" applyBorder="1" applyAlignment="1">
      <alignment vertical="center" wrapText="1"/>
    </xf>
    <xf numFmtId="3" fontId="90" fillId="0" borderId="1" xfId="2" applyNumberFormat="1" applyFont="1" applyBorder="1" applyAlignment="1">
      <alignment horizontal="center" vertical="center"/>
    </xf>
    <xf numFmtId="3" fontId="90" fillId="0" borderId="1" xfId="2" applyNumberFormat="1" applyFont="1" applyFill="1" applyBorder="1" applyAlignment="1">
      <alignment horizontal="center" vertical="center"/>
    </xf>
    <xf numFmtId="3" fontId="92" fillId="0" borderId="1" xfId="2" applyNumberFormat="1" applyFont="1" applyFill="1" applyBorder="1" applyAlignment="1">
      <alignment horizontal="center" vertical="center"/>
    </xf>
    <xf numFmtId="3" fontId="90" fillId="59" borderId="1" xfId="2" applyNumberFormat="1" applyFont="1" applyFill="1" applyBorder="1" applyAlignment="1">
      <alignment horizontal="center" vertical="center" wrapText="1"/>
    </xf>
    <xf numFmtId="3" fontId="92" fillId="59" borderId="1" xfId="2" applyNumberFormat="1" applyFont="1" applyFill="1" applyBorder="1" applyAlignment="1">
      <alignment horizontal="center" vertical="center"/>
    </xf>
    <xf numFmtId="3" fontId="92" fillId="0" borderId="1" xfId="2" applyNumberFormat="1" applyFont="1" applyBorder="1" applyAlignment="1">
      <alignment horizontal="center" vertical="center"/>
    </xf>
    <xf numFmtId="3" fontId="92" fillId="59" borderId="1" xfId="2" applyNumberFormat="1" applyFont="1" applyFill="1" applyBorder="1" applyAlignment="1">
      <alignment horizontal="center" vertical="center" wrapText="1"/>
    </xf>
    <xf numFmtId="3" fontId="92" fillId="0" borderId="1" xfId="2" applyNumberFormat="1" applyFont="1" applyBorder="1" applyAlignment="1">
      <alignment horizontal="center" vertical="center" wrapText="1"/>
    </xf>
    <xf numFmtId="3" fontId="92" fillId="0" borderId="1" xfId="2" applyNumberFormat="1" applyFont="1" applyFill="1" applyBorder="1" applyAlignment="1">
      <alignment horizontal="center" vertical="center" wrapText="1"/>
    </xf>
    <xf numFmtId="3" fontId="125" fillId="59" borderId="1" xfId="2" applyNumberFormat="1" applyFont="1" applyFill="1" applyBorder="1" applyAlignment="1">
      <alignment horizontal="center" vertical="center"/>
    </xf>
    <xf numFmtId="3" fontId="92" fillId="0" borderId="2" xfId="2" applyNumberFormat="1" applyFont="1" applyBorder="1" applyAlignment="1">
      <alignment horizontal="center" vertical="top" wrapText="1"/>
    </xf>
    <xf numFmtId="3" fontId="125" fillId="0" borderId="1" xfId="2" applyNumberFormat="1" applyFont="1" applyBorder="1" applyAlignment="1">
      <alignment horizontal="center" vertical="center" wrapText="1"/>
    </xf>
    <xf numFmtId="3" fontId="152" fillId="59" borderId="1" xfId="2" applyNumberFormat="1" applyFont="1" applyFill="1" applyBorder="1" applyAlignment="1">
      <alignment horizontal="center" vertical="center" shrinkToFit="1"/>
    </xf>
    <xf numFmtId="3" fontId="92" fillId="0" borderId="2" xfId="2" applyNumberFormat="1" applyFont="1" applyBorder="1" applyAlignment="1">
      <alignment horizontal="center" vertical="center" shrinkToFit="1"/>
    </xf>
    <xf numFmtId="3" fontId="92" fillId="0" borderId="2" xfId="2" applyNumberFormat="1" applyFont="1" applyBorder="1" applyAlignment="1">
      <alignment horizontal="center" vertical="center" wrapText="1"/>
    </xf>
    <xf numFmtId="3" fontId="92" fillId="0" borderId="30" xfId="2" applyNumberFormat="1" applyFont="1" applyBorder="1" applyAlignment="1">
      <alignment horizontal="center" vertical="center" wrapText="1"/>
    </xf>
    <xf numFmtId="3" fontId="125" fillId="0" borderId="1" xfId="2" applyNumberFormat="1" applyFont="1" applyBorder="1" applyAlignment="1">
      <alignment horizontal="center" vertical="center"/>
    </xf>
    <xf numFmtId="3" fontId="92" fillId="0" borderId="1" xfId="2" applyNumberFormat="1" applyFont="1" applyFill="1" applyBorder="1" applyAlignment="1">
      <alignment horizontal="center" vertical="top" shrinkToFit="1"/>
    </xf>
    <xf numFmtId="3" fontId="93" fillId="0" borderId="1" xfId="2" applyNumberFormat="1" applyFont="1" applyFill="1" applyBorder="1" applyAlignment="1">
      <alignment horizontal="center" vertical="center" shrinkToFit="1"/>
    </xf>
    <xf numFmtId="3" fontId="93" fillId="0" borderId="1" xfId="2" applyNumberFormat="1" applyFont="1" applyFill="1" applyBorder="1" applyAlignment="1">
      <alignment horizontal="center" vertical="top" shrinkToFit="1"/>
    </xf>
    <xf numFmtId="3" fontId="92" fillId="0" borderId="1" xfId="2" applyNumberFormat="1" applyFont="1" applyBorder="1" applyAlignment="1">
      <alignment horizontal="center" vertical="top" shrinkToFit="1"/>
    </xf>
    <xf numFmtId="3" fontId="92" fillId="0" borderId="1" xfId="2" applyNumberFormat="1" applyFont="1" applyBorder="1" applyAlignment="1">
      <alignment horizontal="center" vertical="top"/>
    </xf>
    <xf numFmtId="3" fontId="92" fillId="0" borderId="10" xfId="2" applyNumberFormat="1" applyFont="1" applyBorder="1" applyAlignment="1">
      <alignment horizontal="center" vertical="top"/>
    </xf>
    <xf numFmtId="3" fontId="125" fillId="0" borderId="10" xfId="2" applyNumberFormat="1" applyFont="1" applyBorder="1" applyAlignment="1">
      <alignment horizontal="center" vertical="center"/>
    </xf>
    <xf numFmtId="3" fontId="92" fillId="0" borderId="0" xfId="2" applyNumberFormat="1" applyFont="1" applyAlignment="1">
      <alignment horizontal="center" vertical="center"/>
    </xf>
    <xf numFmtId="3" fontId="90" fillId="0" borderId="1" xfId="911" applyNumberFormat="1" applyFont="1" applyBorder="1" applyAlignment="1">
      <alignment horizontal="right" vertical="center"/>
    </xf>
    <xf numFmtId="187" fontId="90" fillId="0" borderId="1" xfId="911" applyNumberFormat="1" applyFont="1" applyBorder="1" applyAlignment="1">
      <alignment horizontal="right" vertical="center"/>
    </xf>
    <xf numFmtId="3" fontId="90" fillId="59" borderId="1" xfId="911" applyNumberFormat="1" applyFont="1" applyFill="1" applyBorder="1" applyAlignment="1">
      <alignment horizontal="right" vertical="center"/>
    </xf>
    <xf numFmtId="43" fontId="92" fillId="0" borderId="1" xfId="0" quotePrefix="1" applyNumberFormat="1" applyFont="1" applyBorder="1" applyAlignment="1">
      <alignment horizontal="right" vertical="center" wrapText="1"/>
    </xf>
    <xf numFmtId="196" fontId="93" fillId="0" borderId="1" xfId="2" applyNumberFormat="1" applyFont="1" applyFill="1" applyBorder="1" applyAlignment="1">
      <alignment horizontal="right" vertical="center" shrinkToFit="1"/>
    </xf>
    <xf numFmtId="43" fontId="93" fillId="0" borderId="1" xfId="2" applyFont="1" applyFill="1" applyBorder="1" applyAlignment="1">
      <alignment horizontal="right" vertical="center" shrinkToFit="1"/>
    </xf>
    <xf numFmtId="192" fontId="93" fillId="0" borderId="1" xfId="2" applyNumberFormat="1" applyFont="1" applyFill="1" applyBorder="1" applyAlignment="1">
      <alignment horizontal="right" vertical="center" shrinkToFit="1"/>
    </xf>
    <xf numFmtId="17" fontId="92" fillId="0" borderId="1" xfId="911" applyNumberFormat="1" applyFont="1" applyBorder="1" applyAlignment="1">
      <alignment horizontal="center" vertical="center" wrapText="1"/>
    </xf>
    <xf numFmtId="3" fontId="92" fillId="0" borderId="1" xfId="911" applyNumberFormat="1" applyFont="1" applyBorder="1" applyAlignment="1">
      <alignment horizontal="right" vertical="center"/>
    </xf>
    <xf numFmtId="0" fontId="92" fillId="0" borderId="1" xfId="911" applyFont="1" applyBorder="1" applyAlignment="1">
      <alignment horizontal="center" vertical="center" wrapText="1"/>
    </xf>
    <xf numFmtId="4" fontId="92" fillId="0" borderId="1" xfId="911" applyNumberFormat="1" applyFont="1" applyBorder="1" applyAlignment="1">
      <alignment horizontal="center" vertical="center" wrapText="1"/>
    </xf>
    <xf numFmtId="0" fontId="92" fillId="0" borderId="10" xfId="911" applyFont="1" applyBorder="1" applyAlignment="1">
      <alignment horizontal="center" vertical="center"/>
    </xf>
    <xf numFmtId="0" fontId="92" fillId="0" borderId="3" xfId="0" applyFont="1" applyBorder="1" applyAlignment="1">
      <alignment horizontal="center" vertical="top"/>
    </xf>
    <xf numFmtId="0" fontId="92" fillId="0" borderId="56" xfId="0" applyFont="1" applyBorder="1" applyAlignment="1">
      <alignment horizontal="left" vertical="top" wrapText="1"/>
    </xf>
    <xf numFmtId="0" fontId="92" fillId="0" borderId="56" xfId="0" applyFont="1" applyBorder="1" applyAlignment="1">
      <alignment vertical="top" wrapText="1"/>
    </xf>
    <xf numFmtId="0" fontId="92" fillId="0" borderId="3" xfId="0" applyFont="1" applyBorder="1" applyAlignment="1">
      <alignment vertical="center" wrapText="1"/>
    </xf>
    <xf numFmtId="0" fontId="92" fillId="0" borderId="6" xfId="0" applyFont="1" applyBorder="1" applyAlignment="1">
      <alignment vertical="center" wrapText="1"/>
    </xf>
    <xf numFmtId="0" fontId="92" fillId="0" borderId="3" xfId="0" applyFont="1" applyBorder="1"/>
    <xf numFmtId="0" fontId="93" fillId="0" borderId="1" xfId="2" applyNumberFormat="1" applyFont="1" applyFill="1" applyBorder="1" applyAlignment="1">
      <alignment horizontal="center" vertical="center"/>
    </xf>
    <xf numFmtId="43" fontId="93" fillId="0" borderId="1" xfId="2" applyFont="1" applyFill="1" applyBorder="1" applyAlignment="1">
      <alignment horizontal="center" vertical="top"/>
    </xf>
    <xf numFmtId="43" fontId="93" fillId="0" borderId="1" xfId="2" applyFont="1" applyFill="1" applyBorder="1" applyAlignment="1">
      <alignment vertical="top"/>
    </xf>
    <xf numFmtId="43" fontId="93" fillId="0" borderId="1" xfId="2" applyFont="1" applyFill="1" applyBorder="1" applyAlignment="1">
      <alignment horizontal="center" vertical="center"/>
    </xf>
    <xf numFmtId="0" fontId="93" fillId="0" borderId="0" xfId="0" applyFont="1"/>
    <xf numFmtId="0" fontId="93" fillId="0" borderId="1" xfId="0" applyFont="1" applyBorder="1" applyAlignment="1">
      <alignment horizontal="center" vertical="top"/>
    </xf>
    <xf numFmtId="0" fontId="119" fillId="0" borderId="1" xfId="911" applyFont="1" applyBorder="1" applyAlignment="1">
      <alignment horizontal="center" vertical="center"/>
    </xf>
    <xf numFmtId="4" fontId="119" fillId="0" borderId="1" xfId="910" applyNumberFormat="1" applyFont="1" applyFill="1" applyBorder="1" applyAlignment="1">
      <alignment horizontal="center" vertical="center"/>
    </xf>
    <xf numFmtId="3" fontId="119" fillId="0" borderId="1" xfId="911" applyNumberFormat="1" applyFont="1" applyBorder="1" applyAlignment="1">
      <alignment horizontal="center" vertical="center"/>
    </xf>
    <xf numFmtId="0" fontId="119" fillId="0" borderId="10" xfId="911" applyFont="1" applyBorder="1" applyAlignment="1">
      <alignment horizontal="center" vertical="center" wrapText="1"/>
    </xf>
    <xf numFmtId="0" fontId="119" fillId="0" borderId="1" xfId="911" applyFont="1" applyBorder="1" applyAlignment="1">
      <alignment horizontal="center" vertical="center" wrapText="1"/>
    </xf>
    <xf numFmtId="4" fontId="119" fillId="0" borderId="1" xfId="911" applyNumberFormat="1" applyFont="1" applyBorder="1" applyAlignment="1">
      <alignment horizontal="center" vertical="center" wrapText="1"/>
    </xf>
    <xf numFmtId="0" fontId="100" fillId="0" borderId="1" xfId="0" applyFont="1" applyBorder="1" applyAlignment="1">
      <alignment vertical="center" shrinkToFit="1"/>
    </xf>
    <xf numFmtId="197" fontId="100" fillId="0" borderId="1" xfId="0" applyNumberFormat="1" applyFont="1" applyBorder="1" applyAlignment="1">
      <alignment vertical="center" wrapText="1" shrinkToFit="1"/>
    </xf>
    <xf numFmtId="0" fontId="100" fillId="0" borderId="1" xfId="0" applyFont="1" applyBorder="1" applyAlignment="1">
      <alignment horizontal="left" vertical="center" wrapText="1" shrinkToFit="1"/>
    </xf>
    <xf numFmtId="43" fontId="100" fillId="0" borderId="1" xfId="0" applyNumberFormat="1" applyFont="1" applyBorder="1" applyAlignment="1">
      <alignment horizontal="center" vertical="center"/>
    </xf>
    <xf numFmtId="43" fontId="100" fillId="0" borderId="1" xfId="2" applyFont="1" applyFill="1" applyBorder="1" applyAlignment="1">
      <alignment horizontal="center" vertical="center"/>
    </xf>
    <xf numFmtId="0" fontId="97" fillId="0" borderId="1" xfId="0" applyFont="1" applyBorder="1" applyAlignment="1">
      <alignment horizontal="left" vertical="top" wrapText="1"/>
    </xf>
    <xf numFmtId="43" fontId="97" fillId="0" borderId="1" xfId="0" applyNumberFormat="1" applyFont="1" applyBorder="1" applyAlignment="1">
      <alignment horizontal="right" vertical="top" wrapText="1"/>
    </xf>
    <xf numFmtId="43" fontId="97" fillId="0" borderId="1" xfId="2" applyFont="1" applyFill="1" applyBorder="1" applyAlignment="1">
      <alignment horizontal="right" vertical="top" wrapText="1" shrinkToFit="1"/>
    </xf>
    <xf numFmtId="43" fontId="97" fillId="0" borderId="1" xfId="2" applyFont="1" applyFill="1" applyBorder="1" applyAlignment="1">
      <alignment horizontal="right" vertical="top" wrapText="1"/>
    </xf>
    <xf numFmtId="43" fontId="100" fillId="0" borderId="1" xfId="0" applyNumberFormat="1" applyFont="1" applyBorder="1" applyAlignment="1">
      <alignment vertical="center" wrapText="1"/>
    </xf>
    <xf numFmtId="43" fontId="100" fillId="0" borderId="1" xfId="2" applyFont="1" applyFill="1" applyBorder="1" applyAlignment="1">
      <alignment vertical="center" wrapText="1"/>
    </xf>
    <xf numFmtId="43" fontId="97" fillId="0" borderId="1" xfId="0" applyNumberFormat="1" applyFont="1" applyBorder="1" applyAlignment="1">
      <alignment horizontal="right" vertical="center" wrapText="1"/>
    </xf>
    <xf numFmtId="43" fontId="97" fillId="0" borderId="1" xfId="2" applyFont="1" applyFill="1" applyBorder="1" applyAlignment="1">
      <alignment horizontal="right" vertical="center" wrapText="1"/>
    </xf>
    <xf numFmtId="0" fontId="97" fillId="0" borderId="1" xfId="0" applyFont="1" applyBorder="1" applyAlignment="1">
      <alignment horizontal="left" vertical="center" wrapText="1"/>
    </xf>
    <xf numFmtId="43" fontId="90" fillId="0" borderId="1" xfId="911" applyNumberFormat="1" applyFont="1" applyBorder="1" applyAlignment="1">
      <alignment vertical="center"/>
    </xf>
    <xf numFmtId="1" fontId="119" fillId="0" borderId="1" xfId="0" applyNumberFormat="1" applyFont="1" applyBorder="1" applyAlignment="1">
      <alignment horizontal="center"/>
    </xf>
    <xf numFmtId="1" fontId="92" fillId="0" borderId="0" xfId="0" applyNumberFormat="1" applyFont="1" applyAlignment="1">
      <alignment horizontal="center"/>
    </xf>
    <xf numFmtId="1" fontId="92" fillId="0" borderId="0" xfId="0" applyNumberFormat="1" applyFont="1" applyAlignment="1">
      <alignment horizontal="center" vertical="top"/>
    </xf>
    <xf numFmtId="1" fontId="93" fillId="0" borderId="1" xfId="2" applyNumberFormat="1" applyFont="1" applyFill="1" applyBorder="1" applyAlignment="1">
      <alignment horizontal="center" vertical="center"/>
    </xf>
    <xf numFmtId="1" fontId="92" fillId="0" borderId="1" xfId="2" applyNumberFormat="1" applyFont="1" applyBorder="1" applyAlignment="1">
      <alignment horizontal="center" vertical="center"/>
    </xf>
    <xf numFmtId="1" fontId="92" fillId="0" borderId="1" xfId="2" applyNumberFormat="1" applyFont="1" applyBorder="1" applyAlignment="1">
      <alignment horizontal="center" vertical="top"/>
    </xf>
    <xf numFmtId="1" fontId="93" fillId="0" borderId="1" xfId="2" applyNumberFormat="1" applyFont="1" applyBorder="1" applyAlignment="1">
      <alignment horizontal="center" vertical="top"/>
    </xf>
    <xf numFmtId="1" fontId="92" fillId="0" borderId="1" xfId="2" applyNumberFormat="1" applyFont="1" applyFill="1" applyBorder="1" applyAlignment="1">
      <alignment horizontal="center" vertical="top"/>
    </xf>
    <xf numFmtId="1" fontId="93" fillId="24" borderId="1" xfId="2" applyNumberFormat="1" applyFont="1" applyFill="1" applyBorder="1" applyAlignment="1">
      <alignment horizontal="center" vertical="top"/>
    </xf>
    <xf numFmtId="1" fontId="90" fillId="58" borderId="0" xfId="0" applyNumberFormat="1" applyFont="1" applyFill="1" applyAlignment="1">
      <alignment horizontal="center"/>
    </xf>
    <xf numFmtId="1" fontId="127" fillId="0" borderId="0" xfId="2" applyNumberFormat="1" applyFont="1" applyAlignment="1">
      <alignment horizontal="center"/>
    </xf>
    <xf numFmtId="0" fontId="124" fillId="0" borderId="1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top"/>
    </xf>
    <xf numFmtId="43" fontId="90" fillId="0" borderId="1" xfId="2" applyFont="1" applyBorder="1" applyAlignment="1">
      <alignment horizontal="center" vertical="top"/>
    </xf>
    <xf numFmtId="1" fontId="90" fillId="0" borderId="1" xfId="0" applyNumberFormat="1" applyFont="1" applyBorder="1" applyAlignment="1">
      <alignment horizontal="center" vertical="top"/>
    </xf>
    <xf numFmtId="43" fontId="90" fillId="0" borderId="1" xfId="2" applyFont="1" applyBorder="1" applyAlignment="1">
      <alignment horizontal="center" vertical="top" wrapText="1"/>
    </xf>
    <xf numFmtId="4" fontId="92" fillId="0" borderId="1" xfId="2" applyNumberFormat="1" applyFont="1" applyBorder="1" applyAlignment="1">
      <alignment vertical="top"/>
    </xf>
    <xf numFmtId="4" fontId="92" fillId="0" borderId="1" xfId="2" applyNumberFormat="1" applyFont="1" applyBorder="1" applyAlignment="1">
      <alignment horizontal="center" vertical="center"/>
    </xf>
    <xf numFmtId="4" fontId="92" fillId="0" borderId="1" xfId="2" applyNumberFormat="1" applyFont="1" applyBorder="1" applyAlignment="1">
      <alignment horizontal="center" vertical="top"/>
    </xf>
    <xf numFmtId="4" fontId="93" fillId="0" borderId="1" xfId="2" applyNumberFormat="1" applyFont="1" applyBorder="1" applyAlignment="1">
      <alignment vertical="top"/>
    </xf>
    <xf numFmtId="1" fontId="90" fillId="0" borderId="1" xfId="2" applyNumberFormat="1" applyFont="1" applyFill="1" applyBorder="1" applyAlignment="1">
      <alignment horizontal="center" vertical="top"/>
    </xf>
    <xf numFmtId="1" fontId="124" fillId="24" borderId="1" xfId="2" applyNumberFormat="1" applyFont="1" applyFill="1" applyBorder="1" applyAlignment="1">
      <alignment horizontal="center" vertical="top"/>
    </xf>
    <xf numFmtId="1" fontId="124" fillId="0" borderId="1" xfId="2" applyNumberFormat="1" applyFont="1" applyBorder="1" applyAlignment="1">
      <alignment horizontal="center" vertical="top"/>
    </xf>
    <xf numFmtId="4" fontId="90" fillId="0" borderId="1" xfId="2" applyNumberFormat="1" applyFont="1" applyBorder="1" applyAlignment="1">
      <alignment vertical="top"/>
    </xf>
    <xf numFmtId="0" fontId="90" fillId="58" borderId="0" xfId="0" applyFont="1" applyFill="1" applyAlignment="1">
      <alignment horizontal="center"/>
    </xf>
    <xf numFmtId="192" fontId="93" fillId="0" borderId="1" xfId="2" applyNumberFormat="1" applyFont="1" applyBorder="1" applyAlignment="1">
      <alignment horizontal="center" vertical="top"/>
    </xf>
    <xf numFmtId="1" fontId="93" fillId="0" borderId="1" xfId="2" applyNumberFormat="1" applyFont="1" applyBorder="1" applyAlignment="1">
      <alignment horizontal="center" vertical="center"/>
    </xf>
    <xf numFmtId="43" fontId="92" fillId="0" borderId="1" xfId="2" applyFont="1" applyBorder="1" applyAlignment="1">
      <alignment vertical="center" wrapText="1"/>
    </xf>
    <xf numFmtId="0" fontId="92" fillId="0" borderId="1" xfId="0" applyFont="1" applyBorder="1" applyAlignment="1">
      <alignment vertical="center" shrinkToFit="1"/>
    </xf>
    <xf numFmtId="43" fontId="92" fillId="0" borderId="1" xfId="2" applyFont="1" applyBorder="1" applyAlignment="1">
      <alignment vertical="center" shrinkToFit="1"/>
    </xf>
    <xf numFmtId="0" fontId="124" fillId="0" borderId="1" xfId="908" applyFont="1" applyBorder="1" applyAlignment="1">
      <alignment horizontal="center" vertical="center" wrapText="1"/>
    </xf>
    <xf numFmtId="0" fontId="92" fillId="63" borderId="1" xfId="0" applyFont="1" applyFill="1" applyBorder="1" applyAlignment="1">
      <alignment horizontal="left"/>
    </xf>
    <xf numFmtId="0" fontId="92" fillId="56" borderId="1" xfId="0" applyFont="1" applyFill="1" applyBorder="1" applyAlignment="1">
      <alignment horizontal="left" vertical="center" wrapText="1"/>
    </xf>
    <xf numFmtId="0" fontId="90" fillId="58" borderId="0" xfId="0" applyFont="1" applyFill="1" applyAlignment="1">
      <alignment horizontal="left"/>
    </xf>
    <xf numFmtId="0" fontId="93" fillId="0" borderId="1" xfId="0" applyFont="1" applyBorder="1" applyAlignment="1">
      <alignment horizontal="left" wrapText="1"/>
    </xf>
    <xf numFmtId="43" fontId="93" fillId="0" borderId="1" xfId="2" applyFont="1" applyFill="1" applyBorder="1" applyAlignment="1">
      <alignment horizontal="right" wrapText="1"/>
    </xf>
    <xf numFmtId="43" fontId="93" fillId="0" borderId="1" xfId="2" applyFont="1" applyFill="1" applyBorder="1" applyAlignment="1">
      <alignment horizontal="center" wrapText="1"/>
    </xf>
    <xf numFmtId="192" fontId="123" fillId="0" borderId="1" xfId="916" applyNumberFormat="1" applyFont="1" applyFill="1" applyBorder="1" applyAlignment="1">
      <alignment horizontal="center" wrapText="1"/>
    </xf>
    <xf numFmtId="0" fontId="124" fillId="0" borderId="1" xfId="908" applyFont="1" applyBorder="1" applyAlignment="1">
      <alignment horizontal="left" wrapText="1"/>
    </xf>
    <xf numFmtId="0" fontId="92" fillId="0" borderId="1" xfId="0" applyFont="1" applyBorder="1" applyAlignment="1">
      <alignment horizontal="justify"/>
    </xf>
    <xf numFmtId="0" fontId="93" fillId="61" borderId="1" xfId="908" applyFont="1" applyFill="1" applyBorder="1" applyAlignment="1">
      <alignment horizontal="left" wrapText="1"/>
    </xf>
    <xf numFmtId="0" fontId="93" fillId="24" borderId="1" xfId="0" applyFont="1" applyFill="1" applyBorder="1" applyAlignment="1">
      <alignment horizontal="left" wrapText="1"/>
    </xf>
    <xf numFmtId="0" fontId="93" fillId="0" borderId="1" xfId="908" applyFont="1" applyBorder="1" applyAlignment="1">
      <alignment horizontal="left" wrapText="1"/>
    </xf>
    <xf numFmtId="0" fontId="92" fillId="24" borderId="1" xfId="0" applyFont="1" applyFill="1" applyBorder="1" applyAlignment="1">
      <alignment horizontal="left" wrapText="1"/>
    </xf>
    <xf numFmtId="0" fontId="92" fillId="0" borderId="1" xfId="0" applyFont="1" applyBorder="1" applyAlignment="1">
      <alignment horizontal="justify" wrapText="1"/>
    </xf>
    <xf numFmtId="0" fontId="93" fillId="0" borderId="1" xfId="917" applyFont="1" applyBorder="1" applyAlignment="1">
      <alignment horizontal="left" wrapText="1"/>
    </xf>
    <xf numFmtId="0" fontId="93" fillId="0" borderId="39" xfId="0" applyFont="1" applyBorder="1" applyAlignment="1">
      <alignment horizontal="left" wrapText="1"/>
    </xf>
    <xf numFmtId="43" fontId="92" fillId="0" borderId="1" xfId="2" applyFont="1" applyFill="1" applyBorder="1" applyAlignment="1">
      <alignment horizontal="right"/>
    </xf>
    <xf numFmtId="43" fontId="92" fillId="0" borderId="1" xfId="2" applyFont="1" applyFill="1" applyBorder="1" applyAlignment="1">
      <alignment horizontal="right" wrapText="1"/>
    </xf>
    <xf numFmtId="0" fontId="93" fillId="0" borderId="1" xfId="0" applyFont="1" applyBorder="1" applyAlignment="1">
      <alignment horizontal="center" wrapText="1"/>
    </xf>
    <xf numFmtId="192" fontId="123" fillId="0" borderId="1" xfId="916" applyNumberFormat="1" applyFont="1" applyFill="1" applyBorder="1" applyAlignment="1">
      <alignment wrapText="1"/>
    </xf>
    <xf numFmtId="0" fontId="93" fillId="0" borderId="1" xfId="918" applyFont="1" applyBorder="1" applyAlignment="1">
      <alignment horizontal="left" vertical="center" wrapText="1"/>
    </xf>
    <xf numFmtId="0" fontId="92" fillId="0" borderId="40" xfId="0" applyFont="1" applyBorder="1" applyAlignment="1">
      <alignment horizontal="left" vertical="center" wrapText="1"/>
    </xf>
    <xf numFmtId="43" fontId="92" fillId="0" borderId="41" xfId="2" applyFont="1" applyFill="1" applyBorder="1" applyAlignment="1">
      <alignment vertical="center" wrapText="1"/>
    </xf>
    <xf numFmtId="0" fontId="92" fillId="0" borderId="42" xfId="0" applyFont="1" applyBorder="1" applyAlignment="1">
      <alignment vertical="center" wrapText="1"/>
    </xf>
    <xf numFmtId="0" fontId="92" fillId="0" borderId="9" xfId="0" applyFont="1" applyBorder="1" applyAlignment="1">
      <alignment horizontal="left" vertical="center"/>
    </xf>
    <xf numFmtId="0" fontId="92" fillId="0" borderId="42" xfId="0" applyFont="1" applyBorder="1" applyAlignment="1">
      <alignment horizontal="left" vertical="center"/>
    </xf>
    <xf numFmtId="0" fontId="93" fillId="0" borderId="1" xfId="908" applyFont="1" applyBorder="1" applyAlignment="1">
      <alignment horizontal="center" vertical="center"/>
    </xf>
    <xf numFmtId="192" fontId="93" fillId="0" borderId="1" xfId="916" applyNumberFormat="1" applyFont="1" applyFill="1" applyBorder="1" applyAlignment="1">
      <alignment vertical="center" wrapText="1"/>
    </xf>
    <xf numFmtId="0" fontId="92" fillId="0" borderId="5" xfId="0" applyFont="1" applyBorder="1" applyAlignment="1">
      <alignment horizontal="left" vertical="center"/>
    </xf>
    <xf numFmtId="192" fontId="123" fillId="0" borderId="5" xfId="916" applyNumberFormat="1" applyFont="1" applyFill="1" applyBorder="1" applyAlignment="1">
      <alignment vertical="center" wrapText="1"/>
    </xf>
    <xf numFmtId="0" fontId="92" fillId="0" borderId="1" xfId="918" applyFont="1" applyBorder="1" applyAlignment="1">
      <alignment horizontal="left" vertical="center" wrapText="1"/>
    </xf>
    <xf numFmtId="43" fontId="93" fillId="0" borderId="1" xfId="2" applyFont="1" applyFill="1" applyBorder="1" applyAlignment="1">
      <alignment vertical="center" wrapText="1"/>
    </xf>
    <xf numFmtId="0" fontId="93" fillId="0" borderId="1" xfId="908" applyFont="1" applyBorder="1" applyAlignment="1">
      <alignment vertical="center" wrapText="1"/>
    </xf>
    <xf numFmtId="192" fontId="92" fillId="0" borderId="1" xfId="919" applyNumberFormat="1" applyFont="1" applyFill="1" applyBorder="1" applyAlignment="1">
      <alignment horizontal="center" vertical="center"/>
    </xf>
    <xf numFmtId="192" fontId="93" fillId="0" borderId="1" xfId="143" applyNumberFormat="1" applyFont="1" applyFill="1" applyBorder="1" applyAlignment="1">
      <alignment horizontal="center" vertical="center" wrapText="1"/>
    </xf>
    <xf numFmtId="0" fontId="92" fillId="0" borderId="1" xfId="920" applyFont="1" applyBorder="1" applyAlignment="1">
      <alignment horizontal="center" vertical="center" wrapText="1"/>
    </xf>
    <xf numFmtId="192" fontId="93" fillId="0" borderId="1" xfId="143" applyNumberFormat="1" applyFont="1" applyFill="1" applyBorder="1" applyAlignment="1">
      <alignment horizontal="center" vertical="center"/>
    </xf>
    <xf numFmtId="1" fontId="92" fillId="0" borderId="1" xfId="0" applyNumberFormat="1" applyFont="1" applyBorder="1" applyAlignment="1">
      <alignment horizontal="center" vertical="center"/>
    </xf>
    <xf numFmtId="0" fontId="90" fillId="24" borderId="1" xfId="0" applyFont="1" applyFill="1" applyBorder="1" applyAlignment="1">
      <alignment horizontal="center" vertical="top"/>
    </xf>
    <xf numFmtId="0" fontId="90" fillId="24" borderId="1" xfId="0" applyFont="1" applyFill="1" applyBorder="1" applyAlignment="1">
      <alignment horizontal="center" vertical="center" shrinkToFit="1"/>
    </xf>
    <xf numFmtId="43" fontId="90" fillId="24" borderId="1" xfId="2" applyFont="1" applyFill="1" applyBorder="1" applyAlignment="1">
      <alignment horizontal="center" vertical="center" shrinkToFit="1"/>
    </xf>
    <xf numFmtId="43" fontId="90" fillId="24" borderId="1" xfId="2" applyFont="1" applyFill="1" applyBorder="1" applyAlignment="1">
      <alignment horizontal="center" vertical="center"/>
    </xf>
    <xf numFmtId="43" fontId="93" fillId="24" borderId="1" xfId="2" applyFont="1" applyFill="1" applyBorder="1" applyAlignment="1">
      <alignment vertical="center"/>
    </xf>
    <xf numFmtId="43" fontId="93" fillId="24" borderId="1" xfId="2" applyFont="1" applyFill="1" applyBorder="1" applyAlignment="1">
      <alignment horizontal="left" vertical="center"/>
    </xf>
    <xf numFmtId="43" fontId="93" fillId="0" borderId="1" xfId="2" applyFont="1" applyBorder="1" applyAlignment="1">
      <alignment horizontal="left" vertical="center"/>
    </xf>
    <xf numFmtId="43" fontId="93" fillId="0" borderId="1" xfId="2" applyFont="1" applyBorder="1" applyAlignment="1">
      <alignment horizontal="center" vertical="center"/>
    </xf>
    <xf numFmtId="49" fontId="92" fillId="24" borderId="1" xfId="0" applyNumberFormat="1" applyFont="1" applyFill="1" applyBorder="1" applyAlignment="1">
      <alignment horizontal="center" vertical="center"/>
    </xf>
    <xf numFmtId="2" fontId="90" fillId="24" borderId="6" xfId="0" applyNumberFormat="1" applyFont="1" applyFill="1" applyBorder="1" applyAlignment="1">
      <alignment horizontal="center" vertical="center"/>
    </xf>
    <xf numFmtId="2" fontId="90" fillId="24" borderId="31" xfId="0" applyNumberFormat="1" applyFont="1" applyFill="1" applyBorder="1" applyAlignment="1">
      <alignment horizontal="center" vertical="center"/>
    </xf>
    <xf numFmtId="0" fontId="90" fillId="24" borderId="0" xfId="0" applyFont="1" applyFill="1" applyAlignment="1">
      <alignment horizontal="center" vertical="top" wrapText="1"/>
    </xf>
    <xf numFmtId="0" fontId="92" fillId="0" borderId="0" xfId="0" applyFont="1" applyAlignment="1">
      <alignment wrapText="1"/>
    </xf>
    <xf numFmtId="0" fontId="90" fillId="58" borderId="0" xfId="0" applyFont="1" applyFill="1" applyAlignment="1">
      <alignment wrapText="1"/>
    </xf>
    <xf numFmtId="43" fontId="93" fillId="0" borderId="1" xfId="2" applyFont="1" applyBorder="1" applyAlignment="1">
      <alignment vertical="center"/>
    </xf>
    <xf numFmtId="0" fontId="92" fillId="0" borderId="0" xfId="0" applyFont="1" applyAlignment="1">
      <alignment vertical="center"/>
    </xf>
    <xf numFmtId="43" fontId="92" fillId="0" borderId="0" xfId="2" applyFont="1" applyAlignment="1">
      <alignment vertical="center"/>
    </xf>
    <xf numFmtId="0" fontId="93" fillId="0" borderId="1" xfId="908" applyFont="1" applyBorder="1" applyAlignment="1">
      <alignment vertical="center"/>
    </xf>
    <xf numFmtId="199" fontId="92" fillId="0" borderId="1" xfId="0" applyNumberFormat="1" applyFont="1" applyBorder="1" applyAlignment="1">
      <alignment horizontal="right" vertical="center" wrapText="1"/>
    </xf>
    <xf numFmtId="192" fontId="93" fillId="0" borderId="1" xfId="908" applyNumberFormat="1" applyFont="1" applyBorder="1" applyAlignment="1">
      <alignment vertical="center" wrapText="1"/>
    </xf>
    <xf numFmtId="0" fontId="93" fillId="0" borderId="1" xfId="921" applyFont="1" applyBorder="1" applyAlignment="1">
      <alignment horizontal="center" vertical="center" wrapText="1"/>
    </xf>
    <xf numFmtId="0" fontId="93" fillId="0" borderId="0" xfId="908" applyFont="1" applyAlignment="1">
      <alignment vertical="center"/>
    </xf>
    <xf numFmtId="0" fontId="93" fillId="0" borderId="0" xfId="908" applyFont="1" applyAlignment="1">
      <alignment horizontal="center" vertical="center"/>
    </xf>
    <xf numFmtId="43" fontId="93" fillId="0" borderId="0" xfId="2" applyFont="1" applyAlignment="1">
      <alignment horizontal="center" vertical="center"/>
    </xf>
    <xf numFmtId="43" fontId="93" fillId="0" borderId="0" xfId="2" applyFont="1" applyAlignment="1">
      <alignment vertical="center"/>
    </xf>
    <xf numFmtId="43" fontId="92" fillId="0" borderId="0" xfId="2" applyFont="1" applyFill="1" applyAlignment="1">
      <alignment vertical="center"/>
    </xf>
    <xf numFmtId="43" fontId="90" fillId="0" borderId="0" xfId="0" applyNumberFormat="1" applyFont="1" applyAlignment="1">
      <alignment vertical="center"/>
    </xf>
    <xf numFmtId="0" fontId="90" fillId="58" borderId="0" xfId="0" applyFont="1" applyFill="1" applyAlignment="1">
      <alignment vertical="center"/>
    </xf>
    <xf numFmtId="0" fontId="93" fillId="0" borderId="1" xfId="0" applyFont="1" applyBorder="1" applyAlignment="1">
      <alignment vertical="center" shrinkToFit="1"/>
    </xf>
    <xf numFmtId="0" fontId="93" fillId="24" borderId="1" xfId="0" applyFont="1" applyFill="1" applyBorder="1" applyAlignment="1">
      <alignment vertical="center" shrinkToFit="1"/>
    </xf>
    <xf numFmtId="192" fontId="93" fillId="0" borderId="1" xfId="2" applyNumberFormat="1" applyFont="1" applyFill="1" applyBorder="1" applyAlignment="1">
      <alignment vertical="center" wrapText="1"/>
    </xf>
    <xf numFmtId="0" fontId="93" fillId="61" borderId="1" xfId="143" applyNumberFormat="1" applyFont="1" applyFill="1" applyBorder="1" applyAlignment="1">
      <alignment horizontal="right" vertical="center" wrapText="1"/>
    </xf>
    <xf numFmtId="192" fontId="92" fillId="0" borderId="1" xfId="2" applyNumberFormat="1" applyFont="1" applyFill="1" applyBorder="1" applyAlignment="1">
      <alignment horizontal="right" vertical="center" wrapText="1"/>
    </xf>
    <xf numFmtId="43" fontId="93" fillId="0" borderId="1" xfId="2" applyFont="1" applyBorder="1" applyAlignment="1">
      <alignment horizontal="center" vertical="center" wrapText="1"/>
    </xf>
    <xf numFmtId="43" fontId="93" fillId="61" borderId="1" xfId="2" applyFont="1" applyFill="1" applyBorder="1" applyAlignment="1">
      <alignment horizontal="center" vertical="center" wrapText="1"/>
    </xf>
    <xf numFmtId="192" fontId="93" fillId="61" borderId="1" xfId="916" applyNumberFormat="1" applyFont="1" applyFill="1" applyBorder="1" applyAlignment="1">
      <alignment vertical="center" wrapText="1"/>
    </xf>
    <xf numFmtId="192" fontId="93" fillId="24" borderId="1" xfId="916" applyNumberFormat="1" applyFont="1" applyFill="1" applyBorder="1" applyAlignment="1">
      <alignment vertical="center" wrapText="1"/>
    </xf>
    <xf numFmtId="3" fontId="92" fillId="0" borderId="1" xfId="0" applyNumberFormat="1" applyFont="1" applyBorder="1" applyAlignment="1">
      <alignment horizontal="right" vertical="center" wrapText="1"/>
    </xf>
    <xf numFmtId="192" fontId="93" fillId="24" borderId="1" xfId="2" applyNumberFormat="1" applyFont="1" applyFill="1" applyBorder="1" applyAlignment="1">
      <alignment vertical="center" wrapText="1"/>
    </xf>
    <xf numFmtId="0" fontId="93" fillId="24" borderId="1" xfId="908" applyFont="1" applyFill="1" applyBorder="1" applyAlignment="1">
      <alignment horizontal="right" vertical="center" wrapText="1"/>
    </xf>
    <xf numFmtId="43" fontId="93" fillId="24" borderId="1" xfId="2" applyFont="1" applyFill="1" applyBorder="1" applyAlignment="1">
      <alignment horizontal="center" vertical="center" wrapText="1"/>
    </xf>
    <xf numFmtId="3" fontId="92" fillId="0" borderId="1" xfId="0" applyNumberFormat="1" applyFont="1" applyBorder="1" applyAlignment="1">
      <alignment horizontal="right" vertical="center"/>
    </xf>
    <xf numFmtId="43" fontId="93" fillId="0" borderId="1" xfId="2" applyFont="1" applyBorder="1" applyAlignment="1">
      <alignment horizontal="left" vertical="center" wrapText="1"/>
    </xf>
    <xf numFmtId="192" fontId="93" fillId="0" borderId="1" xfId="143" applyNumberFormat="1" applyFont="1" applyFill="1" applyBorder="1" applyAlignment="1">
      <alignment horizontal="right" vertical="center" wrapText="1"/>
    </xf>
    <xf numFmtId="43" fontId="123" fillId="61" borderId="1" xfId="2" applyFont="1" applyFill="1" applyBorder="1" applyAlignment="1">
      <alignment horizontal="center" vertical="center" wrapText="1"/>
    </xf>
    <xf numFmtId="192" fontId="93" fillId="61" borderId="1" xfId="908" applyNumberFormat="1" applyFont="1" applyFill="1" applyBorder="1" applyAlignment="1">
      <alignment vertical="center" wrapText="1"/>
    </xf>
    <xf numFmtId="0" fontId="92" fillId="24" borderId="1" xfId="0" applyFont="1" applyFill="1" applyBorder="1" applyAlignment="1">
      <alignment horizontal="left" vertical="center"/>
    </xf>
    <xf numFmtId="192" fontId="92" fillId="0" borderId="1" xfId="2" applyNumberFormat="1" applyFont="1" applyBorder="1" applyAlignment="1">
      <alignment horizontal="right" vertical="center"/>
    </xf>
    <xf numFmtId="0" fontId="92" fillId="24" borderId="1" xfId="0" applyFont="1" applyFill="1" applyBorder="1" applyAlignment="1">
      <alignment horizontal="right" vertical="center" wrapText="1"/>
    </xf>
    <xf numFmtId="192" fontId="92" fillId="24" borderId="1" xfId="2" applyNumberFormat="1" applyFont="1" applyFill="1" applyBorder="1" applyAlignment="1">
      <alignment vertical="center" wrapText="1"/>
    </xf>
    <xf numFmtId="192" fontId="92" fillId="24" borderId="1" xfId="2" applyNumberFormat="1" applyFont="1" applyFill="1" applyBorder="1" applyAlignment="1">
      <alignment vertical="center"/>
    </xf>
    <xf numFmtId="0" fontId="93" fillId="0" borderId="1" xfId="908" applyFont="1" applyBorder="1" applyAlignment="1">
      <alignment horizontal="left" vertical="center"/>
    </xf>
    <xf numFmtId="192" fontId="93" fillId="0" borderId="1" xfId="2" applyNumberFormat="1" applyFont="1" applyBorder="1" applyAlignment="1">
      <alignment vertical="center"/>
    </xf>
    <xf numFmtId="0" fontId="124" fillId="59" borderId="1" xfId="908" applyFont="1" applyFill="1" applyBorder="1" applyAlignment="1">
      <alignment horizontal="center" vertical="center" wrapText="1"/>
    </xf>
    <xf numFmtId="0" fontId="124" fillId="59" borderId="1" xfId="2" applyNumberFormat="1" applyFont="1" applyFill="1" applyBorder="1" applyAlignment="1">
      <alignment horizontal="center" vertical="center"/>
    </xf>
    <xf numFmtId="192" fontId="124" fillId="59" borderId="1" xfId="2" applyNumberFormat="1" applyFont="1" applyFill="1" applyBorder="1" applyAlignment="1">
      <alignment horizontal="center" vertical="center"/>
    </xf>
    <xf numFmtId="192" fontId="93" fillId="59" borderId="1" xfId="2" applyNumberFormat="1" applyFont="1" applyFill="1" applyBorder="1" applyAlignment="1">
      <alignment vertical="center" wrapText="1"/>
    </xf>
    <xf numFmtId="43" fontId="124" fillId="59" borderId="1" xfId="2" applyFont="1" applyFill="1" applyBorder="1" applyAlignment="1">
      <alignment horizontal="center" vertical="center" wrapText="1"/>
    </xf>
    <xf numFmtId="43" fontId="124" fillId="0" borderId="1" xfId="2" applyFont="1" applyFill="1" applyBorder="1" applyAlignment="1">
      <alignment vertical="center" wrapText="1"/>
    </xf>
    <xf numFmtId="192" fontId="124" fillId="0" borderId="1" xfId="2" applyNumberFormat="1" applyFont="1" applyFill="1" applyBorder="1" applyAlignment="1">
      <alignment horizontal="center" vertical="center"/>
    </xf>
    <xf numFmtId="3" fontId="124" fillId="0" borderId="1" xfId="2" applyNumberFormat="1" applyFont="1" applyFill="1" applyBorder="1" applyAlignment="1">
      <alignment horizontal="center" vertical="center"/>
    </xf>
    <xf numFmtId="0" fontId="124" fillId="0" borderId="1" xfId="2" applyNumberFormat="1" applyFont="1" applyFill="1" applyBorder="1" applyAlignment="1">
      <alignment horizontal="center" vertical="center"/>
    </xf>
    <xf numFmtId="43" fontId="90" fillId="0" borderId="1" xfId="2" applyFont="1" applyFill="1" applyBorder="1" applyAlignment="1">
      <alignment horizontal="right" vertical="center"/>
    </xf>
    <xf numFmtId="192" fontId="90" fillId="0" borderId="0" xfId="2" applyNumberFormat="1" applyFont="1" applyFill="1"/>
    <xf numFmtId="198" fontId="90" fillId="0" borderId="0" xfId="0" applyNumberFormat="1" applyFont="1" applyAlignment="1">
      <alignment vertical="top" wrapText="1"/>
    </xf>
    <xf numFmtId="0" fontId="90" fillId="0" borderId="0" xfId="914" applyFont="1" applyAlignment="1">
      <alignment horizontal="left" vertical="top" wrapText="1"/>
    </xf>
    <xf numFmtId="43" fontId="90" fillId="0" borderId="0" xfId="2" applyFont="1" applyFill="1"/>
    <xf numFmtId="0" fontId="92" fillId="0" borderId="8" xfId="0" applyFont="1" applyBorder="1" applyAlignment="1">
      <alignment horizontal="center" vertical="center"/>
    </xf>
    <xf numFmtId="1" fontId="93" fillId="0" borderId="1" xfId="0" applyNumberFormat="1" applyFont="1" applyBorder="1" applyAlignment="1">
      <alignment vertical="top"/>
    </xf>
    <xf numFmtId="0" fontId="123" fillId="0" borderId="1" xfId="915" applyFont="1" applyBorder="1" applyAlignment="1">
      <alignment horizontal="center" vertical="top"/>
    </xf>
    <xf numFmtId="4" fontId="90" fillId="0" borderId="1" xfId="0" applyNumberFormat="1" applyFont="1" applyBorder="1" applyAlignment="1">
      <alignment horizontal="center" vertical="top"/>
    </xf>
    <xf numFmtId="4" fontId="105" fillId="0" borderId="1" xfId="0" applyNumberFormat="1" applyFont="1" applyBorder="1" applyAlignment="1">
      <alignment vertical="center"/>
    </xf>
    <xf numFmtId="187" fontId="112" fillId="0" borderId="0" xfId="0" applyNumberFormat="1" applyFont="1" applyAlignment="1">
      <alignment vertical="center"/>
    </xf>
    <xf numFmtId="0" fontId="129" fillId="70" borderId="1" xfId="922" applyFont="1" applyFill="1" applyBorder="1" applyAlignment="1" applyProtection="1">
      <alignment horizontal="center" vertical="center"/>
      <protection locked="0"/>
    </xf>
    <xf numFmtId="0" fontId="128" fillId="0" borderId="1" xfId="0" applyFont="1" applyBorder="1" applyAlignment="1" applyProtection="1">
      <alignment horizontal="center" vertical="center" wrapText="1"/>
      <protection locked="0"/>
    </xf>
    <xf numFmtId="0" fontId="128" fillId="0" borderId="3" xfId="0" applyFont="1" applyBorder="1" applyAlignment="1" applyProtection="1">
      <alignment horizontal="left" vertical="center" wrapText="1"/>
      <protection locked="0"/>
    </xf>
    <xf numFmtId="0" fontId="128" fillId="0" borderId="10" xfId="0" applyFont="1" applyBorder="1" applyAlignment="1" applyProtection="1">
      <alignment horizontal="left" vertical="center" wrapText="1"/>
      <protection locked="0"/>
    </xf>
    <xf numFmtId="0" fontId="128" fillId="0" borderId="9" xfId="0" applyFont="1" applyBorder="1" applyAlignment="1" applyProtection="1">
      <alignment horizontal="left" vertical="center" wrapText="1"/>
      <protection locked="0"/>
    </xf>
    <xf numFmtId="0" fontId="129" fillId="0" borderId="0" xfId="0" applyFont="1" applyAlignment="1" applyProtection="1">
      <alignment horizontal="left" vertical="center" shrinkToFit="1"/>
      <protection locked="0"/>
    </xf>
    <xf numFmtId="0" fontId="129" fillId="62" borderId="1" xfId="922" applyFont="1" applyFill="1" applyBorder="1" applyAlignment="1" applyProtection="1">
      <alignment horizontal="center" vertical="center"/>
      <protection locked="0"/>
    </xf>
    <xf numFmtId="0" fontId="129" fillId="56" borderId="1" xfId="922" applyFont="1" applyFill="1" applyBorder="1" applyAlignment="1" applyProtection="1">
      <alignment horizontal="center" vertical="center"/>
      <protection locked="0"/>
    </xf>
    <xf numFmtId="0" fontId="129" fillId="66" borderId="1" xfId="922" applyFont="1" applyFill="1" applyBorder="1" applyAlignment="1" applyProtection="1">
      <alignment horizontal="center" vertical="center"/>
      <protection locked="0"/>
    </xf>
    <xf numFmtId="0" fontId="129" fillId="67" borderId="1" xfId="922" applyFont="1" applyFill="1" applyBorder="1" applyAlignment="1" applyProtection="1">
      <alignment horizontal="center" vertical="center"/>
      <protection locked="0"/>
    </xf>
    <xf numFmtId="0" fontId="129" fillId="68" borderId="1" xfId="922" applyFont="1" applyFill="1" applyBorder="1" applyAlignment="1" applyProtection="1">
      <alignment horizontal="center" vertical="center"/>
      <protection locked="0"/>
    </xf>
    <xf numFmtId="0" fontId="129" fillId="69" borderId="1" xfId="922" applyFont="1" applyFill="1" applyBorder="1" applyAlignment="1" applyProtection="1">
      <alignment horizontal="center" vertical="center"/>
      <protection locked="0"/>
    </xf>
    <xf numFmtId="0" fontId="129" fillId="65" borderId="1" xfId="922" applyFont="1" applyFill="1" applyBorder="1" applyAlignment="1" applyProtection="1">
      <alignment horizontal="center" vertical="center"/>
      <protection locked="0"/>
    </xf>
    <xf numFmtId="0" fontId="128" fillId="0" borderId="0" xfId="0" applyFont="1" applyAlignment="1" applyProtection="1">
      <alignment horizontal="left" vertical="center" wrapText="1"/>
      <protection locked="0"/>
    </xf>
    <xf numFmtId="0" fontId="129" fillId="0" borderId="2" xfId="0" applyFont="1" applyBorder="1" applyAlignment="1" applyProtection="1">
      <alignment horizontal="center" vertical="center"/>
      <protection locked="0"/>
    </xf>
    <xf numFmtId="0" fontId="134" fillId="0" borderId="0" xfId="0" applyFont="1" applyAlignment="1">
      <alignment horizontal="center" vertical="center" wrapText="1"/>
    </xf>
    <xf numFmtId="202" fontId="134" fillId="0" borderId="3" xfId="0" applyNumberFormat="1" applyFont="1" applyBorder="1" applyAlignment="1">
      <alignment horizontal="left" vertical="center" wrapText="1"/>
    </xf>
    <xf numFmtId="202" fontId="134" fillId="0" borderId="10" xfId="0" applyNumberFormat="1" applyFont="1" applyBorder="1" applyAlignment="1">
      <alignment horizontal="left" vertical="center" wrapText="1"/>
    </xf>
    <xf numFmtId="202" fontId="135" fillId="0" borderId="3" xfId="0" applyNumberFormat="1" applyFont="1" applyBorder="1" applyAlignment="1">
      <alignment horizontal="center" vertical="center" wrapText="1"/>
    </xf>
    <xf numFmtId="43" fontId="134" fillId="0" borderId="0" xfId="2" applyFont="1" applyAlignment="1">
      <alignment horizontal="center" vertical="center"/>
    </xf>
    <xf numFmtId="202" fontId="134" fillId="0" borderId="0" xfId="0" applyNumberFormat="1" applyFont="1" applyAlignment="1">
      <alignment horizontal="left" vertical="center" wrapText="1"/>
    </xf>
    <xf numFmtId="202" fontId="134" fillId="0" borderId="0" xfId="0" applyNumberFormat="1" applyFont="1" applyAlignment="1">
      <alignment horizontal="left" vertical="center"/>
    </xf>
    <xf numFmtId="202" fontId="135" fillId="0" borderId="1" xfId="0" applyNumberFormat="1" applyFont="1" applyBorder="1" applyAlignment="1">
      <alignment horizontal="left" vertical="center" wrapText="1" readingOrder="1"/>
    </xf>
    <xf numFmtId="0" fontId="135" fillId="0" borderId="0" xfId="0" applyFont="1" applyAlignment="1">
      <alignment horizontal="center" vertical="center" wrapText="1"/>
    </xf>
    <xf numFmtId="0" fontId="135" fillId="0" borderId="3" xfId="0" applyFont="1" applyBorder="1" applyAlignment="1">
      <alignment horizontal="left" vertical="center" wrapText="1"/>
    </xf>
    <xf numFmtId="0" fontId="135" fillId="0" borderId="9" xfId="0" applyFont="1" applyBorder="1" applyAlignment="1">
      <alignment horizontal="left" vertical="center" wrapText="1"/>
    </xf>
    <xf numFmtId="0" fontId="135" fillId="0" borderId="10" xfId="0" applyFont="1" applyBorder="1" applyAlignment="1">
      <alignment horizontal="left" vertical="center" wrapText="1"/>
    </xf>
    <xf numFmtId="202" fontId="135" fillId="0" borderId="7" xfId="0" applyNumberFormat="1" applyFont="1" applyBorder="1" applyAlignment="1">
      <alignment horizontal="left" vertical="center" wrapText="1"/>
    </xf>
    <xf numFmtId="202" fontId="135" fillId="0" borderId="0" xfId="0" applyNumberFormat="1" applyFont="1" applyAlignment="1">
      <alignment horizontal="left" vertical="center" wrapText="1"/>
    </xf>
    <xf numFmtId="202" fontId="135" fillId="0" borderId="20" xfId="0" applyNumberFormat="1" applyFont="1" applyBorder="1" applyAlignment="1">
      <alignment horizontal="left" vertical="center" wrapText="1"/>
    </xf>
    <xf numFmtId="0" fontId="134" fillId="0" borderId="2" xfId="0" applyFont="1" applyBorder="1" applyAlignment="1">
      <alignment horizontal="left" vertical="center" wrapText="1"/>
    </xf>
    <xf numFmtId="0" fontId="135" fillId="0" borderId="5" xfId="0" applyFont="1" applyBorder="1" applyAlignment="1">
      <alignment horizontal="center" vertical="top" wrapText="1"/>
    </xf>
    <xf numFmtId="0" fontId="135" fillId="0" borderId="4" xfId="0" applyFont="1" applyBorder="1" applyAlignment="1">
      <alignment horizontal="center" vertical="top" wrapText="1"/>
    </xf>
    <xf numFmtId="202" fontId="135" fillId="0" borderId="6" xfId="0" applyNumberFormat="1" applyFont="1" applyBorder="1" applyAlignment="1">
      <alignment horizontal="center" vertical="top" wrapText="1"/>
    </xf>
    <xf numFmtId="202" fontId="135" fillId="0" borderId="31" xfId="0" applyNumberFormat="1" applyFont="1" applyBorder="1" applyAlignment="1">
      <alignment horizontal="center" vertical="top" wrapText="1"/>
    </xf>
    <xf numFmtId="202" fontId="135" fillId="0" borderId="8" xfId="0" applyNumberFormat="1" applyFont="1" applyBorder="1" applyAlignment="1">
      <alignment horizontal="center" vertical="top" wrapText="1"/>
    </xf>
    <xf numFmtId="202" fontId="135" fillId="0" borderId="30" xfId="0" applyNumberFormat="1" applyFont="1" applyBorder="1" applyAlignment="1">
      <alignment horizontal="center" vertical="top" wrapText="1"/>
    </xf>
    <xf numFmtId="202" fontId="134" fillId="0" borderId="2" xfId="0" applyNumberFormat="1" applyFont="1" applyBorder="1" applyAlignment="1">
      <alignment horizontal="left" vertical="center" wrapText="1"/>
    </xf>
    <xf numFmtId="4" fontId="146" fillId="0" borderId="0" xfId="0" applyNumberFormat="1" applyFont="1" applyAlignment="1">
      <alignment horizontal="center" vertical="center" wrapText="1"/>
    </xf>
    <xf numFmtId="4" fontId="150" fillId="0" borderId="0" xfId="0" applyNumberFormat="1" applyFont="1" applyAlignment="1">
      <alignment horizontal="center" vertical="center" shrinkToFit="1"/>
    </xf>
    <xf numFmtId="4" fontId="145" fillId="0" borderId="3" xfId="0" applyNumberFormat="1" applyFont="1" applyBorder="1" applyAlignment="1">
      <alignment horizontal="left" vertical="center" wrapText="1"/>
    </xf>
    <xf numFmtId="4" fontId="145" fillId="0" borderId="9" xfId="0" applyNumberFormat="1" applyFont="1" applyBorder="1" applyAlignment="1">
      <alignment horizontal="left" vertical="center" wrapText="1"/>
    </xf>
    <xf numFmtId="4" fontId="145" fillId="0" borderId="10" xfId="0" applyNumberFormat="1" applyFont="1" applyBorder="1" applyAlignment="1">
      <alignment horizontal="left" vertical="center" wrapText="1"/>
    </xf>
    <xf numFmtId="4" fontId="145" fillId="0" borderId="1" xfId="0" applyNumberFormat="1" applyFont="1" applyBorder="1" applyAlignment="1">
      <alignment horizontal="left" vertical="center" wrapText="1"/>
    </xf>
    <xf numFmtId="4" fontId="151" fillId="0" borderId="0" xfId="0" applyNumberFormat="1" applyFont="1" applyAlignment="1">
      <alignment horizontal="center" vertical="center"/>
    </xf>
    <xf numFmtId="4" fontId="145" fillId="0" borderId="0" xfId="0" applyNumberFormat="1" applyFont="1" applyAlignment="1">
      <alignment horizontal="center" vertical="center" wrapText="1"/>
    </xf>
    <xf numFmtId="4" fontId="145" fillId="0" borderId="1" xfId="0" applyNumberFormat="1" applyFont="1" applyBorder="1" applyAlignment="1">
      <alignment horizontal="center" vertical="center"/>
    </xf>
    <xf numFmtId="4" fontId="145" fillId="0" borderId="1" xfId="0" applyNumberFormat="1" applyFont="1" applyBorder="1" applyAlignment="1">
      <alignment horizontal="center" vertical="center" wrapText="1"/>
    </xf>
    <xf numFmtId="4" fontId="145" fillId="0" borderId="6" xfId="0" applyNumberFormat="1" applyFont="1" applyBorder="1" applyAlignment="1">
      <alignment horizontal="center" vertical="center" wrapText="1"/>
    </xf>
    <xf numFmtId="4" fontId="145" fillId="0" borderId="8" xfId="0" applyNumberFormat="1" applyFont="1" applyBorder="1" applyAlignment="1">
      <alignment horizontal="center" vertical="center" wrapText="1"/>
    </xf>
    <xf numFmtId="4" fontId="145" fillId="0" borderId="5" xfId="0" applyNumberFormat="1" applyFont="1" applyBorder="1" applyAlignment="1">
      <alignment horizontal="center" vertical="center" wrapText="1"/>
    </xf>
    <xf numFmtId="4" fontId="145" fillId="0" borderId="4" xfId="0" applyNumberFormat="1" applyFont="1" applyBorder="1" applyAlignment="1">
      <alignment horizontal="center" vertical="center" wrapText="1"/>
    </xf>
    <xf numFmtId="4" fontId="146" fillId="0" borderId="0" xfId="0" applyNumberFormat="1" applyFont="1" applyAlignment="1">
      <alignment horizontal="center" vertical="center"/>
    </xf>
    <xf numFmtId="4" fontId="146" fillId="0" borderId="0" xfId="0" applyNumberFormat="1" applyFont="1" applyAlignment="1">
      <alignment horizontal="center" vertical="top" wrapText="1"/>
    </xf>
    <xf numFmtId="0" fontId="107" fillId="0" borderId="1" xfId="0" applyFont="1" applyBorder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0" fontId="108" fillId="0" borderId="0" xfId="0" applyFont="1" applyAlignment="1">
      <alignment horizontal="center" vertical="center" wrapText="1"/>
    </xf>
    <xf numFmtId="0" fontId="107" fillId="0" borderId="0" xfId="0" applyFont="1" applyAlignment="1">
      <alignment horizontal="center" vertical="center"/>
    </xf>
    <xf numFmtId="43" fontId="105" fillId="0" borderId="2" xfId="0" applyNumberFormat="1" applyFont="1" applyBorder="1" applyAlignment="1">
      <alignment horizontal="center" vertical="center"/>
    </xf>
    <xf numFmtId="0" fontId="112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87" fillId="0" borderId="1" xfId="0" applyFont="1" applyBorder="1" applyAlignment="1">
      <alignment horizontal="left" vertical="top" wrapText="1"/>
    </xf>
    <xf numFmtId="0" fontId="103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87" fillId="0" borderId="3" xfId="0" applyFont="1" applyBorder="1" applyAlignment="1">
      <alignment horizontal="center" vertical="center" wrapText="1"/>
    </xf>
    <xf numFmtId="0" fontId="92" fillId="57" borderId="1" xfId="0" applyFont="1" applyFill="1" applyBorder="1" applyAlignment="1">
      <alignment horizontal="center" vertical="center" wrapText="1"/>
    </xf>
    <xf numFmtId="0" fontId="92" fillId="57" borderId="1" xfId="0" applyFont="1" applyFill="1" applyBorder="1" applyAlignment="1">
      <alignment horizontal="center" vertical="center"/>
    </xf>
    <xf numFmtId="0" fontId="90" fillId="0" borderId="3" xfId="0" applyFont="1" applyBorder="1" applyAlignment="1">
      <alignment horizontal="left" vertical="center" wrapText="1"/>
    </xf>
    <xf numFmtId="0" fontId="90" fillId="0" borderId="9" xfId="0" applyFont="1" applyBorder="1" applyAlignment="1">
      <alignment horizontal="left" vertical="center" wrapText="1"/>
    </xf>
    <xf numFmtId="0" fontId="90" fillId="0" borderId="10" xfId="0" applyFont="1" applyBorder="1" applyAlignment="1">
      <alignment horizontal="left" vertical="center" wrapText="1"/>
    </xf>
    <xf numFmtId="0" fontId="90" fillId="0" borderId="1" xfId="0" applyFont="1" applyBorder="1" applyAlignment="1">
      <alignment horizontal="center" vertical="center" wrapText="1"/>
    </xf>
    <xf numFmtId="0" fontId="90" fillId="57" borderId="1" xfId="0" applyFont="1" applyFill="1" applyBorder="1" applyAlignment="1">
      <alignment horizontal="center" vertical="center" wrapText="1"/>
    </xf>
    <xf numFmtId="0" fontId="90" fillId="57" borderId="1" xfId="0" applyFont="1" applyFill="1" applyBorder="1" applyAlignment="1">
      <alignment horizontal="center" vertical="center"/>
    </xf>
    <xf numFmtId="0" fontId="90" fillId="0" borderId="3" xfId="0" applyFont="1" applyBorder="1" applyAlignment="1">
      <alignment horizontal="center"/>
    </xf>
    <xf numFmtId="0" fontId="90" fillId="0" borderId="10" xfId="0" applyFont="1" applyBorder="1" applyAlignment="1">
      <alignment horizontal="center"/>
    </xf>
    <xf numFmtId="0" fontId="90" fillId="24" borderId="5" xfId="0" applyFont="1" applyFill="1" applyBorder="1" applyAlignment="1">
      <alignment horizontal="center" vertical="center"/>
    </xf>
    <xf numFmtId="0" fontId="90" fillId="24" borderId="4" xfId="0" applyFont="1" applyFill="1" applyBorder="1" applyAlignment="1">
      <alignment horizontal="center" vertical="center"/>
    </xf>
    <xf numFmtId="0" fontId="90" fillId="24" borderId="3" xfId="0" applyFont="1" applyFill="1" applyBorder="1" applyAlignment="1">
      <alignment horizontal="center" vertical="center"/>
    </xf>
    <xf numFmtId="0" fontId="90" fillId="24" borderId="9" xfId="0" applyFont="1" applyFill="1" applyBorder="1" applyAlignment="1">
      <alignment horizontal="center" vertical="center"/>
    </xf>
    <xf numFmtId="0" fontId="90" fillId="24" borderId="10" xfId="0" applyFont="1" applyFill="1" applyBorder="1" applyAlignment="1">
      <alignment horizontal="center" vertical="center"/>
    </xf>
    <xf numFmtId="0" fontId="90" fillId="24" borderId="3" xfId="0" applyFont="1" applyFill="1" applyBorder="1" applyAlignment="1">
      <alignment horizontal="center"/>
    </xf>
    <xf numFmtId="0" fontId="90" fillId="24" borderId="10" xfId="0" applyFont="1" applyFill="1" applyBorder="1" applyAlignment="1">
      <alignment horizontal="center"/>
    </xf>
    <xf numFmtId="0" fontId="90" fillId="0" borderId="53" xfId="0" applyFont="1" applyBorder="1" applyAlignment="1">
      <alignment horizontal="center"/>
    </xf>
    <xf numFmtId="0" fontId="90" fillId="0" borderId="46" xfId="0" applyFont="1" applyBorder="1" applyAlignment="1">
      <alignment horizontal="center"/>
    </xf>
    <xf numFmtId="0" fontId="90" fillId="0" borderId="54" xfId="0" applyFont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24" borderId="0" xfId="0" applyFont="1" applyFill="1" applyAlignment="1">
      <alignment horizontal="center"/>
    </xf>
    <xf numFmtId="0" fontId="90" fillId="24" borderId="2" xfId="0" applyFont="1" applyFill="1" applyBorder="1" applyAlignment="1">
      <alignment horizontal="center"/>
    </xf>
    <xf numFmtId="0" fontId="99" fillId="24" borderId="5" xfId="141" applyFont="1" applyFill="1" applyBorder="1" applyAlignment="1">
      <alignment horizontal="center" vertical="top" wrapText="1"/>
    </xf>
    <xf numFmtId="0" fontId="99" fillId="24" borderId="4" xfId="141" applyFont="1" applyFill="1" applyBorder="1" applyAlignment="1">
      <alignment horizontal="center" vertical="top" wrapText="1"/>
    </xf>
    <xf numFmtId="43" fontId="99" fillId="24" borderId="5" xfId="910" applyFont="1" applyFill="1" applyBorder="1" applyAlignment="1">
      <alignment horizontal="center" vertical="top" wrapText="1"/>
    </xf>
    <xf numFmtId="43" fontId="99" fillId="24" borderId="4" xfId="910" applyFont="1" applyFill="1" applyBorder="1" applyAlignment="1">
      <alignment horizontal="center" vertical="top" wrapText="1"/>
    </xf>
    <xf numFmtId="0" fontId="99" fillId="24" borderId="3" xfId="141" applyFont="1" applyFill="1" applyBorder="1" applyAlignment="1">
      <alignment horizontal="center" vertical="top" wrapText="1"/>
    </xf>
    <xf numFmtId="0" fontId="99" fillId="24" borderId="10" xfId="141" applyFont="1" applyFill="1" applyBorder="1" applyAlignment="1">
      <alignment horizontal="center" vertical="top" wrapText="1"/>
    </xf>
    <xf numFmtId="0" fontId="99" fillId="24" borderId="3" xfId="0" applyFont="1" applyFill="1" applyBorder="1" applyAlignment="1">
      <alignment horizontal="center" vertical="center" shrinkToFit="1"/>
    </xf>
    <xf numFmtId="0" fontId="99" fillId="24" borderId="9" xfId="0" applyFont="1" applyFill="1" applyBorder="1" applyAlignment="1">
      <alignment horizontal="center" vertical="center" shrinkToFit="1"/>
    </xf>
    <xf numFmtId="0" fontId="99" fillId="24" borderId="34" xfId="141" applyFont="1" applyFill="1" applyBorder="1" applyAlignment="1">
      <alignment horizontal="center" vertical="top"/>
    </xf>
    <xf numFmtId="0" fontId="99" fillId="24" borderId="0" xfId="141" applyFont="1" applyFill="1" applyAlignment="1">
      <alignment horizontal="center"/>
    </xf>
    <xf numFmtId="0" fontId="99" fillId="24" borderId="2" xfId="141" applyFont="1" applyFill="1" applyBorder="1" applyAlignment="1">
      <alignment horizontal="center"/>
    </xf>
    <xf numFmtId="0" fontId="99" fillId="24" borderId="9" xfId="141" applyFont="1" applyFill="1" applyBorder="1" applyAlignment="1">
      <alignment horizontal="center" vertical="top" wrapText="1"/>
    </xf>
    <xf numFmtId="3" fontId="99" fillId="24" borderId="5" xfId="141" applyNumberFormat="1" applyFont="1" applyFill="1" applyBorder="1" applyAlignment="1">
      <alignment horizontal="center" vertical="top" wrapText="1" shrinkToFit="1"/>
    </xf>
    <xf numFmtId="3" fontId="99" fillId="24" borderId="4" xfId="141" applyNumberFormat="1" applyFont="1" applyFill="1" applyBorder="1" applyAlignment="1">
      <alignment horizontal="center" vertical="top" wrapText="1" shrinkToFit="1"/>
    </xf>
    <xf numFmtId="0" fontId="99" fillId="24" borderId="3" xfId="141" applyFont="1" applyFill="1" applyBorder="1" applyAlignment="1">
      <alignment horizontal="center" vertical="top"/>
    </xf>
    <xf numFmtId="0" fontId="99" fillId="24" borderId="9" xfId="141" applyFont="1" applyFill="1" applyBorder="1" applyAlignment="1">
      <alignment horizontal="center" vertical="top"/>
    </xf>
    <xf numFmtId="0" fontId="99" fillId="24" borderId="0" xfId="0" applyFont="1" applyFill="1" applyAlignment="1">
      <alignment horizontal="center" shrinkToFit="1"/>
    </xf>
    <xf numFmtId="0" fontId="99" fillId="24" borderId="0" xfId="141" applyFont="1" applyFill="1" applyAlignment="1">
      <alignment horizontal="center" vertical="top"/>
    </xf>
    <xf numFmtId="0" fontId="99" fillId="24" borderId="2" xfId="141" applyFont="1" applyFill="1" applyBorder="1" applyAlignment="1">
      <alignment horizontal="center" vertical="center"/>
    </xf>
    <xf numFmtId="0" fontId="99" fillId="24" borderId="0" xfId="0" applyFont="1" applyFill="1" applyAlignment="1">
      <alignment horizontal="center"/>
    </xf>
    <xf numFmtId="0" fontId="99" fillId="24" borderId="2" xfId="0" applyFont="1" applyFill="1" applyBorder="1" applyAlignment="1">
      <alignment horizontal="center"/>
    </xf>
    <xf numFmtId="0" fontId="99" fillId="24" borderId="5" xfId="0" applyFont="1" applyFill="1" applyBorder="1" applyAlignment="1">
      <alignment horizontal="center" vertical="top" wrapText="1" shrinkToFit="1"/>
    </xf>
    <xf numFmtId="0" fontId="99" fillId="24" borderId="32" xfId="0" applyFont="1" applyFill="1" applyBorder="1" applyAlignment="1">
      <alignment horizontal="center" vertical="top" wrapText="1" shrinkToFit="1"/>
    </xf>
    <xf numFmtId="0" fontId="99" fillId="24" borderId="55" xfId="0" applyFont="1" applyFill="1" applyBorder="1" applyAlignment="1">
      <alignment horizontal="center" vertical="top" wrapText="1" shrinkToFit="1"/>
    </xf>
    <xf numFmtId="0" fontId="99" fillId="24" borderId="4" xfId="0" applyFont="1" applyFill="1" applyBorder="1" applyAlignment="1">
      <alignment horizontal="center" vertical="top" wrapText="1" shrinkToFit="1"/>
    </xf>
    <xf numFmtId="0" fontId="99" fillId="24" borderId="5" xfId="0" applyFont="1" applyFill="1" applyBorder="1" applyAlignment="1">
      <alignment horizontal="center" vertical="top" wrapText="1"/>
    </xf>
    <xf numFmtId="0" fontId="99" fillId="24" borderId="32" xfId="0" applyFont="1" applyFill="1" applyBorder="1" applyAlignment="1">
      <alignment horizontal="center" vertical="top" wrapText="1"/>
    </xf>
    <xf numFmtId="0" fontId="99" fillId="24" borderId="4" xfId="0" applyFont="1" applyFill="1" applyBorder="1" applyAlignment="1">
      <alignment horizontal="center" vertical="top" wrapText="1"/>
    </xf>
    <xf numFmtId="0" fontId="99" fillId="24" borderId="3" xfId="0" applyFont="1" applyFill="1" applyBorder="1" applyAlignment="1">
      <alignment horizontal="center" vertical="top" wrapText="1" shrinkToFit="1"/>
    </xf>
    <xf numFmtId="0" fontId="99" fillId="24" borderId="9" xfId="0" applyFont="1" applyFill="1" applyBorder="1" applyAlignment="1">
      <alignment horizontal="center" vertical="top" wrapText="1" shrinkToFit="1"/>
    </xf>
    <xf numFmtId="0" fontId="99" fillId="24" borderId="10" xfId="0" applyFont="1" applyFill="1" applyBorder="1" applyAlignment="1">
      <alignment horizontal="center" vertical="top" wrapText="1" shrinkToFit="1"/>
    </xf>
    <xf numFmtId="1" fontId="99" fillId="24" borderId="5" xfId="910" applyNumberFormat="1" applyFont="1" applyFill="1" applyBorder="1" applyAlignment="1">
      <alignment horizontal="center" vertical="top" wrapText="1"/>
    </xf>
    <xf numFmtId="1" fontId="99" fillId="24" borderId="32" xfId="910" applyNumberFormat="1" applyFont="1" applyFill="1" applyBorder="1" applyAlignment="1">
      <alignment horizontal="center" vertical="top" wrapText="1"/>
    </xf>
    <xf numFmtId="1" fontId="99" fillId="24" borderId="4" xfId="910" applyNumberFormat="1" applyFont="1" applyFill="1" applyBorder="1" applyAlignment="1">
      <alignment horizontal="center" vertical="top" wrapText="1"/>
    </xf>
    <xf numFmtId="0" fontId="99" fillId="24" borderId="3" xfId="0" applyFont="1" applyFill="1" applyBorder="1" applyAlignment="1">
      <alignment horizontal="center" vertical="top" shrinkToFit="1"/>
    </xf>
    <xf numFmtId="0" fontId="99" fillId="24" borderId="10" xfId="0" applyFont="1" applyFill="1" applyBorder="1" applyAlignment="1">
      <alignment horizontal="center" vertical="top" shrinkToFit="1"/>
    </xf>
    <xf numFmtId="0" fontId="99" fillId="24" borderId="5" xfId="0" applyFont="1" applyFill="1" applyBorder="1" applyAlignment="1">
      <alignment horizontal="center" vertical="top" shrinkToFit="1"/>
    </xf>
    <xf numFmtId="0" fontId="99" fillId="24" borderId="32" xfId="0" applyFont="1" applyFill="1" applyBorder="1" applyAlignment="1">
      <alignment horizontal="center" vertical="top" shrinkToFit="1"/>
    </xf>
    <xf numFmtId="0" fontId="99" fillId="24" borderId="4" xfId="0" applyFont="1" applyFill="1" applyBorder="1" applyAlignment="1">
      <alignment horizontal="center" vertical="top" shrinkToFit="1"/>
    </xf>
    <xf numFmtId="43" fontId="99" fillId="24" borderId="5" xfId="910" applyFont="1" applyFill="1" applyBorder="1" applyAlignment="1">
      <alignment horizontal="center" vertical="top" shrinkToFit="1"/>
    </xf>
    <xf numFmtId="43" fontId="99" fillId="24" borderId="4" xfId="910" applyFont="1" applyFill="1" applyBorder="1" applyAlignment="1">
      <alignment horizontal="center" vertical="top" shrinkToFit="1"/>
    </xf>
    <xf numFmtId="43" fontId="99" fillId="24" borderId="32" xfId="910" applyFont="1" applyFill="1" applyBorder="1" applyAlignment="1">
      <alignment horizontal="center" vertical="top" wrapText="1"/>
    </xf>
    <xf numFmtId="17" fontId="99" fillId="24" borderId="5" xfId="0" applyNumberFormat="1" applyFont="1" applyFill="1" applyBorder="1" applyAlignment="1">
      <alignment horizontal="center" vertical="top" wrapText="1"/>
    </xf>
    <xf numFmtId="17" fontId="99" fillId="24" borderId="32" xfId="0" applyNumberFormat="1" applyFont="1" applyFill="1" applyBorder="1" applyAlignment="1">
      <alignment horizontal="center" vertical="top" wrapText="1"/>
    </xf>
    <xf numFmtId="17" fontId="99" fillId="24" borderId="4" xfId="0" applyNumberFormat="1" applyFont="1" applyFill="1" applyBorder="1" applyAlignment="1">
      <alignment horizontal="center" vertical="top" wrapText="1"/>
    </xf>
    <xf numFmtId="0" fontId="99" fillId="24" borderId="8" xfId="0" applyFont="1" applyFill="1" applyBorder="1" applyAlignment="1">
      <alignment horizontal="center" shrinkToFit="1"/>
    </xf>
    <xf numFmtId="0" fontId="99" fillId="24" borderId="2" xfId="0" applyFont="1" applyFill="1" applyBorder="1" applyAlignment="1">
      <alignment horizontal="center" shrinkToFit="1"/>
    </xf>
    <xf numFmtId="0" fontId="99" fillId="24" borderId="3" xfId="0" applyFont="1" applyFill="1" applyBorder="1" applyAlignment="1">
      <alignment horizontal="center" shrinkToFit="1"/>
    </xf>
    <xf numFmtId="0" fontId="99" fillId="24" borderId="9" xfId="0" applyFont="1" applyFill="1" applyBorder="1" applyAlignment="1">
      <alignment horizontal="center" shrinkToFit="1"/>
    </xf>
    <xf numFmtId="4" fontId="99" fillId="24" borderId="5" xfId="143" applyNumberFormat="1" applyFont="1" applyFill="1" applyBorder="1" applyAlignment="1">
      <alignment horizontal="center" vertical="top" wrapText="1"/>
    </xf>
    <xf numFmtId="4" fontId="99" fillId="24" borderId="4" xfId="143" applyNumberFormat="1" applyFont="1" applyFill="1" applyBorder="1" applyAlignment="1">
      <alignment horizontal="center" vertical="top" wrapText="1"/>
    </xf>
    <xf numFmtId="0" fontId="102" fillId="24" borderId="53" xfId="0" applyFont="1" applyFill="1" applyBorder="1" applyAlignment="1">
      <alignment horizontal="center"/>
    </xf>
    <xf numFmtId="0" fontId="102" fillId="24" borderId="46" xfId="0" applyFont="1" applyFill="1" applyBorder="1" applyAlignment="1">
      <alignment horizontal="center"/>
    </xf>
    <xf numFmtId="0" fontId="102" fillId="24" borderId="54" xfId="0" applyFont="1" applyFill="1" applyBorder="1" applyAlignment="1">
      <alignment horizontal="center"/>
    </xf>
    <xf numFmtId="0" fontId="99" fillId="24" borderId="34" xfId="141" applyFont="1" applyFill="1" applyBorder="1" applyAlignment="1">
      <alignment horizontal="center"/>
    </xf>
    <xf numFmtId="0" fontId="90" fillId="0" borderId="0" xfId="0" applyFont="1" applyAlignment="1">
      <alignment horizontal="center" vertical="center" wrapText="1"/>
    </xf>
    <xf numFmtId="0" fontId="99" fillId="24" borderId="3" xfId="0" applyFont="1" applyFill="1" applyBorder="1" applyAlignment="1">
      <alignment horizontal="center" vertical="top" wrapText="1"/>
    </xf>
    <xf numFmtId="0" fontId="99" fillId="24" borderId="9" xfId="0" applyFont="1" applyFill="1" applyBorder="1" applyAlignment="1">
      <alignment horizontal="center" vertical="top" wrapText="1"/>
    </xf>
    <xf numFmtId="0" fontId="99" fillId="24" borderId="10" xfId="0" applyFont="1" applyFill="1" applyBorder="1" applyAlignment="1">
      <alignment horizontal="center" vertical="top" wrapText="1"/>
    </xf>
    <xf numFmtId="0" fontId="99" fillId="24" borderId="53" xfId="0" applyFont="1" applyFill="1" applyBorder="1" applyAlignment="1">
      <alignment horizontal="center" shrinkToFit="1"/>
    </xf>
    <xf numFmtId="0" fontId="99" fillId="24" borderId="46" xfId="0" applyFont="1" applyFill="1" applyBorder="1" applyAlignment="1">
      <alignment horizontal="center" shrinkToFit="1"/>
    </xf>
    <xf numFmtId="0" fontId="99" fillId="24" borderId="54" xfId="0" applyFont="1" applyFill="1" applyBorder="1" applyAlignment="1">
      <alignment horizontal="center" shrinkToFit="1"/>
    </xf>
    <xf numFmtId="0" fontId="90" fillId="0" borderId="1" xfId="911" applyFont="1" applyBorder="1" applyAlignment="1">
      <alignment horizontal="center" vertical="center"/>
    </xf>
    <xf numFmtId="0" fontId="90" fillId="0" borderId="3" xfId="911" applyFont="1" applyBorder="1" applyAlignment="1">
      <alignment horizontal="center" vertical="center"/>
    </xf>
    <xf numFmtId="0" fontId="90" fillId="0" borderId="9" xfId="911" applyFont="1" applyBorder="1" applyAlignment="1">
      <alignment horizontal="center" vertical="center"/>
    </xf>
    <xf numFmtId="0" fontId="90" fillId="0" borderId="10" xfId="911" applyFont="1" applyBorder="1" applyAlignment="1">
      <alignment horizontal="center" vertical="center"/>
    </xf>
    <xf numFmtId="0" fontId="90" fillId="0" borderId="0" xfId="911" applyFont="1" applyAlignment="1">
      <alignment horizontal="center" vertical="center"/>
    </xf>
    <xf numFmtId="0" fontId="90" fillId="0" borderId="2" xfId="911" applyFont="1" applyBorder="1" applyAlignment="1">
      <alignment horizontal="center" vertical="center"/>
    </xf>
    <xf numFmtId="0" fontId="125" fillId="0" borderId="3" xfId="911" applyFont="1" applyBorder="1" applyAlignment="1">
      <alignment horizontal="right" vertical="center"/>
    </xf>
    <xf numFmtId="0" fontId="125" fillId="0" borderId="10" xfId="911" applyFont="1" applyBorder="1" applyAlignment="1">
      <alignment horizontal="right" vertical="center"/>
    </xf>
    <xf numFmtId="0" fontId="90" fillId="0" borderId="3" xfId="911" applyFont="1" applyBorder="1" applyAlignment="1">
      <alignment horizontal="right" vertical="center"/>
    </xf>
    <xf numFmtId="0" fontId="90" fillId="0" borderId="10" xfId="911" applyFont="1" applyBorder="1" applyAlignment="1">
      <alignment horizontal="right" vertical="center"/>
    </xf>
    <xf numFmtId="0" fontId="125" fillId="59" borderId="3" xfId="911" applyFont="1" applyFill="1" applyBorder="1" applyAlignment="1">
      <alignment horizontal="center" vertical="center"/>
    </xf>
    <xf numFmtId="0" fontId="125" fillId="59" borderId="10" xfId="911" applyFont="1" applyFill="1" applyBorder="1" applyAlignment="1">
      <alignment horizontal="center" vertical="center"/>
    </xf>
    <xf numFmtId="0" fontId="90" fillId="59" borderId="3" xfId="911" applyFont="1" applyFill="1" applyBorder="1" applyAlignment="1">
      <alignment horizontal="center" vertical="center" wrapText="1"/>
    </xf>
    <xf numFmtId="0" fontId="90" fillId="59" borderId="10" xfId="911" applyFont="1" applyFill="1" applyBorder="1" applyAlignment="1">
      <alignment horizontal="center" vertical="center" wrapText="1"/>
    </xf>
    <xf numFmtId="0" fontId="90" fillId="59" borderId="3" xfId="911" applyFont="1" applyFill="1" applyBorder="1" applyAlignment="1">
      <alignment horizontal="center" vertical="center"/>
    </xf>
    <xf numFmtId="0" fontId="90" fillId="59" borderId="10" xfId="911" applyFont="1" applyFill="1" applyBorder="1" applyAlignment="1">
      <alignment horizontal="center" vertical="center"/>
    </xf>
    <xf numFmtId="0" fontId="90" fillId="0" borderId="3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 wrapText="1"/>
    </xf>
    <xf numFmtId="0" fontId="90" fillId="59" borderId="1" xfId="911" applyFont="1" applyFill="1" applyBorder="1" applyAlignment="1">
      <alignment horizontal="left" vertical="center" wrapText="1"/>
    </xf>
    <xf numFmtId="0" fontId="90" fillId="0" borderId="5" xfId="911" applyFont="1" applyBorder="1" applyAlignment="1">
      <alignment horizontal="center" vertical="center" wrapText="1"/>
    </xf>
    <xf numFmtId="0" fontId="90" fillId="0" borderId="4" xfId="911" applyFont="1" applyBorder="1" applyAlignment="1">
      <alignment horizontal="center" vertical="center"/>
    </xf>
    <xf numFmtId="4" fontId="140" fillId="72" borderId="1" xfId="924" applyNumberFormat="1" applyFont="1" applyFill="1" applyBorder="1" applyAlignment="1" applyProtection="1">
      <alignment horizontal="center" vertical="top" wrapText="1"/>
    </xf>
    <xf numFmtId="4" fontId="140" fillId="72" borderId="1" xfId="924" applyNumberFormat="1" applyFont="1" applyFill="1" applyBorder="1" applyAlignment="1" applyProtection="1">
      <alignment horizontal="right" vertical="top" wrapText="1"/>
    </xf>
    <xf numFmtId="0" fontId="140" fillId="24" borderId="0" xfId="0" applyFont="1" applyFill="1" applyAlignment="1">
      <alignment horizontal="center" vertical="center"/>
    </xf>
    <xf numFmtId="0" fontId="119" fillId="72" borderId="0" xfId="0" applyFont="1" applyFill="1" applyAlignment="1">
      <alignment horizontal="center" vertical="center"/>
    </xf>
    <xf numFmtId="0" fontId="140" fillId="72" borderId="1" xfId="0" applyFont="1" applyFill="1" applyBorder="1" applyAlignment="1">
      <alignment horizontal="center" vertical="top" wrapText="1"/>
    </xf>
    <xf numFmtId="0" fontId="119" fillId="72" borderId="1" xfId="0" applyFont="1" applyFill="1" applyBorder="1" applyAlignment="1">
      <alignment horizontal="center" vertical="center"/>
    </xf>
    <xf numFmtId="0" fontId="124" fillId="72" borderId="0" xfId="0" applyFont="1" applyFill="1" applyAlignment="1">
      <alignment horizontal="center" vertical="center"/>
    </xf>
    <xf numFmtId="0" fontId="90" fillId="72" borderId="0" xfId="0" applyFont="1" applyFill="1" applyAlignment="1">
      <alignment horizontal="center" vertical="center"/>
    </xf>
    <xf numFmtId="0" fontId="140" fillId="72" borderId="1" xfId="0" applyFont="1" applyFill="1" applyBorder="1" applyAlignment="1">
      <alignment horizontal="right" vertical="top" wrapText="1"/>
    </xf>
    <xf numFmtId="0" fontId="140" fillId="24" borderId="0" xfId="923" applyFont="1" applyFill="1" applyBorder="1" applyAlignment="1">
      <alignment horizontal="center" vertical="center"/>
    </xf>
    <xf numFmtId="0" fontId="119" fillId="72" borderId="0" xfId="923" applyFont="1" applyFill="1" applyBorder="1" applyAlignment="1">
      <alignment horizontal="center" vertical="center"/>
    </xf>
    <xf numFmtId="0" fontId="140" fillId="72" borderId="1" xfId="923" applyFont="1" applyFill="1" applyBorder="1" applyAlignment="1">
      <alignment horizontal="center" vertical="top" wrapText="1"/>
    </xf>
    <xf numFmtId="0" fontId="119" fillId="72" borderId="1" xfId="923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124" fillId="0" borderId="1" xfId="908" applyFont="1" applyBorder="1" applyAlignment="1">
      <alignment horizontal="center" vertical="center" wrapText="1"/>
    </xf>
    <xf numFmtId="43" fontId="124" fillId="0" borderId="1" xfId="2" applyFont="1" applyFill="1" applyBorder="1" applyAlignment="1">
      <alignment horizontal="center" vertical="center" wrapText="1"/>
    </xf>
    <xf numFmtId="0" fontId="124" fillId="0" borderId="1" xfId="143" applyNumberFormat="1" applyFont="1" applyFill="1" applyBorder="1" applyAlignment="1">
      <alignment horizontal="center" vertical="center" wrapText="1"/>
    </xf>
    <xf numFmtId="0" fontId="90" fillId="0" borderId="0" xfId="0" applyFont="1" applyAlignment="1">
      <alignment horizontal="center" vertical="top"/>
    </xf>
    <xf numFmtId="0" fontId="124" fillId="0" borderId="1" xfId="0" applyFont="1" applyBorder="1" applyAlignment="1">
      <alignment horizontal="center" vertical="center" wrapText="1"/>
    </xf>
    <xf numFmtId="0" fontId="124" fillId="0" borderId="1" xfId="0" applyFont="1" applyBorder="1" applyAlignment="1">
      <alignment horizontal="center" vertical="center"/>
    </xf>
    <xf numFmtId="1" fontId="90" fillId="0" borderId="1" xfId="0" applyNumberFormat="1" applyFont="1" applyBorder="1" applyAlignment="1">
      <alignment horizontal="center" vertical="center"/>
    </xf>
    <xf numFmtId="1" fontId="90" fillId="0" borderId="1" xfId="0" applyNumberFormat="1" applyFont="1" applyBorder="1" applyAlignment="1">
      <alignment horizontal="center" vertical="center" wrapText="1"/>
    </xf>
    <xf numFmtId="43" fontId="90" fillId="0" borderId="1" xfId="2" applyFont="1" applyBorder="1" applyAlignment="1">
      <alignment horizontal="center" vertical="center" shrinkToFit="1"/>
    </xf>
    <xf numFmtId="0" fontId="90" fillId="0" borderId="0" xfId="0" applyFont="1" applyAlignment="1">
      <alignment horizontal="right"/>
    </xf>
    <xf numFmtId="0" fontId="90" fillId="0" borderId="5" xfId="0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43" fontId="90" fillId="0" borderId="1" xfId="2" applyFont="1" applyBorder="1" applyAlignment="1">
      <alignment horizontal="center" vertical="center" wrapText="1"/>
    </xf>
    <xf numFmtId="0" fontId="90" fillId="0" borderId="1" xfId="0" applyFont="1" applyBorder="1" applyAlignment="1">
      <alignment horizontal="left" vertical="center" wrapText="1"/>
    </xf>
    <xf numFmtId="0" fontId="153" fillId="0" borderId="1" xfId="915" applyFont="1" applyBorder="1" applyAlignment="1">
      <alignment horizontal="center" vertical="top"/>
    </xf>
    <xf numFmtId="0" fontId="90" fillId="24" borderId="3" xfId="0" applyFont="1" applyFill="1" applyBorder="1" applyAlignment="1">
      <alignment horizontal="center" vertical="center" shrinkToFit="1"/>
    </xf>
    <xf numFmtId="0" fontId="90" fillId="24" borderId="9" xfId="0" applyFont="1" applyFill="1" applyBorder="1" applyAlignment="1">
      <alignment horizontal="center" vertical="center" shrinkToFit="1"/>
    </xf>
    <xf numFmtId="0" fontId="90" fillId="24" borderId="10" xfId="0" applyFont="1" applyFill="1" applyBorder="1" applyAlignment="1">
      <alignment horizontal="center" vertical="center" shrinkToFit="1"/>
    </xf>
    <xf numFmtId="43" fontId="92" fillId="0" borderId="1" xfId="2" applyFont="1" applyBorder="1" applyAlignment="1">
      <alignment horizontal="center" vertical="center" shrinkToFit="1"/>
    </xf>
    <xf numFmtId="43" fontId="92" fillId="0" borderId="1" xfId="2" applyFont="1" applyBorder="1" applyAlignment="1">
      <alignment horizontal="left" vertical="center" shrinkToFit="1"/>
    </xf>
    <xf numFmtId="43" fontId="92" fillId="0" borderId="1" xfId="2" applyFont="1" applyBorder="1" applyAlignment="1">
      <alignment horizontal="left" vertical="center" wrapText="1" shrinkToFit="1"/>
    </xf>
    <xf numFmtId="43" fontId="92" fillId="0" borderId="5" xfId="2" applyFont="1" applyBorder="1" applyAlignment="1">
      <alignment horizontal="center" vertical="center" shrinkToFit="1"/>
    </xf>
    <xf numFmtId="43" fontId="92" fillId="0" borderId="32" xfId="2" applyFont="1" applyBorder="1" applyAlignment="1">
      <alignment horizontal="center" vertical="center" shrinkToFit="1"/>
    </xf>
    <xf numFmtId="43" fontId="92" fillId="0" borderId="4" xfId="2" applyFont="1" applyBorder="1" applyAlignment="1">
      <alignment horizontal="center" vertical="center" shrinkToFit="1"/>
    </xf>
    <xf numFmtId="0" fontId="92" fillId="0" borderId="1" xfId="0" applyFont="1" applyBorder="1" applyAlignment="1">
      <alignment horizontal="center" vertical="center" wrapText="1"/>
    </xf>
    <xf numFmtId="0" fontId="92" fillId="0" borderId="1" xfId="0" applyFont="1" applyBorder="1" applyAlignment="1">
      <alignment horizontal="left" vertical="center" wrapText="1"/>
    </xf>
    <xf numFmtId="3" fontId="92" fillId="0" borderId="1" xfId="0" applyNumberFormat="1" applyFont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 shrinkToFit="1"/>
    </xf>
    <xf numFmtId="43" fontId="92" fillId="0" borderId="1" xfId="2" applyFont="1" applyBorder="1" applyAlignment="1">
      <alignment horizontal="center" vertical="center" wrapText="1"/>
    </xf>
    <xf numFmtId="0" fontId="125" fillId="0" borderId="1" xfId="0" applyFont="1" applyBorder="1" applyAlignment="1">
      <alignment horizontal="center" vertical="center"/>
    </xf>
    <xf numFmtId="0" fontId="92" fillId="0" borderId="34" xfId="0" applyFont="1" applyBorder="1" applyAlignment="1">
      <alignment horizontal="center"/>
    </xf>
    <xf numFmtId="0" fontId="124" fillId="0" borderId="0" xfId="908" applyFont="1" applyAlignment="1">
      <alignment horizontal="center" vertical="center"/>
    </xf>
    <xf numFmtId="0" fontId="90" fillId="24" borderId="0" xfId="0" applyFont="1" applyFill="1" applyAlignment="1">
      <alignment horizontal="center" vertical="top"/>
    </xf>
    <xf numFmtId="0" fontId="90" fillId="24" borderId="32" xfId="0" applyFont="1" applyFill="1" applyBorder="1" applyAlignment="1">
      <alignment horizontal="center" vertical="top" wrapText="1"/>
    </xf>
    <xf numFmtId="0" fontId="90" fillId="24" borderId="4" xfId="0" applyFont="1" applyFill="1" applyBorder="1" applyAlignment="1">
      <alignment horizontal="center" vertical="top" wrapText="1"/>
    </xf>
    <xf numFmtId="0" fontId="90" fillId="24" borderId="5" xfId="0" applyFont="1" applyFill="1" applyBorder="1" applyAlignment="1">
      <alignment horizontal="center" vertical="top" wrapText="1"/>
    </xf>
    <xf numFmtId="0" fontId="124" fillId="64" borderId="34" xfId="908" applyFont="1" applyFill="1" applyBorder="1" applyAlignment="1">
      <alignment horizontal="center" vertical="center" wrapText="1"/>
    </xf>
    <xf numFmtId="0" fontId="124" fillId="64" borderId="0" xfId="908" applyFont="1" applyFill="1" applyAlignment="1">
      <alignment horizontal="center" vertical="center" wrapText="1"/>
    </xf>
    <xf numFmtId="192" fontId="124" fillId="0" borderId="1" xfId="2" applyNumberFormat="1" applyFont="1" applyFill="1" applyBorder="1" applyAlignment="1">
      <alignment horizontal="center" vertical="center" wrapText="1"/>
    </xf>
    <xf numFmtId="192" fontId="124" fillId="0" borderId="1" xfId="143" applyNumberFormat="1" applyFont="1" applyFill="1" applyBorder="1" applyAlignment="1">
      <alignment horizontal="center" vertical="center" wrapText="1"/>
    </xf>
    <xf numFmtId="192" fontId="90" fillId="0" borderId="1" xfId="2" applyNumberFormat="1" applyFont="1" applyFill="1" applyBorder="1" applyAlignment="1">
      <alignment horizontal="center" vertical="center" wrapText="1"/>
    </xf>
    <xf numFmtId="0" fontId="93" fillId="0" borderId="1" xfId="0" applyFont="1" applyBorder="1" applyAlignment="1">
      <alignment horizontal="center" vertical="center"/>
    </xf>
    <xf numFmtId="43" fontId="93" fillId="0" borderId="1" xfId="2" applyFont="1" applyFill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/>
    </xf>
    <xf numFmtId="0" fontId="93" fillId="0" borderId="1" xfId="0" applyFont="1" applyBorder="1" applyAlignment="1">
      <alignment horizontal="left" vertical="center" wrapText="1"/>
    </xf>
    <xf numFmtId="43" fontId="90" fillId="0" borderId="1" xfId="0" applyNumberFormat="1" applyFont="1" applyBorder="1" applyAlignment="1">
      <alignment horizontal="center" vertical="center"/>
    </xf>
    <xf numFmtId="192" fontId="123" fillId="0" borderId="1" xfId="916" applyNumberFormat="1" applyFont="1" applyFill="1" applyBorder="1" applyAlignment="1">
      <alignment horizontal="center" vertical="center" wrapText="1"/>
    </xf>
    <xf numFmtId="0" fontId="124" fillId="0" borderId="1" xfId="908" applyFont="1" applyBorder="1" applyAlignment="1">
      <alignment horizontal="center" vertical="top" wrapText="1"/>
    </xf>
    <xf numFmtId="43" fontId="124" fillId="0" borderId="1" xfId="2" applyFont="1" applyFill="1" applyBorder="1" applyAlignment="1">
      <alignment horizontal="center" vertical="top" wrapText="1"/>
    </xf>
    <xf numFmtId="0" fontId="124" fillId="0" borderId="2" xfId="908" applyFont="1" applyBorder="1" applyAlignment="1">
      <alignment horizontal="center" vertical="center"/>
    </xf>
    <xf numFmtId="0" fontId="124" fillId="0" borderId="1" xfId="908" applyFont="1" applyBorder="1" applyAlignment="1">
      <alignment horizontal="center" vertical="center"/>
    </xf>
    <xf numFmtId="192" fontId="124" fillId="0" borderId="1" xfId="2" applyNumberFormat="1" applyFont="1" applyFill="1" applyBorder="1" applyAlignment="1">
      <alignment horizontal="center" vertical="top" wrapText="1"/>
    </xf>
    <xf numFmtId="192" fontId="124" fillId="0" borderId="1" xfId="143" applyNumberFormat="1" applyFont="1" applyFill="1" applyBorder="1" applyAlignment="1">
      <alignment horizontal="center" vertical="top" wrapText="1"/>
    </xf>
    <xf numFmtId="192" fontId="90" fillId="0" borderId="1" xfId="2" applyNumberFormat="1" applyFont="1" applyFill="1" applyBorder="1" applyAlignment="1">
      <alignment horizontal="center" vertical="top" wrapText="1"/>
    </xf>
    <xf numFmtId="192" fontId="124" fillId="0" borderId="1" xfId="916" applyNumberFormat="1" applyFont="1" applyFill="1" applyBorder="1" applyAlignment="1">
      <alignment horizontal="center" vertical="center" wrapText="1"/>
    </xf>
    <xf numFmtId="0" fontId="93" fillId="0" borderId="1" xfId="915" applyFont="1" applyBorder="1" applyAlignment="1">
      <alignment horizontal="left" vertical="top"/>
    </xf>
    <xf numFmtId="0" fontId="123" fillId="0" borderId="1" xfId="915" applyFont="1" applyBorder="1" applyAlignment="1">
      <alignment horizontal="center" vertical="top"/>
    </xf>
    <xf numFmtId="4" fontId="90" fillId="0" borderId="1" xfId="0" applyNumberFormat="1" applyFont="1" applyBorder="1" applyAlignment="1">
      <alignment horizontal="center" vertical="center"/>
    </xf>
    <xf numFmtId="0" fontId="90" fillId="0" borderId="0" xfId="832" applyFont="1" applyAlignment="1" applyProtection="1">
      <alignment horizontal="center" vertical="top"/>
      <protection locked="0"/>
    </xf>
    <xf numFmtId="43" fontId="90" fillId="0" borderId="5" xfId="2" applyFont="1" applyFill="1" applyBorder="1" applyAlignment="1">
      <alignment horizontal="center" vertical="center" wrapText="1"/>
    </xf>
    <xf numFmtId="43" fontId="90" fillId="0" borderId="4" xfId="2" applyFont="1" applyFill="1" applyBorder="1" applyAlignment="1">
      <alignment horizontal="center" vertical="center" wrapText="1"/>
    </xf>
    <xf numFmtId="43" fontId="90" fillId="0" borderId="3" xfId="2" applyFont="1" applyFill="1" applyBorder="1" applyAlignment="1">
      <alignment horizontal="center" vertical="center" wrapText="1"/>
    </xf>
    <xf numFmtId="43" fontId="90" fillId="0" borderId="9" xfId="2" applyFont="1" applyFill="1" applyBorder="1" applyAlignment="1">
      <alignment horizontal="center" vertical="center" wrapText="1"/>
    </xf>
    <xf numFmtId="43" fontId="90" fillId="0" borderId="10" xfId="2" applyFont="1" applyFill="1" applyBorder="1" applyAlignment="1">
      <alignment horizontal="center" vertical="center" wrapText="1"/>
    </xf>
    <xf numFmtId="0" fontId="90" fillId="0" borderId="32" xfId="0" applyFont="1" applyBorder="1" applyAlignment="1">
      <alignment horizontal="center" vertical="center" wrapText="1"/>
    </xf>
    <xf numFmtId="0" fontId="90" fillId="0" borderId="5" xfId="0" applyFont="1" applyBorder="1" applyAlignment="1">
      <alignment horizontal="center" vertical="top"/>
    </xf>
    <xf numFmtId="0" fontId="90" fillId="0" borderId="4" xfId="0" applyFont="1" applyBorder="1" applyAlignment="1">
      <alignment horizontal="center" vertical="top"/>
    </xf>
    <xf numFmtId="43" fontId="90" fillId="0" borderId="5" xfId="2" applyFont="1" applyBorder="1" applyAlignment="1">
      <alignment horizontal="center" vertical="top"/>
    </xf>
    <xf numFmtId="43" fontId="90" fillId="0" borderId="4" xfId="2" applyFont="1" applyBorder="1" applyAlignment="1">
      <alignment horizontal="center" vertical="top"/>
    </xf>
    <xf numFmtId="0" fontId="90" fillId="0" borderId="49" xfId="0" applyFont="1" applyBorder="1" applyAlignment="1">
      <alignment horizontal="center"/>
    </xf>
    <xf numFmtId="0" fontId="90" fillId="0" borderId="2" xfId="0" applyFont="1" applyBorder="1" applyAlignment="1">
      <alignment horizontal="center"/>
    </xf>
    <xf numFmtId="0" fontId="92" fillId="0" borderId="3" xfId="0" applyFont="1" applyBorder="1" applyAlignment="1">
      <alignment horizontal="center" vertical="center"/>
    </xf>
    <xf numFmtId="0" fontId="92" fillId="0" borderId="10" xfId="0" applyFont="1" applyBorder="1" applyAlignment="1">
      <alignment horizontal="center" vertical="center"/>
    </xf>
    <xf numFmtId="0" fontId="90" fillId="0" borderId="1" xfId="911" applyFont="1" applyBorder="1" applyAlignment="1">
      <alignment horizontal="right" vertical="center"/>
    </xf>
    <xf numFmtId="0" fontId="90" fillId="0" borderId="1" xfId="911" applyFont="1" applyBorder="1" applyAlignment="1">
      <alignment horizontal="center" vertical="center" wrapText="1"/>
    </xf>
    <xf numFmtId="0" fontId="90" fillId="0" borderId="1" xfId="911" applyFont="1" applyBorder="1" applyAlignment="1">
      <alignment horizontal="left" vertical="center"/>
    </xf>
    <xf numFmtId="0" fontId="90" fillId="0" borderId="5" xfId="911" applyFont="1" applyBorder="1" applyAlignment="1">
      <alignment horizontal="center" vertical="center"/>
    </xf>
    <xf numFmtId="0" fontId="119" fillId="0" borderId="49" xfId="0" applyFont="1" applyBorder="1" applyAlignment="1">
      <alignment horizontal="center"/>
    </xf>
    <xf numFmtId="0" fontId="124" fillId="0" borderId="50" xfId="0" applyFont="1" applyBorder="1" applyAlignment="1">
      <alignment horizontal="left" vertical="top" wrapText="1"/>
    </xf>
    <xf numFmtId="0" fontId="124" fillId="0" borderId="51" xfId="0" applyFont="1" applyBorder="1" applyAlignment="1">
      <alignment horizontal="left" vertical="top" wrapText="1"/>
    </xf>
    <xf numFmtId="0" fontId="124" fillId="0" borderId="52" xfId="0" applyFont="1" applyBorder="1" applyAlignment="1">
      <alignment horizontal="left" vertical="top" wrapText="1"/>
    </xf>
    <xf numFmtId="0" fontId="105" fillId="0" borderId="1" xfId="0" applyFont="1" applyBorder="1" applyAlignment="1">
      <alignment horizontal="center" vertical="center"/>
    </xf>
    <xf numFmtId="43" fontId="107" fillId="0" borderId="1" xfId="2" applyFont="1" applyBorder="1" applyAlignment="1">
      <alignment vertical="center"/>
    </xf>
    <xf numFmtId="187" fontId="107" fillId="0" borderId="1" xfId="0" applyNumberFormat="1" applyFont="1" applyBorder="1" applyAlignment="1">
      <alignment horizontal="center" vertical="center"/>
    </xf>
    <xf numFmtId="0" fontId="107" fillId="58" borderId="1" xfId="0" applyFont="1" applyFill="1" applyBorder="1" applyAlignment="1">
      <alignment horizontal="center" vertical="center"/>
    </xf>
    <xf numFmtId="0" fontId="108" fillId="58" borderId="1" xfId="0" applyFont="1" applyFill="1" applyBorder="1" applyAlignment="1">
      <alignment horizontal="center" vertical="center" wrapText="1"/>
    </xf>
    <xf numFmtId="0" fontId="108" fillId="58" borderId="1" xfId="0" applyFont="1" applyFill="1" applyBorder="1" applyAlignment="1">
      <alignment horizontal="center" vertical="center"/>
    </xf>
  </cellXfs>
  <cellStyles count="925">
    <cellStyle name="20% - Accent1" xfId="13" xr:uid="{00000000-0005-0000-0000-000000000000}"/>
    <cellStyle name="20% - Accent1 2" xfId="144" xr:uid="{00000000-0005-0000-0000-000001000000}"/>
    <cellStyle name="20% - Accent1 3" xfId="145" xr:uid="{00000000-0005-0000-0000-000002000000}"/>
    <cellStyle name="20% - Accent1 4" xfId="146" xr:uid="{00000000-0005-0000-0000-000003000000}"/>
    <cellStyle name="20% - Accent2" xfId="14" xr:uid="{00000000-0005-0000-0000-000004000000}"/>
    <cellStyle name="20% - Accent2 2" xfId="147" xr:uid="{00000000-0005-0000-0000-000005000000}"/>
    <cellStyle name="20% - Accent2 3" xfId="148" xr:uid="{00000000-0005-0000-0000-000006000000}"/>
    <cellStyle name="20% - Accent2 4" xfId="149" xr:uid="{00000000-0005-0000-0000-000007000000}"/>
    <cellStyle name="20% - Accent3" xfId="15" xr:uid="{00000000-0005-0000-0000-000008000000}"/>
    <cellStyle name="20% - Accent3 2" xfId="150" xr:uid="{00000000-0005-0000-0000-000009000000}"/>
    <cellStyle name="20% - Accent3 3" xfId="151" xr:uid="{00000000-0005-0000-0000-00000A000000}"/>
    <cellStyle name="20% - Accent3 4" xfId="152" xr:uid="{00000000-0005-0000-0000-00000B000000}"/>
    <cellStyle name="20% - Accent4" xfId="16" xr:uid="{00000000-0005-0000-0000-00000C000000}"/>
    <cellStyle name="20% - Accent4 2" xfId="153" xr:uid="{00000000-0005-0000-0000-00000D000000}"/>
    <cellStyle name="20% - Accent4 3" xfId="154" xr:uid="{00000000-0005-0000-0000-00000E000000}"/>
    <cellStyle name="20% - Accent4 4" xfId="155" xr:uid="{00000000-0005-0000-0000-00000F000000}"/>
    <cellStyle name="20% - Accent5" xfId="17" xr:uid="{00000000-0005-0000-0000-000010000000}"/>
    <cellStyle name="20% - Accent5 2" xfId="156" xr:uid="{00000000-0005-0000-0000-000011000000}"/>
    <cellStyle name="20% - Accent5 3" xfId="157" xr:uid="{00000000-0005-0000-0000-000012000000}"/>
    <cellStyle name="20% - Accent5 4" xfId="158" xr:uid="{00000000-0005-0000-0000-000013000000}"/>
    <cellStyle name="20% - Accent6" xfId="18" xr:uid="{00000000-0005-0000-0000-000014000000}"/>
    <cellStyle name="20% - Accent6 2" xfId="159" xr:uid="{00000000-0005-0000-0000-000015000000}"/>
    <cellStyle name="20% - Accent6 3" xfId="160" xr:uid="{00000000-0005-0000-0000-000016000000}"/>
    <cellStyle name="20% - Accent6 4" xfId="161" xr:uid="{00000000-0005-0000-0000-000017000000}"/>
    <cellStyle name="20% - ส่วนที่ถูกเน้น1" xfId="770" builtinId="30" customBuiltin="1"/>
    <cellStyle name="20% - ส่วนที่ถูกเน้น2" xfId="774" builtinId="34" customBuiltin="1"/>
    <cellStyle name="20% - ส่วนที่ถูกเน้น3" xfId="778" builtinId="38" customBuiltin="1"/>
    <cellStyle name="20% - ส่วนที่ถูกเน้น4" xfId="782" builtinId="42" customBuiltin="1"/>
    <cellStyle name="20% - ส่วนที่ถูกเน้น5" xfId="786" builtinId="46" customBuiltin="1"/>
    <cellStyle name="20% - ส่วนที่ถูกเน้น6" xfId="790" builtinId="50" customBuiltin="1"/>
    <cellStyle name="40% - Accent1" xfId="19" xr:uid="{00000000-0005-0000-0000-00001E000000}"/>
    <cellStyle name="40% - Accent1 2" xfId="162" xr:uid="{00000000-0005-0000-0000-00001F000000}"/>
    <cellStyle name="40% - Accent1 3" xfId="163" xr:uid="{00000000-0005-0000-0000-000020000000}"/>
    <cellStyle name="40% - Accent1 4" xfId="164" xr:uid="{00000000-0005-0000-0000-000021000000}"/>
    <cellStyle name="40% - Accent2" xfId="20" xr:uid="{00000000-0005-0000-0000-000022000000}"/>
    <cellStyle name="40% - Accent2 2" xfId="165" xr:uid="{00000000-0005-0000-0000-000023000000}"/>
    <cellStyle name="40% - Accent2 3" xfId="166" xr:uid="{00000000-0005-0000-0000-000024000000}"/>
    <cellStyle name="40% - Accent2 4" xfId="167" xr:uid="{00000000-0005-0000-0000-000025000000}"/>
    <cellStyle name="40% - Accent3" xfId="21" xr:uid="{00000000-0005-0000-0000-000026000000}"/>
    <cellStyle name="40% - Accent3 2" xfId="168" xr:uid="{00000000-0005-0000-0000-000027000000}"/>
    <cellStyle name="40% - Accent3 3" xfId="169" xr:uid="{00000000-0005-0000-0000-000028000000}"/>
    <cellStyle name="40% - Accent3 4" xfId="170" xr:uid="{00000000-0005-0000-0000-000029000000}"/>
    <cellStyle name="40% - Accent4" xfId="22" xr:uid="{00000000-0005-0000-0000-00002A000000}"/>
    <cellStyle name="40% - Accent4 2" xfId="171" xr:uid="{00000000-0005-0000-0000-00002B000000}"/>
    <cellStyle name="40% - Accent4 3" xfId="172" xr:uid="{00000000-0005-0000-0000-00002C000000}"/>
    <cellStyle name="40% - Accent4 4" xfId="173" xr:uid="{00000000-0005-0000-0000-00002D000000}"/>
    <cellStyle name="40% - Accent5" xfId="23" xr:uid="{00000000-0005-0000-0000-00002E000000}"/>
    <cellStyle name="40% - Accent5 2" xfId="174" xr:uid="{00000000-0005-0000-0000-00002F000000}"/>
    <cellStyle name="40% - Accent5 3" xfId="175" xr:uid="{00000000-0005-0000-0000-000030000000}"/>
    <cellStyle name="40% - Accent5 4" xfId="176" xr:uid="{00000000-0005-0000-0000-000031000000}"/>
    <cellStyle name="40% - Accent6" xfId="24" xr:uid="{00000000-0005-0000-0000-000032000000}"/>
    <cellStyle name="40% - Accent6 2" xfId="177" xr:uid="{00000000-0005-0000-0000-000033000000}"/>
    <cellStyle name="40% - Accent6 3" xfId="178" xr:uid="{00000000-0005-0000-0000-000034000000}"/>
    <cellStyle name="40% - Accent6 4" xfId="179" xr:uid="{00000000-0005-0000-0000-000035000000}"/>
    <cellStyle name="40% - ส่วนที่ถูกเน้น1" xfId="771" builtinId="31" customBuiltin="1"/>
    <cellStyle name="40% - ส่วนที่ถูกเน้น2" xfId="775" builtinId="35" customBuiltin="1"/>
    <cellStyle name="40% - ส่วนที่ถูกเน้น3" xfId="779" builtinId="39" customBuiltin="1"/>
    <cellStyle name="40% - ส่วนที่ถูกเน้น4" xfId="783" builtinId="43" customBuiltin="1"/>
    <cellStyle name="40% - ส่วนที่ถูกเน้น5" xfId="787" builtinId="47" customBuiltin="1"/>
    <cellStyle name="40% - ส่วนที่ถูกเน้น6" xfId="791" builtinId="51" customBuiltin="1"/>
    <cellStyle name="60% - Accent1" xfId="25" xr:uid="{00000000-0005-0000-0000-00003C000000}"/>
    <cellStyle name="60% - Accent1 2" xfId="180" xr:uid="{00000000-0005-0000-0000-00003D000000}"/>
    <cellStyle name="60% - Accent1 3" xfId="181" xr:uid="{00000000-0005-0000-0000-00003E000000}"/>
    <cellStyle name="60% - Accent1 4" xfId="182" xr:uid="{00000000-0005-0000-0000-00003F000000}"/>
    <cellStyle name="60% - Accent2" xfId="26" xr:uid="{00000000-0005-0000-0000-000040000000}"/>
    <cellStyle name="60% - Accent2 2" xfId="183" xr:uid="{00000000-0005-0000-0000-000041000000}"/>
    <cellStyle name="60% - Accent2 3" xfId="184" xr:uid="{00000000-0005-0000-0000-000042000000}"/>
    <cellStyle name="60% - Accent2 4" xfId="185" xr:uid="{00000000-0005-0000-0000-000043000000}"/>
    <cellStyle name="60% - Accent3" xfId="27" xr:uid="{00000000-0005-0000-0000-000044000000}"/>
    <cellStyle name="60% - Accent3 2" xfId="186" xr:uid="{00000000-0005-0000-0000-000045000000}"/>
    <cellStyle name="60% - Accent3 3" xfId="187" xr:uid="{00000000-0005-0000-0000-000046000000}"/>
    <cellStyle name="60% - Accent3 4" xfId="188" xr:uid="{00000000-0005-0000-0000-000047000000}"/>
    <cellStyle name="60% - Accent4" xfId="28" xr:uid="{00000000-0005-0000-0000-000048000000}"/>
    <cellStyle name="60% - Accent4 2" xfId="189" xr:uid="{00000000-0005-0000-0000-000049000000}"/>
    <cellStyle name="60% - Accent4 3" xfId="190" xr:uid="{00000000-0005-0000-0000-00004A000000}"/>
    <cellStyle name="60% - Accent4 4" xfId="191" xr:uid="{00000000-0005-0000-0000-00004B000000}"/>
    <cellStyle name="60% - Accent5" xfId="29" xr:uid="{00000000-0005-0000-0000-00004C000000}"/>
    <cellStyle name="60% - Accent5 2" xfId="192" xr:uid="{00000000-0005-0000-0000-00004D000000}"/>
    <cellStyle name="60% - Accent5 3" xfId="193" xr:uid="{00000000-0005-0000-0000-00004E000000}"/>
    <cellStyle name="60% - Accent5 4" xfId="194" xr:uid="{00000000-0005-0000-0000-00004F000000}"/>
    <cellStyle name="60% - Accent6" xfId="30" xr:uid="{00000000-0005-0000-0000-000050000000}"/>
    <cellStyle name="60% - Accent6 2" xfId="195" xr:uid="{00000000-0005-0000-0000-000051000000}"/>
    <cellStyle name="60% - Accent6 3" xfId="196" xr:uid="{00000000-0005-0000-0000-000052000000}"/>
    <cellStyle name="60% - Accent6 4" xfId="197" xr:uid="{00000000-0005-0000-0000-000053000000}"/>
    <cellStyle name="60% - ส่วนที่ถูกเน้น1" xfId="772" builtinId="32" customBuiltin="1"/>
    <cellStyle name="60% - ส่วนที่ถูกเน้น2" xfId="776" builtinId="36" customBuiltin="1"/>
    <cellStyle name="60% - ส่วนที่ถูกเน้น3" xfId="780" builtinId="40" customBuiltin="1"/>
    <cellStyle name="60% - ส่วนที่ถูกเน้น4" xfId="784" builtinId="44" customBuiltin="1"/>
    <cellStyle name="60% - ส่วนที่ถูกเน้น5" xfId="788" builtinId="48" customBuiltin="1"/>
    <cellStyle name="60% - ส่วนที่ถูกเน้น6" xfId="792" builtinId="52" customBuiltin="1"/>
    <cellStyle name="Accent1" xfId="31" xr:uid="{00000000-0005-0000-0000-00005A000000}"/>
    <cellStyle name="Accent1 2" xfId="198" xr:uid="{00000000-0005-0000-0000-00005B000000}"/>
    <cellStyle name="Accent1 3" xfId="199" xr:uid="{00000000-0005-0000-0000-00005C000000}"/>
    <cellStyle name="Accent1 4" xfId="200" xr:uid="{00000000-0005-0000-0000-00005D000000}"/>
    <cellStyle name="Accent2" xfId="32" xr:uid="{00000000-0005-0000-0000-00005E000000}"/>
    <cellStyle name="Accent2 2" xfId="201" xr:uid="{00000000-0005-0000-0000-00005F000000}"/>
    <cellStyle name="Accent2 3" xfId="202" xr:uid="{00000000-0005-0000-0000-000060000000}"/>
    <cellStyle name="Accent2 4" xfId="203" xr:uid="{00000000-0005-0000-0000-000061000000}"/>
    <cellStyle name="Accent3" xfId="33" xr:uid="{00000000-0005-0000-0000-000062000000}"/>
    <cellStyle name="Accent3 2" xfId="204" xr:uid="{00000000-0005-0000-0000-000063000000}"/>
    <cellStyle name="Accent3 3" xfId="205" xr:uid="{00000000-0005-0000-0000-000064000000}"/>
    <cellStyle name="Accent3 4" xfId="206" xr:uid="{00000000-0005-0000-0000-000065000000}"/>
    <cellStyle name="Accent4" xfId="34" xr:uid="{00000000-0005-0000-0000-000066000000}"/>
    <cellStyle name="Accent4 2" xfId="207" xr:uid="{00000000-0005-0000-0000-000067000000}"/>
    <cellStyle name="Accent4 3" xfId="208" xr:uid="{00000000-0005-0000-0000-000068000000}"/>
    <cellStyle name="Accent4 4" xfId="209" xr:uid="{00000000-0005-0000-0000-000069000000}"/>
    <cellStyle name="Accent5" xfId="35" xr:uid="{00000000-0005-0000-0000-00006A000000}"/>
    <cellStyle name="Accent5 2" xfId="210" xr:uid="{00000000-0005-0000-0000-00006B000000}"/>
    <cellStyle name="Accent5 3" xfId="211" xr:uid="{00000000-0005-0000-0000-00006C000000}"/>
    <cellStyle name="Accent5 4" xfId="212" xr:uid="{00000000-0005-0000-0000-00006D000000}"/>
    <cellStyle name="Accent6" xfId="36" xr:uid="{00000000-0005-0000-0000-00006E000000}"/>
    <cellStyle name="Accent6 2" xfId="213" xr:uid="{00000000-0005-0000-0000-00006F000000}"/>
    <cellStyle name="Accent6 3" xfId="214" xr:uid="{00000000-0005-0000-0000-000070000000}"/>
    <cellStyle name="Accent6 4" xfId="215" xr:uid="{00000000-0005-0000-0000-000071000000}"/>
    <cellStyle name="Bad" xfId="37" xr:uid="{00000000-0005-0000-0000-000072000000}"/>
    <cellStyle name="Bad 2" xfId="216" xr:uid="{00000000-0005-0000-0000-000073000000}"/>
    <cellStyle name="Bad 3" xfId="217" xr:uid="{00000000-0005-0000-0000-000074000000}"/>
    <cellStyle name="Bad 4" xfId="218" xr:uid="{00000000-0005-0000-0000-000075000000}"/>
    <cellStyle name="Calculation" xfId="38" xr:uid="{00000000-0005-0000-0000-000076000000}"/>
    <cellStyle name="Calculation 2" xfId="219" xr:uid="{00000000-0005-0000-0000-000077000000}"/>
    <cellStyle name="Calculation 3" xfId="220" xr:uid="{00000000-0005-0000-0000-000078000000}"/>
    <cellStyle name="Calculation 4" xfId="221" xr:uid="{00000000-0005-0000-0000-000079000000}"/>
    <cellStyle name="Check Cell" xfId="39" xr:uid="{00000000-0005-0000-0000-00007A000000}"/>
    <cellStyle name="Check Cell 2" xfId="222" xr:uid="{00000000-0005-0000-0000-00007B000000}"/>
    <cellStyle name="Check Cell 3" xfId="223" xr:uid="{00000000-0005-0000-0000-00007C000000}"/>
    <cellStyle name="Check Cell 4" xfId="224" xr:uid="{00000000-0005-0000-0000-00007D000000}"/>
    <cellStyle name="Comma 10" xfId="225" xr:uid="{00000000-0005-0000-0000-00007F000000}"/>
    <cellStyle name="Comma 10 2" xfId="837" xr:uid="{00000000-0005-0000-0000-000080000000}"/>
    <cellStyle name="Comma 11" xfId="226" xr:uid="{00000000-0005-0000-0000-000081000000}"/>
    <cellStyle name="Comma 11 2" xfId="838" xr:uid="{00000000-0005-0000-0000-000082000000}"/>
    <cellStyle name="Comma 11 3" xfId="919" xr:uid="{77F6326D-40AC-412B-9298-88031FBE9BD5}"/>
    <cellStyle name="Comma 12" xfId="227" xr:uid="{00000000-0005-0000-0000-000083000000}"/>
    <cellStyle name="Comma 12 2" xfId="228" xr:uid="{00000000-0005-0000-0000-000084000000}"/>
    <cellStyle name="Comma 12 2 2" xfId="229" xr:uid="{00000000-0005-0000-0000-000085000000}"/>
    <cellStyle name="Comma 12 2 3" xfId="230" xr:uid="{00000000-0005-0000-0000-000086000000}"/>
    <cellStyle name="Comma 12 3" xfId="231" xr:uid="{00000000-0005-0000-0000-000087000000}"/>
    <cellStyle name="Comma 12 4" xfId="232" xr:uid="{00000000-0005-0000-0000-000088000000}"/>
    <cellStyle name="Comma 13" xfId="233" xr:uid="{00000000-0005-0000-0000-000089000000}"/>
    <cellStyle name="Comma 13 2" xfId="234" xr:uid="{00000000-0005-0000-0000-00008A000000}"/>
    <cellStyle name="Comma 13 2 2" xfId="235" xr:uid="{00000000-0005-0000-0000-00008B000000}"/>
    <cellStyle name="Comma 13 2 3" xfId="236" xr:uid="{00000000-0005-0000-0000-00008C000000}"/>
    <cellStyle name="Comma 13 3" xfId="237" xr:uid="{00000000-0005-0000-0000-00008D000000}"/>
    <cellStyle name="Comma 13 4" xfId="238" xr:uid="{00000000-0005-0000-0000-00008E000000}"/>
    <cellStyle name="Comma 14" xfId="239" xr:uid="{00000000-0005-0000-0000-00008F000000}"/>
    <cellStyle name="Comma 14 2" xfId="240" xr:uid="{00000000-0005-0000-0000-000090000000}"/>
    <cellStyle name="Comma 14 2 2" xfId="241" xr:uid="{00000000-0005-0000-0000-000091000000}"/>
    <cellStyle name="Comma 14 2 3" xfId="242" xr:uid="{00000000-0005-0000-0000-000092000000}"/>
    <cellStyle name="Comma 14 3" xfId="243" xr:uid="{00000000-0005-0000-0000-000093000000}"/>
    <cellStyle name="Comma 14 4" xfId="244" xr:uid="{00000000-0005-0000-0000-000094000000}"/>
    <cellStyle name="Comma 15" xfId="245" xr:uid="{00000000-0005-0000-0000-000095000000}"/>
    <cellStyle name="Comma 15 2" xfId="246" xr:uid="{00000000-0005-0000-0000-000096000000}"/>
    <cellStyle name="Comma 15 2 2" xfId="247" xr:uid="{00000000-0005-0000-0000-000097000000}"/>
    <cellStyle name="Comma 15 2 3" xfId="248" xr:uid="{00000000-0005-0000-0000-000098000000}"/>
    <cellStyle name="Comma 15 3" xfId="249" xr:uid="{00000000-0005-0000-0000-000099000000}"/>
    <cellStyle name="Comma 15 4" xfId="250" xr:uid="{00000000-0005-0000-0000-00009A000000}"/>
    <cellStyle name="Comma 16" xfId="251" xr:uid="{00000000-0005-0000-0000-00009B000000}"/>
    <cellStyle name="Comma 16 2" xfId="252" xr:uid="{00000000-0005-0000-0000-00009C000000}"/>
    <cellStyle name="Comma 16 2 2" xfId="253" xr:uid="{00000000-0005-0000-0000-00009D000000}"/>
    <cellStyle name="Comma 16 2 3" xfId="254" xr:uid="{00000000-0005-0000-0000-00009E000000}"/>
    <cellStyle name="Comma 16 3" xfId="255" xr:uid="{00000000-0005-0000-0000-00009F000000}"/>
    <cellStyle name="Comma 16 4" xfId="256" xr:uid="{00000000-0005-0000-0000-0000A0000000}"/>
    <cellStyle name="Comma 17" xfId="257" xr:uid="{00000000-0005-0000-0000-0000A1000000}"/>
    <cellStyle name="Comma 17 2" xfId="258" xr:uid="{00000000-0005-0000-0000-0000A2000000}"/>
    <cellStyle name="Comma 17 2 2" xfId="259" xr:uid="{00000000-0005-0000-0000-0000A3000000}"/>
    <cellStyle name="Comma 17 2 3" xfId="260" xr:uid="{00000000-0005-0000-0000-0000A4000000}"/>
    <cellStyle name="Comma 17 3" xfId="261" xr:uid="{00000000-0005-0000-0000-0000A5000000}"/>
    <cellStyle name="Comma 17 4" xfId="262" xr:uid="{00000000-0005-0000-0000-0000A6000000}"/>
    <cellStyle name="Comma 18" xfId="263" xr:uid="{00000000-0005-0000-0000-0000A7000000}"/>
    <cellStyle name="Comma 18 2" xfId="264" xr:uid="{00000000-0005-0000-0000-0000A8000000}"/>
    <cellStyle name="Comma 18 2 2" xfId="265" xr:uid="{00000000-0005-0000-0000-0000A9000000}"/>
    <cellStyle name="Comma 18 2 2 2" xfId="266" xr:uid="{00000000-0005-0000-0000-0000AA000000}"/>
    <cellStyle name="Comma 18 2 2 3" xfId="267" xr:uid="{00000000-0005-0000-0000-0000AB000000}"/>
    <cellStyle name="Comma 18 2 3" xfId="268" xr:uid="{00000000-0005-0000-0000-0000AC000000}"/>
    <cellStyle name="Comma 18 2 4" xfId="269" xr:uid="{00000000-0005-0000-0000-0000AD000000}"/>
    <cellStyle name="Comma 18 3" xfId="270" xr:uid="{00000000-0005-0000-0000-0000AE000000}"/>
    <cellStyle name="Comma 18 3 2" xfId="271" xr:uid="{00000000-0005-0000-0000-0000AF000000}"/>
    <cellStyle name="Comma 18 3 3" xfId="272" xr:uid="{00000000-0005-0000-0000-0000B0000000}"/>
    <cellStyle name="Comma 18 4" xfId="273" xr:uid="{00000000-0005-0000-0000-0000B1000000}"/>
    <cellStyle name="Comma 18 5" xfId="274" xr:uid="{00000000-0005-0000-0000-0000B2000000}"/>
    <cellStyle name="Comma 19" xfId="275" xr:uid="{00000000-0005-0000-0000-0000B3000000}"/>
    <cellStyle name="Comma 19 2" xfId="839" xr:uid="{00000000-0005-0000-0000-0000B4000000}"/>
    <cellStyle name="Comma 2" xfId="6" xr:uid="{00000000-0005-0000-0000-0000B5000000}"/>
    <cellStyle name="Comma 2 10" xfId="276" xr:uid="{00000000-0005-0000-0000-0000B6000000}"/>
    <cellStyle name="Comma 2 10 2" xfId="840" xr:uid="{00000000-0005-0000-0000-0000B7000000}"/>
    <cellStyle name="Comma 2 11" xfId="277" xr:uid="{00000000-0005-0000-0000-0000B8000000}"/>
    <cellStyle name="Comma 2 11 2" xfId="841" xr:uid="{00000000-0005-0000-0000-0000B9000000}"/>
    <cellStyle name="Comma 2 12" xfId="278" xr:uid="{00000000-0005-0000-0000-0000BA000000}"/>
    <cellStyle name="Comma 2 12 2" xfId="842" xr:uid="{00000000-0005-0000-0000-0000BB000000}"/>
    <cellStyle name="Comma 2 13" xfId="279" xr:uid="{00000000-0005-0000-0000-0000BC000000}"/>
    <cellStyle name="Comma 2 13 2" xfId="843" xr:uid="{00000000-0005-0000-0000-0000BD000000}"/>
    <cellStyle name="Comma 2 14" xfId="280" xr:uid="{00000000-0005-0000-0000-0000BE000000}"/>
    <cellStyle name="Comma 2 14 2" xfId="844" xr:uid="{00000000-0005-0000-0000-0000BF000000}"/>
    <cellStyle name="Comma 2 15" xfId="281" xr:uid="{00000000-0005-0000-0000-0000C0000000}"/>
    <cellStyle name="Comma 2 15 2" xfId="845" xr:uid="{00000000-0005-0000-0000-0000C1000000}"/>
    <cellStyle name="Comma 2 16" xfId="282" xr:uid="{00000000-0005-0000-0000-0000C2000000}"/>
    <cellStyle name="Comma 2 16 2" xfId="846" xr:uid="{00000000-0005-0000-0000-0000C3000000}"/>
    <cellStyle name="Comma 2 17" xfId="847" xr:uid="{00000000-0005-0000-0000-0000C4000000}"/>
    <cellStyle name="Comma 2 18" xfId="910" xr:uid="{7E413B6B-BE53-43A9-B6E0-5FB28536A26A}"/>
    <cellStyle name="Comma 2 2" xfId="40" xr:uid="{00000000-0005-0000-0000-0000C5000000}"/>
    <cellStyle name="Comma 2 2 2" xfId="848" xr:uid="{00000000-0005-0000-0000-0000C6000000}"/>
    <cellStyle name="Comma 2 3" xfId="283" xr:uid="{00000000-0005-0000-0000-0000C7000000}"/>
    <cellStyle name="Comma 2 3 2" xfId="284" xr:uid="{00000000-0005-0000-0000-0000C8000000}"/>
    <cellStyle name="Comma 2 3 2 2" xfId="849" xr:uid="{00000000-0005-0000-0000-0000C9000000}"/>
    <cellStyle name="Comma 2 3 3" xfId="850" xr:uid="{00000000-0005-0000-0000-0000CA000000}"/>
    <cellStyle name="Comma 2 4" xfId="285" xr:uid="{00000000-0005-0000-0000-0000CB000000}"/>
    <cellStyle name="Comma 2 4 2" xfId="851" xr:uid="{00000000-0005-0000-0000-0000CC000000}"/>
    <cellStyle name="Comma 2 5" xfId="286" xr:uid="{00000000-0005-0000-0000-0000CD000000}"/>
    <cellStyle name="Comma 2 5 2" xfId="852" xr:uid="{00000000-0005-0000-0000-0000CE000000}"/>
    <cellStyle name="Comma 2 6" xfId="287" xr:uid="{00000000-0005-0000-0000-0000CF000000}"/>
    <cellStyle name="Comma 2 6 2" xfId="853" xr:uid="{00000000-0005-0000-0000-0000D0000000}"/>
    <cellStyle name="Comma 2 7" xfId="288" xr:uid="{00000000-0005-0000-0000-0000D1000000}"/>
    <cellStyle name="Comma 2 7 2" xfId="854" xr:uid="{00000000-0005-0000-0000-0000D2000000}"/>
    <cellStyle name="Comma 2 8" xfId="289" xr:uid="{00000000-0005-0000-0000-0000D3000000}"/>
    <cellStyle name="Comma 2 8 2" xfId="855" xr:uid="{00000000-0005-0000-0000-0000D4000000}"/>
    <cellStyle name="Comma 2 9" xfId="290" xr:uid="{00000000-0005-0000-0000-0000D5000000}"/>
    <cellStyle name="Comma 2 9 2" xfId="856" xr:uid="{00000000-0005-0000-0000-0000D6000000}"/>
    <cellStyle name="Comma 20" xfId="291" xr:uid="{00000000-0005-0000-0000-0000D7000000}"/>
    <cellStyle name="Comma 20 2" xfId="292" xr:uid="{00000000-0005-0000-0000-0000D8000000}"/>
    <cellStyle name="Comma 20 2 2" xfId="293" xr:uid="{00000000-0005-0000-0000-0000D9000000}"/>
    <cellStyle name="Comma 20 2 3" xfId="294" xr:uid="{00000000-0005-0000-0000-0000DA000000}"/>
    <cellStyle name="Comma 20 3" xfId="295" xr:uid="{00000000-0005-0000-0000-0000DB000000}"/>
    <cellStyle name="Comma 20 4" xfId="296" xr:uid="{00000000-0005-0000-0000-0000DC000000}"/>
    <cellStyle name="Comma 21" xfId="297" xr:uid="{00000000-0005-0000-0000-0000DD000000}"/>
    <cellStyle name="Comma 21 2" xfId="298" xr:uid="{00000000-0005-0000-0000-0000DE000000}"/>
    <cellStyle name="Comma 21 2 2" xfId="299" xr:uid="{00000000-0005-0000-0000-0000DF000000}"/>
    <cellStyle name="Comma 21 2 3" xfId="300" xr:uid="{00000000-0005-0000-0000-0000E0000000}"/>
    <cellStyle name="Comma 21 3" xfId="301" xr:uid="{00000000-0005-0000-0000-0000E1000000}"/>
    <cellStyle name="Comma 21 4" xfId="302" xr:uid="{00000000-0005-0000-0000-0000E2000000}"/>
    <cellStyle name="Comma 22" xfId="303" xr:uid="{00000000-0005-0000-0000-0000E3000000}"/>
    <cellStyle name="Comma 22 2" xfId="304" xr:uid="{00000000-0005-0000-0000-0000E4000000}"/>
    <cellStyle name="Comma 22 2 2" xfId="305" xr:uid="{00000000-0005-0000-0000-0000E5000000}"/>
    <cellStyle name="Comma 22 2 3" xfId="306" xr:uid="{00000000-0005-0000-0000-0000E6000000}"/>
    <cellStyle name="Comma 22 3" xfId="307" xr:uid="{00000000-0005-0000-0000-0000E7000000}"/>
    <cellStyle name="Comma 22 4" xfId="308" xr:uid="{00000000-0005-0000-0000-0000E8000000}"/>
    <cellStyle name="Comma 23" xfId="309" xr:uid="{00000000-0005-0000-0000-0000E9000000}"/>
    <cellStyle name="Comma 23 2" xfId="310" xr:uid="{00000000-0005-0000-0000-0000EA000000}"/>
    <cellStyle name="Comma 23 2 2" xfId="311" xr:uid="{00000000-0005-0000-0000-0000EB000000}"/>
    <cellStyle name="Comma 23 2 3" xfId="312" xr:uid="{00000000-0005-0000-0000-0000EC000000}"/>
    <cellStyle name="Comma 23 3" xfId="313" xr:uid="{00000000-0005-0000-0000-0000ED000000}"/>
    <cellStyle name="Comma 23 4" xfId="314" xr:uid="{00000000-0005-0000-0000-0000EE000000}"/>
    <cellStyle name="Comma 24" xfId="315" xr:uid="{00000000-0005-0000-0000-0000EF000000}"/>
    <cellStyle name="Comma 24 2" xfId="316" xr:uid="{00000000-0005-0000-0000-0000F0000000}"/>
    <cellStyle name="Comma 24 2 2" xfId="317" xr:uid="{00000000-0005-0000-0000-0000F1000000}"/>
    <cellStyle name="Comma 24 2 3" xfId="318" xr:uid="{00000000-0005-0000-0000-0000F2000000}"/>
    <cellStyle name="Comma 24 3" xfId="319" xr:uid="{00000000-0005-0000-0000-0000F3000000}"/>
    <cellStyle name="Comma 24 4" xfId="320" xr:uid="{00000000-0005-0000-0000-0000F4000000}"/>
    <cellStyle name="Comma 25" xfId="321" xr:uid="{00000000-0005-0000-0000-0000F5000000}"/>
    <cellStyle name="Comma 25 2" xfId="322" xr:uid="{00000000-0005-0000-0000-0000F6000000}"/>
    <cellStyle name="Comma 25 2 2" xfId="323" xr:uid="{00000000-0005-0000-0000-0000F7000000}"/>
    <cellStyle name="Comma 25 2 3" xfId="324" xr:uid="{00000000-0005-0000-0000-0000F8000000}"/>
    <cellStyle name="Comma 25 3" xfId="325" xr:uid="{00000000-0005-0000-0000-0000F9000000}"/>
    <cellStyle name="Comma 25 4" xfId="326" xr:uid="{00000000-0005-0000-0000-0000FA000000}"/>
    <cellStyle name="Comma 26" xfId="327" xr:uid="{00000000-0005-0000-0000-0000FB000000}"/>
    <cellStyle name="Comma 26 2" xfId="328" xr:uid="{00000000-0005-0000-0000-0000FC000000}"/>
    <cellStyle name="Comma 26 2 2" xfId="329" xr:uid="{00000000-0005-0000-0000-0000FD000000}"/>
    <cellStyle name="Comma 26 2 3" xfId="330" xr:uid="{00000000-0005-0000-0000-0000FE000000}"/>
    <cellStyle name="Comma 26 3" xfId="331" xr:uid="{00000000-0005-0000-0000-0000FF000000}"/>
    <cellStyle name="Comma 26 4" xfId="332" xr:uid="{00000000-0005-0000-0000-000000010000}"/>
    <cellStyle name="Comma 27" xfId="333" xr:uid="{00000000-0005-0000-0000-000001010000}"/>
    <cellStyle name="Comma 27 2" xfId="334" xr:uid="{00000000-0005-0000-0000-000002010000}"/>
    <cellStyle name="Comma 27 3" xfId="335" xr:uid="{00000000-0005-0000-0000-000003010000}"/>
    <cellStyle name="Comma 28" xfId="336" xr:uid="{00000000-0005-0000-0000-000004010000}"/>
    <cellStyle name="Comma 28 2" xfId="857" xr:uid="{00000000-0005-0000-0000-000005010000}"/>
    <cellStyle name="Comma 29" xfId="337" xr:uid="{00000000-0005-0000-0000-000006010000}"/>
    <cellStyle name="Comma 29 2" xfId="338" xr:uid="{00000000-0005-0000-0000-000007010000}"/>
    <cellStyle name="Comma 29 3" xfId="339" xr:uid="{00000000-0005-0000-0000-000008010000}"/>
    <cellStyle name="Comma 3" xfId="142" xr:uid="{00000000-0005-0000-0000-000009010000}"/>
    <cellStyle name="Comma 3 2" xfId="340" xr:uid="{00000000-0005-0000-0000-00000A010000}"/>
    <cellStyle name="Comma 3 2 2" xfId="858" xr:uid="{00000000-0005-0000-0000-00000B010000}"/>
    <cellStyle name="Comma 3 3" xfId="859" xr:uid="{00000000-0005-0000-0000-00000C010000}"/>
    <cellStyle name="Comma 30" xfId="341" xr:uid="{00000000-0005-0000-0000-00000D010000}"/>
    <cellStyle name="Comma 30 2" xfId="860" xr:uid="{00000000-0005-0000-0000-00000E010000}"/>
    <cellStyle name="Comma 31" xfId="803" xr:uid="{00000000-0005-0000-0000-00000F010000}"/>
    <cellStyle name="Comma 31 2" xfId="861" xr:uid="{00000000-0005-0000-0000-000010010000}"/>
    <cellStyle name="Comma 32" xfId="804" xr:uid="{00000000-0005-0000-0000-000011010000}"/>
    <cellStyle name="Comma 32 2" xfId="862" xr:uid="{00000000-0005-0000-0000-000012010000}"/>
    <cellStyle name="Comma 33" xfId="805" xr:uid="{00000000-0005-0000-0000-000013010000}"/>
    <cellStyle name="Comma 33 2" xfId="863" xr:uid="{00000000-0005-0000-0000-000014010000}"/>
    <cellStyle name="Comma 34" xfId="806" xr:uid="{00000000-0005-0000-0000-000015010000}"/>
    <cellStyle name="Comma 34 2" xfId="864" xr:uid="{00000000-0005-0000-0000-000016010000}"/>
    <cellStyle name="Comma 35" xfId="807" xr:uid="{00000000-0005-0000-0000-000017010000}"/>
    <cellStyle name="Comma 35 2" xfId="865" xr:uid="{00000000-0005-0000-0000-000018010000}"/>
    <cellStyle name="Comma 36" xfId="808" xr:uid="{00000000-0005-0000-0000-000019010000}"/>
    <cellStyle name="Comma 36 2" xfId="866" xr:uid="{00000000-0005-0000-0000-00001A010000}"/>
    <cellStyle name="Comma 37" xfId="809" xr:uid="{00000000-0005-0000-0000-00001B010000}"/>
    <cellStyle name="Comma 37 2" xfId="867" xr:uid="{00000000-0005-0000-0000-00001C010000}"/>
    <cellStyle name="Comma 38" xfId="810" xr:uid="{00000000-0005-0000-0000-00001D010000}"/>
    <cellStyle name="Comma 38 2" xfId="868" xr:uid="{00000000-0005-0000-0000-00001E010000}"/>
    <cellStyle name="Comma 39" xfId="811" xr:uid="{00000000-0005-0000-0000-00001F010000}"/>
    <cellStyle name="Comma 39 2" xfId="869" xr:uid="{00000000-0005-0000-0000-000020010000}"/>
    <cellStyle name="Comma 4" xfId="342" xr:uid="{00000000-0005-0000-0000-000021010000}"/>
    <cellStyle name="Comma 4 2" xfId="343" xr:uid="{00000000-0005-0000-0000-000022010000}"/>
    <cellStyle name="Comma 4 2 2" xfId="344" xr:uid="{00000000-0005-0000-0000-000023010000}"/>
    <cellStyle name="Comma 4 2 2 2" xfId="345" xr:uid="{00000000-0005-0000-0000-000024010000}"/>
    <cellStyle name="Comma 4 2 2 2 2" xfId="346" xr:uid="{00000000-0005-0000-0000-000025010000}"/>
    <cellStyle name="Comma 4 2 2 2 3" xfId="347" xr:uid="{00000000-0005-0000-0000-000026010000}"/>
    <cellStyle name="Comma 4 2 2 3" xfId="348" xr:uid="{00000000-0005-0000-0000-000027010000}"/>
    <cellStyle name="Comma 4 2 2 4" xfId="349" xr:uid="{00000000-0005-0000-0000-000028010000}"/>
    <cellStyle name="Comma 4 2 3" xfId="350" xr:uid="{00000000-0005-0000-0000-000029010000}"/>
    <cellStyle name="Comma 4 2 3 2" xfId="351" xr:uid="{00000000-0005-0000-0000-00002A010000}"/>
    <cellStyle name="Comma 4 2 3 3" xfId="352" xr:uid="{00000000-0005-0000-0000-00002B010000}"/>
    <cellStyle name="Comma 4 2 4" xfId="353" xr:uid="{00000000-0005-0000-0000-00002C010000}"/>
    <cellStyle name="Comma 4 2 5" xfId="354" xr:uid="{00000000-0005-0000-0000-00002D010000}"/>
    <cellStyle name="Comma 4 3" xfId="355" xr:uid="{00000000-0005-0000-0000-00002E010000}"/>
    <cellStyle name="Comma 4 3 2" xfId="356" xr:uid="{00000000-0005-0000-0000-00002F010000}"/>
    <cellStyle name="Comma 4 3 2 2" xfId="357" xr:uid="{00000000-0005-0000-0000-000030010000}"/>
    <cellStyle name="Comma 4 3 2 3" xfId="358" xr:uid="{00000000-0005-0000-0000-000031010000}"/>
    <cellStyle name="Comma 4 3 3" xfId="359" xr:uid="{00000000-0005-0000-0000-000032010000}"/>
    <cellStyle name="Comma 4 3 4" xfId="360" xr:uid="{00000000-0005-0000-0000-000033010000}"/>
    <cellStyle name="Comma 4 4" xfId="361" xr:uid="{00000000-0005-0000-0000-000034010000}"/>
    <cellStyle name="Comma 4 4 2" xfId="362" xr:uid="{00000000-0005-0000-0000-000035010000}"/>
    <cellStyle name="Comma 4 4 3" xfId="363" xr:uid="{00000000-0005-0000-0000-000036010000}"/>
    <cellStyle name="Comma 4 5" xfId="364" xr:uid="{00000000-0005-0000-0000-000037010000}"/>
    <cellStyle name="Comma 4 6" xfId="365" xr:uid="{00000000-0005-0000-0000-000038010000}"/>
    <cellStyle name="Comma 5" xfId="366" xr:uid="{00000000-0005-0000-0000-000039010000}"/>
    <cellStyle name="Comma 5 2" xfId="367" xr:uid="{00000000-0005-0000-0000-00003A010000}"/>
    <cellStyle name="Comma 5 2 2" xfId="368" xr:uid="{00000000-0005-0000-0000-00003B010000}"/>
    <cellStyle name="Comma 5 2 3" xfId="369" xr:uid="{00000000-0005-0000-0000-00003C010000}"/>
    <cellStyle name="Comma 5 3" xfId="370" xr:uid="{00000000-0005-0000-0000-00003D010000}"/>
    <cellStyle name="Comma 5 4" xfId="371" xr:uid="{00000000-0005-0000-0000-00003E010000}"/>
    <cellStyle name="Comma 6" xfId="372" xr:uid="{00000000-0005-0000-0000-00003F010000}"/>
    <cellStyle name="Comma 6 2" xfId="373" xr:uid="{00000000-0005-0000-0000-000040010000}"/>
    <cellStyle name="Comma 6 3" xfId="374" xr:uid="{00000000-0005-0000-0000-000041010000}"/>
    <cellStyle name="Comma 7" xfId="375" xr:uid="{00000000-0005-0000-0000-000042010000}"/>
    <cellStyle name="Comma 8" xfId="376" xr:uid="{00000000-0005-0000-0000-000043010000}"/>
    <cellStyle name="Comma 8 2" xfId="377" xr:uid="{00000000-0005-0000-0000-000044010000}"/>
    <cellStyle name="Comma 9" xfId="378" xr:uid="{00000000-0005-0000-0000-000045010000}"/>
    <cellStyle name="Comma 9 2" xfId="379" xr:uid="{00000000-0005-0000-0000-000046010000}"/>
    <cellStyle name="Comma 9 3" xfId="916" xr:uid="{23829E20-6CCC-4A1B-85AE-2DFC95D02792}"/>
    <cellStyle name="Explanatory Text" xfId="41" xr:uid="{00000000-0005-0000-0000-000047010000}"/>
    <cellStyle name="Explanatory Text 2" xfId="380" xr:uid="{00000000-0005-0000-0000-000048010000}"/>
    <cellStyle name="Explanatory Text 3" xfId="381" xr:uid="{00000000-0005-0000-0000-000049010000}"/>
    <cellStyle name="Explanatory Text 4" xfId="382" xr:uid="{00000000-0005-0000-0000-00004A010000}"/>
    <cellStyle name="Good" xfId="42" xr:uid="{00000000-0005-0000-0000-00004B010000}"/>
    <cellStyle name="Good 2" xfId="383" xr:uid="{00000000-0005-0000-0000-00004C010000}"/>
    <cellStyle name="Good 3" xfId="384" xr:uid="{00000000-0005-0000-0000-00004D010000}"/>
    <cellStyle name="Good 4" xfId="385" xr:uid="{00000000-0005-0000-0000-00004E010000}"/>
    <cellStyle name="Heading 1" xfId="43" xr:uid="{00000000-0005-0000-0000-00004F010000}"/>
    <cellStyle name="Heading 1 2" xfId="386" xr:uid="{00000000-0005-0000-0000-000050010000}"/>
    <cellStyle name="Heading 1 3" xfId="387" xr:uid="{00000000-0005-0000-0000-000051010000}"/>
    <cellStyle name="Heading 1 4" xfId="388" xr:uid="{00000000-0005-0000-0000-000052010000}"/>
    <cellStyle name="Heading 2" xfId="44" xr:uid="{00000000-0005-0000-0000-000053010000}"/>
    <cellStyle name="Heading 2 2" xfId="389" xr:uid="{00000000-0005-0000-0000-000054010000}"/>
    <cellStyle name="Heading 2 3" xfId="390" xr:uid="{00000000-0005-0000-0000-000055010000}"/>
    <cellStyle name="Heading 2 4" xfId="391" xr:uid="{00000000-0005-0000-0000-000056010000}"/>
    <cellStyle name="Heading 3" xfId="45" xr:uid="{00000000-0005-0000-0000-000057010000}"/>
    <cellStyle name="Heading 3 2" xfId="392" xr:uid="{00000000-0005-0000-0000-000058010000}"/>
    <cellStyle name="Heading 3 3" xfId="393" xr:uid="{00000000-0005-0000-0000-000059010000}"/>
    <cellStyle name="Heading 3 4" xfId="394" xr:uid="{00000000-0005-0000-0000-00005A010000}"/>
    <cellStyle name="Heading 4" xfId="46" xr:uid="{00000000-0005-0000-0000-00005B010000}"/>
    <cellStyle name="Heading 4 2" xfId="395" xr:uid="{00000000-0005-0000-0000-00005C010000}"/>
    <cellStyle name="Heading 4 3" xfId="396" xr:uid="{00000000-0005-0000-0000-00005D010000}"/>
    <cellStyle name="Heading 4 4" xfId="397" xr:uid="{00000000-0005-0000-0000-00005E010000}"/>
    <cellStyle name="Input" xfId="47" xr:uid="{00000000-0005-0000-0000-00005F010000}"/>
    <cellStyle name="Input 2" xfId="398" xr:uid="{00000000-0005-0000-0000-000060010000}"/>
    <cellStyle name="Input 3" xfId="399" xr:uid="{00000000-0005-0000-0000-000061010000}"/>
    <cellStyle name="Input 4" xfId="400" xr:uid="{00000000-0005-0000-0000-000062010000}"/>
    <cellStyle name="Linked Cell" xfId="48" xr:uid="{00000000-0005-0000-0000-000063010000}"/>
    <cellStyle name="Linked Cell 2" xfId="401" xr:uid="{00000000-0005-0000-0000-000064010000}"/>
    <cellStyle name="Linked Cell 3" xfId="402" xr:uid="{00000000-0005-0000-0000-000065010000}"/>
    <cellStyle name="Linked Cell 4" xfId="403" xr:uid="{00000000-0005-0000-0000-000066010000}"/>
    <cellStyle name="Neutral" xfId="49" xr:uid="{00000000-0005-0000-0000-000067010000}"/>
    <cellStyle name="Neutral 2" xfId="404" xr:uid="{00000000-0005-0000-0000-000068010000}"/>
    <cellStyle name="Neutral 3" xfId="405" xr:uid="{00000000-0005-0000-0000-000069010000}"/>
    <cellStyle name="Neutral 4" xfId="406" xr:uid="{00000000-0005-0000-0000-00006A010000}"/>
    <cellStyle name="Normal 10" xfId="50" xr:uid="{00000000-0005-0000-0000-00006C010000}"/>
    <cellStyle name="Normal 11" xfId="407" xr:uid="{00000000-0005-0000-0000-00006D010000}"/>
    <cellStyle name="Normal 11 2" xfId="408" xr:uid="{00000000-0005-0000-0000-00006E010000}"/>
    <cellStyle name="Normal 11 2 2" xfId="409" xr:uid="{00000000-0005-0000-0000-00006F010000}"/>
    <cellStyle name="Normal 11 2 2 2" xfId="410" xr:uid="{00000000-0005-0000-0000-000070010000}"/>
    <cellStyle name="Normal 11 2 2 3" xfId="411" xr:uid="{00000000-0005-0000-0000-000071010000}"/>
    <cellStyle name="Normal 11 2 3" xfId="412" xr:uid="{00000000-0005-0000-0000-000072010000}"/>
    <cellStyle name="Normal 11 2 4" xfId="413" xr:uid="{00000000-0005-0000-0000-000073010000}"/>
    <cellStyle name="Normal 12" xfId="414" xr:uid="{00000000-0005-0000-0000-000074010000}"/>
    <cellStyle name="Normal 12 2" xfId="415" xr:uid="{00000000-0005-0000-0000-000075010000}"/>
    <cellStyle name="Normal 12 2 2" xfId="416" xr:uid="{00000000-0005-0000-0000-000076010000}"/>
    <cellStyle name="Normal 12 2 2 2" xfId="417" xr:uid="{00000000-0005-0000-0000-000077010000}"/>
    <cellStyle name="Normal 12 2 2 3" xfId="418" xr:uid="{00000000-0005-0000-0000-000078010000}"/>
    <cellStyle name="Normal 12 2 3" xfId="419" xr:uid="{00000000-0005-0000-0000-000079010000}"/>
    <cellStyle name="Normal 12 2 4" xfId="420" xr:uid="{00000000-0005-0000-0000-00007A010000}"/>
    <cellStyle name="Normal 12 3" xfId="421" xr:uid="{00000000-0005-0000-0000-00007B010000}"/>
    <cellStyle name="Normal 12 3 2" xfId="422" xr:uid="{00000000-0005-0000-0000-00007C010000}"/>
    <cellStyle name="Normal 12 3 2 2" xfId="423" xr:uid="{00000000-0005-0000-0000-00007D010000}"/>
    <cellStyle name="Normal 12 3 2 3" xfId="424" xr:uid="{00000000-0005-0000-0000-00007E010000}"/>
    <cellStyle name="Normal 12 3 3" xfId="425" xr:uid="{00000000-0005-0000-0000-00007F010000}"/>
    <cellStyle name="Normal 12 3 4" xfId="426" xr:uid="{00000000-0005-0000-0000-000080010000}"/>
    <cellStyle name="Normal 12 4" xfId="427" xr:uid="{00000000-0005-0000-0000-000081010000}"/>
    <cellStyle name="Normal 12 4 2" xfId="428" xr:uid="{00000000-0005-0000-0000-000082010000}"/>
    <cellStyle name="Normal 12 4 2 2" xfId="429" xr:uid="{00000000-0005-0000-0000-000083010000}"/>
    <cellStyle name="Normal 12 4 2 3" xfId="430" xr:uid="{00000000-0005-0000-0000-000084010000}"/>
    <cellStyle name="Normal 12 4 3" xfId="431" xr:uid="{00000000-0005-0000-0000-000085010000}"/>
    <cellStyle name="Normal 12 4 4" xfId="432" xr:uid="{00000000-0005-0000-0000-000086010000}"/>
    <cellStyle name="Normal 12 5" xfId="433" xr:uid="{00000000-0005-0000-0000-000087010000}"/>
    <cellStyle name="Normal 12 5 2" xfId="434" xr:uid="{00000000-0005-0000-0000-000088010000}"/>
    <cellStyle name="Normal 12 5 3" xfId="435" xr:uid="{00000000-0005-0000-0000-000089010000}"/>
    <cellStyle name="Normal 12 6" xfId="436" xr:uid="{00000000-0005-0000-0000-00008A010000}"/>
    <cellStyle name="Normal 12 7" xfId="437" xr:uid="{00000000-0005-0000-0000-00008B010000}"/>
    <cellStyle name="Normal 13" xfId="438" xr:uid="{00000000-0005-0000-0000-00008C010000}"/>
    <cellStyle name="Normal 14" xfId="439" xr:uid="{00000000-0005-0000-0000-00008D010000}"/>
    <cellStyle name="Normal 15" xfId="440" xr:uid="{00000000-0005-0000-0000-00008E010000}"/>
    <cellStyle name="Normal 16" xfId="441" xr:uid="{00000000-0005-0000-0000-00008F010000}"/>
    <cellStyle name="Normal 17" xfId="442" xr:uid="{00000000-0005-0000-0000-000090010000}"/>
    <cellStyle name="Normal 17 2" xfId="443" xr:uid="{00000000-0005-0000-0000-000091010000}"/>
    <cellStyle name="Normal 17 2 2" xfId="444" xr:uid="{00000000-0005-0000-0000-000092010000}"/>
    <cellStyle name="Normal 17 2 2 2" xfId="445" xr:uid="{00000000-0005-0000-0000-000093010000}"/>
    <cellStyle name="Normal 17 2 2 3" xfId="446" xr:uid="{00000000-0005-0000-0000-000094010000}"/>
    <cellStyle name="Normal 17 2 3" xfId="447" xr:uid="{00000000-0005-0000-0000-000095010000}"/>
    <cellStyle name="Normal 17 2 4" xfId="448" xr:uid="{00000000-0005-0000-0000-000096010000}"/>
    <cellStyle name="Normal 18" xfId="449" xr:uid="{00000000-0005-0000-0000-000097010000}"/>
    <cellStyle name="Normal 19" xfId="450" xr:uid="{00000000-0005-0000-0000-000098010000}"/>
    <cellStyle name="Normal 2" xfId="1" xr:uid="{00000000-0005-0000-0000-000099010000}"/>
    <cellStyle name="Normal 2 10" xfId="451" xr:uid="{00000000-0005-0000-0000-00009A010000}"/>
    <cellStyle name="Normal 2 11" xfId="452" xr:uid="{00000000-0005-0000-0000-00009B010000}"/>
    <cellStyle name="Normal 2 12" xfId="453" xr:uid="{00000000-0005-0000-0000-00009C010000}"/>
    <cellStyle name="Normal 2 13" xfId="454" xr:uid="{00000000-0005-0000-0000-00009D010000}"/>
    <cellStyle name="Normal 2 14" xfId="455" xr:uid="{00000000-0005-0000-0000-00009E010000}"/>
    <cellStyle name="Normal 2 14 2" xfId="456" xr:uid="{00000000-0005-0000-0000-00009F010000}"/>
    <cellStyle name="Normal 2 14 2 2" xfId="457" xr:uid="{00000000-0005-0000-0000-0000A0010000}"/>
    <cellStyle name="Normal 2 14 2 3" xfId="458" xr:uid="{00000000-0005-0000-0000-0000A1010000}"/>
    <cellStyle name="Normal 2 14 3" xfId="459" xr:uid="{00000000-0005-0000-0000-0000A2010000}"/>
    <cellStyle name="Normal 2 14 4" xfId="460" xr:uid="{00000000-0005-0000-0000-0000A3010000}"/>
    <cellStyle name="Normal 2 15" xfId="461" xr:uid="{00000000-0005-0000-0000-0000A4010000}"/>
    <cellStyle name="Normal 2 16" xfId="462" xr:uid="{00000000-0005-0000-0000-0000A5010000}"/>
    <cellStyle name="Normal 2 17" xfId="463" xr:uid="{00000000-0005-0000-0000-0000A6010000}"/>
    <cellStyle name="Normal 2 17 2" xfId="464" xr:uid="{00000000-0005-0000-0000-0000A7010000}"/>
    <cellStyle name="Normal 2 17 3" xfId="465" xr:uid="{00000000-0005-0000-0000-0000A8010000}"/>
    <cellStyle name="Normal 2 17 4" xfId="802" xr:uid="{00000000-0005-0000-0000-0000A9010000}"/>
    <cellStyle name="Normal 2 18" xfId="812" xr:uid="{00000000-0005-0000-0000-0000AA010000}"/>
    <cellStyle name="Normal 2 19" xfId="829" xr:uid="{00000000-0005-0000-0000-0000AB010000}"/>
    <cellStyle name="Normal 2 2" xfId="4" xr:uid="{00000000-0005-0000-0000-0000AC010000}"/>
    <cellStyle name="Normal 2 2 10" xfId="466" xr:uid="{00000000-0005-0000-0000-0000AD010000}"/>
    <cellStyle name="Normal 2 2 11" xfId="911" xr:uid="{3A471CAA-608F-4A1F-91A7-CE388ECC511E}"/>
    <cellStyle name="Normal 2 2 2" xfId="467" xr:uid="{00000000-0005-0000-0000-0000AE010000}"/>
    <cellStyle name="Normal 2 2 2 2" xfId="468" xr:uid="{00000000-0005-0000-0000-0000AF010000}"/>
    <cellStyle name="Normal 2 2 2 3" xfId="912" xr:uid="{9E5D9290-800D-4E9B-AE4C-0B15EBBBABB8}"/>
    <cellStyle name="Normal 2 2 3" xfId="469" xr:uid="{00000000-0005-0000-0000-0000B0010000}"/>
    <cellStyle name="Normal 2 2 4" xfId="470" xr:uid="{00000000-0005-0000-0000-0000B1010000}"/>
    <cellStyle name="Normal 2 2 5" xfId="471" xr:uid="{00000000-0005-0000-0000-0000B2010000}"/>
    <cellStyle name="Normal 2 2 6" xfId="472" xr:uid="{00000000-0005-0000-0000-0000B3010000}"/>
    <cellStyle name="Normal 2 2 7" xfId="473" xr:uid="{00000000-0005-0000-0000-0000B4010000}"/>
    <cellStyle name="Normal 2 2 8" xfId="474" xr:uid="{00000000-0005-0000-0000-0000B5010000}"/>
    <cellStyle name="Normal 2 2 9" xfId="475" xr:uid="{00000000-0005-0000-0000-0000B6010000}"/>
    <cellStyle name="Normal 2 20" xfId="830" xr:uid="{00000000-0005-0000-0000-0000B7010000}"/>
    <cellStyle name="Normal 2 3" xfId="137" xr:uid="{00000000-0005-0000-0000-0000B8010000}"/>
    <cellStyle name="Normal 2 3 2" xfId="922" xr:uid="{52AA323A-85A7-41C6-9C3A-A1FA543D9667}"/>
    <cellStyle name="Normal 2 4" xfId="476" xr:uid="{00000000-0005-0000-0000-0000B9010000}"/>
    <cellStyle name="Normal 2 4 2" xfId="477" xr:uid="{00000000-0005-0000-0000-0000BA010000}"/>
    <cellStyle name="Normal 2 4 2 2" xfId="478" xr:uid="{00000000-0005-0000-0000-0000BB010000}"/>
    <cellStyle name="Normal 2 4 2 2 2" xfId="479" xr:uid="{00000000-0005-0000-0000-0000BC010000}"/>
    <cellStyle name="Normal 2 4 2 2 2 2" xfId="480" xr:uid="{00000000-0005-0000-0000-0000BD010000}"/>
    <cellStyle name="Normal 2 4 2 2 2 3" xfId="481" xr:uid="{00000000-0005-0000-0000-0000BE010000}"/>
    <cellStyle name="Normal 2 4 2 2 3" xfId="482" xr:uid="{00000000-0005-0000-0000-0000BF010000}"/>
    <cellStyle name="Normal 2 4 2 2 4" xfId="483" xr:uid="{00000000-0005-0000-0000-0000C0010000}"/>
    <cellStyle name="Normal 2 4 2 3" xfId="484" xr:uid="{00000000-0005-0000-0000-0000C1010000}"/>
    <cellStyle name="Normal 2 4 2 3 2" xfId="485" xr:uid="{00000000-0005-0000-0000-0000C2010000}"/>
    <cellStyle name="Normal 2 4 2 3 3" xfId="486" xr:uid="{00000000-0005-0000-0000-0000C3010000}"/>
    <cellStyle name="Normal 2 4 2 4" xfId="487" xr:uid="{00000000-0005-0000-0000-0000C4010000}"/>
    <cellStyle name="Normal 2 4 2 5" xfId="488" xr:uid="{00000000-0005-0000-0000-0000C5010000}"/>
    <cellStyle name="Normal 2 4 3" xfId="489" xr:uid="{00000000-0005-0000-0000-0000C6010000}"/>
    <cellStyle name="Normal 2 4 3 2" xfId="490" xr:uid="{00000000-0005-0000-0000-0000C7010000}"/>
    <cellStyle name="Normal 2 4 3 2 2" xfId="491" xr:uid="{00000000-0005-0000-0000-0000C8010000}"/>
    <cellStyle name="Normal 2 4 3 2 3" xfId="492" xr:uid="{00000000-0005-0000-0000-0000C9010000}"/>
    <cellStyle name="Normal 2 4 3 3" xfId="493" xr:uid="{00000000-0005-0000-0000-0000CA010000}"/>
    <cellStyle name="Normal 2 4 3 4" xfId="494" xr:uid="{00000000-0005-0000-0000-0000CB010000}"/>
    <cellStyle name="Normal 2 4 4" xfId="495" xr:uid="{00000000-0005-0000-0000-0000CC010000}"/>
    <cellStyle name="Normal 2 4 4 2" xfId="496" xr:uid="{00000000-0005-0000-0000-0000CD010000}"/>
    <cellStyle name="Normal 2 4 4 2 2" xfId="497" xr:uid="{00000000-0005-0000-0000-0000CE010000}"/>
    <cellStyle name="Normal 2 4 4 2 3" xfId="498" xr:uid="{00000000-0005-0000-0000-0000CF010000}"/>
    <cellStyle name="Normal 2 4 4 3" xfId="499" xr:uid="{00000000-0005-0000-0000-0000D0010000}"/>
    <cellStyle name="Normal 2 4 4 4" xfId="500" xr:uid="{00000000-0005-0000-0000-0000D1010000}"/>
    <cellStyle name="Normal 2 4 5" xfId="921" xr:uid="{BA50552D-10B6-4A6C-9489-083165DF32E2}"/>
    <cellStyle name="Normal 2 5" xfId="501" xr:uid="{00000000-0005-0000-0000-0000D2010000}"/>
    <cellStyle name="Normal 2 6" xfId="502" xr:uid="{00000000-0005-0000-0000-0000D3010000}"/>
    <cellStyle name="Normal 2 7" xfId="503" xr:uid="{00000000-0005-0000-0000-0000D4010000}"/>
    <cellStyle name="Normal 2 8" xfId="504" xr:uid="{00000000-0005-0000-0000-0000D5010000}"/>
    <cellStyle name="Normal 2 9" xfId="505" xr:uid="{00000000-0005-0000-0000-0000D6010000}"/>
    <cellStyle name="Normal 20" xfId="506" xr:uid="{00000000-0005-0000-0000-0000D7010000}"/>
    <cellStyle name="Normal 21" xfId="507" xr:uid="{00000000-0005-0000-0000-0000D8010000}"/>
    <cellStyle name="Normal 21 2" xfId="508" xr:uid="{00000000-0005-0000-0000-0000D9010000}"/>
    <cellStyle name="Normal 21 2 2" xfId="509" xr:uid="{00000000-0005-0000-0000-0000DA010000}"/>
    <cellStyle name="Normal 21 2 3" xfId="510" xr:uid="{00000000-0005-0000-0000-0000DB010000}"/>
    <cellStyle name="Normal 21 3" xfId="511" xr:uid="{00000000-0005-0000-0000-0000DC010000}"/>
    <cellStyle name="Normal 21 4" xfId="512" xr:uid="{00000000-0005-0000-0000-0000DD010000}"/>
    <cellStyle name="Normal 22" xfId="513" xr:uid="{00000000-0005-0000-0000-0000DE010000}"/>
    <cellStyle name="Normal 22 2" xfId="514" xr:uid="{00000000-0005-0000-0000-0000DF010000}"/>
    <cellStyle name="Normal 22 2 2" xfId="515" xr:uid="{00000000-0005-0000-0000-0000E0010000}"/>
    <cellStyle name="Normal 22 2 3" xfId="516" xr:uid="{00000000-0005-0000-0000-0000E1010000}"/>
    <cellStyle name="Normal 22 3" xfId="517" xr:uid="{00000000-0005-0000-0000-0000E2010000}"/>
    <cellStyle name="Normal 22 4" xfId="518" xr:uid="{00000000-0005-0000-0000-0000E3010000}"/>
    <cellStyle name="Normal 23" xfId="519" xr:uid="{00000000-0005-0000-0000-0000E4010000}"/>
    <cellStyle name="Normal 23 2" xfId="520" xr:uid="{00000000-0005-0000-0000-0000E5010000}"/>
    <cellStyle name="Normal 23 2 2" xfId="521" xr:uid="{00000000-0005-0000-0000-0000E6010000}"/>
    <cellStyle name="Normal 23 2 3" xfId="522" xr:uid="{00000000-0005-0000-0000-0000E7010000}"/>
    <cellStyle name="Normal 23 3" xfId="523" xr:uid="{00000000-0005-0000-0000-0000E8010000}"/>
    <cellStyle name="Normal 23 4" xfId="524" xr:uid="{00000000-0005-0000-0000-0000E9010000}"/>
    <cellStyle name="Normal 24" xfId="525" xr:uid="{00000000-0005-0000-0000-0000EA010000}"/>
    <cellStyle name="Normal 24 2" xfId="526" xr:uid="{00000000-0005-0000-0000-0000EB010000}"/>
    <cellStyle name="Normal 24 2 2" xfId="527" xr:uid="{00000000-0005-0000-0000-0000EC010000}"/>
    <cellStyle name="Normal 24 2 3" xfId="528" xr:uid="{00000000-0005-0000-0000-0000ED010000}"/>
    <cellStyle name="Normal 24 3" xfId="529" xr:uid="{00000000-0005-0000-0000-0000EE010000}"/>
    <cellStyle name="Normal 24 4" xfId="530" xr:uid="{00000000-0005-0000-0000-0000EF010000}"/>
    <cellStyle name="Normal 25" xfId="531" xr:uid="{00000000-0005-0000-0000-0000F0010000}"/>
    <cellStyle name="Normal 26" xfId="532" xr:uid="{00000000-0005-0000-0000-0000F1010000}"/>
    <cellStyle name="Normal 27" xfId="533" xr:uid="{00000000-0005-0000-0000-0000F2010000}"/>
    <cellStyle name="Normal 27 2" xfId="534" xr:uid="{00000000-0005-0000-0000-0000F3010000}"/>
    <cellStyle name="Normal 27 3" xfId="535" xr:uid="{00000000-0005-0000-0000-0000F4010000}"/>
    <cellStyle name="Normal 28" xfId="536" xr:uid="{00000000-0005-0000-0000-0000F5010000}"/>
    <cellStyle name="Normal 29" xfId="537" xr:uid="{00000000-0005-0000-0000-0000F6010000}"/>
    <cellStyle name="Normal 29 2" xfId="538" xr:uid="{00000000-0005-0000-0000-0000F7010000}"/>
    <cellStyle name="Normal 29 3" xfId="539" xr:uid="{00000000-0005-0000-0000-0000F8010000}"/>
    <cellStyle name="Normal 3" xfId="139" xr:uid="{00000000-0005-0000-0000-0000F9010000}"/>
    <cellStyle name="Normal 3 2" xfId="540" xr:uid="{00000000-0005-0000-0000-0000FA010000}"/>
    <cellStyle name="Normal 3 3" xfId="541" xr:uid="{00000000-0005-0000-0000-0000FB010000}"/>
    <cellStyle name="Normal 3 4" xfId="542" xr:uid="{00000000-0005-0000-0000-0000FC010000}"/>
    <cellStyle name="Normal 3 5" xfId="543" xr:uid="{00000000-0005-0000-0000-0000FD010000}"/>
    <cellStyle name="Normal 3 6" xfId="544" xr:uid="{00000000-0005-0000-0000-0000FE010000}"/>
    <cellStyle name="Normal 3 6 2" xfId="545" xr:uid="{00000000-0005-0000-0000-0000FF010000}"/>
    <cellStyle name="Normal 3 6 3" xfId="546" xr:uid="{00000000-0005-0000-0000-000000020000}"/>
    <cellStyle name="Normal 3 7" xfId="547" xr:uid="{00000000-0005-0000-0000-000001020000}"/>
    <cellStyle name="Normal 3 8" xfId="548" xr:uid="{00000000-0005-0000-0000-000002020000}"/>
    <cellStyle name="Normal 30" xfId="549" xr:uid="{00000000-0005-0000-0000-000003020000}"/>
    <cellStyle name="Normal 31" xfId="813" xr:uid="{00000000-0005-0000-0000-000004020000}"/>
    <cellStyle name="Normal 32" xfId="814" xr:uid="{00000000-0005-0000-0000-000005020000}"/>
    <cellStyle name="Normal 33" xfId="815" xr:uid="{00000000-0005-0000-0000-000006020000}"/>
    <cellStyle name="Normal 34" xfId="816" xr:uid="{00000000-0005-0000-0000-000007020000}"/>
    <cellStyle name="Normal 35" xfId="817" xr:uid="{00000000-0005-0000-0000-000008020000}"/>
    <cellStyle name="Normal 36" xfId="818" xr:uid="{00000000-0005-0000-0000-000009020000}"/>
    <cellStyle name="Normal 37" xfId="834" xr:uid="{00000000-0005-0000-0000-00000A020000}"/>
    <cellStyle name="Normal 38" xfId="835" xr:uid="{00000000-0005-0000-0000-00000B020000}"/>
    <cellStyle name="Normal 4" xfId="51" xr:uid="{00000000-0005-0000-0000-00000C020000}"/>
    <cellStyle name="Normal 4 2" xfId="550" xr:uid="{00000000-0005-0000-0000-00000D020000}"/>
    <cellStyle name="Normal 4 3" xfId="551" xr:uid="{00000000-0005-0000-0000-00000E020000}"/>
    <cellStyle name="Normal 4 3 2" xfId="552" xr:uid="{00000000-0005-0000-0000-00000F020000}"/>
    <cellStyle name="Normal 4 3 3" xfId="553" xr:uid="{00000000-0005-0000-0000-000010020000}"/>
    <cellStyle name="Normal 4 4" xfId="554" xr:uid="{00000000-0005-0000-0000-000011020000}"/>
    <cellStyle name="Normal 4 5" xfId="555" xr:uid="{00000000-0005-0000-0000-000012020000}"/>
    <cellStyle name="Normal 5" xfId="7" xr:uid="{00000000-0005-0000-0000-000013020000}"/>
    <cellStyle name="Normal 5 2" xfId="556" xr:uid="{00000000-0005-0000-0000-000014020000}"/>
    <cellStyle name="Normal 5 3" xfId="557" xr:uid="{00000000-0005-0000-0000-000015020000}"/>
    <cellStyle name="Normal 5 3 2" xfId="558" xr:uid="{00000000-0005-0000-0000-000016020000}"/>
    <cellStyle name="Normal 5 3 3" xfId="559" xr:uid="{00000000-0005-0000-0000-000017020000}"/>
    <cellStyle name="Normal 5 4" xfId="560" xr:uid="{00000000-0005-0000-0000-000018020000}"/>
    <cellStyle name="Normal 5 5" xfId="561" xr:uid="{00000000-0005-0000-0000-000019020000}"/>
    <cellStyle name="Normal 5 6" xfId="918" xr:uid="{84D70588-F65B-4BA3-A5AD-BB2F0267C0D7}"/>
    <cellStyle name="Normal 6" xfId="140" xr:uid="{00000000-0005-0000-0000-00001A020000}"/>
    <cellStyle name="Normal 6 2" xfId="562" xr:uid="{00000000-0005-0000-0000-00001B020000}"/>
    <cellStyle name="Normal 6 2 2" xfId="563" xr:uid="{00000000-0005-0000-0000-00001C020000}"/>
    <cellStyle name="Normal 6 2 3" xfId="564" xr:uid="{00000000-0005-0000-0000-00001D020000}"/>
    <cellStyle name="Normal 6 3" xfId="565" xr:uid="{00000000-0005-0000-0000-00001E020000}"/>
    <cellStyle name="Normal 6 4" xfId="566" xr:uid="{00000000-0005-0000-0000-00001F020000}"/>
    <cellStyle name="Normal 7" xfId="567" xr:uid="{00000000-0005-0000-0000-000020020000}"/>
    <cellStyle name="Normal 7 2" xfId="568" xr:uid="{00000000-0005-0000-0000-000021020000}"/>
    <cellStyle name="Normal 7 3" xfId="920" xr:uid="{7E106035-3FA9-45FE-9F6B-8F886A17012D}"/>
    <cellStyle name="Normal 8" xfId="569" xr:uid="{00000000-0005-0000-0000-000022020000}"/>
    <cellStyle name="Normal 9" xfId="52" xr:uid="{00000000-0005-0000-0000-000023020000}"/>
    <cellStyle name="Note" xfId="53" xr:uid="{00000000-0005-0000-0000-000024020000}"/>
    <cellStyle name="Note 2" xfId="570" xr:uid="{00000000-0005-0000-0000-000025020000}"/>
    <cellStyle name="Note 2 2" xfId="819" xr:uid="{00000000-0005-0000-0000-000026020000}"/>
    <cellStyle name="Note 3" xfId="571" xr:uid="{00000000-0005-0000-0000-000027020000}"/>
    <cellStyle name="Note 3 2" xfId="820" xr:uid="{00000000-0005-0000-0000-000028020000}"/>
    <cellStyle name="Note 4" xfId="572" xr:uid="{00000000-0005-0000-0000-000029020000}"/>
    <cellStyle name="Note 4 2" xfId="821" xr:uid="{00000000-0005-0000-0000-00002A020000}"/>
    <cellStyle name="Output" xfId="54" xr:uid="{00000000-0005-0000-0000-00002B020000}"/>
    <cellStyle name="Output 2" xfId="573" xr:uid="{00000000-0005-0000-0000-00002C020000}"/>
    <cellStyle name="Output 3" xfId="574" xr:uid="{00000000-0005-0000-0000-00002D020000}"/>
    <cellStyle name="Output 4" xfId="575" xr:uid="{00000000-0005-0000-0000-00002E020000}"/>
    <cellStyle name="Percent 10" xfId="822" xr:uid="{00000000-0005-0000-0000-00002F020000}"/>
    <cellStyle name="Percent 2" xfId="576" xr:uid="{00000000-0005-0000-0000-000030020000}"/>
    <cellStyle name="Percent 3" xfId="577" xr:uid="{00000000-0005-0000-0000-000031020000}"/>
    <cellStyle name="Percent 3 2" xfId="578" xr:uid="{00000000-0005-0000-0000-000032020000}"/>
    <cellStyle name="Percent 3 2 2" xfId="579" xr:uid="{00000000-0005-0000-0000-000033020000}"/>
    <cellStyle name="Percent 3 2 3" xfId="580" xr:uid="{00000000-0005-0000-0000-000034020000}"/>
    <cellStyle name="Percent 3 3" xfId="581" xr:uid="{00000000-0005-0000-0000-000035020000}"/>
    <cellStyle name="Percent 3 4" xfId="582" xr:uid="{00000000-0005-0000-0000-000036020000}"/>
    <cellStyle name="Percent 4" xfId="583" xr:uid="{00000000-0005-0000-0000-000037020000}"/>
    <cellStyle name="Percent 4 2" xfId="584" xr:uid="{00000000-0005-0000-0000-000038020000}"/>
    <cellStyle name="Percent 4 2 2" xfId="585" xr:uid="{00000000-0005-0000-0000-000039020000}"/>
    <cellStyle name="Percent 4 2 3" xfId="586" xr:uid="{00000000-0005-0000-0000-00003A020000}"/>
    <cellStyle name="Percent 4 3" xfId="587" xr:uid="{00000000-0005-0000-0000-00003B020000}"/>
    <cellStyle name="Percent 4 4" xfId="588" xr:uid="{00000000-0005-0000-0000-00003C020000}"/>
    <cellStyle name="Percent 5" xfId="589" xr:uid="{00000000-0005-0000-0000-00003D020000}"/>
    <cellStyle name="Percent 5 2" xfId="590" xr:uid="{00000000-0005-0000-0000-00003E020000}"/>
    <cellStyle name="Percent 5 2 2" xfId="591" xr:uid="{00000000-0005-0000-0000-00003F020000}"/>
    <cellStyle name="Percent 5 2 3" xfId="592" xr:uid="{00000000-0005-0000-0000-000040020000}"/>
    <cellStyle name="Percent 5 3" xfId="593" xr:uid="{00000000-0005-0000-0000-000041020000}"/>
    <cellStyle name="Percent 5 4" xfId="594" xr:uid="{00000000-0005-0000-0000-000042020000}"/>
    <cellStyle name="Percent 6" xfId="595" xr:uid="{00000000-0005-0000-0000-000043020000}"/>
    <cellStyle name="Percent 6 2" xfId="596" xr:uid="{00000000-0005-0000-0000-000044020000}"/>
    <cellStyle name="Percent 6 3" xfId="597" xr:uid="{00000000-0005-0000-0000-000045020000}"/>
    <cellStyle name="Percent 6 3 2" xfId="598" xr:uid="{00000000-0005-0000-0000-000046020000}"/>
    <cellStyle name="Percent 6 3 3" xfId="599" xr:uid="{00000000-0005-0000-0000-000047020000}"/>
    <cellStyle name="Percent 6 4" xfId="600" xr:uid="{00000000-0005-0000-0000-000048020000}"/>
    <cellStyle name="Percent 6 5" xfId="601" xr:uid="{00000000-0005-0000-0000-000049020000}"/>
    <cellStyle name="Percent 7" xfId="602" xr:uid="{00000000-0005-0000-0000-00004A020000}"/>
    <cellStyle name="Percent 7 2" xfId="603" xr:uid="{00000000-0005-0000-0000-00004B020000}"/>
    <cellStyle name="Percent 7 2 2" xfId="604" xr:uid="{00000000-0005-0000-0000-00004C020000}"/>
    <cellStyle name="Percent 7 2 3" xfId="605" xr:uid="{00000000-0005-0000-0000-00004D020000}"/>
    <cellStyle name="Percent 7 3" xfId="606" xr:uid="{00000000-0005-0000-0000-00004E020000}"/>
    <cellStyle name="Percent 7 4" xfId="607" xr:uid="{00000000-0005-0000-0000-00004F020000}"/>
    <cellStyle name="Percent 8" xfId="823" xr:uid="{00000000-0005-0000-0000-000050020000}"/>
    <cellStyle name="Percent 9" xfId="824" xr:uid="{00000000-0005-0000-0000-000051020000}"/>
    <cellStyle name="Style 1" xfId="55" xr:uid="{00000000-0005-0000-0000-000052020000}"/>
    <cellStyle name="Style 1 3" xfId="56" xr:uid="{00000000-0005-0000-0000-000053020000}"/>
    <cellStyle name="Title" xfId="57" xr:uid="{00000000-0005-0000-0000-000054020000}"/>
    <cellStyle name="Title 2" xfId="608" xr:uid="{00000000-0005-0000-0000-000055020000}"/>
    <cellStyle name="Title 3" xfId="609" xr:uid="{00000000-0005-0000-0000-000056020000}"/>
    <cellStyle name="Title 4" xfId="610" xr:uid="{00000000-0005-0000-0000-000057020000}"/>
    <cellStyle name="Total" xfId="58" xr:uid="{00000000-0005-0000-0000-000058020000}"/>
    <cellStyle name="Total 2" xfId="611" xr:uid="{00000000-0005-0000-0000-000059020000}"/>
    <cellStyle name="Total 3" xfId="612" xr:uid="{00000000-0005-0000-0000-00005A020000}"/>
    <cellStyle name="Total 4" xfId="613" xr:uid="{00000000-0005-0000-0000-00005B020000}"/>
    <cellStyle name="Warning Text" xfId="59" xr:uid="{00000000-0005-0000-0000-00005C020000}"/>
    <cellStyle name="Warning Text 2" xfId="614" xr:uid="{00000000-0005-0000-0000-00005D020000}"/>
    <cellStyle name="Warning Text 3" xfId="615" xr:uid="{00000000-0005-0000-0000-00005E020000}"/>
    <cellStyle name="Warning Text 4" xfId="616" xr:uid="{00000000-0005-0000-0000-00005F020000}"/>
    <cellStyle name="การคำนวณ" xfId="762" builtinId="22" customBuiltin="1"/>
    <cellStyle name="ข้อความเตือน" xfId="765" builtinId="11" customBuiltin="1"/>
    <cellStyle name="ข้อความอธิบาย" xfId="767" builtinId="53" customBuiltin="1"/>
    <cellStyle name="เครื่องหมายจุลภาค 10" xfId="617" xr:uid="{00000000-0005-0000-0000-000063020000}"/>
    <cellStyle name="เครื่องหมายจุลภาค 10 2" xfId="618" xr:uid="{00000000-0005-0000-0000-000064020000}"/>
    <cellStyle name="เครื่องหมายจุลภาค 10 2 2" xfId="619" xr:uid="{00000000-0005-0000-0000-000065020000}"/>
    <cellStyle name="เครื่องหมายจุลภาค 10 2 3" xfId="620" xr:uid="{00000000-0005-0000-0000-000066020000}"/>
    <cellStyle name="เครื่องหมายจุลภาค 10 3" xfId="621" xr:uid="{00000000-0005-0000-0000-000067020000}"/>
    <cellStyle name="เครื่องหมายจุลภาค 10 3 2" xfId="622" xr:uid="{00000000-0005-0000-0000-000068020000}"/>
    <cellStyle name="เครื่องหมายจุลภาค 10 3 3" xfId="623" xr:uid="{00000000-0005-0000-0000-000069020000}"/>
    <cellStyle name="เครื่องหมายจุลภาค 10 4" xfId="624" xr:uid="{00000000-0005-0000-0000-00006A020000}"/>
    <cellStyle name="เครื่องหมายจุลภาค 10 5" xfId="625" xr:uid="{00000000-0005-0000-0000-00006B020000}"/>
    <cellStyle name="เครื่องหมายจุลภาค 12" xfId="828" xr:uid="{00000000-0005-0000-0000-00006C020000}"/>
    <cellStyle name="เครื่องหมายจุลภาค 2" xfId="5" xr:uid="{00000000-0005-0000-0000-00006D020000}"/>
    <cellStyle name="เครื่องหมายจุลภาค 2 10" xfId="60" xr:uid="{00000000-0005-0000-0000-00006E020000}"/>
    <cellStyle name="เครื่องหมายจุลภาค 2 10 2" xfId="870" xr:uid="{00000000-0005-0000-0000-00006F020000}"/>
    <cellStyle name="เครื่องหมายจุลภาค 2 11" xfId="61" xr:uid="{00000000-0005-0000-0000-000070020000}"/>
    <cellStyle name="เครื่องหมายจุลภาค 2 11 2" xfId="796" xr:uid="{00000000-0005-0000-0000-000071020000}"/>
    <cellStyle name="เครื่องหมายจุลภาค 2 12" xfId="62" xr:uid="{00000000-0005-0000-0000-000072020000}"/>
    <cellStyle name="เครื่องหมายจุลภาค 2 12 2" xfId="871" xr:uid="{00000000-0005-0000-0000-000073020000}"/>
    <cellStyle name="เครื่องหมายจุลภาค 2 13" xfId="63" xr:uid="{00000000-0005-0000-0000-000074020000}"/>
    <cellStyle name="เครื่องหมายจุลภาค 2 13 2" xfId="872" xr:uid="{00000000-0005-0000-0000-000075020000}"/>
    <cellStyle name="เครื่องหมายจุลภาค 2 14" xfId="64" xr:uid="{00000000-0005-0000-0000-000076020000}"/>
    <cellStyle name="เครื่องหมายจุลภาค 2 14 2" xfId="873" xr:uid="{00000000-0005-0000-0000-000077020000}"/>
    <cellStyle name="เครื่องหมายจุลภาค 2 15" xfId="65" xr:uid="{00000000-0005-0000-0000-000078020000}"/>
    <cellStyle name="เครื่องหมายจุลภาค 2 15 2" xfId="874" xr:uid="{00000000-0005-0000-0000-000079020000}"/>
    <cellStyle name="เครื่องหมายจุลภาค 2 16" xfId="66" xr:uid="{00000000-0005-0000-0000-00007A020000}"/>
    <cellStyle name="เครื่องหมายจุลภาค 2 16 2" xfId="875" xr:uid="{00000000-0005-0000-0000-00007B020000}"/>
    <cellStyle name="เครื่องหมายจุลภาค 2 17" xfId="67" xr:uid="{00000000-0005-0000-0000-00007C020000}"/>
    <cellStyle name="เครื่องหมายจุลภาค 2 17 2" xfId="876" xr:uid="{00000000-0005-0000-0000-00007D020000}"/>
    <cellStyle name="เครื่องหมายจุลภาค 2 18" xfId="68" xr:uid="{00000000-0005-0000-0000-00007E020000}"/>
    <cellStyle name="เครื่องหมายจุลภาค 2 18 2" xfId="877" xr:uid="{00000000-0005-0000-0000-00007F020000}"/>
    <cellStyle name="เครื่องหมายจุลภาค 2 19" xfId="69" xr:uid="{00000000-0005-0000-0000-000080020000}"/>
    <cellStyle name="เครื่องหมายจุลภาค 2 19 2" xfId="878" xr:uid="{00000000-0005-0000-0000-000081020000}"/>
    <cellStyle name="เครื่องหมายจุลภาค 2 2" xfId="8" xr:uid="{00000000-0005-0000-0000-000082020000}"/>
    <cellStyle name="เครื่องหมายจุลภาค 2 2 2" xfId="143" xr:uid="{00000000-0005-0000-0000-000083020000}"/>
    <cellStyle name="เครื่องหมายจุลภาค 2 2 2 2" xfId="836" xr:uid="{00000000-0005-0000-0000-000084020000}"/>
    <cellStyle name="เครื่องหมายจุลภาค 2 20" xfId="70" xr:uid="{00000000-0005-0000-0000-000085020000}"/>
    <cellStyle name="เครื่องหมายจุลภาค 2 20 2" xfId="879" xr:uid="{00000000-0005-0000-0000-000086020000}"/>
    <cellStyle name="เครื่องหมายจุลภาค 2 21" xfId="71" xr:uid="{00000000-0005-0000-0000-000087020000}"/>
    <cellStyle name="เครื่องหมายจุลภาค 2 21 2" xfId="880" xr:uid="{00000000-0005-0000-0000-000088020000}"/>
    <cellStyle name="เครื่องหมายจุลภาค 2 22" xfId="72" xr:uid="{00000000-0005-0000-0000-000089020000}"/>
    <cellStyle name="เครื่องหมายจุลภาค 2 22 2" xfId="881" xr:uid="{00000000-0005-0000-0000-00008A020000}"/>
    <cellStyle name="เครื่องหมายจุลภาค 2 23" xfId="73" xr:uid="{00000000-0005-0000-0000-00008B020000}"/>
    <cellStyle name="เครื่องหมายจุลภาค 2 23 2" xfId="882" xr:uid="{00000000-0005-0000-0000-00008C020000}"/>
    <cellStyle name="เครื่องหมายจุลภาค 2 24" xfId="74" xr:uid="{00000000-0005-0000-0000-00008D020000}"/>
    <cellStyle name="เครื่องหมายจุลภาค 2 24 2" xfId="883" xr:uid="{00000000-0005-0000-0000-00008E020000}"/>
    <cellStyle name="เครื่องหมายจุลภาค 2 25" xfId="75" xr:uid="{00000000-0005-0000-0000-00008F020000}"/>
    <cellStyle name="เครื่องหมายจุลภาค 2 25 2" xfId="884" xr:uid="{00000000-0005-0000-0000-000090020000}"/>
    <cellStyle name="เครื่องหมายจุลภาค 2 26" xfId="76" xr:uid="{00000000-0005-0000-0000-000091020000}"/>
    <cellStyle name="เครื่องหมายจุลภาค 2 26 2" xfId="885" xr:uid="{00000000-0005-0000-0000-000092020000}"/>
    <cellStyle name="เครื่องหมายจุลภาค 2 27" xfId="77" xr:uid="{00000000-0005-0000-0000-000093020000}"/>
    <cellStyle name="เครื่องหมายจุลภาค 2 27 2" xfId="886" xr:uid="{00000000-0005-0000-0000-000094020000}"/>
    <cellStyle name="เครื่องหมายจุลภาค 2 28" xfId="794" xr:uid="{00000000-0005-0000-0000-000095020000}"/>
    <cellStyle name="เครื่องหมายจุลภาค 2 3" xfId="78" xr:uid="{00000000-0005-0000-0000-000096020000}"/>
    <cellStyle name="เครื่องหมายจุลภาค 2 3 2" xfId="887" xr:uid="{00000000-0005-0000-0000-000097020000}"/>
    <cellStyle name="เครื่องหมายจุลภาค 2 3 2 2" xfId="801" xr:uid="{00000000-0005-0000-0000-000098020000}"/>
    <cellStyle name="เครื่องหมายจุลภาค 2 4" xfId="79" xr:uid="{00000000-0005-0000-0000-000099020000}"/>
    <cellStyle name="เครื่องหมายจุลภาค 2 4 2" xfId="888" xr:uid="{00000000-0005-0000-0000-00009A020000}"/>
    <cellStyle name="เครื่องหมายจุลภาค 2 5" xfId="80" xr:uid="{00000000-0005-0000-0000-00009B020000}"/>
    <cellStyle name="เครื่องหมายจุลภาค 2 5 2" xfId="889" xr:uid="{00000000-0005-0000-0000-00009C020000}"/>
    <cellStyle name="เครื่องหมายจุลภาค 2 6" xfId="81" xr:uid="{00000000-0005-0000-0000-00009D020000}"/>
    <cellStyle name="เครื่องหมายจุลภาค 2 6 2" xfId="890" xr:uid="{00000000-0005-0000-0000-00009E020000}"/>
    <cellStyle name="เครื่องหมายจุลภาค 2 7" xfId="82" xr:uid="{00000000-0005-0000-0000-00009F020000}"/>
    <cellStyle name="เครื่องหมายจุลภาค 2 7 2" xfId="891" xr:uid="{00000000-0005-0000-0000-0000A0020000}"/>
    <cellStyle name="เครื่องหมายจุลภาค 2 8" xfId="83" xr:uid="{00000000-0005-0000-0000-0000A1020000}"/>
    <cellStyle name="เครื่องหมายจุลภาค 2 8 2" xfId="892" xr:uid="{00000000-0005-0000-0000-0000A2020000}"/>
    <cellStyle name="เครื่องหมายจุลภาค 2 9" xfId="84" xr:uid="{00000000-0005-0000-0000-0000A3020000}"/>
    <cellStyle name="เครื่องหมายจุลภาค 2 9 2" xfId="893" xr:uid="{00000000-0005-0000-0000-0000A4020000}"/>
    <cellStyle name="เครื่องหมายจุลภาค 22 2 2 2 2" xfId="800" xr:uid="{00000000-0005-0000-0000-0000A5020000}"/>
    <cellStyle name="เครื่องหมายจุลภาค 3" xfId="9" xr:uid="{00000000-0005-0000-0000-0000A6020000}"/>
    <cellStyle name="เครื่องหมายจุลภาค 3 10" xfId="626" xr:uid="{00000000-0005-0000-0000-0000A7020000}"/>
    <cellStyle name="เครื่องหมายจุลภาค 3 10 2" xfId="627" xr:uid="{00000000-0005-0000-0000-0000A8020000}"/>
    <cellStyle name="เครื่องหมายจุลภาค 3 10 3" xfId="628" xr:uid="{00000000-0005-0000-0000-0000A9020000}"/>
    <cellStyle name="เครื่องหมายจุลภาค 3 11" xfId="629" xr:uid="{00000000-0005-0000-0000-0000AA020000}"/>
    <cellStyle name="เครื่องหมายจุลภาค 3 12" xfId="630" xr:uid="{00000000-0005-0000-0000-0000AB020000}"/>
    <cellStyle name="เครื่องหมายจุลภาค 3 2" xfId="631" xr:uid="{00000000-0005-0000-0000-0000AC020000}"/>
    <cellStyle name="เครื่องหมายจุลภาค 3 2 2" xfId="894" xr:uid="{00000000-0005-0000-0000-0000AD020000}"/>
    <cellStyle name="เครื่องหมายจุลภาค 3 3" xfId="632" xr:uid="{00000000-0005-0000-0000-0000AE020000}"/>
    <cellStyle name="เครื่องหมายจุลภาค 3 3 2" xfId="895" xr:uid="{00000000-0005-0000-0000-0000AF020000}"/>
    <cellStyle name="เครื่องหมายจุลภาค 3 4" xfId="633" xr:uid="{00000000-0005-0000-0000-0000B0020000}"/>
    <cellStyle name="เครื่องหมายจุลภาค 3 4 2" xfId="896" xr:uid="{00000000-0005-0000-0000-0000B1020000}"/>
    <cellStyle name="เครื่องหมายจุลภาค 3 5" xfId="634" xr:uid="{00000000-0005-0000-0000-0000B2020000}"/>
    <cellStyle name="เครื่องหมายจุลภาค 3 5 2" xfId="897" xr:uid="{00000000-0005-0000-0000-0000B3020000}"/>
    <cellStyle name="เครื่องหมายจุลภาค 3 6" xfId="635" xr:uid="{00000000-0005-0000-0000-0000B4020000}"/>
    <cellStyle name="เครื่องหมายจุลภาค 3 6 2" xfId="898" xr:uid="{00000000-0005-0000-0000-0000B5020000}"/>
    <cellStyle name="เครื่องหมายจุลภาค 3 7" xfId="636" xr:uid="{00000000-0005-0000-0000-0000B6020000}"/>
    <cellStyle name="เครื่องหมายจุลภาค 3 7 2" xfId="899" xr:uid="{00000000-0005-0000-0000-0000B7020000}"/>
    <cellStyle name="เครื่องหมายจุลภาค 3 8" xfId="637" xr:uid="{00000000-0005-0000-0000-0000B8020000}"/>
    <cellStyle name="เครื่องหมายจุลภาค 3 8 2" xfId="900" xr:uid="{00000000-0005-0000-0000-0000B9020000}"/>
    <cellStyle name="เครื่องหมายจุลภาค 3 9" xfId="638" xr:uid="{00000000-0005-0000-0000-0000BA020000}"/>
    <cellStyle name="เครื่องหมายจุลภาค 3 9 2" xfId="901" xr:uid="{00000000-0005-0000-0000-0000BB020000}"/>
    <cellStyle name="เครื่องหมายจุลภาค 4" xfId="85" xr:uid="{00000000-0005-0000-0000-0000BC020000}"/>
    <cellStyle name="เครื่องหมายจุลภาค 4 2" xfId="902" xr:uid="{00000000-0005-0000-0000-0000BD020000}"/>
    <cellStyle name="เครื่องหมายจุลภาค 5" xfId="86" xr:uid="{00000000-0005-0000-0000-0000BE020000}"/>
    <cellStyle name="เครื่องหมายจุลภาค 5 2" xfId="903" xr:uid="{00000000-0005-0000-0000-0000BF020000}"/>
    <cellStyle name="เครื่องหมายจุลภาค 6" xfId="87" xr:uid="{00000000-0005-0000-0000-0000C0020000}"/>
    <cellStyle name="เครื่องหมายจุลภาค 6 2" xfId="904" xr:uid="{00000000-0005-0000-0000-0000C1020000}"/>
    <cellStyle name="เครื่องหมายจุลภาค 7" xfId="88" xr:uid="{00000000-0005-0000-0000-0000C2020000}"/>
    <cellStyle name="เครื่องหมายจุลภาค 7 2" xfId="905" xr:uid="{00000000-0005-0000-0000-0000C3020000}"/>
    <cellStyle name="เครื่องหมายจุลภาค 8" xfId="639" xr:uid="{00000000-0005-0000-0000-0000C4020000}"/>
    <cellStyle name="เครื่องหมายจุลภาค 8 2" xfId="640" xr:uid="{00000000-0005-0000-0000-0000C5020000}"/>
    <cellStyle name="เครื่องหมายจุลภาค 8 2 2" xfId="641" xr:uid="{00000000-0005-0000-0000-0000C6020000}"/>
    <cellStyle name="เครื่องหมายจุลภาค 8 2 3" xfId="642" xr:uid="{00000000-0005-0000-0000-0000C7020000}"/>
    <cellStyle name="เครื่องหมายจุลภาค 8 2 3 2" xfId="643" xr:uid="{00000000-0005-0000-0000-0000C8020000}"/>
    <cellStyle name="เครื่องหมายจุลภาค 8 2 4" xfId="644" xr:uid="{00000000-0005-0000-0000-0000C9020000}"/>
    <cellStyle name="เครื่องหมายจุลภาค 8 3" xfId="645" xr:uid="{00000000-0005-0000-0000-0000CA020000}"/>
    <cellStyle name="เครื่องหมายจุลภาค 8 3 2" xfId="646" xr:uid="{00000000-0005-0000-0000-0000CB020000}"/>
    <cellStyle name="เครื่องหมายจุลภาค 8 3 2 2" xfId="647" xr:uid="{00000000-0005-0000-0000-0000CC020000}"/>
    <cellStyle name="เครื่องหมายจุลภาค 8 3 2 2 2" xfId="648" xr:uid="{00000000-0005-0000-0000-0000CD020000}"/>
    <cellStyle name="เครื่องหมายจุลภาค 8 3 2 3" xfId="649" xr:uid="{00000000-0005-0000-0000-0000CE020000}"/>
    <cellStyle name="เครื่องหมายจุลภาค 8 3 3" xfId="650" xr:uid="{00000000-0005-0000-0000-0000CF020000}"/>
    <cellStyle name="เครื่องหมายจุลภาค 8 4" xfId="651" xr:uid="{00000000-0005-0000-0000-0000D0020000}"/>
    <cellStyle name="เครื่องหมายจุลภาค 8 5" xfId="652" xr:uid="{00000000-0005-0000-0000-0000D1020000}"/>
    <cellStyle name="เครื่องหมายจุลภาค 9" xfId="653" xr:uid="{00000000-0005-0000-0000-0000D2020000}"/>
    <cellStyle name="เครื่องหมายจุลภาค 9 2" xfId="654" xr:uid="{00000000-0005-0000-0000-0000D3020000}"/>
    <cellStyle name="เครื่องหมายจุลภาค 9 2 2" xfId="655" xr:uid="{00000000-0005-0000-0000-0000D4020000}"/>
    <cellStyle name="เครื่องหมายจุลภาค 9 3" xfId="656" xr:uid="{00000000-0005-0000-0000-0000D5020000}"/>
    <cellStyle name="เครื่องหมายจุลภาค 9 3 2" xfId="657" xr:uid="{00000000-0005-0000-0000-0000D6020000}"/>
    <cellStyle name="เครื่องหมายจุลภาค 9 3 3" xfId="658" xr:uid="{00000000-0005-0000-0000-0000D7020000}"/>
    <cellStyle name="เครื่องหมายจุลภาค 9 3 4" xfId="659" xr:uid="{00000000-0005-0000-0000-0000D8020000}"/>
    <cellStyle name="เครื่องหมายจุลภาค 9 3 5" xfId="660" xr:uid="{00000000-0005-0000-0000-0000D9020000}"/>
    <cellStyle name="เครื่องหมายจุลภาค 9 4" xfId="661" xr:uid="{00000000-0005-0000-0000-0000DA020000}"/>
    <cellStyle name="เครื่องหมายจุลภาค 9 5" xfId="662" xr:uid="{00000000-0005-0000-0000-0000DB020000}"/>
    <cellStyle name="เครื่องหมายจุลภาค 9 6" xfId="663" xr:uid="{00000000-0005-0000-0000-0000DC020000}"/>
    <cellStyle name="เครื่องหมายจุลภาค 9 7" xfId="664" xr:uid="{00000000-0005-0000-0000-0000DD020000}"/>
    <cellStyle name="จุลภาค" xfId="2" builtinId="3"/>
    <cellStyle name="จุลภาค 2" xfId="797" xr:uid="{00000000-0005-0000-0000-0000DE020000}"/>
    <cellStyle name="จุลภาค 2 2" xfId="825" xr:uid="{00000000-0005-0000-0000-0000DF020000}"/>
    <cellStyle name="จุลภาค 2 2 2" xfId="906" xr:uid="{00000000-0005-0000-0000-0000E0020000}"/>
    <cellStyle name="จุลภาค 2 3" xfId="831" xr:uid="{00000000-0005-0000-0000-0000E1020000}"/>
    <cellStyle name="จุลภาค 3" xfId="826" xr:uid="{00000000-0005-0000-0000-0000E2020000}"/>
    <cellStyle name="จุลภาค 3 2" xfId="907" xr:uid="{00000000-0005-0000-0000-0000E3020000}"/>
    <cellStyle name="จุลภาค 4" xfId="924" xr:uid="{C0E269B7-31E8-41E8-8115-052164C9778F}"/>
    <cellStyle name="จุลภาค 5" xfId="909" xr:uid="{CF9300EA-ACE6-41E2-A544-77F2F8CAE757}"/>
    <cellStyle name="ชื่อเรื่อง" xfId="752" builtinId="15" customBuiltin="1"/>
    <cellStyle name="เซลล์ตรวจสอบ" xfId="764" builtinId="23" customBuiltin="1"/>
    <cellStyle name="เซลล์ที่มีลิงก์" xfId="763" builtinId="24" customBuiltin="1"/>
    <cellStyle name="ดี" xfId="757" builtinId="26" customBuiltin="1"/>
    <cellStyle name="ปกติ" xfId="0" builtinId="0"/>
    <cellStyle name="ปกติ 10" xfId="665" xr:uid="{00000000-0005-0000-0000-0000E8020000}"/>
    <cellStyle name="ปกติ 10 2" xfId="666" xr:uid="{00000000-0005-0000-0000-0000E9020000}"/>
    <cellStyle name="ปกติ 11" xfId="667" xr:uid="{00000000-0005-0000-0000-0000EA020000}"/>
    <cellStyle name="ปกติ 12" xfId="668" xr:uid="{00000000-0005-0000-0000-0000EB020000}"/>
    <cellStyle name="ปกติ 12 2" xfId="669" xr:uid="{00000000-0005-0000-0000-0000EC020000}"/>
    <cellStyle name="ปกติ 12 3" xfId="670" xr:uid="{00000000-0005-0000-0000-0000ED020000}"/>
    <cellStyle name="ปกติ 12 3 2" xfId="671" xr:uid="{00000000-0005-0000-0000-0000EE020000}"/>
    <cellStyle name="ปกติ 12 3 3" xfId="672" xr:uid="{00000000-0005-0000-0000-0000EF020000}"/>
    <cellStyle name="ปกติ 12 3 4" xfId="673" xr:uid="{00000000-0005-0000-0000-0000F0020000}"/>
    <cellStyle name="ปกติ 12 4" xfId="674" xr:uid="{00000000-0005-0000-0000-0000F1020000}"/>
    <cellStyle name="ปกติ 12 4 2" xfId="675" xr:uid="{00000000-0005-0000-0000-0000F2020000}"/>
    <cellStyle name="ปกติ 12 5" xfId="676" xr:uid="{00000000-0005-0000-0000-0000F3020000}"/>
    <cellStyle name="ปกติ 12 6" xfId="677" xr:uid="{00000000-0005-0000-0000-0000F4020000}"/>
    <cellStyle name="ปกติ 12 7" xfId="678" xr:uid="{00000000-0005-0000-0000-0000F5020000}"/>
    <cellStyle name="ปกติ 12 8" xfId="679" xr:uid="{00000000-0005-0000-0000-0000F6020000}"/>
    <cellStyle name="ปกติ 13" xfId="680" xr:uid="{00000000-0005-0000-0000-0000F7020000}"/>
    <cellStyle name="ปกติ 13 2" xfId="681" xr:uid="{00000000-0005-0000-0000-0000F8020000}"/>
    <cellStyle name="ปกติ 13 3" xfId="682" xr:uid="{00000000-0005-0000-0000-0000F9020000}"/>
    <cellStyle name="ปกติ 13 3 2" xfId="683" xr:uid="{00000000-0005-0000-0000-0000FA020000}"/>
    <cellStyle name="ปกติ 13 4" xfId="684" xr:uid="{00000000-0005-0000-0000-0000FB020000}"/>
    <cellStyle name="ปกติ 13 4 2" xfId="685" xr:uid="{00000000-0005-0000-0000-0000FC020000}"/>
    <cellStyle name="ปกติ 13 5" xfId="686" xr:uid="{00000000-0005-0000-0000-0000FD020000}"/>
    <cellStyle name="ปกติ 13 6" xfId="687" xr:uid="{00000000-0005-0000-0000-0000FE020000}"/>
    <cellStyle name="ปกติ 13 7" xfId="688" xr:uid="{00000000-0005-0000-0000-0000FF020000}"/>
    <cellStyle name="ปกติ 13 8" xfId="689" xr:uid="{00000000-0005-0000-0000-000000030000}"/>
    <cellStyle name="ปกติ 14" xfId="690" xr:uid="{00000000-0005-0000-0000-000001030000}"/>
    <cellStyle name="ปกติ 14 2" xfId="691" xr:uid="{00000000-0005-0000-0000-000002030000}"/>
    <cellStyle name="ปกติ 14 2 2" xfId="692" xr:uid="{00000000-0005-0000-0000-000003030000}"/>
    <cellStyle name="ปกติ 14 2 3" xfId="693" xr:uid="{00000000-0005-0000-0000-000004030000}"/>
    <cellStyle name="ปกติ 14 3" xfId="694" xr:uid="{00000000-0005-0000-0000-000005030000}"/>
    <cellStyle name="ปกติ 14 4" xfId="695" xr:uid="{00000000-0005-0000-0000-000006030000}"/>
    <cellStyle name="ปกติ 14 4 2" xfId="696" xr:uid="{00000000-0005-0000-0000-000007030000}"/>
    <cellStyle name="ปกติ 14 4 3" xfId="697" xr:uid="{00000000-0005-0000-0000-000008030000}"/>
    <cellStyle name="ปกติ 14 5" xfId="698" xr:uid="{00000000-0005-0000-0000-000009030000}"/>
    <cellStyle name="ปกติ 14 6" xfId="699" xr:uid="{00000000-0005-0000-0000-00000A030000}"/>
    <cellStyle name="ปกติ 15" xfId="700" xr:uid="{00000000-0005-0000-0000-00000B030000}"/>
    <cellStyle name="ปกติ 16" xfId="701" xr:uid="{00000000-0005-0000-0000-00000C030000}"/>
    <cellStyle name="ปกติ 17" xfId="923" xr:uid="{5D59CCBA-17E2-4456-8097-4B828B949E42}"/>
    <cellStyle name="ปกติ 18 2 2 3" xfId="914" xr:uid="{E7F2712C-ED5E-4B35-A91E-8DB998A5019C}"/>
    <cellStyle name="ปกติ 2" xfId="3" xr:uid="{00000000-0005-0000-0000-00000D030000}"/>
    <cellStyle name="ปกติ 2 10" xfId="89" xr:uid="{00000000-0005-0000-0000-00000E030000}"/>
    <cellStyle name="ปกติ 2 10 2" xfId="702" xr:uid="{00000000-0005-0000-0000-00000F030000}"/>
    <cellStyle name="ปกติ 2 10 3" xfId="703" xr:uid="{00000000-0005-0000-0000-000010030000}"/>
    <cellStyle name="ปกติ 2 11" xfId="90" xr:uid="{00000000-0005-0000-0000-000011030000}"/>
    <cellStyle name="ปกติ 2 11 2" xfId="704" xr:uid="{00000000-0005-0000-0000-000012030000}"/>
    <cellStyle name="ปกติ 2 11 3" xfId="705" xr:uid="{00000000-0005-0000-0000-000013030000}"/>
    <cellStyle name="ปกติ 2 12" xfId="91" xr:uid="{00000000-0005-0000-0000-000014030000}"/>
    <cellStyle name="ปกติ 2 13" xfId="92" xr:uid="{00000000-0005-0000-0000-000015030000}"/>
    <cellStyle name="ปกติ 2 13 2" xfId="795" xr:uid="{00000000-0005-0000-0000-000016030000}"/>
    <cellStyle name="ปกติ 2 14" xfId="93" xr:uid="{00000000-0005-0000-0000-000017030000}"/>
    <cellStyle name="ปกติ 2 15" xfId="94" xr:uid="{00000000-0005-0000-0000-000018030000}"/>
    <cellStyle name="ปกติ 2 16" xfId="95" xr:uid="{00000000-0005-0000-0000-000019030000}"/>
    <cellStyle name="ปกติ 2 17" xfId="96" xr:uid="{00000000-0005-0000-0000-00001A030000}"/>
    <cellStyle name="ปกติ 2 18" xfId="97" xr:uid="{00000000-0005-0000-0000-00001B030000}"/>
    <cellStyle name="ปกติ 2 19" xfId="98" xr:uid="{00000000-0005-0000-0000-00001C030000}"/>
    <cellStyle name="ปกติ 2 2" xfId="10" xr:uid="{00000000-0005-0000-0000-00001D030000}"/>
    <cellStyle name="ปกติ 2 2 2" xfId="141" xr:uid="{00000000-0005-0000-0000-00001E030000}"/>
    <cellStyle name="ปกติ 2 2 2 2" xfId="706" xr:uid="{00000000-0005-0000-0000-00001F030000}"/>
    <cellStyle name="ปกติ 2 2 2 2 2" xfId="707" xr:uid="{00000000-0005-0000-0000-000020030000}"/>
    <cellStyle name="ปกติ 2 2 2 2 3" xfId="708" xr:uid="{00000000-0005-0000-0000-000021030000}"/>
    <cellStyle name="ปกติ 2 2 2 3" xfId="709" xr:uid="{00000000-0005-0000-0000-000022030000}"/>
    <cellStyle name="ปกติ 2 2 2 4" xfId="710" xr:uid="{00000000-0005-0000-0000-000023030000}"/>
    <cellStyle name="ปกติ 2 2 3" xfId="711" xr:uid="{00000000-0005-0000-0000-000024030000}"/>
    <cellStyle name="ปกติ 2 20" xfId="99" xr:uid="{00000000-0005-0000-0000-000025030000}"/>
    <cellStyle name="ปกติ 2 21" xfId="100" xr:uid="{00000000-0005-0000-0000-000026030000}"/>
    <cellStyle name="ปกติ 2 22" xfId="101" xr:uid="{00000000-0005-0000-0000-000027030000}"/>
    <cellStyle name="ปกติ 2 23" xfId="102" xr:uid="{00000000-0005-0000-0000-000028030000}"/>
    <cellStyle name="ปกติ 2 24" xfId="103" xr:uid="{00000000-0005-0000-0000-000029030000}"/>
    <cellStyle name="ปกติ 2 25" xfId="104" xr:uid="{00000000-0005-0000-0000-00002A030000}"/>
    <cellStyle name="ปกติ 2 26" xfId="105" xr:uid="{00000000-0005-0000-0000-00002B030000}"/>
    <cellStyle name="ปกติ 2 27" xfId="106" xr:uid="{00000000-0005-0000-0000-00002C030000}"/>
    <cellStyle name="ปกติ 2 28" xfId="832" xr:uid="{00000000-0005-0000-0000-00002D030000}"/>
    <cellStyle name="ปกติ 2 3" xfId="107" xr:uid="{00000000-0005-0000-0000-00002E030000}"/>
    <cellStyle name="ปกติ 2 4" xfId="108" xr:uid="{00000000-0005-0000-0000-00002F030000}"/>
    <cellStyle name="ปกติ 2 4 2" xfId="799" xr:uid="{00000000-0005-0000-0000-000030030000}"/>
    <cellStyle name="ปกติ 2 5" xfId="109" xr:uid="{00000000-0005-0000-0000-000031030000}"/>
    <cellStyle name="ปกติ 2 6" xfId="110" xr:uid="{00000000-0005-0000-0000-000032030000}"/>
    <cellStyle name="ปกติ 2 7" xfId="111" xr:uid="{00000000-0005-0000-0000-000033030000}"/>
    <cellStyle name="ปกติ 2 8" xfId="112" xr:uid="{00000000-0005-0000-0000-000034030000}"/>
    <cellStyle name="ปกติ 2 9" xfId="113" xr:uid="{00000000-0005-0000-0000-000035030000}"/>
    <cellStyle name="ปกติ 3" xfId="11" xr:uid="{00000000-0005-0000-0000-000036030000}"/>
    <cellStyle name="ปกติ 3 10" xfId="712" xr:uid="{00000000-0005-0000-0000-000037030000}"/>
    <cellStyle name="ปกติ 3 11" xfId="713" xr:uid="{00000000-0005-0000-0000-000038030000}"/>
    <cellStyle name="ปกติ 3 11 2" xfId="714" xr:uid="{00000000-0005-0000-0000-000039030000}"/>
    <cellStyle name="ปกติ 3 11 2 2" xfId="715" xr:uid="{00000000-0005-0000-0000-00003A030000}"/>
    <cellStyle name="ปกติ 3 11 2 3" xfId="716" xr:uid="{00000000-0005-0000-0000-00003B030000}"/>
    <cellStyle name="ปกติ 3 11 3" xfId="717" xr:uid="{00000000-0005-0000-0000-00003C030000}"/>
    <cellStyle name="ปกติ 3 11 4" xfId="718" xr:uid="{00000000-0005-0000-0000-00003D030000}"/>
    <cellStyle name="ปกติ 3 12" xfId="719" xr:uid="{00000000-0005-0000-0000-00003E030000}"/>
    <cellStyle name="ปกติ 3 12 2" xfId="720" xr:uid="{00000000-0005-0000-0000-00003F030000}"/>
    <cellStyle name="ปกติ 3 12 2 2" xfId="721" xr:uid="{00000000-0005-0000-0000-000040030000}"/>
    <cellStyle name="ปกติ 3 12 2 3" xfId="722" xr:uid="{00000000-0005-0000-0000-000041030000}"/>
    <cellStyle name="ปกติ 3 12 3" xfId="723" xr:uid="{00000000-0005-0000-0000-000042030000}"/>
    <cellStyle name="ปกติ 3 12 4" xfId="724" xr:uid="{00000000-0005-0000-0000-000043030000}"/>
    <cellStyle name="ปกติ 3 13" xfId="725" xr:uid="{00000000-0005-0000-0000-000044030000}"/>
    <cellStyle name="ปกติ 3 13 2" xfId="908" xr:uid="{08B8CB21-459C-4CA1-9DD4-B757EE446492}"/>
    <cellStyle name="ปกติ 3 14" xfId="726" xr:uid="{00000000-0005-0000-0000-000045030000}"/>
    <cellStyle name="ปกติ 3 14 2" xfId="727" xr:uid="{00000000-0005-0000-0000-000046030000}"/>
    <cellStyle name="ปกติ 3 14 3" xfId="728" xr:uid="{00000000-0005-0000-0000-000047030000}"/>
    <cellStyle name="ปกติ 3 15" xfId="729" xr:uid="{00000000-0005-0000-0000-000048030000}"/>
    <cellStyle name="ปกติ 3 16" xfId="730" xr:uid="{00000000-0005-0000-0000-000049030000}"/>
    <cellStyle name="ปกติ 3 17" xfId="793" xr:uid="{00000000-0005-0000-0000-00004A030000}"/>
    <cellStyle name="ปกติ 3 18" xfId="833" xr:uid="{00000000-0005-0000-0000-00004B030000}"/>
    <cellStyle name="ปกติ 3 2" xfId="138" xr:uid="{00000000-0005-0000-0000-00004C030000}"/>
    <cellStyle name="ปกติ 3 2 2" xfId="731" xr:uid="{00000000-0005-0000-0000-00004D030000}"/>
    <cellStyle name="ปกติ 3 2 2 2" xfId="732" xr:uid="{00000000-0005-0000-0000-00004E030000}"/>
    <cellStyle name="ปกติ 3 2 2 3" xfId="733" xr:uid="{00000000-0005-0000-0000-00004F030000}"/>
    <cellStyle name="ปกติ 3 2 3" xfId="734" xr:uid="{00000000-0005-0000-0000-000050030000}"/>
    <cellStyle name="ปกติ 3 2 4" xfId="735" xr:uid="{00000000-0005-0000-0000-000051030000}"/>
    <cellStyle name="ปกติ 3 3" xfId="736" xr:uid="{00000000-0005-0000-0000-000052030000}"/>
    <cellStyle name="ปกติ 3 3 2" xfId="798" xr:uid="{00000000-0005-0000-0000-000053030000}"/>
    <cellStyle name="ปกติ 3 4" xfId="737" xr:uid="{00000000-0005-0000-0000-000054030000}"/>
    <cellStyle name="ปกติ 3 5" xfId="738" xr:uid="{00000000-0005-0000-0000-000055030000}"/>
    <cellStyle name="ปกติ 3 6" xfId="739" xr:uid="{00000000-0005-0000-0000-000056030000}"/>
    <cellStyle name="ปกติ 3 7" xfId="740" xr:uid="{00000000-0005-0000-0000-000057030000}"/>
    <cellStyle name="ปกติ 3 8" xfId="741" xr:uid="{00000000-0005-0000-0000-000058030000}"/>
    <cellStyle name="ปกติ 3 9" xfId="742" xr:uid="{00000000-0005-0000-0000-000059030000}"/>
    <cellStyle name="ปกติ 4" xfId="12" xr:uid="{00000000-0005-0000-0000-00005A030000}"/>
    <cellStyle name="ปกติ 4 2" xfId="743" xr:uid="{00000000-0005-0000-0000-00005B030000}"/>
    <cellStyle name="ปกติ 4 2 2" xfId="913" xr:uid="{AB51F6B6-C892-43E6-9FE2-CB06AE63955B}"/>
    <cellStyle name="ปกติ 4 3" xfId="744" xr:uid="{00000000-0005-0000-0000-00005C030000}"/>
    <cellStyle name="ปกติ 4 4" xfId="745" xr:uid="{00000000-0005-0000-0000-00005D030000}"/>
    <cellStyle name="ปกติ 4 5" xfId="746" xr:uid="{00000000-0005-0000-0000-00005E030000}"/>
    <cellStyle name="ปกติ 5" xfId="114" xr:uid="{00000000-0005-0000-0000-00005F030000}"/>
    <cellStyle name="ปกติ 5 2" xfId="747" xr:uid="{00000000-0005-0000-0000-000060030000}"/>
    <cellStyle name="ปกติ 6" xfId="115" xr:uid="{00000000-0005-0000-0000-000061030000}"/>
    <cellStyle name="ปกติ 6 2" xfId="748" xr:uid="{00000000-0005-0000-0000-000062030000}"/>
    <cellStyle name="ปกติ 7" xfId="116" xr:uid="{00000000-0005-0000-0000-000063030000}"/>
    <cellStyle name="ปกติ 7 2" xfId="749" xr:uid="{00000000-0005-0000-0000-000064030000}"/>
    <cellStyle name="ปกติ 8" xfId="117" xr:uid="{00000000-0005-0000-0000-000065030000}"/>
    <cellStyle name="ปกติ 8 2" xfId="750" xr:uid="{00000000-0005-0000-0000-000066030000}"/>
    <cellStyle name="ปกติ 9" xfId="751" xr:uid="{00000000-0005-0000-0000-000067030000}"/>
    <cellStyle name="ปกติ 9 10" xfId="118" xr:uid="{00000000-0005-0000-0000-000068030000}"/>
    <cellStyle name="ปกติ 9 11" xfId="119" xr:uid="{00000000-0005-0000-0000-000069030000}"/>
    <cellStyle name="ปกติ 9 12" xfId="120" xr:uid="{00000000-0005-0000-0000-00006A030000}"/>
    <cellStyle name="ปกติ 9 13" xfId="121" xr:uid="{00000000-0005-0000-0000-00006B030000}"/>
    <cellStyle name="ปกติ 9 14" xfId="122" xr:uid="{00000000-0005-0000-0000-00006C030000}"/>
    <cellStyle name="ปกติ 9 15" xfId="123" xr:uid="{00000000-0005-0000-0000-00006D030000}"/>
    <cellStyle name="ปกติ 9 16" xfId="124" xr:uid="{00000000-0005-0000-0000-00006E030000}"/>
    <cellStyle name="ปกติ 9 17" xfId="125" xr:uid="{00000000-0005-0000-0000-00006F030000}"/>
    <cellStyle name="ปกติ 9 18" xfId="126" xr:uid="{00000000-0005-0000-0000-000070030000}"/>
    <cellStyle name="ปกติ 9 2" xfId="127" xr:uid="{00000000-0005-0000-0000-000071030000}"/>
    <cellStyle name="ปกติ 9 3" xfId="128" xr:uid="{00000000-0005-0000-0000-000072030000}"/>
    <cellStyle name="ปกติ 9 4" xfId="129" xr:uid="{00000000-0005-0000-0000-000073030000}"/>
    <cellStyle name="ปกติ 9 5" xfId="130" xr:uid="{00000000-0005-0000-0000-000074030000}"/>
    <cellStyle name="ปกติ 9 6" xfId="131" xr:uid="{00000000-0005-0000-0000-000075030000}"/>
    <cellStyle name="ปกติ 9 7" xfId="132" xr:uid="{00000000-0005-0000-0000-000076030000}"/>
    <cellStyle name="ปกติ 9 8" xfId="133" xr:uid="{00000000-0005-0000-0000-000077030000}"/>
    <cellStyle name="ปกติ 9 9" xfId="134" xr:uid="{00000000-0005-0000-0000-000078030000}"/>
    <cellStyle name="ปกติ_Sheet7" xfId="915" xr:uid="{F4C13246-7CB6-4E73-8F04-BF901FC358B3}"/>
    <cellStyle name="ปกติ_รายการครุภัณฑ์_๓ธค๕๗ (ข้อมูลนำเข้า)" xfId="917" xr:uid="{6B7A505A-A593-46CF-A6A7-A2A6DD08BF76}"/>
    <cellStyle name="ป้อนค่า" xfId="760" builtinId="20" customBuiltin="1"/>
    <cellStyle name="ปานกลาง" xfId="759" builtinId="28" customBuiltin="1"/>
    <cellStyle name="เปอร์เซ็นต์ 2" xfId="827" xr:uid="{00000000-0005-0000-0000-00007C030000}"/>
    <cellStyle name="เปอร์เซ็นต์ 5" xfId="135" xr:uid="{00000000-0005-0000-0000-00007D030000}"/>
    <cellStyle name="ผลรวม" xfId="768" builtinId="25" customBuiltin="1"/>
    <cellStyle name="แย่" xfId="758" builtinId="27" customBuiltin="1"/>
    <cellStyle name="ลักษณะ 1" xfId="136" xr:uid="{00000000-0005-0000-0000-000080030000}"/>
    <cellStyle name="ส่วนที่ถูกเน้น1" xfId="769" builtinId="29" customBuiltin="1"/>
    <cellStyle name="ส่วนที่ถูกเน้น2" xfId="773" builtinId="33" customBuiltin="1"/>
    <cellStyle name="ส่วนที่ถูกเน้น3" xfId="777" builtinId="37" customBuiltin="1"/>
    <cellStyle name="ส่วนที่ถูกเน้น4" xfId="781" builtinId="41" customBuiltin="1"/>
    <cellStyle name="ส่วนที่ถูกเน้น5" xfId="785" builtinId="45" customBuiltin="1"/>
    <cellStyle name="ส่วนที่ถูกเน้น6" xfId="789" builtinId="49" customBuiltin="1"/>
    <cellStyle name="แสดงผล" xfId="761" builtinId="21" customBuiltin="1"/>
    <cellStyle name="หมายเหตุ" xfId="766" builtinId="10" customBuiltin="1"/>
    <cellStyle name="หัวเรื่อง 1" xfId="753" builtinId="16" customBuiltin="1"/>
    <cellStyle name="หัวเรื่อง 2" xfId="754" builtinId="17" customBuiltin="1"/>
    <cellStyle name="หัวเรื่อง 3" xfId="755" builtinId="18" customBuiltin="1"/>
    <cellStyle name="หัวเรื่อง 4" xfId="756" builtinId="19" customBuiltin="1"/>
  </cellStyles>
  <dxfs count="49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0</xdr:row>
          <xdr:rowOff>0</xdr:rowOff>
        </xdr:from>
        <xdr:to>
          <xdr:col>1</xdr:col>
          <xdr:colOff>552994</xdr:colOff>
          <xdr:row>0</xdr:row>
          <xdr:rowOff>160020</xdr:rowOff>
        </xdr:to>
        <xdr:sp macro="" textlink="">
          <xdr:nvSpPr>
            <xdr:cNvPr id="129025" name="Control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00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1381125</xdr:colOff>
      <xdr:row>45</xdr:row>
      <xdr:rowOff>0</xdr:rowOff>
    </xdr:from>
    <xdr:ext cx="184731" cy="262572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792605" y="146989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45</xdr:row>
      <xdr:rowOff>0</xdr:rowOff>
    </xdr:from>
    <xdr:ext cx="184731" cy="262572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792605" y="146989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69</xdr:row>
      <xdr:rowOff>0</xdr:rowOff>
    </xdr:from>
    <xdr:ext cx="184731" cy="262572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92605" y="210997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69</xdr:row>
      <xdr:rowOff>0</xdr:rowOff>
    </xdr:from>
    <xdr:ext cx="184731" cy="262572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792605" y="210997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79</xdr:row>
      <xdr:rowOff>0</xdr:rowOff>
    </xdr:from>
    <xdr:ext cx="184731" cy="262572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792605" y="237667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79</xdr:row>
      <xdr:rowOff>0</xdr:rowOff>
    </xdr:from>
    <xdr:ext cx="184731" cy="262572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792605" y="237667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136</xdr:row>
      <xdr:rowOff>0</xdr:rowOff>
    </xdr:from>
    <xdr:ext cx="184731" cy="262572"/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792605" y="376351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136</xdr:row>
      <xdr:rowOff>0</xdr:rowOff>
    </xdr:from>
    <xdr:ext cx="184731" cy="262572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1792605" y="376351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54</xdr:row>
      <xdr:rowOff>0</xdr:rowOff>
    </xdr:from>
    <xdr:ext cx="184731" cy="262572"/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792605" y="170992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1381125</xdr:colOff>
      <xdr:row>54</xdr:row>
      <xdr:rowOff>0</xdr:rowOff>
    </xdr:from>
    <xdr:ext cx="184731" cy="262572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792605" y="170992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35;&#3619;&#3629;&#3591;&#3586;&#3657;&#3629;&#3617;&#3641;&#3621;%2020-10-60/&#3614;&#3633;&#3626;&#3604;&#3640;/&#3626;&#3656;&#3591;&#3591;&#3634;&#3609;%20&#3626;&#3626;&#3592;/&#3649;&#3610;&#3610;&#3615;&#3629;&#3619;&#3660;&#3617;&#3585;&#3619;&#3629;&#3585;&#3586;&#3657;&#3629;&#3617;&#3641;&#3621;&#3648;&#3591;&#3636;&#3609;&#3588;&#3656;&#3634;&#3610;&#3619;&#3636;&#3585;&#3634;&#3619;&#3607;&#3634;&#3591;&#3585;&#3634;&#3619;&#3649;&#3614;&#3607;&#3618;&#3660;+&#3611;&#3637;+6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c9b4cb3f84e8dd9/Data%20MaMa%2028042565/&#3614;&#3639;&#3657;&#3609;&#3607;&#3637;&#3656;&#3626;&#3656;&#3591;&#3617;&#3634;&#3649;&#3585;&#3657;&#3626;&#3641;&#3605;&#3619;/&#3591;&#3634;&#3609;&#3585;&#3634;&#3619;&#3648;&#3591;&#3636;&#3609;&#3585;&#3634;&#3619;&#3588;&#3621;&#3633;&#3591;/&#3586;&#3657;&#3629;&#3617;&#3641;&#3621;%20MOC%20%5e0%20Planfin/&#3586;&#3657;&#3629;&#3617;&#3641;&#3621;MOC%20&#3611;&#3637;%202565/&#3612;&#3621;&#3585;&#3634;&#3619;&#3604;&#3635;&#3648;&#3609;&#3636;&#3609;&#3591;&#3634;&#3609;%20Planfin%2065/12_&#3612;&#3641;&#3585;&#3626;&#3641;&#3605;&#3619;&#3612;&#3621;&#3585;&#3634;&#3619;&#3604;&#3635;&#3648;&#3609;&#3636;&#3609;&#3591;&#3634;&#3609;%20Planfin%2065%20_&#3585;&#3633;&#3609;&#3618;&#3634;&#3618;&#3609;%20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ู่มือการใช้งานแบบฟอร์ม59"/>
      <sheetName val="กรอกข้อมูล"/>
      <sheetName val="ค้นหาครุภัณฑ์ สิ่งก่อสร้าง"/>
    </sheetNames>
    <sheetDataSet>
      <sheetData sheetId="0" refreshError="1"/>
      <sheetData sheetId="1" refreshError="1"/>
      <sheetData sheetId="2" refreshError="1">
        <row r="1">
          <cell r="A1" t="str">
            <v>รหัส</v>
          </cell>
        </row>
        <row r="2">
          <cell r="A2" t="str">
            <v>10000</v>
          </cell>
        </row>
        <row r="3">
          <cell r="A3" t="str">
            <v>10001</v>
          </cell>
        </row>
        <row r="4">
          <cell r="A4" t="str">
            <v>10002</v>
          </cell>
        </row>
        <row r="5">
          <cell r="A5" t="str">
            <v>10003</v>
          </cell>
        </row>
        <row r="6">
          <cell r="A6" t="str">
            <v>10004</v>
          </cell>
        </row>
        <row r="7">
          <cell r="A7" t="str">
            <v>10005</v>
          </cell>
        </row>
        <row r="8">
          <cell r="A8" t="str">
            <v>10006</v>
          </cell>
        </row>
        <row r="9">
          <cell r="A9" t="str">
            <v>11000</v>
          </cell>
        </row>
        <row r="10">
          <cell r="A10" t="str">
            <v>11001</v>
          </cell>
        </row>
        <row r="11">
          <cell r="A11" t="str">
            <v>11002</v>
          </cell>
        </row>
        <row r="12">
          <cell r="A12" t="str">
            <v>11003</v>
          </cell>
        </row>
        <row r="13">
          <cell r="A13" t="str">
            <v>11004</v>
          </cell>
        </row>
        <row r="14">
          <cell r="A14" t="str">
            <v>11005</v>
          </cell>
        </row>
        <row r="15">
          <cell r="A15" t="str">
            <v>11101</v>
          </cell>
        </row>
        <row r="16">
          <cell r="A16" t="str">
            <v>11200</v>
          </cell>
        </row>
        <row r="17">
          <cell r="A17" t="str">
            <v>11201</v>
          </cell>
        </row>
        <row r="18">
          <cell r="A18" t="str">
            <v>11202</v>
          </cell>
        </row>
        <row r="19">
          <cell r="A19" t="str">
            <v>11203</v>
          </cell>
        </row>
        <row r="20">
          <cell r="A20" t="str">
            <v>11204</v>
          </cell>
        </row>
        <row r="21">
          <cell r="A21" t="str">
            <v>11205</v>
          </cell>
        </row>
        <row r="22">
          <cell r="A22" t="str">
            <v>11300</v>
          </cell>
        </row>
        <row r="23">
          <cell r="A23" t="str">
            <v>11301</v>
          </cell>
        </row>
        <row r="24">
          <cell r="A24" t="str">
            <v>11400</v>
          </cell>
        </row>
        <row r="25">
          <cell r="A25" t="str">
            <v>11401</v>
          </cell>
        </row>
        <row r="26">
          <cell r="A26" t="str">
            <v>11402</v>
          </cell>
        </row>
        <row r="27">
          <cell r="A27" t="str">
            <v>11403</v>
          </cell>
        </row>
        <row r="28">
          <cell r="A28" t="str">
            <v>11404</v>
          </cell>
        </row>
        <row r="29">
          <cell r="A29" t="str">
            <v>11405</v>
          </cell>
        </row>
        <row r="30">
          <cell r="A30" t="str">
            <v>11406</v>
          </cell>
        </row>
        <row r="31">
          <cell r="A31" t="str">
            <v>11407</v>
          </cell>
        </row>
        <row r="32">
          <cell r="A32" t="str">
            <v>11408</v>
          </cell>
        </row>
        <row r="33">
          <cell r="A33" t="str">
            <v>11409</v>
          </cell>
        </row>
        <row r="34">
          <cell r="A34" t="str">
            <v>11410</v>
          </cell>
        </row>
        <row r="35">
          <cell r="A35" t="str">
            <v>11411</v>
          </cell>
        </row>
        <row r="36">
          <cell r="A36" t="str">
            <v>12000</v>
          </cell>
        </row>
        <row r="37">
          <cell r="A37" t="str">
            <v>12001</v>
          </cell>
        </row>
        <row r="38">
          <cell r="A38" t="str">
            <v>12100</v>
          </cell>
        </row>
        <row r="39">
          <cell r="A39" t="str">
            <v>12101</v>
          </cell>
        </row>
        <row r="40">
          <cell r="A40" t="str">
            <v>12102</v>
          </cell>
        </row>
        <row r="41">
          <cell r="A41" t="str">
            <v>14000</v>
          </cell>
        </row>
        <row r="42">
          <cell r="A42" t="str">
            <v>14001</v>
          </cell>
        </row>
        <row r="43">
          <cell r="A43" t="str">
            <v>14002</v>
          </cell>
        </row>
        <row r="44">
          <cell r="A44" t="str">
            <v>14003</v>
          </cell>
        </row>
        <row r="45">
          <cell r="A45" t="str">
            <v>14004</v>
          </cell>
        </row>
        <row r="46">
          <cell r="A46" t="str">
            <v>14005</v>
          </cell>
        </row>
        <row r="47">
          <cell r="A47" t="str">
            <v>14100</v>
          </cell>
        </row>
        <row r="48">
          <cell r="A48" t="str">
            <v>14101</v>
          </cell>
        </row>
        <row r="49">
          <cell r="A49" t="str">
            <v>14102</v>
          </cell>
        </row>
        <row r="50">
          <cell r="A50" t="str">
            <v>14103</v>
          </cell>
        </row>
        <row r="51">
          <cell r="A51" t="str">
            <v>14104</v>
          </cell>
        </row>
        <row r="52">
          <cell r="A52" t="str">
            <v>14105</v>
          </cell>
        </row>
        <row r="53">
          <cell r="A53" t="str">
            <v>14900</v>
          </cell>
        </row>
        <row r="54">
          <cell r="A54" t="str">
            <v>16000</v>
          </cell>
        </row>
        <row r="55">
          <cell r="A55" t="str">
            <v>16001</v>
          </cell>
        </row>
        <row r="56">
          <cell r="A56" t="str">
            <v>16002</v>
          </cell>
        </row>
        <row r="57">
          <cell r="A57" t="str">
            <v>16003</v>
          </cell>
        </row>
        <row r="58">
          <cell r="A58" t="str">
            <v>16004</v>
          </cell>
        </row>
        <row r="59">
          <cell r="A59" t="str">
            <v>16005</v>
          </cell>
        </row>
        <row r="60">
          <cell r="A60" t="str">
            <v>16300</v>
          </cell>
        </row>
        <row r="61">
          <cell r="A61" t="str">
            <v>16301</v>
          </cell>
        </row>
        <row r="62">
          <cell r="A62" t="str">
            <v>16302</v>
          </cell>
        </row>
        <row r="63">
          <cell r="A63" t="str">
            <v>16303</v>
          </cell>
        </row>
        <row r="64">
          <cell r="A64" t="str">
            <v>16600</v>
          </cell>
        </row>
        <row r="65">
          <cell r="A65" t="str">
            <v>16601</v>
          </cell>
        </row>
        <row r="66">
          <cell r="A66" t="str">
            <v>16602</v>
          </cell>
        </row>
        <row r="67">
          <cell r="A67" t="str">
            <v>16603</v>
          </cell>
        </row>
        <row r="68">
          <cell r="A68" t="str">
            <v>16604</v>
          </cell>
        </row>
        <row r="69">
          <cell r="A69" t="str">
            <v>16900</v>
          </cell>
        </row>
        <row r="70">
          <cell r="A70" t="str">
            <v>16901</v>
          </cell>
        </row>
        <row r="71">
          <cell r="A71" t="str">
            <v>16902</v>
          </cell>
        </row>
        <row r="72">
          <cell r="A72" t="str">
            <v>16903</v>
          </cell>
        </row>
        <row r="73">
          <cell r="A73" t="str">
            <v>16904</v>
          </cell>
        </row>
        <row r="74">
          <cell r="A74" t="str">
            <v>16905</v>
          </cell>
        </row>
        <row r="75">
          <cell r="A75" t="str">
            <v>17000</v>
          </cell>
        </row>
        <row r="76">
          <cell r="A76" t="str">
            <v>17001</v>
          </cell>
        </row>
        <row r="77">
          <cell r="A77" t="str">
            <v>17002</v>
          </cell>
        </row>
        <row r="78">
          <cell r="A78" t="str">
            <v>17003</v>
          </cell>
        </row>
        <row r="79">
          <cell r="A79" t="str">
            <v>17004</v>
          </cell>
        </row>
        <row r="80">
          <cell r="A80" t="str">
            <v>17400</v>
          </cell>
        </row>
        <row r="81">
          <cell r="A81" t="str">
            <v>17401</v>
          </cell>
        </row>
        <row r="82">
          <cell r="A82" t="str">
            <v>18000</v>
          </cell>
        </row>
        <row r="83">
          <cell r="A83" t="str">
            <v>18001</v>
          </cell>
        </row>
        <row r="84">
          <cell r="A84" t="str">
            <v>18002</v>
          </cell>
        </row>
        <row r="85">
          <cell r="A85" t="str">
            <v>18003</v>
          </cell>
        </row>
        <row r="86">
          <cell r="A86" t="str">
            <v>18004</v>
          </cell>
        </row>
        <row r="87">
          <cell r="A87" t="str">
            <v>18100</v>
          </cell>
        </row>
        <row r="88">
          <cell r="A88" t="str">
            <v>18101</v>
          </cell>
        </row>
        <row r="89">
          <cell r="A89" t="str">
            <v>18900</v>
          </cell>
        </row>
        <row r="90">
          <cell r="A90" t="str">
            <v>18901</v>
          </cell>
        </row>
        <row r="91">
          <cell r="A91" t="str">
            <v>18902</v>
          </cell>
        </row>
        <row r="92">
          <cell r="A92" t="str">
            <v>18903</v>
          </cell>
        </row>
        <row r="93">
          <cell r="A93" t="str">
            <v>18904</v>
          </cell>
        </row>
        <row r="94">
          <cell r="A94" t="str">
            <v>18905</v>
          </cell>
        </row>
        <row r="95">
          <cell r="A95" t="str">
            <v>18906</v>
          </cell>
        </row>
        <row r="96">
          <cell r="A96" t="str">
            <v>18907</v>
          </cell>
        </row>
        <row r="97">
          <cell r="A97" t="str">
            <v>18908</v>
          </cell>
        </row>
        <row r="98">
          <cell r="A98" t="str">
            <v>18909</v>
          </cell>
        </row>
        <row r="99">
          <cell r="A99" t="str">
            <v>18910</v>
          </cell>
        </row>
        <row r="100">
          <cell r="A100" t="str">
            <v>18911</v>
          </cell>
        </row>
        <row r="101">
          <cell r="A101" t="str">
            <v>19000</v>
          </cell>
        </row>
        <row r="102">
          <cell r="A102" t="str">
            <v>19001</v>
          </cell>
        </row>
        <row r="103">
          <cell r="A103" t="str">
            <v>19002</v>
          </cell>
        </row>
        <row r="104">
          <cell r="A104" t="str">
            <v>19900</v>
          </cell>
        </row>
        <row r="105">
          <cell r="A105" t="str">
            <v>19901</v>
          </cell>
        </row>
        <row r="106">
          <cell r="A106" t="str">
            <v>19902</v>
          </cell>
        </row>
        <row r="107">
          <cell r="A107" t="str">
            <v>19903</v>
          </cell>
        </row>
        <row r="108">
          <cell r="A108" t="str">
            <v>19904</v>
          </cell>
        </row>
        <row r="109">
          <cell r="A109" t="str">
            <v>19905</v>
          </cell>
        </row>
        <row r="110">
          <cell r="A110" t="str">
            <v>20000</v>
          </cell>
        </row>
        <row r="111">
          <cell r="A111" t="str">
            <v>20001</v>
          </cell>
        </row>
        <row r="112">
          <cell r="A112" t="str">
            <v>20002</v>
          </cell>
        </row>
        <row r="113">
          <cell r="A113" t="str">
            <v>20003</v>
          </cell>
        </row>
        <row r="114">
          <cell r="A114" t="str">
            <v>20100</v>
          </cell>
        </row>
        <row r="115">
          <cell r="A115" t="str">
            <v>20101</v>
          </cell>
        </row>
        <row r="116">
          <cell r="A116" t="str">
            <v>20200</v>
          </cell>
        </row>
        <row r="117">
          <cell r="A117" t="str">
            <v>20201</v>
          </cell>
        </row>
        <row r="118">
          <cell r="A118" t="str">
            <v>20202</v>
          </cell>
        </row>
        <row r="119">
          <cell r="A119" t="str">
            <v>20300</v>
          </cell>
        </row>
        <row r="120">
          <cell r="A120" t="str">
            <v>20301</v>
          </cell>
        </row>
        <row r="121">
          <cell r="A121" t="str">
            <v>20302</v>
          </cell>
        </row>
        <row r="122">
          <cell r="A122" t="str">
            <v>20303</v>
          </cell>
        </row>
        <row r="123">
          <cell r="A123" t="str">
            <v>20600</v>
          </cell>
        </row>
        <row r="124">
          <cell r="A124" t="str">
            <v>20900</v>
          </cell>
        </row>
        <row r="125">
          <cell r="A125" t="str">
            <v>20901</v>
          </cell>
        </row>
        <row r="126">
          <cell r="A126" t="str">
            <v>20902</v>
          </cell>
        </row>
        <row r="127">
          <cell r="A127" t="str">
            <v>20903</v>
          </cell>
        </row>
        <row r="128">
          <cell r="A128" t="str">
            <v>20904</v>
          </cell>
        </row>
        <row r="129">
          <cell r="A129" t="str">
            <v>20905</v>
          </cell>
        </row>
        <row r="130">
          <cell r="A130" t="str">
            <v>20906</v>
          </cell>
        </row>
        <row r="131">
          <cell r="A131" t="str">
            <v>20907</v>
          </cell>
        </row>
        <row r="132">
          <cell r="A132" t="str">
            <v>20908</v>
          </cell>
        </row>
        <row r="133">
          <cell r="A133" t="str">
            <v>20909</v>
          </cell>
        </row>
        <row r="134">
          <cell r="A134" t="str">
            <v>20910</v>
          </cell>
        </row>
        <row r="135">
          <cell r="A135" t="str">
            <v>20911</v>
          </cell>
        </row>
        <row r="136">
          <cell r="A136" t="str">
            <v>20912</v>
          </cell>
        </row>
        <row r="137">
          <cell r="A137" t="str">
            <v>20913</v>
          </cell>
        </row>
        <row r="138">
          <cell r="A138" t="str">
            <v>20914</v>
          </cell>
        </row>
        <row r="139">
          <cell r="A139" t="str">
            <v>20915</v>
          </cell>
        </row>
        <row r="140">
          <cell r="A140" t="str">
            <v>20916</v>
          </cell>
        </row>
        <row r="141">
          <cell r="A141" t="str">
            <v>20917</v>
          </cell>
        </row>
        <row r="142">
          <cell r="A142" t="str">
            <v>20918</v>
          </cell>
        </row>
        <row r="143">
          <cell r="A143" t="str">
            <v>20919</v>
          </cell>
        </row>
        <row r="144">
          <cell r="A144" t="str">
            <v>20920</v>
          </cell>
        </row>
        <row r="145">
          <cell r="A145" t="str">
            <v>20921</v>
          </cell>
        </row>
        <row r="146">
          <cell r="A146" t="str">
            <v>20922</v>
          </cell>
        </row>
        <row r="147">
          <cell r="A147" t="str">
            <v>20923</v>
          </cell>
        </row>
        <row r="148">
          <cell r="A148" t="str">
            <v>20924</v>
          </cell>
        </row>
        <row r="149">
          <cell r="A149" t="str">
            <v>20925</v>
          </cell>
        </row>
        <row r="150">
          <cell r="A150" t="str">
            <v>20926</v>
          </cell>
        </row>
        <row r="151">
          <cell r="A151" t="str">
            <v>20927</v>
          </cell>
        </row>
        <row r="152">
          <cell r="A152" t="str">
            <v>20928</v>
          </cell>
        </row>
        <row r="153">
          <cell r="A153" t="str">
            <v>20929</v>
          </cell>
        </row>
        <row r="154">
          <cell r="A154" t="str">
            <v>20930</v>
          </cell>
        </row>
        <row r="155">
          <cell r="A155" t="str">
            <v>20931</v>
          </cell>
        </row>
        <row r="156">
          <cell r="A156" t="str">
            <v>20932</v>
          </cell>
        </row>
        <row r="157">
          <cell r="A157" t="str">
            <v>20933</v>
          </cell>
        </row>
        <row r="158">
          <cell r="A158" t="str">
            <v>20934</v>
          </cell>
        </row>
        <row r="159">
          <cell r="A159" t="str">
            <v>20935</v>
          </cell>
        </row>
        <row r="160">
          <cell r="A160" t="str">
            <v>20936</v>
          </cell>
        </row>
        <row r="161">
          <cell r="A161" t="str">
            <v>20937</v>
          </cell>
        </row>
        <row r="162">
          <cell r="A162" t="str">
            <v>21000</v>
          </cell>
        </row>
        <row r="163">
          <cell r="A163" t="str">
            <v>21001</v>
          </cell>
        </row>
        <row r="164">
          <cell r="A164" t="str">
            <v>21002</v>
          </cell>
        </row>
        <row r="165">
          <cell r="A165" t="str">
            <v>21100</v>
          </cell>
        </row>
        <row r="166">
          <cell r="A166" t="str">
            <v>21101</v>
          </cell>
        </row>
        <row r="167">
          <cell r="A167" t="str">
            <v>21102</v>
          </cell>
        </row>
        <row r="168">
          <cell r="A168" t="str">
            <v>21103</v>
          </cell>
        </row>
        <row r="169">
          <cell r="A169" t="str">
            <v>21104</v>
          </cell>
        </row>
        <row r="170">
          <cell r="A170" t="str">
            <v>21105</v>
          </cell>
        </row>
        <row r="171">
          <cell r="A171" t="str">
            <v>21106</v>
          </cell>
        </row>
        <row r="172">
          <cell r="A172" t="str">
            <v>21107</v>
          </cell>
        </row>
        <row r="173">
          <cell r="A173" t="str">
            <v>22000</v>
          </cell>
        </row>
        <row r="174">
          <cell r="A174" t="str">
            <v>22001</v>
          </cell>
        </row>
        <row r="175">
          <cell r="A175" t="str">
            <v>22002</v>
          </cell>
        </row>
        <row r="176">
          <cell r="A176" t="str">
            <v>22003</v>
          </cell>
        </row>
        <row r="177">
          <cell r="A177" t="str">
            <v>22200</v>
          </cell>
        </row>
        <row r="178">
          <cell r="A178" t="str">
            <v>22201</v>
          </cell>
        </row>
        <row r="179">
          <cell r="A179" t="str">
            <v>22202</v>
          </cell>
        </row>
        <row r="180">
          <cell r="A180" t="str">
            <v>22203</v>
          </cell>
        </row>
        <row r="181">
          <cell r="A181" t="str">
            <v>22204</v>
          </cell>
        </row>
        <row r="182">
          <cell r="A182" t="str">
            <v>22205</v>
          </cell>
        </row>
        <row r="183">
          <cell r="A183" t="str">
            <v>22400</v>
          </cell>
        </row>
        <row r="184">
          <cell r="A184" t="str">
            <v>22401</v>
          </cell>
        </row>
        <row r="185">
          <cell r="A185" t="str">
            <v>22402</v>
          </cell>
        </row>
        <row r="186">
          <cell r="A186" t="str">
            <v>22403</v>
          </cell>
        </row>
        <row r="187">
          <cell r="A187" t="str">
            <v>22404</v>
          </cell>
        </row>
        <row r="188">
          <cell r="A188" t="str">
            <v>22405</v>
          </cell>
        </row>
        <row r="189">
          <cell r="A189" t="str">
            <v>22406</v>
          </cell>
        </row>
        <row r="190">
          <cell r="A190" t="str">
            <v>22407</v>
          </cell>
        </row>
        <row r="191">
          <cell r="A191" t="str">
            <v>22408</v>
          </cell>
        </row>
        <row r="192">
          <cell r="A192" t="str">
            <v>22409</v>
          </cell>
        </row>
        <row r="193">
          <cell r="A193" t="str">
            <v>22410</v>
          </cell>
        </row>
        <row r="194">
          <cell r="A194" t="str">
            <v>22600</v>
          </cell>
        </row>
        <row r="195">
          <cell r="A195" t="str">
            <v>22601</v>
          </cell>
        </row>
        <row r="196">
          <cell r="A196" t="str">
            <v>22602</v>
          </cell>
        </row>
        <row r="197">
          <cell r="A197" t="str">
            <v>22603</v>
          </cell>
        </row>
        <row r="198">
          <cell r="A198" t="str">
            <v>22604</v>
          </cell>
        </row>
        <row r="199">
          <cell r="A199" t="str">
            <v>22605</v>
          </cell>
        </row>
        <row r="200">
          <cell r="A200" t="str">
            <v>22606</v>
          </cell>
        </row>
        <row r="201">
          <cell r="A201" t="str">
            <v>22607</v>
          </cell>
        </row>
        <row r="202">
          <cell r="A202" t="str">
            <v>22608</v>
          </cell>
        </row>
        <row r="203">
          <cell r="A203" t="str">
            <v>22609</v>
          </cell>
        </row>
        <row r="204">
          <cell r="A204" t="str">
            <v>22610</v>
          </cell>
        </row>
        <row r="205">
          <cell r="A205" t="str">
            <v>22611</v>
          </cell>
        </row>
        <row r="206">
          <cell r="A206" t="str">
            <v>22612</v>
          </cell>
        </row>
        <row r="207">
          <cell r="A207" t="str">
            <v>23000</v>
          </cell>
        </row>
        <row r="208">
          <cell r="A208" t="str">
            <v>23001</v>
          </cell>
        </row>
        <row r="209">
          <cell r="A209" t="str">
            <v>23002</v>
          </cell>
        </row>
        <row r="210">
          <cell r="A210" t="str">
            <v>23003</v>
          </cell>
        </row>
        <row r="211">
          <cell r="A211" t="str">
            <v>23900</v>
          </cell>
        </row>
        <row r="212">
          <cell r="A212" t="str">
            <v>23901</v>
          </cell>
        </row>
        <row r="213">
          <cell r="A213" t="str">
            <v>23902</v>
          </cell>
        </row>
        <row r="214">
          <cell r="A214" t="str">
            <v>23903</v>
          </cell>
        </row>
        <row r="215">
          <cell r="A215" t="str">
            <v>23904</v>
          </cell>
        </row>
        <row r="216">
          <cell r="A216" t="str">
            <v>23905</v>
          </cell>
        </row>
        <row r="217">
          <cell r="A217" t="str">
            <v>23906</v>
          </cell>
        </row>
        <row r="218">
          <cell r="A218" t="str">
            <v>23907</v>
          </cell>
        </row>
        <row r="219">
          <cell r="A219" t="str">
            <v>23908</v>
          </cell>
        </row>
        <row r="220">
          <cell r="A220" t="str">
            <v>23909</v>
          </cell>
        </row>
        <row r="221">
          <cell r="A221" t="str">
            <v>23910</v>
          </cell>
        </row>
        <row r="222">
          <cell r="A222" t="str">
            <v>23911</v>
          </cell>
        </row>
        <row r="223">
          <cell r="A223" t="str">
            <v>23912</v>
          </cell>
        </row>
        <row r="224">
          <cell r="A224" t="str">
            <v>23913</v>
          </cell>
        </row>
        <row r="225">
          <cell r="A225" t="str">
            <v>23914</v>
          </cell>
        </row>
        <row r="226">
          <cell r="A226" t="str">
            <v>23915</v>
          </cell>
        </row>
        <row r="227">
          <cell r="A227" t="str">
            <v>23916</v>
          </cell>
        </row>
        <row r="228">
          <cell r="A228" t="str">
            <v>23917</v>
          </cell>
        </row>
        <row r="229">
          <cell r="A229" t="str">
            <v>23918</v>
          </cell>
        </row>
        <row r="230">
          <cell r="A230" t="str">
            <v>23919</v>
          </cell>
        </row>
        <row r="231">
          <cell r="A231" t="str">
            <v>23920</v>
          </cell>
        </row>
        <row r="232">
          <cell r="A232" t="str">
            <v>23921</v>
          </cell>
        </row>
        <row r="233">
          <cell r="A233" t="str">
            <v>23922</v>
          </cell>
        </row>
        <row r="234">
          <cell r="A234" t="str">
            <v>23923</v>
          </cell>
        </row>
        <row r="235">
          <cell r="A235" t="str">
            <v>23924</v>
          </cell>
        </row>
        <row r="236">
          <cell r="A236" t="str">
            <v>23925</v>
          </cell>
        </row>
        <row r="237">
          <cell r="A237" t="str">
            <v>23926</v>
          </cell>
        </row>
        <row r="238">
          <cell r="A238" t="str">
            <v>24000</v>
          </cell>
        </row>
        <row r="239">
          <cell r="A239" t="str">
            <v>24001</v>
          </cell>
        </row>
        <row r="240">
          <cell r="A240" t="str">
            <v>24002</v>
          </cell>
        </row>
        <row r="241">
          <cell r="A241" t="str">
            <v>24003</v>
          </cell>
        </row>
        <row r="242">
          <cell r="A242" t="str">
            <v>24004</v>
          </cell>
        </row>
        <row r="243">
          <cell r="A243" t="str">
            <v>24005</v>
          </cell>
        </row>
        <row r="244">
          <cell r="A244" t="str">
            <v>24100</v>
          </cell>
        </row>
        <row r="245">
          <cell r="A245" t="str">
            <v>24101</v>
          </cell>
        </row>
        <row r="246">
          <cell r="A246" t="str">
            <v>24102</v>
          </cell>
        </row>
        <row r="247">
          <cell r="A247" t="str">
            <v>24200</v>
          </cell>
        </row>
        <row r="248">
          <cell r="A248" t="str">
            <v>24201</v>
          </cell>
        </row>
        <row r="249">
          <cell r="A249" t="str">
            <v>24202</v>
          </cell>
        </row>
        <row r="250">
          <cell r="A250" t="str">
            <v>24203</v>
          </cell>
        </row>
        <row r="251">
          <cell r="A251" t="str">
            <v>24204</v>
          </cell>
        </row>
        <row r="252">
          <cell r="A252" t="str">
            <v>24205</v>
          </cell>
        </row>
        <row r="253">
          <cell r="A253" t="str">
            <v>24206</v>
          </cell>
        </row>
        <row r="254">
          <cell r="A254" t="str">
            <v>24207</v>
          </cell>
        </row>
        <row r="255">
          <cell r="A255" t="str">
            <v>24208</v>
          </cell>
        </row>
        <row r="256">
          <cell r="A256" t="str">
            <v>24209</v>
          </cell>
        </row>
        <row r="257">
          <cell r="A257" t="str">
            <v>24210</v>
          </cell>
        </row>
        <row r="258">
          <cell r="A258" t="str">
            <v>25000</v>
          </cell>
        </row>
        <row r="259">
          <cell r="A259" t="str">
            <v>25001</v>
          </cell>
        </row>
        <row r="260">
          <cell r="A260" t="str">
            <v>25002</v>
          </cell>
        </row>
        <row r="261">
          <cell r="A261" t="str">
            <v>25003</v>
          </cell>
        </row>
        <row r="262">
          <cell r="A262" t="str">
            <v>25004</v>
          </cell>
        </row>
        <row r="263">
          <cell r="A263" t="str">
            <v>26000</v>
          </cell>
        </row>
        <row r="264">
          <cell r="A264" t="str">
            <v>26001</v>
          </cell>
        </row>
        <row r="265">
          <cell r="A265" t="str">
            <v>26002</v>
          </cell>
        </row>
        <row r="266">
          <cell r="A266" t="str">
            <v>26003</v>
          </cell>
        </row>
        <row r="267">
          <cell r="A267" t="str">
            <v>26004</v>
          </cell>
        </row>
        <row r="268">
          <cell r="A268" t="str">
            <v>26005</v>
          </cell>
        </row>
        <row r="269">
          <cell r="A269" t="str">
            <v>27000</v>
          </cell>
        </row>
        <row r="270">
          <cell r="A270" t="str">
            <v>27001</v>
          </cell>
        </row>
        <row r="271">
          <cell r="A271" t="str">
            <v>27002</v>
          </cell>
        </row>
        <row r="272">
          <cell r="A272" t="str">
            <v>27003</v>
          </cell>
        </row>
        <row r="273">
          <cell r="A273" t="str">
            <v>27004</v>
          </cell>
        </row>
        <row r="274">
          <cell r="A274" t="str">
            <v>27005</v>
          </cell>
        </row>
        <row r="275">
          <cell r="A275" t="str">
            <v>27100</v>
          </cell>
        </row>
        <row r="276">
          <cell r="A276" t="str">
            <v>27101</v>
          </cell>
        </row>
        <row r="277">
          <cell r="A277" t="str">
            <v>27102</v>
          </cell>
        </row>
        <row r="278">
          <cell r="A278" t="str">
            <v>27300</v>
          </cell>
        </row>
        <row r="279">
          <cell r="A279" t="str">
            <v>27301</v>
          </cell>
        </row>
        <row r="280">
          <cell r="A280" t="str">
            <v>27302</v>
          </cell>
        </row>
        <row r="281">
          <cell r="A281" t="str">
            <v>27303</v>
          </cell>
        </row>
        <row r="282">
          <cell r="A282" t="str">
            <v>27304</v>
          </cell>
        </row>
        <row r="283">
          <cell r="A283" t="str">
            <v>27500</v>
          </cell>
        </row>
        <row r="284">
          <cell r="A284" t="str">
            <v>27501</v>
          </cell>
        </row>
        <row r="285">
          <cell r="A285" t="str">
            <v>27502</v>
          </cell>
        </row>
        <row r="286">
          <cell r="A286" t="str">
            <v>27900</v>
          </cell>
        </row>
        <row r="287">
          <cell r="A287" t="str">
            <v>27901</v>
          </cell>
        </row>
        <row r="288">
          <cell r="A288" t="str">
            <v>27902</v>
          </cell>
        </row>
        <row r="289">
          <cell r="A289" t="str">
            <v>27903</v>
          </cell>
        </row>
        <row r="290">
          <cell r="A290" t="str">
            <v>27904</v>
          </cell>
        </row>
        <row r="291">
          <cell r="A291" t="str">
            <v>27905</v>
          </cell>
        </row>
        <row r="292">
          <cell r="A292" t="str">
            <v>27906</v>
          </cell>
        </row>
        <row r="293">
          <cell r="A293" t="str">
            <v>27907</v>
          </cell>
        </row>
        <row r="294">
          <cell r="A294" t="str">
            <v>27908</v>
          </cell>
        </row>
        <row r="295">
          <cell r="A295" t="str">
            <v>27909</v>
          </cell>
        </row>
        <row r="296">
          <cell r="A296" t="str">
            <v>27910</v>
          </cell>
        </row>
        <row r="297">
          <cell r="A297" t="str">
            <v>27911</v>
          </cell>
        </row>
        <row r="298">
          <cell r="A298" t="str">
            <v>27912</v>
          </cell>
        </row>
        <row r="299">
          <cell r="A299" t="str">
            <v>27913</v>
          </cell>
        </row>
        <row r="300">
          <cell r="A300" t="str">
            <v>27914</v>
          </cell>
        </row>
        <row r="301">
          <cell r="A301" t="str">
            <v>27915</v>
          </cell>
        </row>
        <row r="302">
          <cell r="A302" t="str">
            <v>27916</v>
          </cell>
        </row>
        <row r="303">
          <cell r="A303" t="str">
            <v>27917</v>
          </cell>
        </row>
        <row r="304">
          <cell r="A304" t="str">
            <v>27918</v>
          </cell>
        </row>
        <row r="305">
          <cell r="A305" t="str">
            <v>27919</v>
          </cell>
        </row>
        <row r="306">
          <cell r="A306" t="str">
            <v>27920</v>
          </cell>
        </row>
        <row r="307">
          <cell r="A307" t="str">
            <v>27921</v>
          </cell>
        </row>
        <row r="308">
          <cell r="A308" t="str">
            <v>27922</v>
          </cell>
        </row>
        <row r="309">
          <cell r="A309" t="str">
            <v>27923</v>
          </cell>
        </row>
        <row r="310">
          <cell r="A310" t="str">
            <v>27924</v>
          </cell>
        </row>
        <row r="311">
          <cell r="A311" t="str">
            <v>27925</v>
          </cell>
        </row>
        <row r="312">
          <cell r="A312" t="str">
            <v>28000</v>
          </cell>
        </row>
        <row r="313">
          <cell r="A313" t="str">
            <v>29000</v>
          </cell>
        </row>
        <row r="314">
          <cell r="A314" t="str">
            <v>29001</v>
          </cell>
        </row>
        <row r="315">
          <cell r="A315" t="str">
            <v>29002</v>
          </cell>
        </row>
        <row r="316">
          <cell r="A316" t="str">
            <v>29003</v>
          </cell>
        </row>
        <row r="317">
          <cell r="A317" t="str">
            <v>29004</v>
          </cell>
        </row>
        <row r="318">
          <cell r="A318" t="str">
            <v>29005</v>
          </cell>
        </row>
        <row r="319">
          <cell r="A319" t="str">
            <v>29006</v>
          </cell>
        </row>
        <row r="320">
          <cell r="A320" t="str">
            <v>29007</v>
          </cell>
        </row>
        <row r="321">
          <cell r="A321" t="str">
            <v>29008</v>
          </cell>
        </row>
        <row r="322">
          <cell r="A322" t="str">
            <v>29009</v>
          </cell>
        </row>
        <row r="323">
          <cell r="A323" t="str">
            <v>29010</v>
          </cell>
        </row>
        <row r="324">
          <cell r="A324" t="str">
            <v>29300</v>
          </cell>
        </row>
        <row r="325">
          <cell r="A325" t="str">
            <v>29301</v>
          </cell>
        </row>
        <row r="326">
          <cell r="A326" t="str">
            <v>29302</v>
          </cell>
        </row>
        <row r="327">
          <cell r="A327" t="str">
            <v>29303</v>
          </cell>
        </row>
        <row r="328">
          <cell r="A328" t="str">
            <v>29304</v>
          </cell>
        </row>
        <row r="329">
          <cell r="A329" t="str">
            <v>29305</v>
          </cell>
        </row>
        <row r="330">
          <cell r="A330" t="str">
            <v>29306</v>
          </cell>
        </row>
        <row r="331">
          <cell r="A331" t="str">
            <v>29900</v>
          </cell>
        </row>
        <row r="332">
          <cell r="A332" t="str">
            <v>29901</v>
          </cell>
        </row>
        <row r="333">
          <cell r="A333" t="str">
            <v>29902</v>
          </cell>
        </row>
        <row r="334">
          <cell r="A334" t="str">
            <v>29903</v>
          </cell>
        </row>
        <row r="335">
          <cell r="A335" t="str">
            <v>29904</v>
          </cell>
        </row>
        <row r="336">
          <cell r="A336" t="str">
            <v>29905</v>
          </cell>
        </row>
        <row r="337">
          <cell r="A337" t="str">
            <v>29906</v>
          </cell>
        </row>
        <row r="338">
          <cell r="A338" t="str">
            <v>29907</v>
          </cell>
        </row>
        <row r="339">
          <cell r="A339" t="str">
            <v>29908</v>
          </cell>
        </row>
        <row r="340">
          <cell r="A340" t="str">
            <v>29909</v>
          </cell>
        </row>
        <row r="341">
          <cell r="A341" t="str">
            <v>29910</v>
          </cell>
        </row>
        <row r="342">
          <cell r="A342" t="str">
            <v>29911</v>
          </cell>
        </row>
        <row r="343">
          <cell r="A343" t="str">
            <v>30000</v>
          </cell>
        </row>
        <row r="344">
          <cell r="A344" t="str">
            <v>30001</v>
          </cell>
        </row>
        <row r="345">
          <cell r="A345" t="str">
            <v>30002</v>
          </cell>
        </row>
        <row r="346">
          <cell r="A346" t="str">
            <v>30003</v>
          </cell>
        </row>
        <row r="347">
          <cell r="A347" t="str">
            <v>30004</v>
          </cell>
        </row>
        <row r="348">
          <cell r="A348" t="str">
            <v>30005</v>
          </cell>
        </row>
        <row r="349">
          <cell r="A349" t="str">
            <v>30006</v>
          </cell>
        </row>
        <row r="350">
          <cell r="A350" t="str">
            <v>30007</v>
          </cell>
        </row>
        <row r="351">
          <cell r="A351" t="str">
            <v>30008</v>
          </cell>
        </row>
        <row r="352">
          <cell r="A352" t="str">
            <v>30009</v>
          </cell>
        </row>
        <row r="353">
          <cell r="A353" t="str">
            <v>30010</v>
          </cell>
        </row>
        <row r="354">
          <cell r="A354" t="str">
            <v>30011</v>
          </cell>
        </row>
        <row r="355">
          <cell r="A355" t="str">
            <v>30200</v>
          </cell>
        </row>
        <row r="356">
          <cell r="A356" t="str">
            <v>30201</v>
          </cell>
        </row>
        <row r="357">
          <cell r="A357" t="str">
            <v>30202</v>
          </cell>
        </row>
        <row r="358">
          <cell r="A358" t="str">
            <v>30203</v>
          </cell>
        </row>
        <row r="359">
          <cell r="A359" t="str">
            <v>30204</v>
          </cell>
        </row>
        <row r="360">
          <cell r="A360" t="str">
            <v>30205</v>
          </cell>
        </row>
        <row r="361">
          <cell r="A361" t="str">
            <v>30206</v>
          </cell>
        </row>
        <row r="362">
          <cell r="A362" t="str">
            <v>30207</v>
          </cell>
        </row>
        <row r="363">
          <cell r="A363" t="str">
            <v>30208</v>
          </cell>
        </row>
        <row r="364">
          <cell r="A364" t="str">
            <v>30209</v>
          </cell>
        </row>
        <row r="365">
          <cell r="A365" t="str">
            <v>30210</v>
          </cell>
        </row>
        <row r="366">
          <cell r="A366" t="str">
            <v>30212</v>
          </cell>
        </row>
        <row r="367">
          <cell r="A367" t="str">
            <v>30213</v>
          </cell>
        </row>
        <row r="368">
          <cell r="A368" t="str">
            <v>30214</v>
          </cell>
        </row>
        <row r="369">
          <cell r="A369" t="str">
            <v>30215</v>
          </cell>
        </row>
        <row r="370">
          <cell r="A370" t="str">
            <v>30216</v>
          </cell>
        </row>
        <row r="371">
          <cell r="A371" t="str">
            <v>30217</v>
          </cell>
        </row>
        <row r="372">
          <cell r="A372" t="str">
            <v>30218</v>
          </cell>
        </row>
        <row r="373">
          <cell r="A373" t="str">
            <v>30219</v>
          </cell>
        </row>
        <row r="374">
          <cell r="A374" t="str">
            <v>30220</v>
          </cell>
        </row>
        <row r="375">
          <cell r="A375" t="str">
            <v>30221</v>
          </cell>
        </row>
        <row r="376">
          <cell r="A376" t="str">
            <v>30222</v>
          </cell>
        </row>
        <row r="377">
          <cell r="A377" t="str">
            <v>30223</v>
          </cell>
        </row>
        <row r="378">
          <cell r="A378" t="str">
            <v>30300</v>
          </cell>
        </row>
        <row r="379">
          <cell r="A379" t="str">
            <v>30301</v>
          </cell>
        </row>
        <row r="380">
          <cell r="A380" t="str">
            <v>30400</v>
          </cell>
        </row>
        <row r="381">
          <cell r="A381" t="str">
            <v>30401</v>
          </cell>
        </row>
        <row r="382">
          <cell r="A382" t="str">
            <v>30402</v>
          </cell>
        </row>
        <row r="383">
          <cell r="A383" t="str">
            <v>30403</v>
          </cell>
        </row>
        <row r="384">
          <cell r="A384" t="str">
            <v>30500</v>
          </cell>
        </row>
        <row r="385">
          <cell r="A385" t="str">
            <v>30501</v>
          </cell>
        </row>
        <row r="386">
          <cell r="A386" t="str">
            <v>30502</v>
          </cell>
        </row>
        <row r="387">
          <cell r="A387" t="str">
            <v>30503</v>
          </cell>
        </row>
        <row r="388">
          <cell r="A388" t="str">
            <v>30504</v>
          </cell>
        </row>
        <row r="389">
          <cell r="A389" t="str">
            <v>30505</v>
          </cell>
        </row>
        <row r="390">
          <cell r="A390" t="str">
            <v>30700</v>
          </cell>
        </row>
        <row r="391">
          <cell r="A391" t="str">
            <v>30800</v>
          </cell>
        </row>
        <row r="392">
          <cell r="A392" t="str">
            <v>30801</v>
          </cell>
        </row>
        <row r="393">
          <cell r="A393" t="str">
            <v>30802</v>
          </cell>
        </row>
        <row r="394">
          <cell r="A394" t="str">
            <v>30803</v>
          </cell>
        </row>
        <row r="395">
          <cell r="A395" t="str">
            <v>31000</v>
          </cell>
        </row>
        <row r="396">
          <cell r="A396" t="str">
            <v>31001</v>
          </cell>
        </row>
        <row r="397">
          <cell r="A397" t="str">
            <v>31002</v>
          </cell>
        </row>
        <row r="398">
          <cell r="A398" t="str">
            <v>31003</v>
          </cell>
        </row>
        <row r="399">
          <cell r="A399" t="str">
            <v>31004</v>
          </cell>
        </row>
        <row r="400">
          <cell r="A400" t="str">
            <v>31005</v>
          </cell>
        </row>
        <row r="401">
          <cell r="A401" t="str">
            <v>31006</v>
          </cell>
        </row>
        <row r="402">
          <cell r="A402" t="str">
            <v>31007</v>
          </cell>
        </row>
        <row r="403">
          <cell r="A403" t="str">
            <v>31008</v>
          </cell>
        </row>
        <row r="404">
          <cell r="A404" t="str">
            <v>31009</v>
          </cell>
        </row>
        <row r="405">
          <cell r="A405" t="str">
            <v>31010</v>
          </cell>
        </row>
        <row r="406">
          <cell r="A406" t="str">
            <v>31011</v>
          </cell>
        </row>
        <row r="407">
          <cell r="A407" t="str">
            <v>31012</v>
          </cell>
        </row>
        <row r="408">
          <cell r="A408" t="str">
            <v>31013</v>
          </cell>
        </row>
        <row r="409">
          <cell r="A409" t="str">
            <v>31014</v>
          </cell>
        </row>
        <row r="410">
          <cell r="A410" t="str">
            <v>31015</v>
          </cell>
        </row>
        <row r="411">
          <cell r="A411" t="str">
            <v>31016</v>
          </cell>
        </row>
        <row r="412">
          <cell r="A412" t="str">
            <v>31017</v>
          </cell>
        </row>
        <row r="413">
          <cell r="A413" t="str">
            <v>31018</v>
          </cell>
        </row>
        <row r="414">
          <cell r="A414" t="str">
            <v>31019</v>
          </cell>
        </row>
        <row r="415">
          <cell r="A415" t="str">
            <v>31020</v>
          </cell>
        </row>
        <row r="416">
          <cell r="A416" t="str">
            <v>31021</v>
          </cell>
        </row>
        <row r="417">
          <cell r="A417" t="str">
            <v>31022</v>
          </cell>
        </row>
        <row r="418">
          <cell r="A418" t="str">
            <v>31023</v>
          </cell>
        </row>
        <row r="419">
          <cell r="A419" t="str">
            <v>31024</v>
          </cell>
        </row>
        <row r="420">
          <cell r="A420" t="str">
            <v>31025</v>
          </cell>
        </row>
        <row r="421">
          <cell r="A421" t="str">
            <v>31026</v>
          </cell>
        </row>
        <row r="422">
          <cell r="A422" t="str">
            <v>31027</v>
          </cell>
        </row>
        <row r="423">
          <cell r="A423" t="str">
            <v>31028</v>
          </cell>
        </row>
        <row r="424">
          <cell r="A424" t="str">
            <v>31029</v>
          </cell>
        </row>
        <row r="425">
          <cell r="A425" t="str">
            <v>31030</v>
          </cell>
        </row>
        <row r="426">
          <cell r="A426" t="str">
            <v>31031</v>
          </cell>
        </row>
        <row r="427">
          <cell r="A427" t="str">
            <v>31032</v>
          </cell>
        </row>
        <row r="428">
          <cell r="A428" t="str">
            <v>31033</v>
          </cell>
        </row>
        <row r="429">
          <cell r="A429" t="str">
            <v>31034</v>
          </cell>
        </row>
        <row r="430">
          <cell r="A430" t="str">
            <v>31035</v>
          </cell>
        </row>
        <row r="431">
          <cell r="A431" t="str">
            <v>31036</v>
          </cell>
        </row>
        <row r="432">
          <cell r="A432" t="str">
            <v>31037</v>
          </cell>
        </row>
        <row r="433">
          <cell r="A433" t="str">
            <v>31200</v>
          </cell>
        </row>
        <row r="434">
          <cell r="A434" t="str">
            <v>31201</v>
          </cell>
        </row>
        <row r="435">
          <cell r="A435" t="str">
            <v>31202</v>
          </cell>
        </row>
        <row r="436">
          <cell r="A436" t="str">
            <v>31203</v>
          </cell>
        </row>
        <row r="437">
          <cell r="A437" t="str">
            <v>31204</v>
          </cell>
        </row>
        <row r="438">
          <cell r="A438" t="str">
            <v>31300</v>
          </cell>
        </row>
        <row r="439">
          <cell r="A439" t="str">
            <v>31301</v>
          </cell>
        </row>
        <row r="440">
          <cell r="A440" t="str">
            <v>31302</v>
          </cell>
        </row>
        <row r="441">
          <cell r="A441" t="str">
            <v>31303</v>
          </cell>
        </row>
        <row r="442">
          <cell r="A442" t="str">
            <v>31304</v>
          </cell>
        </row>
        <row r="443">
          <cell r="A443" t="str">
            <v>31305</v>
          </cell>
        </row>
        <row r="444">
          <cell r="A444" t="str">
            <v>31306</v>
          </cell>
        </row>
        <row r="445">
          <cell r="A445" t="str">
            <v>31307</v>
          </cell>
        </row>
        <row r="446">
          <cell r="A446" t="str">
            <v>31308</v>
          </cell>
        </row>
        <row r="447">
          <cell r="A447" t="str">
            <v>31309</v>
          </cell>
        </row>
        <row r="448">
          <cell r="A448" t="str">
            <v>31310</v>
          </cell>
        </row>
        <row r="449">
          <cell r="A449" t="str">
            <v>31311</v>
          </cell>
        </row>
        <row r="450">
          <cell r="A450" t="str">
            <v>31400</v>
          </cell>
        </row>
        <row r="451">
          <cell r="A451" t="str">
            <v>31401</v>
          </cell>
        </row>
        <row r="452">
          <cell r="A452" t="str">
            <v>31402</v>
          </cell>
        </row>
        <row r="453">
          <cell r="A453" t="str">
            <v>31601</v>
          </cell>
        </row>
        <row r="454">
          <cell r="A454" t="str">
            <v>31602</v>
          </cell>
        </row>
        <row r="455">
          <cell r="A455" t="str">
            <v>31603</v>
          </cell>
        </row>
        <row r="456">
          <cell r="A456" t="str">
            <v>31700</v>
          </cell>
        </row>
        <row r="457">
          <cell r="A457" t="str">
            <v>31701</v>
          </cell>
        </row>
        <row r="458">
          <cell r="A458" t="str">
            <v>31800</v>
          </cell>
        </row>
        <row r="459">
          <cell r="A459" t="str">
            <v>31801</v>
          </cell>
        </row>
        <row r="460">
          <cell r="A460" t="str">
            <v>31900</v>
          </cell>
        </row>
        <row r="461">
          <cell r="A461" t="str">
            <v>31901</v>
          </cell>
        </row>
        <row r="462">
          <cell r="A462" t="str">
            <v>31902</v>
          </cell>
        </row>
        <row r="463">
          <cell r="A463" t="str">
            <v>31903</v>
          </cell>
        </row>
        <row r="464">
          <cell r="A464" t="str">
            <v>31904</v>
          </cell>
        </row>
        <row r="465">
          <cell r="A465" t="str">
            <v>31905</v>
          </cell>
        </row>
        <row r="466">
          <cell r="A466" t="str">
            <v>31906</v>
          </cell>
        </row>
        <row r="467">
          <cell r="A467" t="str">
            <v>31907</v>
          </cell>
        </row>
        <row r="468">
          <cell r="A468" t="str">
            <v>31908</v>
          </cell>
        </row>
        <row r="469">
          <cell r="A469" t="str">
            <v>31909</v>
          </cell>
        </row>
        <row r="470">
          <cell r="A470" t="str">
            <v>31910</v>
          </cell>
        </row>
        <row r="471">
          <cell r="A471" t="str">
            <v>31911</v>
          </cell>
        </row>
        <row r="472">
          <cell r="A472" t="str">
            <v>31912</v>
          </cell>
        </row>
        <row r="473">
          <cell r="A473" t="str">
            <v>31913</v>
          </cell>
        </row>
        <row r="474">
          <cell r="A474" t="str">
            <v>31914</v>
          </cell>
        </row>
        <row r="475">
          <cell r="A475" t="str">
            <v>31915</v>
          </cell>
        </row>
        <row r="476">
          <cell r="A476" t="str">
            <v>31916</v>
          </cell>
        </row>
        <row r="477">
          <cell r="A477" t="str">
            <v>31917</v>
          </cell>
        </row>
        <row r="478">
          <cell r="A478" t="str">
            <v>31918</v>
          </cell>
        </row>
        <row r="479">
          <cell r="A479" t="str">
            <v>31919</v>
          </cell>
        </row>
        <row r="480">
          <cell r="A480" t="str">
            <v>31920</v>
          </cell>
        </row>
        <row r="481">
          <cell r="A481" t="str">
            <v>31921</v>
          </cell>
        </row>
        <row r="482">
          <cell r="A482" t="str">
            <v>31922</v>
          </cell>
        </row>
        <row r="483">
          <cell r="A483" t="str">
            <v>31923</v>
          </cell>
        </row>
        <row r="484">
          <cell r="A484" t="str">
            <v>32000</v>
          </cell>
        </row>
        <row r="485">
          <cell r="A485" t="str">
            <v>32001</v>
          </cell>
        </row>
        <row r="486">
          <cell r="A486" t="str">
            <v>32002</v>
          </cell>
        </row>
        <row r="487">
          <cell r="A487" t="str">
            <v>32003</v>
          </cell>
        </row>
        <row r="488">
          <cell r="A488" t="str">
            <v>32100</v>
          </cell>
        </row>
        <row r="489">
          <cell r="A489" t="str">
            <v>32101</v>
          </cell>
        </row>
        <row r="490">
          <cell r="A490" t="str">
            <v>32102</v>
          </cell>
        </row>
        <row r="491">
          <cell r="A491" t="str">
            <v>32103</v>
          </cell>
        </row>
        <row r="492">
          <cell r="A492" t="str">
            <v>32104</v>
          </cell>
        </row>
        <row r="493">
          <cell r="A493" t="str">
            <v>32105</v>
          </cell>
        </row>
        <row r="494">
          <cell r="A494" t="str">
            <v>32106</v>
          </cell>
        </row>
        <row r="495">
          <cell r="A495" t="str">
            <v>32107</v>
          </cell>
        </row>
        <row r="496">
          <cell r="A496" t="str">
            <v>32108</v>
          </cell>
        </row>
        <row r="497">
          <cell r="A497" t="str">
            <v>32109</v>
          </cell>
        </row>
        <row r="498">
          <cell r="A498" t="str">
            <v>33000</v>
          </cell>
        </row>
        <row r="499">
          <cell r="A499" t="str">
            <v>40000</v>
          </cell>
        </row>
        <row r="500">
          <cell r="A500" t="str">
            <v>40001</v>
          </cell>
        </row>
        <row r="501">
          <cell r="A501" t="str">
            <v>40002</v>
          </cell>
        </row>
        <row r="502">
          <cell r="A502" t="str">
            <v>40003</v>
          </cell>
        </row>
        <row r="503">
          <cell r="A503" t="str">
            <v>40004</v>
          </cell>
        </row>
        <row r="504">
          <cell r="A504" t="str">
            <v>41000</v>
          </cell>
        </row>
        <row r="505">
          <cell r="A505" t="str">
            <v>41001</v>
          </cell>
        </row>
        <row r="506">
          <cell r="A506" t="str">
            <v>41002</v>
          </cell>
        </row>
        <row r="507">
          <cell r="A507" t="str">
            <v>41003</v>
          </cell>
        </row>
        <row r="508">
          <cell r="A508" t="str">
            <v>41004</v>
          </cell>
        </row>
        <row r="509">
          <cell r="A509" t="str">
            <v>41005</v>
          </cell>
        </row>
        <row r="510">
          <cell r="A510" t="str">
            <v>41006</v>
          </cell>
        </row>
        <row r="511">
          <cell r="A511" t="str">
            <v>41007</v>
          </cell>
        </row>
        <row r="512">
          <cell r="A512" t="str">
            <v>41008</v>
          </cell>
        </row>
        <row r="513">
          <cell r="A513" t="str">
            <v>41009</v>
          </cell>
        </row>
        <row r="514">
          <cell r="A514" t="str">
            <v>41010</v>
          </cell>
        </row>
        <row r="515">
          <cell r="A515" t="str">
            <v>41011</v>
          </cell>
        </row>
        <row r="516">
          <cell r="A516" t="str">
            <v>41012</v>
          </cell>
        </row>
        <row r="517">
          <cell r="A517" t="str">
            <v>41013</v>
          </cell>
        </row>
        <row r="518">
          <cell r="A518" t="str">
            <v>41014</v>
          </cell>
        </row>
        <row r="519">
          <cell r="A519" t="str">
            <v>41015</v>
          </cell>
        </row>
        <row r="520">
          <cell r="A520" t="str">
            <v>41016</v>
          </cell>
        </row>
        <row r="521">
          <cell r="A521" t="str">
            <v>41017</v>
          </cell>
        </row>
        <row r="522">
          <cell r="A522" t="str">
            <v>41018</v>
          </cell>
        </row>
        <row r="523">
          <cell r="A523" t="str">
            <v>41019</v>
          </cell>
        </row>
        <row r="524">
          <cell r="A524" t="str">
            <v>41020</v>
          </cell>
        </row>
        <row r="525">
          <cell r="A525" t="str">
            <v>41021</v>
          </cell>
        </row>
        <row r="526">
          <cell r="A526" t="str">
            <v>41022</v>
          </cell>
        </row>
        <row r="527">
          <cell r="A527" t="str">
            <v>41023</v>
          </cell>
        </row>
        <row r="528">
          <cell r="A528" t="str">
            <v>41024</v>
          </cell>
        </row>
        <row r="529">
          <cell r="A529" t="str">
            <v>41025</v>
          </cell>
        </row>
        <row r="530">
          <cell r="A530" t="str">
            <v>41026</v>
          </cell>
        </row>
        <row r="531">
          <cell r="A531" t="str">
            <v>41027</v>
          </cell>
        </row>
        <row r="532">
          <cell r="A532" t="str">
            <v>42000</v>
          </cell>
        </row>
        <row r="533">
          <cell r="A533" t="str">
            <v>42001</v>
          </cell>
        </row>
        <row r="534">
          <cell r="A534" t="str">
            <v>42002</v>
          </cell>
        </row>
        <row r="535">
          <cell r="A535" t="str">
            <v>42003</v>
          </cell>
        </row>
        <row r="536">
          <cell r="A536" t="str">
            <v>42004</v>
          </cell>
        </row>
        <row r="537">
          <cell r="A537" t="str">
            <v>42005</v>
          </cell>
        </row>
        <row r="538">
          <cell r="A538" t="str">
            <v>42006</v>
          </cell>
        </row>
        <row r="539">
          <cell r="A539" t="str">
            <v>42007</v>
          </cell>
        </row>
        <row r="540">
          <cell r="A540" t="str">
            <v>42008</v>
          </cell>
        </row>
        <row r="541">
          <cell r="A541" t="str">
            <v>42009</v>
          </cell>
        </row>
        <row r="542">
          <cell r="A542" t="str">
            <v>42010</v>
          </cell>
        </row>
        <row r="543">
          <cell r="A543" t="str">
            <v>42011</v>
          </cell>
        </row>
        <row r="544">
          <cell r="A544" t="str">
            <v>42012</v>
          </cell>
        </row>
        <row r="545">
          <cell r="A545" t="str">
            <v>42013</v>
          </cell>
        </row>
        <row r="546">
          <cell r="A546" t="str">
            <v>42014</v>
          </cell>
        </row>
        <row r="547">
          <cell r="A547" t="str">
            <v>42015</v>
          </cell>
        </row>
        <row r="548">
          <cell r="A548" t="str">
            <v>42016</v>
          </cell>
        </row>
        <row r="549">
          <cell r="A549" t="str">
            <v>42017</v>
          </cell>
        </row>
        <row r="550">
          <cell r="A550" t="str">
            <v>42018</v>
          </cell>
        </row>
        <row r="551">
          <cell r="A551" t="str">
            <v>42019</v>
          </cell>
        </row>
        <row r="552">
          <cell r="A552" t="str">
            <v>42020</v>
          </cell>
        </row>
        <row r="553">
          <cell r="A553" t="str">
            <v>42021</v>
          </cell>
        </row>
        <row r="554">
          <cell r="A554" t="str">
            <v>42022</v>
          </cell>
        </row>
        <row r="555">
          <cell r="A555" t="str">
            <v>43000</v>
          </cell>
        </row>
        <row r="556">
          <cell r="A556" t="str">
            <v>43001</v>
          </cell>
        </row>
        <row r="557">
          <cell r="A557" t="str">
            <v>43002</v>
          </cell>
        </row>
        <row r="558">
          <cell r="A558" t="str">
            <v>43003</v>
          </cell>
        </row>
        <row r="559">
          <cell r="A559" t="str">
            <v>43004</v>
          </cell>
        </row>
        <row r="560">
          <cell r="A560" t="str">
            <v>43005</v>
          </cell>
        </row>
        <row r="561">
          <cell r="A561" t="str">
            <v>43006</v>
          </cell>
        </row>
        <row r="562">
          <cell r="A562" t="str">
            <v>43007</v>
          </cell>
        </row>
        <row r="563">
          <cell r="A563" t="str">
            <v>43008</v>
          </cell>
        </row>
        <row r="564">
          <cell r="A564" t="str">
            <v>43009</v>
          </cell>
        </row>
        <row r="565">
          <cell r="A565" t="str">
            <v>43010</v>
          </cell>
        </row>
        <row r="566">
          <cell r="A566" t="str">
            <v>43011</v>
          </cell>
        </row>
        <row r="567">
          <cell r="A567" t="str">
            <v>43012</v>
          </cell>
        </row>
        <row r="568">
          <cell r="A568" t="str">
            <v>43013</v>
          </cell>
        </row>
        <row r="569">
          <cell r="A569" t="str">
            <v>43014</v>
          </cell>
        </row>
        <row r="570">
          <cell r="A570" t="str">
            <v>43015</v>
          </cell>
        </row>
        <row r="571">
          <cell r="A571" t="str">
            <v>43016</v>
          </cell>
        </row>
        <row r="572">
          <cell r="A572" t="str">
            <v>43017</v>
          </cell>
        </row>
        <row r="573">
          <cell r="A573" t="str">
            <v>43018</v>
          </cell>
        </row>
        <row r="574">
          <cell r="A574" t="str">
            <v>43019</v>
          </cell>
        </row>
        <row r="575">
          <cell r="A575" t="str">
            <v>43020</v>
          </cell>
        </row>
        <row r="576">
          <cell r="A576" t="str">
            <v>43021</v>
          </cell>
        </row>
        <row r="577">
          <cell r="A577" t="str">
            <v>43022</v>
          </cell>
        </row>
        <row r="578">
          <cell r="A578" t="str">
            <v>43023</v>
          </cell>
        </row>
        <row r="579">
          <cell r="A579" t="str">
            <v>43024</v>
          </cell>
        </row>
        <row r="580">
          <cell r="A580" t="str">
            <v>43025</v>
          </cell>
        </row>
        <row r="581">
          <cell r="A581" t="str">
            <v>43026</v>
          </cell>
        </row>
        <row r="582">
          <cell r="A582" t="str">
            <v>43027</v>
          </cell>
        </row>
        <row r="583">
          <cell r="A583" t="str">
            <v>43028</v>
          </cell>
        </row>
        <row r="584">
          <cell r="A584" t="str">
            <v>43029</v>
          </cell>
        </row>
        <row r="585">
          <cell r="A585" t="str">
            <v>43030</v>
          </cell>
        </row>
        <row r="586">
          <cell r="A586" t="str">
            <v>43031</v>
          </cell>
        </row>
        <row r="587">
          <cell r="A587" t="str">
            <v>43032</v>
          </cell>
        </row>
        <row r="588">
          <cell r="A588" t="str">
            <v>43033</v>
          </cell>
        </row>
        <row r="589">
          <cell r="A589" t="str">
            <v>43034</v>
          </cell>
        </row>
        <row r="590">
          <cell r="A590" t="str">
            <v>43035</v>
          </cell>
        </row>
        <row r="591">
          <cell r="A591" t="str">
            <v>43036</v>
          </cell>
        </row>
        <row r="592">
          <cell r="A592" t="str">
            <v>43037</v>
          </cell>
        </row>
        <row r="593">
          <cell r="A593" t="str">
            <v>43038</v>
          </cell>
        </row>
        <row r="594">
          <cell r="A594" t="str">
            <v>43039</v>
          </cell>
        </row>
        <row r="595">
          <cell r="A595" t="str">
            <v>43040</v>
          </cell>
        </row>
        <row r="596">
          <cell r="A596" t="str">
            <v>43041</v>
          </cell>
        </row>
        <row r="597">
          <cell r="A597" t="str">
            <v>43042</v>
          </cell>
        </row>
        <row r="598">
          <cell r="A598" t="str">
            <v>43043</v>
          </cell>
        </row>
        <row r="599">
          <cell r="A599" t="str">
            <v>43044</v>
          </cell>
        </row>
        <row r="600">
          <cell r="A600" t="str">
            <v>43045</v>
          </cell>
        </row>
        <row r="601">
          <cell r="A601" t="str">
            <v>43046</v>
          </cell>
        </row>
        <row r="602">
          <cell r="A602" t="str">
            <v>43047</v>
          </cell>
        </row>
        <row r="603">
          <cell r="A603" t="str">
            <v>43048</v>
          </cell>
        </row>
        <row r="604">
          <cell r="A604" t="str">
            <v>44000</v>
          </cell>
        </row>
        <row r="605">
          <cell r="A605" t="str">
            <v>44001</v>
          </cell>
        </row>
        <row r="606">
          <cell r="A606" t="str">
            <v>44002</v>
          </cell>
        </row>
        <row r="607">
          <cell r="A607" t="str">
            <v>44003</v>
          </cell>
        </row>
        <row r="608">
          <cell r="A608" t="str">
            <v>44004</v>
          </cell>
        </row>
        <row r="609">
          <cell r="A609" t="str">
            <v>44005</v>
          </cell>
        </row>
        <row r="610">
          <cell r="A610" t="str">
            <v>44006</v>
          </cell>
        </row>
        <row r="611">
          <cell r="A611" t="str">
            <v>44007</v>
          </cell>
        </row>
        <row r="612">
          <cell r="A612" t="str">
            <v>44008</v>
          </cell>
        </row>
        <row r="613">
          <cell r="A613" t="str">
            <v>44009</v>
          </cell>
        </row>
        <row r="614">
          <cell r="A614" t="str">
            <v>44010</v>
          </cell>
        </row>
        <row r="615">
          <cell r="A615" t="str">
            <v>44011</v>
          </cell>
        </row>
        <row r="616">
          <cell r="A616" t="str">
            <v>45000</v>
          </cell>
        </row>
        <row r="617">
          <cell r="A617" t="str">
            <v>45100</v>
          </cell>
        </row>
        <row r="618">
          <cell r="A618" t="str">
            <v>45101</v>
          </cell>
        </row>
        <row r="619">
          <cell r="A619" t="str">
            <v>45102</v>
          </cell>
        </row>
        <row r="620">
          <cell r="A620" t="str">
            <v>45200</v>
          </cell>
        </row>
        <row r="621">
          <cell r="A621" t="str">
            <v>45201</v>
          </cell>
        </row>
        <row r="622">
          <cell r="A622" t="str">
            <v>45202</v>
          </cell>
        </row>
        <row r="623">
          <cell r="A623" t="str">
            <v>45203</v>
          </cell>
        </row>
        <row r="624">
          <cell r="A624" t="str">
            <v>45204</v>
          </cell>
        </row>
        <row r="625">
          <cell r="A625" t="str">
            <v>45300</v>
          </cell>
        </row>
        <row r="626">
          <cell r="A626" t="str">
            <v>45301</v>
          </cell>
        </row>
        <row r="627">
          <cell r="A627" t="str">
            <v>45302</v>
          </cell>
        </row>
        <row r="628">
          <cell r="A628" t="str">
            <v>45303</v>
          </cell>
        </row>
        <row r="629">
          <cell r="A629" t="str">
            <v>45304</v>
          </cell>
        </row>
        <row r="630">
          <cell r="A630" t="str">
            <v>45400</v>
          </cell>
        </row>
        <row r="631">
          <cell r="A631" t="str">
            <v>45500</v>
          </cell>
        </row>
        <row r="632">
          <cell r="A632" t="str">
            <v>45501</v>
          </cell>
        </row>
        <row r="633">
          <cell r="A633" t="str">
            <v>45600</v>
          </cell>
        </row>
        <row r="634">
          <cell r="A634" t="str">
            <v>45601</v>
          </cell>
        </row>
        <row r="635">
          <cell r="A635" t="str">
            <v>45602</v>
          </cell>
        </row>
        <row r="636">
          <cell r="A636" t="str">
            <v>45603</v>
          </cell>
        </row>
        <row r="637">
          <cell r="A637" t="str">
            <v>45604</v>
          </cell>
        </row>
        <row r="638">
          <cell r="A638" t="str">
            <v>45700</v>
          </cell>
        </row>
        <row r="639">
          <cell r="A639" t="str">
            <v>45701</v>
          </cell>
        </row>
        <row r="640">
          <cell r="A640" t="str">
            <v>45800</v>
          </cell>
        </row>
        <row r="641">
          <cell r="A641" t="str">
            <v>45900</v>
          </cell>
        </row>
        <row r="642">
          <cell r="A642" t="str">
            <v>46000</v>
          </cell>
        </row>
        <row r="643">
          <cell r="A643" t="str">
            <v>46001</v>
          </cell>
        </row>
        <row r="644">
          <cell r="A644" t="str">
            <v>46100</v>
          </cell>
        </row>
        <row r="645">
          <cell r="A645" t="str">
            <v>46200</v>
          </cell>
        </row>
        <row r="646">
          <cell r="A646" t="str">
            <v>46300</v>
          </cell>
        </row>
        <row r="647">
          <cell r="A647" t="str">
            <v>46400</v>
          </cell>
        </row>
        <row r="648">
          <cell r="A648" t="str">
            <v>46500</v>
          </cell>
        </row>
        <row r="649">
          <cell r="A649" t="str">
            <v>46600</v>
          </cell>
        </row>
        <row r="650">
          <cell r="A650" t="str">
            <v>46700</v>
          </cell>
        </row>
        <row r="651">
          <cell r="A651" t="str">
            <v>46800</v>
          </cell>
        </row>
        <row r="652">
          <cell r="A652" t="str">
            <v>46801</v>
          </cell>
        </row>
        <row r="653">
          <cell r="A653" t="str">
            <v>47001</v>
          </cell>
        </row>
        <row r="654">
          <cell r="A654" t="str">
            <v>47002</v>
          </cell>
        </row>
        <row r="655">
          <cell r="A655" t="str">
            <v>47003</v>
          </cell>
        </row>
        <row r="656">
          <cell r="A656" t="str">
            <v>47004</v>
          </cell>
        </row>
        <row r="657">
          <cell r="A657" t="str">
            <v>47005</v>
          </cell>
        </row>
        <row r="658">
          <cell r="A658" t="str">
            <v>47006</v>
          </cell>
        </row>
        <row r="659">
          <cell r="A659" t="str">
            <v>47007</v>
          </cell>
        </row>
        <row r="660">
          <cell r="A660" t="str">
            <v>47008</v>
          </cell>
        </row>
        <row r="661">
          <cell r="A661" t="str">
            <v>47009</v>
          </cell>
        </row>
        <row r="662">
          <cell r="A662" t="str">
            <v>47010</v>
          </cell>
        </row>
        <row r="663">
          <cell r="A663" t="str">
            <v>47011</v>
          </cell>
        </row>
        <row r="664">
          <cell r="A664" t="str">
            <v>47012</v>
          </cell>
        </row>
        <row r="665">
          <cell r="A665" t="str">
            <v>47013</v>
          </cell>
        </row>
        <row r="666">
          <cell r="A666" t="str">
            <v>47014</v>
          </cell>
        </row>
        <row r="667">
          <cell r="A667" t="str">
            <v>47015</v>
          </cell>
        </row>
        <row r="668">
          <cell r="A668" t="str">
            <v>47016</v>
          </cell>
        </row>
        <row r="669">
          <cell r="A669" t="str">
            <v>47017</v>
          </cell>
        </row>
        <row r="670">
          <cell r="A670" t="str">
            <v>47018</v>
          </cell>
        </row>
        <row r="671">
          <cell r="A671" t="str">
            <v>47019</v>
          </cell>
        </row>
        <row r="672">
          <cell r="A672" t="str">
            <v>47020</v>
          </cell>
        </row>
        <row r="673">
          <cell r="A673" t="str">
            <v>47021</v>
          </cell>
        </row>
        <row r="674">
          <cell r="A674" t="str">
            <v>47022</v>
          </cell>
        </row>
        <row r="675">
          <cell r="A675" t="str">
            <v>47023</v>
          </cell>
        </row>
        <row r="676">
          <cell r="A676" t="str">
            <v>47024</v>
          </cell>
        </row>
        <row r="677">
          <cell r="A677" t="str">
            <v>47025</v>
          </cell>
        </row>
        <row r="678">
          <cell r="A678" t="str">
            <v>47026</v>
          </cell>
        </row>
        <row r="679">
          <cell r="A679" t="str">
            <v>47027</v>
          </cell>
        </row>
        <row r="680">
          <cell r="A680" t="str">
            <v>47028</v>
          </cell>
        </row>
        <row r="681">
          <cell r="A681" t="str">
            <v>47029</v>
          </cell>
        </row>
        <row r="682">
          <cell r="A682" t="str">
            <v>47030</v>
          </cell>
        </row>
        <row r="683">
          <cell r="A683" t="str">
            <v>47031</v>
          </cell>
        </row>
        <row r="684">
          <cell r="A684" t="str">
            <v>47032</v>
          </cell>
        </row>
        <row r="685">
          <cell r="A685" t="str">
            <v>47033</v>
          </cell>
        </row>
        <row r="686">
          <cell r="A686" t="str">
            <v>47034</v>
          </cell>
        </row>
        <row r="687">
          <cell r="A687" t="str">
            <v>47035</v>
          </cell>
        </row>
        <row r="688">
          <cell r="A688" t="str">
            <v>47036</v>
          </cell>
        </row>
        <row r="689">
          <cell r="A689" t="str">
            <v>47038</v>
          </cell>
        </row>
        <row r="690">
          <cell r="A690" t="str">
            <v>47039</v>
          </cell>
        </row>
        <row r="691">
          <cell r="A691" t="str">
            <v>47040</v>
          </cell>
        </row>
        <row r="692">
          <cell r="A692" t="str">
            <v>47041</v>
          </cell>
        </row>
        <row r="693">
          <cell r="A693" t="str">
            <v>47042</v>
          </cell>
        </row>
        <row r="694">
          <cell r="A694" t="str">
            <v>47043</v>
          </cell>
        </row>
        <row r="695">
          <cell r="A695" t="str">
            <v>47044</v>
          </cell>
        </row>
        <row r="696">
          <cell r="A696" t="str">
            <v>47045</v>
          </cell>
        </row>
        <row r="697">
          <cell r="A697" t="str">
            <v>47046</v>
          </cell>
        </row>
        <row r="698">
          <cell r="A698" t="str">
            <v>47047</v>
          </cell>
        </row>
        <row r="699">
          <cell r="A699" t="str">
            <v>47048</v>
          </cell>
        </row>
        <row r="700">
          <cell r="A700" t="str">
            <v>47049</v>
          </cell>
        </row>
        <row r="701">
          <cell r="A701" t="str">
            <v>47050</v>
          </cell>
        </row>
        <row r="702">
          <cell r="A702" t="str">
            <v>47051</v>
          </cell>
        </row>
        <row r="703">
          <cell r="A703" t="str">
            <v>47052</v>
          </cell>
        </row>
        <row r="704">
          <cell r="A704" t="str">
            <v>47053</v>
          </cell>
        </row>
        <row r="705">
          <cell r="A705" t="str">
            <v>47054</v>
          </cell>
        </row>
        <row r="706">
          <cell r="A706" t="str">
            <v>47055</v>
          </cell>
        </row>
        <row r="707">
          <cell r="A707" t="str">
            <v>47056</v>
          </cell>
        </row>
        <row r="708">
          <cell r="A708" t="str">
            <v>47057</v>
          </cell>
        </row>
        <row r="709">
          <cell r="A709" t="str">
            <v>47058</v>
          </cell>
        </row>
        <row r="710">
          <cell r="A710" t="str">
            <v>47059</v>
          </cell>
        </row>
        <row r="711">
          <cell r="A711" t="str">
            <v>47060</v>
          </cell>
        </row>
        <row r="712">
          <cell r="A712" t="str">
            <v>47061</v>
          </cell>
        </row>
        <row r="713">
          <cell r="A713" t="str">
            <v>47062</v>
          </cell>
        </row>
        <row r="714">
          <cell r="A714" t="str">
            <v>47063</v>
          </cell>
        </row>
        <row r="715">
          <cell r="A715" t="str">
            <v>47064</v>
          </cell>
        </row>
        <row r="716">
          <cell r="A716" t="str">
            <v>47065</v>
          </cell>
        </row>
        <row r="717">
          <cell r="A717" t="str">
            <v>47066</v>
          </cell>
        </row>
        <row r="718">
          <cell r="A718" t="str">
            <v>47067</v>
          </cell>
        </row>
        <row r="719">
          <cell r="A719" t="str">
            <v>47068</v>
          </cell>
        </row>
        <row r="720">
          <cell r="A720" t="str">
            <v>47069</v>
          </cell>
        </row>
        <row r="721">
          <cell r="A721" t="str">
            <v>47070</v>
          </cell>
        </row>
        <row r="722">
          <cell r="A722" t="str">
            <v>47071</v>
          </cell>
        </row>
        <row r="723">
          <cell r="A723" t="str">
            <v>47072</v>
          </cell>
        </row>
        <row r="724">
          <cell r="A724" t="str">
            <v>47073</v>
          </cell>
        </row>
        <row r="725">
          <cell r="A725" t="str">
            <v>47074</v>
          </cell>
        </row>
        <row r="726">
          <cell r="A726" t="str">
            <v>47075</v>
          </cell>
        </row>
        <row r="727">
          <cell r="A727" t="str">
            <v>47076</v>
          </cell>
        </row>
        <row r="728">
          <cell r="A728" t="str">
            <v>47077</v>
          </cell>
        </row>
        <row r="729">
          <cell r="A729" t="str">
            <v>48000</v>
          </cell>
        </row>
        <row r="730">
          <cell r="A730" t="str">
            <v>48002</v>
          </cell>
        </row>
        <row r="731">
          <cell r="A731" t="str">
            <v>48003</v>
          </cell>
        </row>
        <row r="732">
          <cell r="A732" t="str">
            <v>48005</v>
          </cell>
        </row>
        <row r="733">
          <cell r="A733" t="str">
            <v>48006</v>
          </cell>
        </row>
        <row r="734">
          <cell r="A734" t="str">
            <v>48007</v>
          </cell>
        </row>
        <row r="735">
          <cell r="A735" t="str">
            <v>48008</v>
          </cell>
        </row>
        <row r="736">
          <cell r="A736" t="str">
            <v>48009</v>
          </cell>
        </row>
        <row r="737">
          <cell r="A737" t="str">
            <v>48010</v>
          </cell>
        </row>
        <row r="738">
          <cell r="A738" t="str">
            <v>48011</v>
          </cell>
        </row>
        <row r="739">
          <cell r="A739" t="str">
            <v>48012</v>
          </cell>
        </row>
        <row r="740">
          <cell r="A740" t="str">
            <v>48013</v>
          </cell>
        </row>
        <row r="741">
          <cell r="A741" t="str">
            <v>48014</v>
          </cell>
        </row>
        <row r="742">
          <cell r="A742" t="str">
            <v>48015</v>
          </cell>
        </row>
        <row r="743">
          <cell r="A743" t="str">
            <v>48016</v>
          </cell>
        </row>
        <row r="744">
          <cell r="A744" t="str">
            <v>48017</v>
          </cell>
        </row>
        <row r="745">
          <cell r="A745" t="str">
            <v>48018</v>
          </cell>
        </row>
        <row r="746">
          <cell r="A746" t="str">
            <v>48019</v>
          </cell>
        </row>
        <row r="747">
          <cell r="A747" t="str">
            <v>48020</v>
          </cell>
        </row>
        <row r="748">
          <cell r="A748" t="str">
            <v>48021</v>
          </cell>
        </row>
        <row r="749">
          <cell r="A749" t="str">
            <v>48022</v>
          </cell>
        </row>
        <row r="750">
          <cell r="A750" t="str">
            <v>48023</v>
          </cell>
        </row>
        <row r="751">
          <cell r="A751" t="str">
            <v>48024</v>
          </cell>
        </row>
        <row r="752">
          <cell r="A752" t="str">
            <v>48025</v>
          </cell>
        </row>
        <row r="753">
          <cell r="A753" t="str">
            <v>48026</v>
          </cell>
        </row>
        <row r="754">
          <cell r="A754" t="str">
            <v>48027</v>
          </cell>
        </row>
        <row r="755">
          <cell r="A755" t="str">
            <v>48028</v>
          </cell>
        </row>
        <row r="756">
          <cell r="A756" t="str">
            <v>48029</v>
          </cell>
        </row>
        <row r="757">
          <cell r="A757" t="str">
            <v>48030</v>
          </cell>
        </row>
        <row r="758">
          <cell r="A758" t="str">
            <v>48031</v>
          </cell>
        </row>
        <row r="759">
          <cell r="A759" t="str">
            <v>49000</v>
          </cell>
        </row>
        <row r="760">
          <cell r="A760" t="str">
            <v>49001</v>
          </cell>
        </row>
        <row r="761">
          <cell r="A761" t="str">
            <v>49002</v>
          </cell>
        </row>
        <row r="762">
          <cell r="A762" t="str">
            <v>49003</v>
          </cell>
        </row>
        <row r="763">
          <cell r="A763" t="str">
            <v>49004</v>
          </cell>
        </row>
        <row r="764">
          <cell r="A764" t="str">
            <v>49005</v>
          </cell>
        </row>
        <row r="765">
          <cell r="A765" t="str">
            <v>49006</v>
          </cell>
        </row>
        <row r="766">
          <cell r="A766" t="str">
            <v>49007</v>
          </cell>
        </row>
        <row r="767">
          <cell r="A767" t="str">
            <v>49008</v>
          </cell>
        </row>
        <row r="768">
          <cell r="A768" t="str">
            <v>49009</v>
          </cell>
        </row>
        <row r="769">
          <cell r="A769" t="str">
            <v>49010</v>
          </cell>
        </row>
        <row r="770">
          <cell r="A770" t="str">
            <v>49011</v>
          </cell>
        </row>
        <row r="771">
          <cell r="A771" t="str">
            <v>49012</v>
          </cell>
        </row>
        <row r="772">
          <cell r="A772" t="str">
            <v>49013</v>
          </cell>
        </row>
        <row r="773">
          <cell r="A773" t="str">
            <v>49014</v>
          </cell>
        </row>
        <row r="774">
          <cell r="A774" t="str">
            <v>50000</v>
          </cell>
        </row>
        <row r="775">
          <cell r="A775" t="str">
            <v>50001</v>
          </cell>
        </row>
        <row r="776">
          <cell r="A776" t="str">
            <v>50002</v>
          </cell>
        </row>
        <row r="777">
          <cell r="A777" t="str">
            <v>50003</v>
          </cell>
        </row>
        <row r="778">
          <cell r="A778" t="str">
            <v>50004</v>
          </cell>
        </row>
        <row r="779">
          <cell r="A779" t="str">
            <v>50005</v>
          </cell>
        </row>
        <row r="780">
          <cell r="A780" t="str">
            <v>50006</v>
          </cell>
        </row>
        <row r="781">
          <cell r="A781" t="str">
            <v>50007</v>
          </cell>
        </row>
        <row r="782">
          <cell r="A782" t="str">
            <v>50008</v>
          </cell>
        </row>
        <row r="783">
          <cell r="A783" t="str">
            <v>50009</v>
          </cell>
        </row>
        <row r="784">
          <cell r="A784" t="str">
            <v>50010</v>
          </cell>
        </row>
        <row r="785">
          <cell r="A785" t="str">
            <v>50011</v>
          </cell>
        </row>
        <row r="786">
          <cell r="A786" t="str">
            <v>50012</v>
          </cell>
        </row>
        <row r="787">
          <cell r="A787" t="str">
            <v>50013</v>
          </cell>
        </row>
        <row r="788">
          <cell r="A788" t="str">
            <v>50014</v>
          </cell>
        </row>
        <row r="789">
          <cell r="A789" t="str">
            <v>50015</v>
          </cell>
        </row>
        <row r="790">
          <cell r="A790" t="str">
            <v>50016</v>
          </cell>
        </row>
        <row r="791">
          <cell r="A791" t="str">
            <v>50017</v>
          </cell>
        </row>
        <row r="792">
          <cell r="A792" t="str">
            <v>50018</v>
          </cell>
        </row>
        <row r="793">
          <cell r="A793" t="str">
            <v>50019</v>
          </cell>
        </row>
        <row r="794">
          <cell r="A794" t="str">
            <v>50020</v>
          </cell>
        </row>
        <row r="795">
          <cell r="A795" t="str">
            <v>50021</v>
          </cell>
        </row>
        <row r="796">
          <cell r="A796" t="str">
            <v>50022</v>
          </cell>
        </row>
        <row r="797">
          <cell r="A797" t="str">
            <v>50023</v>
          </cell>
        </row>
        <row r="798">
          <cell r="A798" t="str">
            <v>50024</v>
          </cell>
        </row>
        <row r="799">
          <cell r="A799" t="str">
            <v>50025</v>
          </cell>
        </row>
        <row r="800">
          <cell r="A800" t="str">
            <v>50026</v>
          </cell>
        </row>
        <row r="801">
          <cell r="A801" t="str">
            <v>51000</v>
          </cell>
        </row>
        <row r="802">
          <cell r="A802" t="str">
            <v>51001</v>
          </cell>
        </row>
        <row r="803">
          <cell r="A803" t="str">
            <v>51002</v>
          </cell>
        </row>
        <row r="804">
          <cell r="A804" t="str">
            <v>52000</v>
          </cell>
        </row>
        <row r="805">
          <cell r="A805" t="str">
            <v>53000</v>
          </cell>
        </row>
        <row r="806">
          <cell r="A806" t="str">
            <v>54002</v>
          </cell>
        </row>
        <row r="807">
          <cell r="A807" t="str">
            <v>54003</v>
          </cell>
        </row>
        <row r="808">
          <cell r="A808" t="str">
            <v>54004</v>
          </cell>
        </row>
        <row r="809">
          <cell r="A809" t="str">
            <v>54005</v>
          </cell>
        </row>
        <row r="810">
          <cell r="A810" t="str">
            <v>54006</v>
          </cell>
        </row>
        <row r="811">
          <cell r="A811" t="str">
            <v>54007</v>
          </cell>
        </row>
        <row r="812">
          <cell r="A812" t="str">
            <v>54008</v>
          </cell>
        </row>
        <row r="813">
          <cell r="A813" t="str">
            <v>54009</v>
          </cell>
        </row>
        <row r="814">
          <cell r="A814" t="str">
            <v>54010</v>
          </cell>
        </row>
        <row r="815">
          <cell r="A815" t="str">
            <v>55000</v>
          </cell>
        </row>
        <row r="816">
          <cell r="A816" t="str">
            <v>01000</v>
          </cell>
        </row>
        <row r="817">
          <cell r="A817" t="str">
            <v>01001</v>
          </cell>
        </row>
        <row r="818">
          <cell r="A818" t="str">
            <v>01002</v>
          </cell>
        </row>
        <row r="819">
          <cell r="A819" t="str">
            <v>01003</v>
          </cell>
        </row>
        <row r="820">
          <cell r="A820" t="str">
            <v>01004</v>
          </cell>
        </row>
        <row r="821">
          <cell r="A821" t="str">
            <v>01005</v>
          </cell>
        </row>
        <row r="822">
          <cell r="A822" t="str">
            <v>01006</v>
          </cell>
        </row>
        <row r="823">
          <cell r="A823" t="str">
            <v>01007</v>
          </cell>
        </row>
        <row r="824">
          <cell r="A824" t="str">
            <v>01100</v>
          </cell>
        </row>
        <row r="825">
          <cell r="A825" t="str">
            <v>01101</v>
          </cell>
        </row>
        <row r="826">
          <cell r="A826" t="str">
            <v>01200</v>
          </cell>
        </row>
        <row r="827">
          <cell r="A827" t="str">
            <v>01201</v>
          </cell>
        </row>
        <row r="828">
          <cell r="A828" t="str">
            <v>01202</v>
          </cell>
        </row>
        <row r="829">
          <cell r="A829" t="str">
            <v>02000</v>
          </cell>
        </row>
        <row r="830">
          <cell r="A830" t="str">
            <v>03000</v>
          </cell>
        </row>
        <row r="831">
          <cell r="A831" t="str">
            <v>03001</v>
          </cell>
        </row>
        <row r="832">
          <cell r="A832" t="str">
            <v>03002</v>
          </cell>
        </row>
        <row r="833">
          <cell r="A833" t="str">
            <v>03003</v>
          </cell>
        </row>
        <row r="834">
          <cell r="A834" t="str">
            <v>03300</v>
          </cell>
        </row>
        <row r="835">
          <cell r="A835" t="str">
            <v>03301</v>
          </cell>
        </row>
        <row r="836">
          <cell r="A836" t="str">
            <v>03302</v>
          </cell>
        </row>
        <row r="837">
          <cell r="A837" t="str">
            <v>03400</v>
          </cell>
        </row>
        <row r="838">
          <cell r="A838" t="str">
            <v>03401</v>
          </cell>
        </row>
        <row r="839">
          <cell r="A839" t="str">
            <v>03402</v>
          </cell>
        </row>
        <row r="840">
          <cell r="A840" t="str">
            <v>03403</v>
          </cell>
        </row>
        <row r="841">
          <cell r="A841" t="str">
            <v>03600</v>
          </cell>
        </row>
        <row r="842">
          <cell r="A842" t="str">
            <v>03601</v>
          </cell>
        </row>
        <row r="843">
          <cell r="A843" t="str">
            <v>03700</v>
          </cell>
        </row>
        <row r="844">
          <cell r="A844" t="str">
            <v>03701</v>
          </cell>
        </row>
        <row r="845">
          <cell r="A845" t="str">
            <v>03702</v>
          </cell>
        </row>
        <row r="846">
          <cell r="A846" t="str">
            <v>03703</v>
          </cell>
        </row>
        <row r="847">
          <cell r="A847" t="str">
            <v>03704</v>
          </cell>
        </row>
        <row r="848">
          <cell r="A848" t="str">
            <v>03705</v>
          </cell>
        </row>
        <row r="849">
          <cell r="A849" t="str">
            <v>03706</v>
          </cell>
        </row>
        <row r="850">
          <cell r="A850" t="str">
            <v>03707</v>
          </cell>
        </row>
        <row r="851">
          <cell r="A851" t="str">
            <v>03708</v>
          </cell>
        </row>
        <row r="852">
          <cell r="A852" t="str">
            <v>03709</v>
          </cell>
        </row>
        <row r="853">
          <cell r="A853" t="str">
            <v>03710</v>
          </cell>
        </row>
        <row r="854">
          <cell r="A854" t="str">
            <v>03711</v>
          </cell>
        </row>
        <row r="855">
          <cell r="A855" t="str">
            <v>04000</v>
          </cell>
        </row>
        <row r="856">
          <cell r="A856" t="str">
            <v>04001</v>
          </cell>
        </row>
        <row r="857">
          <cell r="A857" t="str">
            <v>04100</v>
          </cell>
        </row>
        <row r="858">
          <cell r="A858" t="str">
            <v>04200</v>
          </cell>
        </row>
        <row r="859">
          <cell r="A859" t="str">
            <v>04201</v>
          </cell>
        </row>
        <row r="860">
          <cell r="A860" t="str">
            <v>06000</v>
          </cell>
        </row>
        <row r="861">
          <cell r="A861" t="str">
            <v>06001</v>
          </cell>
        </row>
        <row r="862">
          <cell r="A862" t="str">
            <v>06002</v>
          </cell>
        </row>
        <row r="863">
          <cell r="A863" t="str">
            <v>06003</v>
          </cell>
        </row>
        <row r="864">
          <cell r="A864" t="str">
            <v>06100</v>
          </cell>
        </row>
        <row r="865">
          <cell r="A865" t="str">
            <v>06101</v>
          </cell>
        </row>
        <row r="866">
          <cell r="A866" t="str">
            <v>06200</v>
          </cell>
        </row>
        <row r="867">
          <cell r="A867" t="str">
            <v>06201</v>
          </cell>
        </row>
        <row r="868">
          <cell r="A868" t="str">
            <v>06300</v>
          </cell>
        </row>
        <row r="869">
          <cell r="A869" t="str">
            <v>06301</v>
          </cell>
        </row>
        <row r="870">
          <cell r="A870" t="str">
            <v>06302</v>
          </cell>
        </row>
        <row r="871">
          <cell r="A871" t="str">
            <v>06303</v>
          </cell>
        </row>
        <row r="872">
          <cell r="A872" t="str">
            <v>06304</v>
          </cell>
        </row>
        <row r="873">
          <cell r="A873" t="str">
            <v>06305</v>
          </cell>
        </row>
        <row r="874">
          <cell r="A874" t="str">
            <v>06306</v>
          </cell>
        </row>
        <row r="875">
          <cell r="A875" t="str">
            <v>06307</v>
          </cell>
        </row>
        <row r="876">
          <cell r="A876" t="str">
            <v>06308</v>
          </cell>
        </row>
        <row r="877">
          <cell r="A877" t="str">
            <v>06309</v>
          </cell>
        </row>
        <row r="878">
          <cell r="A878" t="str">
            <v>06310</v>
          </cell>
        </row>
        <row r="879">
          <cell r="A879" t="str">
            <v>06311</v>
          </cell>
        </row>
        <row r="880">
          <cell r="A880" t="str">
            <v>06312</v>
          </cell>
        </row>
        <row r="881">
          <cell r="A881" t="str">
            <v>06313</v>
          </cell>
        </row>
        <row r="882">
          <cell r="A882" t="str">
            <v>06314</v>
          </cell>
        </row>
        <row r="883">
          <cell r="A883" t="str">
            <v>06315</v>
          </cell>
        </row>
        <row r="884">
          <cell r="A884" t="str">
            <v>06400</v>
          </cell>
        </row>
        <row r="885">
          <cell r="A885" t="str">
            <v>06401</v>
          </cell>
        </row>
        <row r="886">
          <cell r="A886" t="str">
            <v>06402</v>
          </cell>
        </row>
        <row r="887">
          <cell r="A887" t="str">
            <v>06403</v>
          </cell>
        </row>
        <row r="888">
          <cell r="A888" t="str">
            <v>06500</v>
          </cell>
        </row>
        <row r="889">
          <cell r="A889" t="str">
            <v>06600</v>
          </cell>
        </row>
        <row r="890">
          <cell r="A890" t="str">
            <v>06601</v>
          </cell>
        </row>
        <row r="891">
          <cell r="A891" t="str">
            <v>06602</v>
          </cell>
        </row>
        <row r="892">
          <cell r="A892" t="str">
            <v>06603</v>
          </cell>
        </row>
        <row r="893">
          <cell r="A893" t="str">
            <v>06604</v>
          </cell>
        </row>
        <row r="894">
          <cell r="A894" t="str">
            <v>06605</v>
          </cell>
        </row>
        <row r="895">
          <cell r="A895" t="str">
            <v>06606</v>
          </cell>
        </row>
        <row r="896">
          <cell r="A896" t="str">
            <v>06607</v>
          </cell>
        </row>
        <row r="897">
          <cell r="A897" t="str">
            <v>06608</v>
          </cell>
        </row>
        <row r="898">
          <cell r="A898" t="str">
            <v>06609</v>
          </cell>
        </row>
        <row r="899">
          <cell r="A899" t="str">
            <v>06610</v>
          </cell>
        </row>
        <row r="900">
          <cell r="A900" t="str">
            <v>06611</v>
          </cell>
        </row>
        <row r="901">
          <cell r="A901" t="str">
            <v>06612</v>
          </cell>
        </row>
        <row r="902">
          <cell r="A902" t="str">
            <v>06613</v>
          </cell>
        </row>
        <row r="903">
          <cell r="A903" t="str">
            <v>06614</v>
          </cell>
        </row>
        <row r="904">
          <cell r="A904" t="str">
            <v>06615</v>
          </cell>
        </row>
        <row r="905">
          <cell r="A905" t="str">
            <v>06616</v>
          </cell>
        </row>
        <row r="906">
          <cell r="A906" t="str">
            <v>06617</v>
          </cell>
        </row>
        <row r="907">
          <cell r="A907" t="str">
            <v>06618</v>
          </cell>
        </row>
        <row r="908">
          <cell r="A908" t="str">
            <v>06619</v>
          </cell>
        </row>
        <row r="909">
          <cell r="A909" t="str">
            <v>06620</v>
          </cell>
        </row>
        <row r="910">
          <cell r="A910" t="str">
            <v>06621</v>
          </cell>
        </row>
        <row r="911">
          <cell r="A911" t="str">
            <v>06622</v>
          </cell>
        </row>
        <row r="912">
          <cell r="A912" t="str">
            <v>06623</v>
          </cell>
        </row>
        <row r="913">
          <cell r="A913" t="str">
            <v>06624</v>
          </cell>
        </row>
        <row r="914">
          <cell r="A914" t="str">
            <v>06625</v>
          </cell>
        </row>
        <row r="915">
          <cell r="A915" t="str">
            <v>06626</v>
          </cell>
        </row>
        <row r="916">
          <cell r="A916" t="str">
            <v>06627</v>
          </cell>
        </row>
        <row r="917">
          <cell r="A917" t="str">
            <v>06628</v>
          </cell>
        </row>
        <row r="918">
          <cell r="A918" t="str">
            <v>06629</v>
          </cell>
        </row>
        <row r="919">
          <cell r="A919" t="str">
            <v>06630</v>
          </cell>
        </row>
        <row r="920">
          <cell r="A920" t="str">
            <v>06631</v>
          </cell>
        </row>
        <row r="921">
          <cell r="A921" t="str">
            <v>06632</v>
          </cell>
        </row>
        <row r="922">
          <cell r="A922" t="str">
            <v>06633</v>
          </cell>
        </row>
        <row r="923">
          <cell r="A923" t="str">
            <v>06634</v>
          </cell>
        </row>
        <row r="924">
          <cell r="A924" t="str">
            <v>06635</v>
          </cell>
        </row>
        <row r="925">
          <cell r="A925" t="str">
            <v>06636</v>
          </cell>
        </row>
        <row r="926">
          <cell r="A926" t="str">
            <v>06637</v>
          </cell>
        </row>
        <row r="927">
          <cell r="A927" t="str">
            <v>06638</v>
          </cell>
        </row>
        <row r="928">
          <cell r="A928" t="str">
            <v>06639</v>
          </cell>
        </row>
        <row r="929">
          <cell r="A929" t="str">
            <v>06640</v>
          </cell>
        </row>
        <row r="930">
          <cell r="A930" t="str">
            <v>06641</v>
          </cell>
        </row>
        <row r="931">
          <cell r="A931" t="str">
            <v>06642</v>
          </cell>
        </row>
        <row r="932">
          <cell r="A932" t="str">
            <v>06643</v>
          </cell>
        </row>
        <row r="933">
          <cell r="A933" t="str">
            <v>06644</v>
          </cell>
        </row>
        <row r="934">
          <cell r="A934" t="str">
            <v>06645</v>
          </cell>
        </row>
        <row r="935">
          <cell r="A935" t="str">
            <v>06646</v>
          </cell>
        </row>
        <row r="936">
          <cell r="A936" t="str">
            <v>07000</v>
          </cell>
        </row>
        <row r="937">
          <cell r="A937" t="str">
            <v>07100</v>
          </cell>
        </row>
        <row r="938">
          <cell r="A938" t="str">
            <v>07101</v>
          </cell>
        </row>
        <row r="939">
          <cell r="A939" t="str">
            <v>07102</v>
          </cell>
        </row>
        <row r="940">
          <cell r="A940" t="str">
            <v>07200</v>
          </cell>
        </row>
        <row r="941">
          <cell r="A941" t="str">
            <v>07201</v>
          </cell>
        </row>
        <row r="942">
          <cell r="A942" t="str">
            <v>07202</v>
          </cell>
        </row>
        <row r="943">
          <cell r="A943" t="str">
            <v>07203</v>
          </cell>
        </row>
        <row r="944">
          <cell r="A944" t="str">
            <v>07204</v>
          </cell>
        </row>
        <row r="945">
          <cell r="A945" t="str">
            <v>07900</v>
          </cell>
        </row>
        <row r="946">
          <cell r="A946" t="str">
            <v>07901</v>
          </cell>
        </row>
        <row r="947">
          <cell r="A947" t="str">
            <v>07902</v>
          </cell>
        </row>
        <row r="948">
          <cell r="A948" t="str">
            <v>07903</v>
          </cell>
        </row>
        <row r="949">
          <cell r="A949" t="str">
            <v>07904</v>
          </cell>
        </row>
        <row r="950">
          <cell r="A950" t="str">
            <v>07905</v>
          </cell>
        </row>
        <row r="951">
          <cell r="A951" t="str">
            <v>07906</v>
          </cell>
        </row>
        <row r="952">
          <cell r="A952" t="str">
            <v>07907</v>
          </cell>
        </row>
        <row r="953">
          <cell r="A953" t="str">
            <v>07908</v>
          </cell>
        </row>
        <row r="954">
          <cell r="A954" t="str">
            <v>07909</v>
          </cell>
        </row>
        <row r="955">
          <cell r="A955" t="str">
            <v>07910</v>
          </cell>
        </row>
        <row r="956">
          <cell r="A956" t="str">
            <v>07911</v>
          </cell>
        </row>
        <row r="957">
          <cell r="A957" t="str">
            <v>07912</v>
          </cell>
        </row>
        <row r="958">
          <cell r="A958" t="str">
            <v>07913</v>
          </cell>
        </row>
        <row r="959">
          <cell r="A959" t="str">
            <v>07914</v>
          </cell>
        </row>
        <row r="960">
          <cell r="A960" t="str">
            <v>07915</v>
          </cell>
        </row>
        <row r="961">
          <cell r="A961" t="str">
            <v>07916</v>
          </cell>
        </row>
        <row r="962">
          <cell r="A962" t="str">
            <v>07917</v>
          </cell>
        </row>
        <row r="963">
          <cell r="A963" t="str">
            <v>07918</v>
          </cell>
        </row>
        <row r="964">
          <cell r="A964" t="str">
            <v>07919</v>
          </cell>
        </row>
        <row r="965">
          <cell r="A965" t="str">
            <v>08000</v>
          </cell>
        </row>
        <row r="966">
          <cell r="A966" t="str">
            <v>08001</v>
          </cell>
        </row>
        <row r="967">
          <cell r="A967" t="str">
            <v>09000</v>
          </cell>
        </row>
        <row r="968">
          <cell r="A968" t="str">
            <v>09100</v>
          </cell>
        </row>
        <row r="969">
          <cell r="A969" t="str">
            <v>09200</v>
          </cell>
        </row>
        <row r="970">
          <cell r="A970" t="str">
            <v>09201</v>
          </cell>
        </row>
        <row r="971">
          <cell r="A971" t="str">
            <v>09202</v>
          </cell>
        </row>
        <row r="972">
          <cell r="A972" t="str">
            <v>09203</v>
          </cell>
        </row>
        <row r="973">
          <cell r="A973" t="str">
            <v>09204</v>
          </cell>
        </row>
        <row r="974">
          <cell r="A974" t="str">
            <v>09205</v>
          </cell>
        </row>
        <row r="975">
          <cell r="A975" t="str">
            <v>09206</v>
          </cell>
        </row>
        <row r="976">
          <cell r="A976" t="str">
            <v>09207</v>
          </cell>
        </row>
        <row r="977">
          <cell r="A977" t="str">
            <v>09208</v>
          </cell>
        </row>
        <row r="978">
          <cell r="A978" t="str">
            <v>09209</v>
          </cell>
        </row>
        <row r="979">
          <cell r="A979" t="str">
            <v>09210</v>
          </cell>
        </row>
        <row r="980">
          <cell r="A980" t="str">
            <v>09211</v>
          </cell>
        </row>
        <row r="981">
          <cell r="A981" t="str">
            <v>09212</v>
          </cell>
        </row>
        <row r="982">
          <cell r="A982" t="str">
            <v>09213</v>
          </cell>
        </row>
        <row r="983">
          <cell r="A983" t="str">
            <v>09900</v>
          </cell>
        </row>
        <row r="984">
          <cell r="A984" t="str">
            <v>09901</v>
          </cell>
        </row>
        <row r="985">
          <cell r="A985" t="str">
            <v>09902</v>
          </cell>
        </row>
        <row r="986">
          <cell r="A986" t="str">
            <v>09903</v>
          </cell>
        </row>
        <row r="987">
          <cell r="A987" t="str">
            <v>09904</v>
          </cell>
        </row>
        <row r="988">
          <cell r="A988" t="str">
            <v>09905</v>
          </cell>
        </row>
        <row r="989">
          <cell r="A989" t="str">
            <v>09906</v>
          </cell>
        </row>
        <row r="990">
          <cell r="A990" t="str">
            <v>09907</v>
          </cell>
        </row>
        <row r="991">
          <cell r="A991" t="str">
            <v>09908</v>
          </cell>
        </row>
        <row r="992">
          <cell r="A992" t="str">
            <v>09909</v>
          </cell>
        </row>
        <row r="993">
          <cell r="A993" t="str">
            <v>09910</v>
          </cell>
        </row>
        <row r="994">
          <cell r="A994" t="str">
            <v>31312</v>
          </cell>
        </row>
        <row r="995">
          <cell r="A995" t="str">
            <v>47078</v>
          </cell>
        </row>
        <row r="996">
          <cell r="A996" t="str">
            <v>47079</v>
          </cell>
        </row>
        <row r="997">
          <cell r="A997" t="str">
            <v>47080</v>
          </cell>
        </row>
        <row r="998">
          <cell r="A998" t="str">
            <v>41028</v>
          </cell>
        </row>
        <row r="999">
          <cell r="A999" t="str">
            <v>43049</v>
          </cell>
        </row>
        <row r="1000">
          <cell r="A1000" t="str">
            <v>07920</v>
          </cell>
        </row>
        <row r="1001">
          <cell r="A1001" t="str">
            <v>18912</v>
          </cell>
        </row>
        <row r="1002">
          <cell r="A1002" t="str">
            <v>26006</v>
          </cell>
        </row>
        <row r="1003">
          <cell r="A1003" t="str">
            <v>48032</v>
          </cell>
        </row>
        <row r="1004">
          <cell r="A1004" t="str">
            <v>50027</v>
          </cell>
        </row>
        <row r="1005">
          <cell r="A1005" t="str">
            <v>01008</v>
          </cell>
        </row>
        <row r="1006">
          <cell r="A1006" t="str">
            <v>31038</v>
          </cell>
        </row>
        <row r="1007">
          <cell r="A1007" t="str">
            <v>31039</v>
          </cell>
        </row>
        <row r="1008">
          <cell r="A1008" t="str">
            <v>49015</v>
          </cell>
        </row>
        <row r="1009">
          <cell r="A1009" t="str">
            <v>11412</v>
          </cell>
        </row>
        <row r="1010">
          <cell r="A1010" t="str">
            <v>31313</v>
          </cell>
        </row>
        <row r="1011">
          <cell r="A1011" t="str">
            <v>27926</v>
          </cell>
        </row>
        <row r="1012">
          <cell r="A1012" t="str">
            <v>47081</v>
          </cell>
        </row>
        <row r="1013">
          <cell r="A1013" t="str">
            <v>47082</v>
          </cell>
        </row>
        <row r="1014">
          <cell r="A1014" t="str">
            <v>06647</v>
          </cell>
        </row>
        <row r="1015">
          <cell r="A1015" t="str">
            <v>40005</v>
          </cell>
        </row>
        <row r="1016">
          <cell r="A1016" t="str">
            <v>03712</v>
          </cell>
        </row>
        <row r="1017">
          <cell r="A1017" t="str">
            <v>03713</v>
          </cell>
        </row>
        <row r="1018">
          <cell r="A1018" t="str">
            <v>07921</v>
          </cell>
        </row>
        <row r="1019">
          <cell r="A1019" t="str">
            <v>31040</v>
          </cell>
        </row>
        <row r="1020">
          <cell r="A1020" t="str">
            <v>31041</v>
          </cell>
        </row>
        <row r="1021">
          <cell r="A1021" t="str">
            <v>31042</v>
          </cell>
        </row>
        <row r="1022">
          <cell r="A1022" t="str">
            <v>03303</v>
          </cell>
        </row>
        <row r="1023">
          <cell r="A1023" t="str">
            <v>22411</v>
          </cell>
        </row>
        <row r="1024">
          <cell r="A1024" t="str">
            <v>20938</v>
          </cell>
        </row>
        <row r="1025">
          <cell r="A1025" t="str">
            <v>03714</v>
          </cell>
        </row>
        <row r="1026">
          <cell r="A1026" t="str">
            <v>27503</v>
          </cell>
        </row>
        <row r="1027">
          <cell r="A1027" t="str">
            <v>48004</v>
          </cell>
        </row>
        <row r="1028">
          <cell r="A1028" t="str">
            <v>31314</v>
          </cell>
        </row>
        <row r="1029">
          <cell r="A1029" t="str">
            <v>32110</v>
          </cell>
        </row>
        <row r="1030">
          <cell r="A1030" t="str">
            <v>20939</v>
          </cell>
        </row>
        <row r="1031">
          <cell r="A1031" t="str">
            <v>16605</v>
          </cell>
        </row>
        <row r="1032">
          <cell r="A1032" t="str">
            <v>24211</v>
          </cell>
        </row>
        <row r="1033">
          <cell r="A1033" t="str">
            <v>06648</v>
          </cell>
        </row>
        <row r="1034">
          <cell r="A1034" t="str">
            <v>18005</v>
          </cell>
        </row>
        <row r="1035">
          <cell r="A1035" t="str">
            <v>03004</v>
          </cell>
        </row>
        <row r="1036">
          <cell r="A1036" t="str">
            <v>50028</v>
          </cell>
        </row>
        <row r="1037">
          <cell r="A1037" t="str">
            <v>16606</v>
          </cell>
        </row>
        <row r="1038">
          <cell r="A1038" t="str">
            <v>41029</v>
          </cell>
        </row>
        <row r="1039">
          <cell r="A1039" t="str">
            <v>14106</v>
          </cell>
        </row>
        <row r="1040">
          <cell r="A1040" t="str">
            <v>29307</v>
          </cell>
        </row>
        <row r="1041">
          <cell r="A1041" t="str">
            <v>23927</v>
          </cell>
        </row>
        <row r="1042">
          <cell r="A1042" t="str">
            <v>48033</v>
          </cell>
        </row>
        <row r="1043">
          <cell r="A1043" t="str">
            <v>18913</v>
          </cell>
        </row>
        <row r="1044">
          <cell r="A1044" t="str">
            <v>01203</v>
          </cell>
        </row>
        <row r="1045">
          <cell r="A1045" t="str">
            <v>50029</v>
          </cell>
        </row>
        <row r="1046">
          <cell r="A1046" t="str">
            <v>27927</v>
          </cell>
        </row>
        <row r="1047">
          <cell r="A1047" t="str">
            <v>50030</v>
          </cell>
        </row>
        <row r="1048">
          <cell r="A1048" t="str">
            <v>41030</v>
          </cell>
        </row>
        <row r="1049">
          <cell r="A1049" t="str">
            <v>43050</v>
          </cell>
        </row>
        <row r="1050">
          <cell r="A1050" t="str">
            <v>07922</v>
          </cell>
        </row>
        <row r="1051">
          <cell r="A1051" t="str">
            <v>29308</v>
          </cell>
        </row>
        <row r="1052">
          <cell r="A1052" t="str">
            <v>11413</v>
          </cell>
        </row>
        <row r="1053">
          <cell r="A1053" t="str">
            <v>04202</v>
          </cell>
        </row>
        <row r="1054">
          <cell r="A1054" t="str">
            <v>32004</v>
          </cell>
        </row>
        <row r="1055">
          <cell r="A1055" t="str">
            <v>49016</v>
          </cell>
        </row>
        <row r="1056">
          <cell r="A1056" t="str">
            <v>26007</v>
          </cell>
        </row>
        <row r="1057">
          <cell r="A1057" t="str">
            <v>50031</v>
          </cell>
        </row>
        <row r="1058">
          <cell r="A1058" t="str">
            <v>06649</v>
          </cell>
        </row>
        <row r="1059">
          <cell r="A1059" t="str">
            <v>06650</v>
          </cell>
        </row>
        <row r="1060">
          <cell r="A1060" t="str">
            <v>31403</v>
          </cell>
        </row>
        <row r="1061">
          <cell r="A1061" t="str">
            <v>41031</v>
          </cell>
        </row>
        <row r="1062">
          <cell r="A1062" t="str">
            <v>06651</v>
          </cell>
        </row>
        <row r="1063">
          <cell r="A1063" t="str">
            <v>30012</v>
          </cell>
        </row>
        <row r="1064">
          <cell r="A1064" t="str">
            <v>31924</v>
          </cell>
        </row>
        <row r="1065">
          <cell r="A1065" t="str">
            <v>31925</v>
          </cell>
        </row>
        <row r="1066">
          <cell r="A1066" t="str">
            <v>09911</v>
          </cell>
        </row>
        <row r="1067">
          <cell r="A1067" t="str">
            <v>10007</v>
          </cell>
        </row>
        <row r="1068">
          <cell r="A1068" t="str">
            <v>30224</v>
          </cell>
        </row>
        <row r="1069">
          <cell r="A1069" t="str">
            <v>24212</v>
          </cell>
        </row>
        <row r="1070">
          <cell r="A1070" t="str">
            <v>07923</v>
          </cell>
        </row>
        <row r="1071">
          <cell r="A1071" t="str">
            <v>27928</v>
          </cell>
        </row>
        <row r="1072">
          <cell r="A1072" t="str">
            <v>24212</v>
          </cell>
        </row>
        <row r="1073">
          <cell r="A1073" t="str">
            <v>20940</v>
          </cell>
        </row>
        <row r="1074">
          <cell r="A1074" t="str">
            <v>30225</v>
          </cell>
        </row>
        <row r="1075">
          <cell r="A1075" t="str">
            <v>47083</v>
          </cell>
        </row>
        <row r="1076">
          <cell r="A1076" t="str">
            <v>20941</v>
          </cell>
        </row>
        <row r="1077">
          <cell r="A1077" t="str">
            <v>48034</v>
          </cell>
        </row>
        <row r="1078">
          <cell r="A1078" t="str">
            <v>11414</v>
          </cell>
        </row>
        <row r="1079">
          <cell r="A1079" t="str">
            <v>23928</v>
          </cell>
        </row>
        <row r="1080">
          <cell r="A1080" t="str">
            <v>47084</v>
          </cell>
        </row>
        <row r="1081">
          <cell r="A1081" t="str">
            <v>01204</v>
          </cell>
        </row>
        <row r="1082">
          <cell r="A1082" t="str">
            <v>43051</v>
          </cell>
        </row>
        <row r="1083">
          <cell r="A1083" t="str">
            <v>47085</v>
          </cell>
        </row>
        <row r="1084">
          <cell r="A1084" t="str">
            <v>47086</v>
          </cell>
        </row>
        <row r="1085">
          <cell r="A1085" t="str">
            <v>23929</v>
          </cell>
        </row>
        <row r="1086">
          <cell r="A1086" t="str">
            <v>01205</v>
          </cell>
        </row>
        <row r="1087">
          <cell r="A1087" t="str">
            <v>01206</v>
          </cell>
        </row>
        <row r="1088">
          <cell r="A1088" t="str">
            <v>01207</v>
          </cell>
        </row>
        <row r="1089">
          <cell r="A1089" t="str">
            <v>01208</v>
          </cell>
        </row>
        <row r="1090">
          <cell r="A1090" t="str">
            <v>01209</v>
          </cell>
        </row>
        <row r="1091">
          <cell r="A1091" t="str">
            <v>01210</v>
          </cell>
        </row>
        <row r="1092">
          <cell r="A1092" t="str">
            <v>01211</v>
          </cell>
        </row>
        <row r="1093">
          <cell r="A1093" t="str">
            <v>01212</v>
          </cell>
        </row>
        <row r="1094">
          <cell r="A1094" t="str">
            <v>01213</v>
          </cell>
        </row>
        <row r="1095">
          <cell r="A1095" t="str">
            <v>01214</v>
          </cell>
        </row>
        <row r="1096">
          <cell r="A1096" t="str">
            <v>01215</v>
          </cell>
        </row>
        <row r="1097">
          <cell r="A1097" t="str">
            <v>01216</v>
          </cell>
        </row>
        <row r="1098">
          <cell r="A1098" t="str">
            <v>01217</v>
          </cell>
        </row>
        <row r="1099">
          <cell r="A1099" t="str">
            <v>01218</v>
          </cell>
        </row>
        <row r="1100">
          <cell r="A1100" t="str">
            <v>01219</v>
          </cell>
        </row>
        <row r="1101">
          <cell r="A1101" t="str">
            <v>11006</v>
          </cell>
        </row>
        <row r="1102">
          <cell r="A1102" t="str">
            <v>11007</v>
          </cell>
        </row>
        <row r="1103">
          <cell r="A1103" t="str">
            <v>11008</v>
          </cell>
        </row>
        <row r="1104">
          <cell r="A1104" t="str">
            <v>11009</v>
          </cell>
        </row>
        <row r="1105">
          <cell r="A1105" t="str">
            <v>11010</v>
          </cell>
        </row>
        <row r="1106">
          <cell r="A1106" t="str">
            <v>11011</v>
          </cell>
        </row>
        <row r="1107">
          <cell r="A1107" t="str">
            <v>11012</v>
          </cell>
        </row>
        <row r="1108">
          <cell r="A1108" t="str">
            <v>11013</v>
          </cell>
        </row>
        <row r="1109">
          <cell r="A1109" t="str">
            <v>11014</v>
          </cell>
        </row>
        <row r="1110">
          <cell r="A1110" t="str">
            <v>11015</v>
          </cell>
        </row>
        <row r="1111">
          <cell r="A1111" t="str">
            <v>11016</v>
          </cell>
        </row>
        <row r="1112">
          <cell r="A1112" t="str">
            <v>11017</v>
          </cell>
        </row>
        <row r="1113">
          <cell r="A1113" t="str">
            <v>11018</v>
          </cell>
        </row>
        <row r="1114">
          <cell r="A1114" t="str">
            <v>11019</v>
          </cell>
        </row>
        <row r="1115">
          <cell r="A1115" t="str">
            <v>11020</v>
          </cell>
        </row>
        <row r="1116">
          <cell r="A1116" t="str">
            <v>11021</v>
          </cell>
        </row>
        <row r="1117">
          <cell r="A1117" t="str">
            <v>11022</v>
          </cell>
        </row>
        <row r="1118">
          <cell r="A1118" t="str">
            <v>11023</v>
          </cell>
        </row>
        <row r="1119">
          <cell r="A1119" t="str">
            <v>11024</v>
          </cell>
        </row>
        <row r="1120">
          <cell r="A1120" t="str">
            <v>11025</v>
          </cell>
        </row>
        <row r="1121">
          <cell r="A1121" t="str">
            <v>11026</v>
          </cell>
        </row>
        <row r="1122">
          <cell r="A1122" t="str">
            <v>11027</v>
          </cell>
        </row>
        <row r="1123">
          <cell r="A1123" t="str">
            <v>11028</v>
          </cell>
        </row>
        <row r="1124">
          <cell r="A1124" t="str">
            <v>11029</v>
          </cell>
        </row>
        <row r="1125">
          <cell r="A1125" t="str">
            <v>11030</v>
          </cell>
        </row>
        <row r="1126">
          <cell r="A1126" t="str">
            <v>11031</v>
          </cell>
        </row>
        <row r="1127">
          <cell r="A1127" t="str">
            <v>11032</v>
          </cell>
        </row>
        <row r="1128">
          <cell r="A1128" t="str">
            <v>11033</v>
          </cell>
        </row>
        <row r="1129">
          <cell r="A1129" t="str">
            <v>11034</v>
          </cell>
        </row>
        <row r="1130">
          <cell r="A1130" t="str">
            <v>11035</v>
          </cell>
        </row>
        <row r="1131">
          <cell r="A1131" t="str">
            <v>11036</v>
          </cell>
        </row>
        <row r="1132">
          <cell r="A1132" t="str">
            <v>11037</v>
          </cell>
        </row>
        <row r="1133">
          <cell r="A1133" t="str">
            <v>11038</v>
          </cell>
        </row>
        <row r="1134">
          <cell r="A1134" t="str">
            <v>11039</v>
          </cell>
        </row>
        <row r="1135">
          <cell r="A1135" t="str">
            <v>04203</v>
          </cell>
        </row>
        <row r="1136">
          <cell r="A1136" t="str">
            <v>04204</v>
          </cell>
        </row>
        <row r="1137">
          <cell r="A1137" t="str">
            <v>20004</v>
          </cell>
        </row>
        <row r="1138">
          <cell r="A1138" t="str">
            <v>20005</v>
          </cell>
        </row>
        <row r="1139">
          <cell r="A1139" t="str">
            <v>20006</v>
          </cell>
        </row>
        <row r="1140">
          <cell r="A1140" t="str">
            <v>20007</v>
          </cell>
        </row>
        <row r="1141">
          <cell r="A1141" t="str">
            <v>20008</v>
          </cell>
        </row>
        <row r="1142">
          <cell r="A1142" t="str">
            <v>20009</v>
          </cell>
        </row>
        <row r="1143">
          <cell r="A1143" t="str">
            <v>20010</v>
          </cell>
        </row>
        <row r="1144">
          <cell r="A1144" t="str">
            <v>20011</v>
          </cell>
        </row>
        <row r="1145">
          <cell r="A1145" t="str">
            <v>06004</v>
          </cell>
        </row>
        <row r="1146">
          <cell r="A1146" t="str">
            <v>06005</v>
          </cell>
        </row>
        <row r="1147">
          <cell r="A1147" t="str">
            <v>06006</v>
          </cell>
        </row>
        <row r="1148">
          <cell r="A1148" t="str">
            <v>06007</v>
          </cell>
        </row>
        <row r="1149">
          <cell r="A1149" t="str">
            <v>30302</v>
          </cell>
        </row>
        <row r="1150">
          <cell r="A1150" t="str">
            <v>30303</v>
          </cell>
        </row>
        <row r="1151">
          <cell r="A1151" t="str">
            <v>30304</v>
          </cell>
        </row>
        <row r="1152">
          <cell r="A1152" t="str">
            <v>30305</v>
          </cell>
        </row>
        <row r="1153">
          <cell r="A1153" t="str">
            <v>30306</v>
          </cell>
        </row>
        <row r="1154">
          <cell r="A1154" t="str">
            <v>30307</v>
          </cell>
        </row>
        <row r="1155">
          <cell r="A1155" t="str">
            <v>03404</v>
          </cell>
        </row>
        <row r="1156">
          <cell r="A1156" t="str">
            <v>03405</v>
          </cell>
        </row>
        <row r="1157">
          <cell r="A1157" t="str">
            <v>03406</v>
          </cell>
        </row>
        <row r="1158">
          <cell r="A1158" t="str">
            <v>03407</v>
          </cell>
        </row>
        <row r="1159">
          <cell r="A1159" t="str">
            <v>03408</v>
          </cell>
        </row>
        <row r="1160">
          <cell r="A1160" t="str">
            <v>03409</v>
          </cell>
        </row>
        <row r="1161">
          <cell r="A1161" t="str">
            <v>03410</v>
          </cell>
        </row>
        <row r="1162">
          <cell r="A1162" t="str">
            <v>03411</v>
          </cell>
        </row>
        <row r="1163">
          <cell r="A1163" t="str">
            <v>03412</v>
          </cell>
        </row>
        <row r="1164">
          <cell r="A1164" t="str">
            <v>03412</v>
          </cell>
        </row>
        <row r="1165">
          <cell r="A1165" t="str">
            <v>03414</v>
          </cell>
        </row>
        <row r="1166">
          <cell r="A1166" t="str">
            <v>03415</v>
          </cell>
        </row>
        <row r="1167">
          <cell r="A1167" t="str">
            <v>03416</v>
          </cell>
        </row>
        <row r="1168">
          <cell r="A1168" t="str">
            <v>03417</v>
          </cell>
        </row>
        <row r="1169">
          <cell r="A1169" t="str">
            <v>03418</v>
          </cell>
        </row>
        <row r="1170">
          <cell r="A1170" t="str">
            <v>03419</v>
          </cell>
        </row>
        <row r="1171">
          <cell r="A1171" t="str">
            <v>03420</v>
          </cell>
        </row>
        <row r="1172">
          <cell r="A1172" t="str">
            <v>03421</v>
          </cell>
        </row>
        <row r="1173">
          <cell r="A1173" t="str">
            <v>03422</v>
          </cell>
        </row>
        <row r="1174">
          <cell r="A1174" t="str">
            <v>03423</v>
          </cell>
        </row>
        <row r="1175">
          <cell r="A1175" t="str">
            <v>03424</v>
          </cell>
        </row>
        <row r="1176">
          <cell r="A1176" t="str">
            <v>03425</v>
          </cell>
        </row>
        <row r="1177">
          <cell r="A1177" t="str">
            <v>03426</v>
          </cell>
        </row>
        <row r="1178">
          <cell r="A1178" t="str">
            <v>03427</v>
          </cell>
        </row>
        <row r="1179">
          <cell r="A1179" t="str">
            <v>03428</v>
          </cell>
        </row>
        <row r="1180">
          <cell r="A1180" t="str">
            <v>03429</v>
          </cell>
        </row>
        <row r="1181">
          <cell r="A1181" t="str">
            <v>03430</v>
          </cell>
        </row>
        <row r="1182">
          <cell r="A1182" t="str">
            <v>03431</v>
          </cell>
        </row>
        <row r="1183">
          <cell r="A1183" t="str">
            <v>03432</v>
          </cell>
        </row>
        <row r="1184">
          <cell r="A1184" t="str">
            <v>17402</v>
          </cell>
        </row>
        <row r="1185">
          <cell r="A1185" t="str">
            <v>17403</v>
          </cell>
        </row>
        <row r="1186">
          <cell r="A1186" t="str">
            <v>17404</v>
          </cell>
        </row>
        <row r="1187">
          <cell r="A1187" t="str">
            <v>17405</v>
          </cell>
        </row>
        <row r="1188">
          <cell r="A1188" t="str">
            <v>17406</v>
          </cell>
        </row>
        <row r="1189">
          <cell r="A1189" t="str">
            <v>03602</v>
          </cell>
        </row>
        <row r="1190">
          <cell r="A1190" t="str">
            <v>03603</v>
          </cell>
        </row>
        <row r="1191">
          <cell r="A1191" t="str">
            <v>03604</v>
          </cell>
        </row>
        <row r="1192">
          <cell r="A1192" t="str">
            <v>03605</v>
          </cell>
        </row>
        <row r="1193">
          <cell r="A1193" t="str">
            <v>03606</v>
          </cell>
        </row>
        <row r="1194">
          <cell r="A1194" t="str">
            <v>03607</v>
          </cell>
        </row>
        <row r="1195">
          <cell r="A1195" t="str">
            <v>03608</v>
          </cell>
        </row>
        <row r="1196">
          <cell r="A1196" t="str">
            <v>03609</v>
          </cell>
        </row>
        <row r="1197">
          <cell r="A1197" t="str">
            <v>03610</v>
          </cell>
        </row>
        <row r="1198">
          <cell r="A1198" t="str">
            <v>03611</v>
          </cell>
        </row>
        <row r="1199">
          <cell r="A1199" t="str">
            <v>03612</v>
          </cell>
        </row>
        <row r="1200">
          <cell r="A1200" t="str">
            <v>27504</v>
          </cell>
        </row>
        <row r="1201">
          <cell r="A1201" t="str">
            <v>27505</v>
          </cell>
        </row>
        <row r="1202">
          <cell r="A1202" t="str">
            <v>27506</v>
          </cell>
        </row>
        <row r="1203">
          <cell r="A1203" t="str">
            <v>27507</v>
          </cell>
        </row>
        <row r="1204">
          <cell r="A1204" t="str">
            <v>27508</v>
          </cell>
        </row>
        <row r="1205">
          <cell r="A1205" t="str">
            <v>27509</v>
          </cell>
        </row>
        <row r="1206">
          <cell r="A1206" t="str">
            <v>27510</v>
          </cell>
        </row>
        <row r="1207">
          <cell r="A1207" t="str">
            <v>27511</v>
          </cell>
        </row>
        <row r="1208">
          <cell r="A1208" t="str">
            <v>27512</v>
          </cell>
        </row>
        <row r="1209">
          <cell r="A1209" t="str">
            <v>27513</v>
          </cell>
        </row>
        <row r="1210">
          <cell r="A1210" t="str">
            <v>27514</v>
          </cell>
        </row>
        <row r="1211">
          <cell r="A1211" t="str">
            <v>27515</v>
          </cell>
        </row>
        <row r="1212">
          <cell r="A1212" t="str">
            <v>27516</v>
          </cell>
        </row>
        <row r="1213">
          <cell r="A1213" t="str">
            <v>27517</v>
          </cell>
        </row>
        <row r="1214">
          <cell r="A1214" t="str">
            <v>27518</v>
          </cell>
        </row>
        <row r="1215">
          <cell r="A1215" t="str">
            <v>31205</v>
          </cell>
        </row>
        <row r="1216">
          <cell r="A1216" t="str">
            <v>31206</v>
          </cell>
        </row>
        <row r="1217">
          <cell r="A1217" t="str">
            <v>31207</v>
          </cell>
        </row>
        <row r="1218">
          <cell r="A1218" t="str">
            <v>31208</v>
          </cell>
        </row>
        <row r="1219">
          <cell r="A1219" t="str">
            <v>31209</v>
          </cell>
        </row>
        <row r="1220">
          <cell r="A1220" t="str">
            <v>31210</v>
          </cell>
        </row>
        <row r="1221">
          <cell r="A1221" t="str">
            <v>31211</v>
          </cell>
        </row>
        <row r="1222">
          <cell r="A1222" t="str">
            <v>31212</v>
          </cell>
        </row>
        <row r="1223">
          <cell r="A1223" t="str">
            <v>31213</v>
          </cell>
        </row>
        <row r="1224">
          <cell r="A1224" t="str">
            <v>31214</v>
          </cell>
        </row>
        <row r="1225">
          <cell r="A1225" t="str">
            <v>31215</v>
          </cell>
        </row>
        <row r="1226">
          <cell r="A1226" t="str">
            <v>31216</v>
          </cell>
        </row>
        <row r="1227">
          <cell r="A1227" t="str">
            <v>31217</v>
          </cell>
        </row>
        <row r="1228">
          <cell r="A1228" t="str">
            <v>31218</v>
          </cell>
        </row>
        <row r="1229">
          <cell r="A1229" t="str">
            <v>31219</v>
          </cell>
        </row>
        <row r="1230">
          <cell r="A1230" t="str">
            <v>31220</v>
          </cell>
        </row>
        <row r="1231">
          <cell r="A1231" t="str">
            <v>31221</v>
          </cell>
        </row>
        <row r="1232">
          <cell r="A1232" t="str">
            <v>31222</v>
          </cell>
        </row>
        <row r="1233">
          <cell r="A1233" t="str">
            <v>31223</v>
          </cell>
        </row>
        <row r="1234">
          <cell r="A1234" t="str">
            <v>08002</v>
          </cell>
        </row>
        <row r="1235">
          <cell r="A1235" t="str">
            <v>08003</v>
          </cell>
        </row>
        <row r="1236">
          <cell r="A1236" t="str">
            <v>08004</v>
          </cell>
        </row>
        <row r="1237">
          <cell r="A1237" t="str">
            <v>08005</v>
          </cell>
        </row>
        <row r="1238">
          <cell r="A1238" t="str">
            <v>08006</v>
          </cell>
        </row>
        <row r="1239">
          <cell r="A1239" t="str">
            <v>08007</v>
          </cell>
        </row>
        <row r="1240">
          <cell r="A1240" t="str">
            <v>22206</v>
          </cell>
        </row>
        <row r="1241">
          <cell r="A1241" t="str">
            <v>22207</v>
          </cell>
        </row>
        <row r="1242">
          <cell r="A1242" t="str">
            <v>22208</v>
          </cell>
        </row>
        <row r="1243">
          <cell r="A1243" t="str">
            <v>22209</v>
          </cell>
        </row>
        <row r="1244">
          <cell r="A1244" t="str">
            <v>22210</v>
          </cell>
        </row>
        <row r="1245">
          <cell r="A1245" t="str">
            <v>06102</v>
          </cell>
        </row>
        <row r="1246">
          <cell r="A1246" t="str">
            <v>06103</v>
          </cell>
        </row>
        <row r="1247">
          <cell r="A1247" t="str">
            <v>29309</v>
          </cell>
        </row>
        <row r="1248">
          <cell r="A1248" t="str">
            <v>29310</v>
          </cell>
        </row>
        <row r="1249">
          <cell r="A1249" t="str">
            <v>29311</v>
          </cell>
        </row>
        <row r="1250">
          <cell r="A1250" t="str">
            <v>29312</v>
          </cell>
        </row>
        <row r="1251">
          <cell r="A1251" t="str">
            <v>10008</v>
          </cell>
        </row>
        <row r="1252">
          <cell r="A1252" t="str">
            <v>10009</v>
          </cell>
        </row>
        <row r="1253">
          <cell r="A1253" t="str">
            <v>10010</v>
          </cell>
        </row>
        <row r="1254">
          <cell r="A1254" t="str">
            <v>10011</v>
          </cell>
        </row>
        <row r="1255">
          <cell r="A1255" t="str">
            <v>10012</v>
          </cell>
        </row>
        <row r="1256">
          <cell r="A1256" t="str">
            <v>10013</v>
          </cell>
        </row>
        <row r="1257">
          <cell r="A1257" t="str">
            <v>10014</v>
          </cell>
        </row>
        <row r="1258">
          <cell r="A1258" t="str">
            <v>07924</v>
          </cell>
        </row>
        <row r="1259">
          <cell r="A1259" t="str">
            <v>07925</v>
          </cell>
        </row>
        <row r="1260">
          <cell r="A1260" t="str">
            <v>07926</v>
          </cell>
        </row>
        <row r="1261">
          <cell r="A1261" t="str">
            <v>07927</v>
          </cell>
        </row>
        <row r="1262">
          <cell r="A1262" t="str">
            <v>07928</v>
          </cell>
        </row>
        <row r="1263">
          <cell r="A1263" t="str">
            <v>07929</v>
          </cell>
        </row>
        <row r="1264">
          <cell r="A1264" t="str">
            <v>07930</v>
          </cell>
        </row>
        <row r="1265">
          <cell r="A1265" t="str">
            <v>07931</v>
          </cell>
        </row>
        <row r="1266">
          <cell r="A1266" t="str">
            <v>07932</v>
          </cell>
        </row>
        <row r="1267">
          <cell r="A1267" t="str">
            <v>07933</v>
          </cell>
        </row>
        <row r="1268">
          <cell r="A1268" t="str">
            <v>07934</v>
          </cell>
        </row>
        <row r="1269">
          <cell r="A1269" t="str">
            <v>07935</v>
          </cell>
        </row>
        <row r="1270">
          <cell r="A1270" t="str">
            <v>07936</v>
          </cell>
        </row>
        <row r="1271">
          <cell r="A1271" t="str">
            <v>07937</v>
          </cell>
        </row>
        <row r="1272">
          <cell r="A1272" t="str">
            <v>07938</v>
          </cell>
        </row>
        <row r="1273">
          <cell r="A1273" t="str">
            <v>07939</v>
          </cell>
        </row>
        <row r="1274">
          <cell r="A1274" t="str">
            <v>07940</v>
          </cell>
        </row>
        <row r="1275">
          <cell r="A1275" t="str">
            <v>07941</v>
          </cell>
        </row>
        <row r="1276">
          <cell r="A1276" t="str">
            <v>07942</v>
          </cell>
        </row>
        <row r="1277">
          <cell r="A1277" t="str">
            <v>07943</v>
          </cell>
        </row>
        <row r="1278">
          <cell r="A1278" t="str">
            <v>07944</v>
          </cell>
        </row>
        <row r="1279">
          <cell r="A1279" t="str">
            <v>07945</v>
          </cell>
        </row>
        <row r="1280">
          <cell r="A1280" t="str">
            <v>07946</v>
          </cell>
        </row>
        <row r="1281">
          <cell r="A1281" t="str">
            <v>07947</v>
          </cell>
        </row>
        <row r="1282">
          <cell r="A1282" t="str">
            <v>06316</v>
          </cell>
        </row>
        <row r="1283">
          <cell r="A1283" t="str">
            <v>06317</v>
          </cell>
        </row>
        <row r="1284">
          <cell r="A1284" t="str">
            <v>06318</v>
          </cell>
        </row>
        <row r="1285">
          <cell r="A1285" t="str">
            <v>06319</v>
          </cell>
        </row>
        <row r="1286">
          <cell r="A1286" t="str">
            <v>06320</v>
          </cell>
        </row>
        <row r="1287">
          <cell r="A1287" t="str">
            <v>06321</v>
          </cell>
        </row>
        <row r="1288">
          <cell r="A1288" t="str">
            <v>06322</v>
          </cell>
        </row>
        <row r="1289">
          <cell r="A1289" t="str">
            <v>06323</v>
          </cell>
        </row>
        <row r="1290">
          <cell r="A1290" t="str">
            <v>06324</v>
          </cell>
        </row>
        <row r="1291">
          <cell r="A1291" t="str">
            <v>06325</v>
          </cell>
        </row>
        <row r="1292">
          <cell r="A1292" t="str">
            <v>06326</v>
          </cell>
        </row>
        <row r="1293">
          <cell r="A1293" t="str">
            <v>06327</v>
          </cell>
        </row>
        <row r="1294">
          <cell r="A1294" t="str">
            <v>06328</v>
          </cell>
        </row>
        <row r="1295">
          <cell r="A1295" t="str">
            <v>06329</v>
          </cell>
        </row>
        <row r="1296">
          <cell r="A1296" t="str">
            <v>06330</v>
          </cell>
        </row>
        <row r="1297">
          <cell r="A1297" t="str">
            <v>06331</v>
          </cell>
        </row>
        <row r="1298">
          <cell r="A1298" t="str">
            <v>06332</v>
          </cell>
        </row>
        <row r="1299">
          <cell r="A1299" t="str">
            <v>06333</v>
          </cell>
        </row>
        <row r="1300">
          <cell r="A1300" t="str">
            <v>06334</v>
          </cell>
        </row>
        <row r="1301">
          <cell r="A1301" t="str">
            <v>06335</v>
          </cell>
        </row>
        <row r="1302">
          <cell r="A1302" t="str">
            <v>06336</v>
          </cell>
        </row>
        <row r="1303">
          <cell r="A1303" t="str">
            <v>06337</v>
          </cell>
        </row>
        <row r="1304">
          <cell r="A1304" t="str">
            <v>06338</v>
          </cell>
        </row>
        <row r="1305">
          <cell r="A1305" t="str">
            <v>06339</v>
          </cell>
        </row>
        <row r="1306">
          <cell r="A1306" t="str">
            <v>06340</v>
          </cell>
        </row>
        <row r="1307">
          <cell r="A1307" t="str">
            <v>06341</v>
          </cell>
        </row>
        <row r="1308">
          <cell r="A1308" t="str">
            <v>06342</v>
          </cell>
        </row>
        <row r="1309">
          <cell r="A1309" t="str">
            <v>06343</v>
          </cell>
        </row>
        <row r="1310">
          <cell r="A1310" t="str">
            <v>06344</v>
          </cell>
        </row>
        <row r="1311">
          <cell r="A1311" t="str">
            <v>06345</v>
          </cell>
        </row>
        <row r="1312">
          <cell r="A1312" t="str">
            <v>06346</v>
          </cell>
        </row>
        <row r="1313">
          <cell r="A1313" t="str">
            <v>06347</v>
          </cell>
        </row>
        <row r="1314">
          <cell r="A1314" t="str">
            <v>06348</v>
          </cell>
        </row>
        <row r="1315">
          <cell r="A1315" t="str">
            <v>06349</v>
          </cell>
        </row>
        <row r="1316">
          <cell r="A1316" t="str">
            <v>06350</v>
          </cell>
        </row>
        <row r="1317">
          <cell r="A1317" t="str">
            <v>06351</v>
          </cell>
        </row>
        <row r="1318">
          <cell r="A1318" t="str">
            <v>06352</v>
          </cell>
        </row>
        <row r="1319">
          <cell r="A1319" t="str">
            <v>06353</v>
          </cell>
        </row>
        <row r="1320">
          <cell r="A1320" t="str">
            <v>06354</v>
          </cell>
        </row>
        <row r="1321">
          <cell r="A1321" t="str">
            <v>06355</v>
          </cell>
        </row>
        <row r="1322">
          <cell r="A1322" t="str">
            <v>06356</v>
          </cell>
        </row>
        <row r="1323">
          <cell r="A1323" t="str">
            <v>06357</v>
          </cell>
        </row>
        <row r="1324">
          <cell r="A1324" t="str">
            <v>06358</v>
          </cell>
        </row>
        <row r="1325">
          <cell r="A1325" t="str">
            <v>06359</v>
          </cell>
        </row>
        <row r="1326">
          <cell r="A1326" t="str">
            <v>06360</v>
          </cell>
        </row>
        <row r="1327">
          <cell r="A1327" t="str">
            <v>06361</v>
          </cell>
        </row>
        <row r="1328">
          <cell r="A1328" t="str">
            <v>06362</v>
          </cell>
        </row>
        <row r="1329">
          <cell r="A1329" t="str">
            <v>06363</v>
          </cell>
        </row>
        <row r="1330">
          <cell r="A1330" t="str">
            <v>06364</v>
          </cell>
        </row>
        <row r="1331">
          <cell r="A1331" t="str">
            <v>31604</v>
          </cell>
        </row>
        <row r="1332">
          <cell r="A1332" t="str">
            <v>31605</v>
          </cell>
        </row>
        <row r="1333">
          <cell r="A1333" t="str">
            <v>11206</v>
          </cell>
        </row>
        <row r="1334">
          <cell r="A1334" t="str">
            <v>11207</v>
          </cell>
        </row>
        <row r="1335">
          <cell r="A1335" t="str">
            <v>12103</v>
          </cell>
        </row>
        <row r="1336">
          <cell r="A1336" t="str">
            <v>12104</v>
          </cell>
        </row>
        <row r="1337">
          <cell r="A1337" t="str">
            <v>12105</v>
          </cell>
        </row>
        <row r="1338">
          <cell r="A1338" t="str">
            <v>12106</v>
          </cell>
        </row>
        <row r="1339">
          <cell r="A1339" t="str">
            <v>12107</v>
          </cell>
        </row>
        <row r="1340">
          <cell r="A1340" t="str">
            <v>12108</v>
          </cell>
        </row>
        <row r="1341">
          <cell r="A1341" t="str">
            <v>12109</v>
          </cell>
        </row>
        <row r="1342">
          <cell r="A1342" t="str">
            <v>12110</v>
          </cell>
        </row>
        <row r="1343">
          <cell r="A1343" t="str">
            <v>12111</v>
          </cell>
        </row>
        <row r="1344">
          <cell r="A1344" t="str">
            <v>12112</v>
          </cell>
        </row>
        <row r="1345">
          <cell r="A1345" t="str">
            <v>12113</v>
          </cell>
        </row>
        <row r="1346">
          <cell r="A1346" t="str">
            <v>12114</v>
          </cell>
        </row>
        <row r="1347">
          <cell r="A1347" t="str">
            <v>12115</v>
          </cell>
        </row>
        <row r="1348">
          <cell r="A1348" t="str">
            <v>12116</v>
          </cell>
        </row>
        <row r="1349">
          <cell r="A1349" t="str">
            <v>12117</v>
          </cell>
        </row>
        <row r="1350">
          <cell r="A1350" t="str">
            <v>12118</v>
          </cell>
        </row>
        <row r="1351">
          <cell r="A1351" t="str">
            <v>12119</v>
          </cell>
        </row>
        <row r="1352">
          <cell r="A1352" t="str">
            <v>12120</v>
          </cell>
        </row>
        <row r="1353">
          <cell r="A1353" t="str">
            <v>12121</v>
          </cell>
        </row>
        <row r="1354">
          <cell r="A1354" t="str">
            <v>12122</v>
          </cell>
        </row>
        <row r="1355">
          <cell r="A1355" t="str">
            <v>12123</v>
          </cell>
        </row>
        <row r="1356">
          <cell r="A1356" t="str">
            <v>12124</v>
          </cell>
        </row>
        <row r="1357">
          <cell r="A1357" t="str">
            <v>14107</v>
          </cell>
        </row>
        <row r="1358">
          <cell r="A1358" t="str">
            <v>14108</v>
          </cell>
        </row>
        <row r="1359">
          <cell r="A1359" t="str">
            <v>30701</v>
          </cell>
        </row>
        <row r="1360">
          <cell r="A1360" t="str">
            <v>30702</v>
          </cell>
        </row>
        <row r="1361">
          <cell r="A1361" t="str">
            <v>30703</v>
          </cell>
        </row>
        <row r="1362">
          <cell r="A1362" t="str">
            <v>30704</v>
          </cell>
        </row>
        <row r="1363">
          <cell r="A1363" t="str">
            <v>30705</v>
          </cell>
        </row>
        <row r="1364">
          <cell r="A1364" t="str">
            <v>30706</v>
          </cell>
        </row>
        <row r="1365">
          <cell r="A1365" t="str">
            <v>30707</v>
          </cell>
        </row>
        <row r="1366">
          <cell r="A1366" t="str">
            <v>30708</v>
          </cell>
        </row>
        <row r="1367">
          <cell r="A1367" t="str">
            <v>30709</v>
          </cell>
        </row>
        <row r="1368">
          <cell r="A1368" t="str">
            <v>30710</v>
          </cell>
        </row>
        <row r="1369">
          <cell r="A1369" t="str">
            <v>30711</v>
          </cell>
        </row>
        <row r="1370">
          <cell r="A1370" t="str">
            <v>30712</v>
          </cell>
        </row>
        <row r="1371">
          <cell r="A1371" t="str">
            <v>30713</v>
          </cell>
        </row>
        <row r="1372">
          <cell r="A1372" t="str">
            <v>30714</v>
          </cell>
        </row>
        <row r="1373">
          <cell r="A1373" t="str">
            <v>30715</v>
          </cell>
        </row>
        <row r="1374">
          <cell r="A1374" t="str">
            <v>30716</v>
          </cell>
        </row>
        <row r="1375">
          <cell r="A1375" t="str">
            <v>30717</v>
          </cell>
        </row>
        <row r="1376">
          <cell r="A1376" t="str">
            <v>30718</v>
          </cell>
        </row>
        <row r="1377">
          <cell r="A1377" t="str">
            <v>30719</v>
          </cell>
        </row>
        <row r="1378">
          <cell r="A1378" t="str">
            <v>30720</v>
          </cell>
        </row>
        <row r="1379">
          <cell r="A1379" t="str">
            <v>30721</v>
          </cell>
        </row>
        <row r="1380">
          <cell r="A1380" t="str">
            <v>30722</v>
          </cell>
        </row>
        <row r="1381">
          <cell r="A1381" t="str">
            <v>30723</v>
          </cell>
        </row>
        <row r="1382">
          <cell r="A1382" t="str">
            <v>30724</v>
          </cell>
        </row>
        <row r="1383">
          <cell r="A1383" t="str">
            <v>30725</v>
          </cell>
        </row>
        <row r="1384">
          <cell r="A1384" t="str">
            <v>30726</v>
          </cell>
        </row>
        <row r="1385">
          <cell r="A1385" t="str">
            <v>30727</v>
          </cell>
        </row>
        <row r="1386">
          <cell r="A1386" t="str">
            <v>21108</v>
          </cell>
        </row>
        <row r="1387">
          <cell r="A1387" t="str">
            <v>21109</v>
          </cell>
        </row>
        <row r="1388">
          <cell r="A1388" t="str">
            <v>21110</v>
          </cell>
        </row>
        <row r="1389">
          <cell r="A1389" t="str">
            <v>21111</v>
          </cell>
        </row>
        <row r="1390">
          <cell r="A1390" t="str">
            <v>21112</v>
          </cell>
        </row>
        <row r="1391">
          <cell r="A1391" t="str">
            <v>21113</v>
          </cell>
        </row>
        <row r="1392">
          <cell r="A1392" t="str">
            <v>21114</v>
          </cell>
        </row>
        <row r="1393">
          <cell r="A1393" t="str">
            <v>21115</v>
          </cell>
        </row>
        <row r="1394">
          <cell r="A1394" t="str">
            <v>21116</v>
          </cell>
        </row>
        <row r="1395">
          <cell r="A1395" t="str">
            <v>21117</v>
          </cell>
        </row>
        <row r="1396">
          <cell r="A1396" t="str">
            <v>21118</v>
          </cell>
        </row>
        <row r="1397">
          <cell r="A1397" t="str">
            <v>31043</v>
          </cell>
        </row>
        <row r="1398">
          <cell r="A1398" t="str">
            <v>31044</v>
          </cell>
        </row>
        <row r="1399">
          <cell r="A1399" t="str">
            <v>31045</v>
          </cell>
        </row>
        <row r="1400">
          <cell r="A1400" t="str">
            <v>31046</v>
          </cell>
        </row>
        <row r="1401">
          <cell r="A1401" t="str">
            <v>31047</v>
          </cell>
        </row>
        <row r="1402">
          <cell r="A1402" t="str">
            <v>31048</v>
          </cell>
        </row>
        <row r="1403">
          <cell r="A1403" t="str">
            <v>31049</v>
          </cell>
        </row>
        <row r="1404">
          <cell r="A1404" t="str">
            <v>31050</v>
          </cell>
        </row>
        <row r="1405">
          <cell r="A1405" t="str">
            <v>31051</v>
          </cell>
        </row>
        <row r="1406">
          <cell r="A1406" t="str">
            <v>31052</v>
          </cell>
        </row>
        <row r="1407">
          <cell r="A1407" t="str">
            <v>31053</v>
          </cell>
        </row>
        <row r="1408">
          <cell r="A1408" t="str">
            <v>31054</v>
          </cell>
        </row>
        <row r="1409">
          <cell r="A1409" t="str">
            <v>31055</v>
          </cell>
        </row>
        <row r="1410">
          <cell r="A1410" t="str">
            <v>31056</v>
          </cell>
        </row>
        <row r="1411">
          <cell r="A1411" t="str">
            <v>31057</v>
          </cell>
        </row>
        <row r="1412">
          <cell r="A1412" t="str">
            <v>31058</v>
          </cell>
        </row>
        <row r="1413">
          <cell r="A1413" t="str">
            <v>31059</v>
          </cell>
        </row>
        <row r="1414">
          <cell r="A1414" t="str">
            <v>31060</v>
          </cell>
        </row>
        <row r="1415">
          <cell r="A1415" t="str">
            <v>31061</v>
          </cell>
        </row>
        <row r="1416">
          <cell r="A1416" t="str">
            <v>31062</v>
          </cell>
        </row>
        <row r="1417">
          <cell r="A1417" t="str">
            <v>31063</v>
          </cell>
        </row>
        <row r="1418">
          <cell r="A1418" t="str">
            <v>31064</v>
          </cell>
        </row>
        <row r="1419">
          <cell r="A1419" t="str">
            <v>22412</v>
          </cell>
        </row>
        <row r="1420">
          <cell r="A1420" t="str">
            <v>22413</v>
          </cell>
        </row>
        <row r="1421">
          <cell r="A1421" t="str">
            <v>22414</v>
          </cell>
        </row>
        <row r="1422">
          <cell r="A1422" t="str">
            <v>22415</v>
          </cell>
        </row>
        <row r="1423">
          <cell r="A1423" t="str">
            <v>22416</v>
          </cell>
        </row>
        <row r="1424">
          <cell r="A1424" t="str">
            <v>22417</v>
          </cell>
        </row>
        <row r="1425">
          <cell r="A1425" t="str">
            <v>22418</v>
          </cell>
        </row>
        <row r="1426">
          <cell r="A1426" t="str">
            <v>22419</v>
          </cell>
        </row>
        <row r="1427">
          <cell r="A1427" t="str">
            <v>22420</v>
          </cell>
        </row>
        <row r="1428">
          <cell r="A1428" t="str">
            <v>22421</v>
          </cell>
        </row>
        <row r="1429">
          <cell r="A1429" t="str">
            <v>22422</v>
          </cell>
        </row>
        <row r="1430">
          <cell r="A1430" t="str">
            <v>22423</v>
          </cell>
        </row>
        <row r="1431">
          <cell r="A1431" t="str">
            <v>22424</v>
          </cell>
        </row>
        <row r="1432">
          <cell r="A1432" t="str">
            <v>22425</v>
          </cell>
        </row>
        <row r="1433">
          <cell r="A1433" t="str">
            <v>22426</v>
          </cell>
        </row>
        <row r="1434">
          <cell r="A1434" t="str">
            <v>22427</v>
          </cell>
        </row>
        <row r="1435">
          <cell r="A1435" t="str">
            <v>22428</v>
          </cell>
        </row>
        <row r="1436">
          <cell r="A1436" t="str">
            <v>22429</v>
          </cell>
        </row>
        <row r="1437">
          <cell r="A1437" t="str">
            <v>22430</v>
          </cell>
        </row>
        <row r="1438">
          <cell r="A1438" t="str">
            <v>22431</v>
          </cell>
        </row>
        <row r="1439">
          <cell r="A1439" t="str">
            <v>22432</v>
          </cell>
        </row>
        <row r="1440">
          <cell r="A1440" t="str">
            <v>22433</v>
          </cell>
        </row>
        <row r="1441">
          <cell r="A1441" t="str">
            <v>22434</v>
          </cell>
        </row>
        <row r="1442">
          <cell r="A1442" t="str">
            <v>22435</v>
          </cell>
        </row>
        <row r="1443">
          <cell r="A1443" t="str">
            <v>22436</v>
          </cell>
        </row>
        <row r="1444">
          <cell r="A1444" t="str">
            <v>22437</v>
          </cell>
        </row>
        <row r="1445">
          <cell r="A1445" t="str">
            <v>22438</v>
          </cell>
        </row>
        <row r="1446">
          <cell r="A1446" t="str">
            <v>22439</v>
          </cell>
        </row>
        <row r="1447">
          <cell r="A1447" t="str">
            <v>22440</v>
          </cell>
        </row>
        <row r="1448">
          <cell r="A1448" t="str">
            <v>22441</v>
          </cell>
        </row>
        <row r="1449">
          <cell r="A1449" t="str">
            <v>03715</v>
          </cell>
        </row>
        <row r="1450">
          <cell r="A1450" t="str">
            <v>03716</v>
          </cell>
        </row>
        <row r="1451">
          <cell r="A1451" t="str">
            <v>03717</v>
          </cell>
        </row>
        <row r="1452">
          <cell r="A1452" t="str">
            <v>03718</v>
          </cell>
        </row>
        <row r="1453">
          <cell r="A1453" t="str">
            <v>03719</v>
          </cell>
        </row>
        <row r="1454">
          <cell r="A1454" t="str">
            <v>06700</v>
          </cell>
        </row>
        <row r="1455">
          <cell r="A1455" t="str">
            <v>06701</v>
          </cell>
        </row>
        <row r="1456">
          <cell r="A1456" t="str">
            <v>06702</v>
          </cell>
        </row>
        <row r="1457">
          <cell r="A1457" t="str">
            <v>06703</v>
          </cell>
        </row>
        <row r="1458">
          <cell r="A1458" t="str">
            <v>06704</v>
          </cell>
        </row>
        <row r="1459">
          <cell r="A1459" t="str">
            <v>06705</v>
          </cell>
        </row>
        <row r="1460">
          <cell r="A1460" t="str">
            <v>06706</v>
          </cell>
        </row>
        <row r="1461">
          <cell r="A1461" t="str">
            <v>06707</v>
          </cell>
        </row>
        <row r="1462">
          <cell r="A1462" t="str">
            <v>06708</v>
          </cell>
        </row>
        <row r="1463">
          <cell r="A1463" t="str">
            <v>06709</v>
          </cell>
        </row>
        <row r="1464">
          <cell r="A1464" t="str">
            <v>06710</v>
          </cell>
        </row>
        <row r="1465">
          <cell r="A1465" t="str">
            <v>06711</v>
          </cell>
        </row>
        <row r="1466">
          <cell r="A1466" t="str">
            <v>06712</v>
          </cell>
        </row>
        <row r="1467">
          <cell r="A1467" t="str">
            <v>06713</v>
          </cell>
        </row>
        <row r="1468">
          <cell r="A1468" t="str">
            <v>06714</v>
          </cell>
        </row>
        <row r="1469">
          <cell r="A1469" t="str">
            <v>06715</v>
          </cell>
        </row>
        <row r="1470">
          <cell r="A1470" t="str">
            <v>06716</v>
          </cell>
        </row>
        <row r="1471">
          <cell r="A1471" t="str">
            <v>06717</v>
          </cell>
        </row>
        <row r="1472">
          <cell r="A1472" t="str">
            <v>06718</v>
          </cell>
        </row>
        <row r="1473">
          <cell r="A1473" t="str">
            <v>06719</v>
          </cell>
        </row>
        <row r="1474">
          <cell r="A1474" t="str">
            <v>06720</v>
          </cell>
        </row>
        <row r="1475">
          <cell r="A1475" t="str">
            <v>06721</v>
          </cell>
        </row>
        <row r="1476">
          <cell r="A1476" t="str">
            <v>06722</v>
          </cell>
        </row>
        <row r="1477">
          <cell r="A1477" t="str">
            <v>06723</v>
          </cell>
        </row>
        <row r="1478">
          <cell r="A1478" t="str">
            <v>06724</v>
          </cell>
        </row>
        <row r="1479">
          <cell r="A1479" t="str">
            <v>06725</v>
          </cell>
        </row>
        <row r="1480">
          <cell r="A1480" t="str">
            <v>06726</v>
          </cell>
        </row>
        <row r="1481">
          <cell r="A1481" t="str">
            <v>06727</v>
          </cell>
        </row>
        <row r="1482">
          <cell r="A1482" t="str">
            <v>06728</v>
          </cell>
        </row>
        <row r="1483">
          <cell r="A1483" t="str">
            <v>06729</v>
          </cell>
        </row>
        <row r="1484">
          <cell r="A1484" t="str">
            <v>06730</v>
          </cell>
        </row>
        <row r="1485">
          <cell r="A1485" t="str">
            <v>06731</v>
          </cell>
        </row>
        <row r="1486">
          <cell r="A1486" t="str">
            <v>06732</v>
          </cell>
        </row>
        <row r="1487">
          <cell r="A1487" t="str">
            <v>06733</v>
          </cell>
        </row>
        <row r="1488">
          <cell r="A1488" t="str">
            <v>06734</v>
          </cell>
        </row>
        <row r="1489">
          <cell r="A1489" t="str">
            <v>06735</v>
          </cell>
        </row>
        <row r="1490">
          <cell r="A1490" t="str">
            <v>06736</v>
          </cell>
        </row>
        <row r="1491">
          <cell r="A1491" t="str">
            <v>06737</v>
          </cell>
        </row>
        <row r="1492">
          <cell r="A1492" t="str">
            <v>06738</v>
          </cell>
        </row>
        <row r="1493">
          <cell r="A1493" t="str">
            <v>06739</v>
          </cell>
        </row>
        <row r="1494">
          <cell r="A1494" t="str">
            <v>09912</v>
          </cell>
        </row>
        <row r="1495">
          <cell r="A1495" t="str">
            <v>09913</v>
          </cell>
        </row>
        <row r="1496">
          <cell r="A1496" t="str">
            <v>09914</v>
          </cell>
        </row>
        <row r="1497">
          <cell r="A1497" t="str">
            <v>09915</v>
          </cell>
        </row>
        <row r="1498">
          <cell r="A1498" t="str">
            <v>09916</v>
          </cell>
        </row>
        <row r="1499">
          <cell r="A1499" t="str">
            <v>09917</v>
          </cell>
        </row>
        <row r="1500">
          <cell r="A1500" t="str">
            <v>09918</v>
          </cell>
        </row>
        <row r="1501">
          <cell r="A1501" t="str">
            <v>09919</v>
          </cell>
        </row>
        <row r="1502">
          <cell r="A1502" t="str">
            <v>09920</v>
          </cell>
        </row>
        <row r="1503">
          <cell r="A1503" t="str">
            <v>09921</v>
          </cell>
        </row>
        <row r="1504">
          <cell r="A1504" t="str">
            <v>09922</v>
          </cell>
        </row>
        <row r="1505">
          <cell r="A1505" t="str">
            <v>09923</v>
          </cell>
        </row>
        <row r="1506">
          <cell r="A1506" t="str">
            <v>09924</v>
          </cell>
        </row>
        <row r="1507">
          <cell r="A1507" t="str">
            <v>09925</v>
          </cell>
        </row>
        <row r="1508">
          <cell r="A1508" t="str">
            <v>09926</v>
          </cell>
        </row>
        <row r="1509">
          <cell r="A1509" t="str">
            <v>09927</v>
          </cell>
        </row>
        <row r="1510">
          <cell r="A1510" t="str">
            <v>09928</v>
          </cell>
        </row>
        <row r="1511">
          <cell r="A1511" t="str">
            <v>09929</v>
          </cell>
        </row>
        <row r="1512">
          <cell r="A1512" t="str">
            <v>09930</v>
          </cell>
        </row>
        <row r="1513">
          <cell r="A1513" t="str">
            <v>09931</v>
          </cell>
        </row>
        <row r="1514">
          <cell r="A1514" t="str">
            <v>09932</v>
          </cell>
        </row>
        <row r="1515">
          <cell r="A1515" t="str">
            <v>09933</v>
          </cell>
        </row>
        <row r="1516">
          <cell r="A1516" t="str">
            <v>09934</v>
          </cell>
        </row>
        <row r="1517">
          <cell r="A1517" t="str">
            <v>09935</v>
          </cell>
        </row>
        <row r="1518">
          <cell r="A1518" t="str">
            <v>11415</v>
          </cell>
        </row>
        <row r="1519">
          <cell r="A1519" t="str">
            <v>11416</v>
          </cell>
        </row>
        <row r="1520">
          <cell r="A1520" t="str">
            <v>11417</v>
          </cell>
        </row>
        <row r="1521">
          <cell r="A1521" t="str">
            <v>11418</v>
          </cell>
        </row>
        <row r="1522">
          <cell r="A1522" t="str">
            <v>11419</v>
          </cell>
        </row>
        <row r="1523">
          <cell r="A1523" t="str">
            <v>11420</v>
          </cell>
        </row>
        <row r="1524">
          <cell r="A1524" t="str">
            <v>11421</v>
          </cell>
        </row>
        <row r="1525">
          <cell r="A1525" t="str">
            <v>11422</v>
          </cell>
        </row>
        <row r="1526">
          <cell r="A1526" t="str">
            <v>11423</v>
          </cell>
        </row>
        <row r="1527">
          <cell r="A1527" t="str">
            <v>11424</v>
          </cell>
        </row>
        <row r="1528">
          <cell r="A1528" t="str">
            <v>11425</v>
          </cell>
        </row>
        <row r="1529">
          <cell r="A1529" t="str">
            <v>11426</v>
          </cell>
        </row>
        <row r="1530">
          <cell r="A1530" t="str">
            <v>11427</v>
          </cell>
        </row>
        <row r="1531">
          <cell r="A1531" t="str">
            <v>11428</v>
          </cell>
        </row>
        <row r="1532">
          <cell r="A1532" t="str">
            <v>11429</v>
          </cell>
        </row>
        <row r="1533">
          <cell r="A1533" t="str">
            <v>16906</v>
          </cell>
        </row>
        <row r="1534">
          <cell r="A1534" t="str">
            <v>16907</v>
          </cell>
        </row>
        <row r="1535">
          <cell r="A1535" t="str">
            <v>16908</v>
          </cell>
        </row>
        <row r="1536">
          <cell r="A1536" t="str">
            <v>16909</v>
          </cell>
        </row>
        <row r="1537">
          <cell r="A1537" t="str">
            <v>16910</v>
          </cell>
        </row>
        <row r="1538">
          <cell r="A1538" t="str">
            <v>16911</v>
          </cell>
        </row>
        <row r="1539">
          <cell r="A1539" t="str">
            <v>16912</v>
          </cell>
        </row>
        <row r="1540">
          <cell r="A1540" t="str">
            <v>16913</v>
          </cell>
        </row>
        <row r="1541">
          <cell r="A1541" t="str">
            <v>16914</v>
          </cell>
        </row>
        <row r="1542">
          <cell r="A1542" t="str">
            <v>16915</v>
          </cell>
        </row>
        <row r="1543">
          <cell r="A1543" t="str">
            <v>16916</v>
          </cell>
        </row>
        <row r="1544">
          <cell r="A1544" t="str">
            <v>16917</v>
          </cell>
        </row>
        <row r="1545">
          <cell r="A1545" t="str">
            <v>16918</v>
          </cell>
        </row>
        <row r="1546">
          <cell r="A1546" t="str">
            <v>16919</v>
          </cell>
        </row>
        <row r="1547">
          <cell r="A1547" t="str">
            <v>16920</v>
          </cell>
        </row>
        <row r="1548">
          <cell r="A1548" t="str">
            <v>16921</v>
          </cell>
        </row>
        <row r="1549">
          <cell r="A1549" t="str">
            <v>16922</v>
          </cell>
        </row>
        <row r="1550">
          <cell r="A1550" t="str">
            <v>16923</v>
          </cell>
        </row>
        <row r="1551">
          <cell r="A1551" t="str">
            <v>16924</v>
          </cell>
        </row>
        <row r="1552">
          <cell r="A1552" t="str">
            <v>16925</v>
          </cell>
        </row>
        <row r="1553">
          <cell r="A1553" t="str">
            <v>16926</v>
          </cell>
        </row>
        <row r="1554">
          <cell r="A1554" t="str">
            <v>16927</v>
          </cell>
        </row>
        <row r="1555">
          <cell r="A1555" t="str">
            <v>16928</v>
          </cell>
        </row>
        <row r="1556">
          <cell r="A1556" t="str">
            <v>16929</v>
          </cell>
        </row>
        <row r="1557">
          <cell r="A1557" t="str">
            <v>16930</v>
          </cell>
        </row>
        <row r="1558">
          <cell r="A1558" t="str">
            <v>16931</v>
          </cell>
        </row>
        <row r="1559">
          <cell r="A1559" t="str">
            <v>16932</v>
          </cell>
        </row>
        <row r="1560">
          <cell r="A1560" t="str">
            <v>18914</v>
          </cell>
        </row>
        <row r="1561">
          <cell r="A1561" t="str">
            <v>18915</v>
          </cell>
        </row>
        <row r="1562">
          <cell r="A1562" t="str">
            <v>18916</v>
          </cell>
        </row>
        <row r="1563">
          <cell r="A1563" t="str">
            <v>18917</v>
          </cell>
        </row>
        <row r="1564">
          <cell r="A1564" t="str">
            <v>18918</v>
          </cell>
        </row>
        <row r="1565">
          <cell r="A1565" t="str">
            <v>18919</v>
          </cell>
        </row>
        <row r="1566">
          <cell r="A1566" t="str">
            <v>18920</v>
          </cell>
        </row>
        <row r="1567">
          <cell r="A1567" t="str">
            <v>19906</v>
          </cell>
        </row>
        <row r="1568">
          <cell r="A1568" t="str">
            <v>19907</v>
          </cell>
        </row>
        <row r="1569">
          <cell r="A1569" t="str">
            <v>19908</v>
          </cell>
        </row>
        <row r="1570">
          <cell r="A1570" t="str">
            <v>19909</v>
          </cell>
        </row>
        <row r="1571">
          <cell r="A1571" t="str">
            <v>19910</v>
          </cell>
        </row>
        <row r="1572">
          <cell r="A1572" t="str">
            <v>19911</v>
          </cell>
        </row>
        <row r="1573">
          <cell r="A1573" t="str">
            <v>19912</v>
          </cell>
        </row>
        <row r="1574">
          <cell r="A1574" t="str">
            <v>19913</v>
          </cell>
        </row>
        <row r="1575">
          <cell r="A1575" t="str">
            <v>20942</v>
          </cell>
        </row>
        <row r="1576">
          <cell r="A1576" t="str">
            <v>20943</v>
          </cell>
        </row>
        <row r="1577">
          <cell r="A1577" t="str">
            <v>20944</v>
          </cell>
        </row>
        <row r="1578">
          <cell r="A1578" t="str">
            <v>20945</v>
          </cell>
        </row>
        <row r="1579">
          <cell r="A1579" t="str">
            <v>20946</v>
          </cell>
        </row>
        <row r="1580">
          <cell r="A1580" t="str">
            <v>20947</v>
          </cell>
        </row>
        <row r="1581">
          <cell r="A1581" t="str">
            <v>20948</v>
          </cell>
        </row>
        <row r="1582">
          <cell r="A1582" t="str">
            <v>20949</v>
          </cell>
        </row>
        <row r="1583">
          <cell r="A1583" t="str">
            <v>20950</v>
          </cell>
        </row>
        <row r="1584">
          <cell r="A1584" t="str">
            <v>20951</v>
          </cell>
        </row>
        <row r="1585">
          <cell r="A1585" t="str">
            <v>20952</v>
          </cell>
        </row>
        <row r="1586">
          <cell r="A1586" t="str">
            <v>20953</v>
          </cell>
        </row>
        <row r="1587">
          <cell r="A1587" t="str">
            <v>20954</v>
          </cell>
        </row>
        <row r="1588">
          <cell r="A1588" t="str">
            <v>20955</v>
          </cell>
        </row>
        <row r="1589">
          <cell r="A1589" t="str">
            <v>20956</v>
          </cell>
        </row>
        <row r="1590">
          <cell r="A1590" t="str">
            <v>20957</v>
          </cell>
        </row>
        <row r="1591">
          <cell r="A1591" t="str">
            <v>20958</v>
          </cell>
        </row>
        <row r="1592">
          <cell r="A1592" t="str">
            <v>20959</v>
          </cell>
        </row>
        <row r="1593">
          <cell r="A1593" t="str">
            <v>20960</v>
          </cell>
        </row>
        <row r="1594">
          <cell r="A1594" t="str">
            <v>20961</v>
          </cell>
        </row>
        <row r="1595">
          <cell r="A1595" t="str">
            <v>20962</v>
          </cell>
        </row>
        <row r="1596">
          <cell r="A1596" t="str">
            <v>20963</v>
          </cell>
        </row>
        <row r="1597">
          <cell r="A1597" t="str">
            <v>20964</v>
          </cell>
        </row>
        <row r="1598">
          <cell r="A1598" t="str">
            <v>20965</v>
          </cell>
        </row>
        <row r="1599">
          <cell r="A1599" t="str">
            <v>20966</v>
          </cell>
        </row>
        <row r="1600">
          <cell r="A1600" t="str">
            <v>20967</v>
          </cell>
        </row>
        <row r="1601">
          <cell r="A1601" t="str">
            <v>20968</v>
          </cell>
        </row>
        <row r="1602">
          <cell r="A1602" t="str">
            <v>20969</v>
          </cell>
        </row>
        <row r="1603">
          <cell r="A1603" t="str">
            <v>20970</v>
          </cell>
        </row>
        <row r="1604">
          <cell r="A1604" t="str">
            <v>20971</v>
          </cell>
        </row>
        <row r="1605">
          <cell r="A1605" t="str">
            <v>20972</v>
          </cell>
        </row>
        <row r="1606">
          <cell r="A1606" t="str">
            <v>20973</v>
          </cell>
        </row>
        <row r="1607">
          <cell r="A1607" t="str">
            <v>20974</v>
          </cell>
        </row>
        <row r="1608">
          <cell r="A1608" t="str">
            <v>20975</v>
          </cell>
        </row>
        <row r="1609">
          <cell r="A1609" t="str">
            <v>20976</v>
          </cell>
        </row>
        <row r="1610">
          <cell r="A1610" t="str">
            <v>20977</v>
          </cell>
        </row>
        <row r="1611">
          <cell r="A1611" t="str">
            <v>20978</v>
          </cell>
        </row>
        <row r="1612">
          <cell r="A1612" t="str">
            <v>20979</v>
          </cell>
        </row>
        <row r="1613">
          <cell r="A1613" t="str">
            <v>20980</v>
          </cell>
        </row>
        <row r="1614">
          <cell r="A1614" t="str">
            <v>20981</v>
          </cell>
        </row>
        <row r="1615">
          <cell r="A1615" t="str">
            <v>20982</v>
          </cell>
        </row>
        <row r="1616">
          <cell r="A1616" t="str">
            <v>20983</v>
          </cell>
        </row>
        <row r="1617">
          <cell r="A1617" t="str">
            <v>20984</v>
          </cell>
        </row>
        <row r="1618">
          <cell r="A1618" t="str">
            <v>20985</v>
          </cell>
        </row>
        <row r="1619">
          <cell r="A1619" t="str">
            <v>20986</v>
          </cell>
        </row>
        <row r="1620">
          <cell r="A1620" t="str">
            <v>20987</v>
          </cell>
        </row>
        <row r="1621">
          <cell r="A1621" t="str">
            <v>23930</v>
          </cell>
        </row>
        <row r="1622">
          <cell r="A1622" t="str">
            <v>23931</v>
          </cell>
        </row>
        <row r="1623">
          <cell r="A1623" t="str">
            <v>23932</v>
          </cell>
        </row>
        <row r="1624">
          <cell r="A1624" t="str">
            <v>27929</v>
          </cell>
        </row>
        <row r="1625">
          <cell r="A1625" t="str">
            <v>27930</v>
          </cell>
        </row>
        <row r="1626">
          <cell r="A1626" t="str">
            <v>27931</v>
          </cell>
        </row>
        <row r="1627">
          <cell r="A1627" t="str">
            <v>27932</v>
          </cell>
        </row>
        <row r="1628">
          <cell r="A1628" t="str">
            <v>27933</v>
          </cell>
        </row>
        <row r="1629">
          <cell r="A1629" t="str">
            <v>27934</v>
          </cell>
        </row>
        <row r="1630">
          <cell r="A1630" t="str">
            <v>27935</v>
          </cell>
        </row>
        <row r="1631">
          <cell r="A1631" t="str">
            <v>27936</v>
          </cell>
        </row>
        <row r="1632">
          <cell r="A1632" t="str">
            <v>27937</v>
          </cell>
        </row>
        <row r="1633">
          <cell r="A1633" t="str">
            <v>27938</v>
          </cell>
        </row>
        <row r="1634">
          <cell r="A1634" t="str">
            <v>27939</v>
          </cell>
        </row>
        <row r="1635">
          <cell r="A1635" t="str">
            <v>27940</v>
          </cell>
        </row>
        <row r="1636">
          <cell r="A1636" t="str">
            <v>27941</v>
          </cell>
        </row>
        <row r="1637">
          <cell r="A1637" t="str">
            <v>27942</v>
          </cell>
        </row>
        <row r="1638">
          <cell r="A1638" t="str">
            <v>27943</v>
          </cell>
        </row>
        <row r="1639">
          <cell r="A1639" t="str">
            <v>27944</v>
          </cell>
        </row>
        <row r="1640">
          <cell r="A1640" t="str">
            <v>27945</v>
          </cell>
        </row>
        <row r="1641">
          <cell r="A1641" t="str">
            <v>27946</v>
          </cell>
        </row>
        <row r="1642">
          <cell r="A1642" t="str">
            <v>27947</v>
          </cell>
        </row>
        <row r="1643">
          <cell r="A1643" t="str">
            <v>27948</v>
          </cell>
        </row>
        <row r="1644">
          <cell r="A1644" t="str">
            <v>27949</v>
          </cell>
        </row>
        <row r="1645">
          <cell r="A1645" t="str">
            <v>27950</v>
          </cell>
        </row>
        <row r="1646">
          <cell r="A1646" t="str">
            <v>27951</v>
          </cell>
        </row>
        <row r="1647">
          <cell r="A1647" t="str">
            <v>27952</v>
          </cell>
        </row>
        <row r="1648">
          <cell r="A1648" t="str">
            <v>27953</v>
          </cell>
        </row>
        <row r="1649">
          <cell r="A1649" t="str">
            <v>27954</v>
          </cell>
        </row>
        <row r="1650">
          <cell r="A1650" t="str">
            <v>27955</v>
          </cell>
        </row>
        <row r="1651">
          <cell r="A1651" t="str">
            <v>27956</v>
          </cell>
        </row>
        <row r="1652">
          <cell r="A1652" t="str">
            <v>27957</v>
          </cell>
        </row>
        <row r="1653">
          <cell r="A1653" t="str">
            <v>27958</v>
          </cell>
        </row>
        <row r="1654">
          <cell r="A1654" t="str">
            <v>27959</v>
          </cell>
        </row>
        <row r="1655">
          <cell r="A1655" t="str">
            <v>27960</v>
          </cell>
        </row>
        <row r="1656">
          <cell r="A1656" t="str">
            <v>27961</v>
          </cell>
        </row>
        <row r="1657">
          <cell r="A1657" t="str">
            <v>27962</v>
          </cell>
        </row>
        <row r="1658">
          <cell r="A1658" t="str">
            <v>27963</v>
          </cell>
        </row>
        <row r="1659">
          <cell r="A1659" t="str">
            <v>27964</v>
          </cell>
        </row>
        <row r="1660">
          <cell r="A1660" t="str">
            <v>27965</v>
          </cell>
        </row>
        <row r="1661">
          <cell r="A1661" t="str">
            <v>27966</v>
          </cell>
        </row>
        <row r="1662">
          <cell r="A1662" t="str">
            <v>27967</v>
          </cell>
        </row>
        <row r="1663">
          <cell r="A1663" t="str">
            <v>27968</v>
          </cell>
        </row>
        <row r="1664">
          <cell r="A1664" t="str">
            <v>27969</v>
          </cell>
        </row>
        <row r="1665">
          <cell r="A1665" t="str">
            <v>27970</v>
          </cell>
        </row>
        <row r="1666">
          <cell r="A1666" t="str">
            <v>27971</v>
          </cell>
        </row>
        <row r="1667">
          <cell r="A1667" t="str">
            <v>27972</v>
          </cell>
        </row>
        <row r="1668">
          <cell r="A1668" t="str">
            <v>27973</v>
          </cell>
        </row>
        <row r="1669">
          <cell r="A1669" t="str">
            <v>27974</v>
          </cell>
        </row>
        <row r="1670">
          <cell r="A1670" t="str">
            <v>27975</v>
          </cell>
        </row>
        <row r="1671">
          <cell r="A1671" t="str">
            <v>27976</v>
          </cell>
        </row>
        <row r="1672">
          <cell r="A1672" t="str">
            <v>27977</v>
          </cell>
        </row>
        <row r="1673">
          <cell r="A1673" t="str">
            <v>27978</v>
          </cell>
        </row>
        <row r="1674">
          <cell r="A1674" t="str">
            <v>27979</v>
          </cell>
        </row>
        <row r="1675">
          <cell r="A1675" t="str">
            <v>27980</v>
          </cell>
        </row>
        <row r="1676">
          <cell r="A1676" t="str">
            <v>27981</v>
          </cell>
        </row>
        <row r="1677">
          <cell r="A1677" t="str">
            <v>27982</v>
          </cell>
        </row>
        <row r="1678">
          <cell r="A1678" t="str">
            <v>27983</v>
          </cell>
        </row>
        <row r="1679">
          <cell r="A1679" t="str">
            <v>27984</v>
          </cell>
        </row>
        <row r="1680">
          <cell r="A1680" t="str">
            <v>29912</v>
          </cell>
        </row>
        <row r="1681">
          <cell r="A1681" t="str">
            <v>29913</v>
          </cell>
        </row>
        <row r="1682">
          <cell r="A1682" t="str">
            <v>29914</v>
          </cell>
        </row>
        <row r="1683">
          <cell r="A1683" t="str">
            <v>29915</v>
          </cell>
        </row>
        <row r="1684">
          <cell r="A1684" t="str">
            <v>29916</v>
          </cell>
        </row>
        <row r="1685">
          <cell r="A1685" t="str">
            <v>29917</v>
          </cell>
        </row>
        <row r="1686">
          <cell r="A1686" t="str">
            <v>29918</v>
          </cell>
        </row>
        <row r="1687">
          <cell r="A1687" t="str">
            <v>29919</v>
          </cell>
        </row>
        <row r="1688">
          <cell r="A1688" t="str">
            <v>29920</v>
          </cell>
        </row>
        <row r="1689">
          <cell r="A1689" t="str">
            <v>29921</v>
          </cell>
        </row>
        <row r="1690">
          <cell r="A1690" t="str">
            <v>29922</v>
          </cell>
        </row>
        <row r="1691">
          <cell r="A1691" t="str">
            <v>29923</v>
          </cell>
        </row>
        <row r="1692">
          <cell r="A1692" t="str">
            <v>31926</v>
          </cell>
        </row>
        <row r="1693">
          <cell r="A1693" t="str">
            <v>31927</v>
          </cell>
        </row>
        <row r="1694">
          <cell r="A1694" t="str">
            <v>31928</v>
          </cell>
        </row>
        <row r="1695">
          <cell r="A1695" t="str">
            <v>31929</v>
          </cell>
        </row>
        <row r="1696">
          <cell r="A1696" t="str">
            <v>31930</v>
          </cell>
        </row>
        <row r="1697">
          <cell r="A1697" t="str">
            <v>31931</v>
          </cell>
        </row>
        <row r="1698">
          <cell r="A1698" t="str">
            <v>31932</v>
          </cell>
        </row>
        <row r="1699">
          <cell r="A1699" t="str">
            <v>31933</v>
          </cell>
        </row>
        <row r="1700">
          <cell r="A1700" t="str">
            <v>31934</v>
          </cell>
        </row>
        <row r="1701">
          <cell r="A1701" t="str">
            <v>31935</v>
          </cell>
        </row>
        <row r="1702">
          <cell r="A1702" t="str">
            <v>31936</v>
          </cell>
        </row>
        <row r="1703">
          <cell r="A1703" t="str">
            <v>31937</v>
          </cell>
        </row>
        <row r="1704">
          <cell r="A1704" t="str">
            <v>31938</v>
          </cell>
        </row>
        <row r="1705">
          <cell r="A1705" t="str">
            <v>31939</v>
          </cell>
        </row>
        <row r="1706">
          <cell r="A1706" t="str">
            <v>31940</v>
          </cell>
        </row>
        <row r="1707">
          <cell r="A1707" t="str">
            <v>31941</v>
          </cell>
        </row>
        <row r="1708">
          <cell r="A1708" t="str">
            <v>31942</v>
          </cell>
        </row>
        <row r="1709">
          <cell r="A1709" t="str">
            <v>31943</v>
          </cell>
        </row>
        <row r="1710">
          <cell r="A1710" t="str">
            <v>31944</v>
          </cell>
        </row>
        <row r="1711">
          <cell r="A1711" t="str">
            <v>31945</v>
          </cell>
        </row>
        <row r="1712">
          <cell r="A1712" t="str">
            <v>31946</v>
          </cell>
        </row>
        <row r="1713">
          <cell r="A1713" t="str">
            <v>31947</v>
          </cell>
        </row>
        <row r="1714">
          <cell r="A1714" t="str">
            <v>31948</v>
          </cell>
        </row>
        <row r="1715">
          <cell r="A1715" t="str">
            <v>31949</v>
          </cell>
        </row>
        <row r="1716">
          <cell r="A1716" t="str">
            <v>31950</v>
          </cell>
        </row>
        <row r="1717">
          <cell r="A1717" t="str">
            <v>31951</v>
          </cell>
        </row>
        <row r="1718">
          <cell r="A1718" t="str">
            <v>31952</v>
          </cell>
        </row>
        <row r="1719">
          <cell r="A1719" t="str">
            <v>31953</v>
          </cell>
        </row>
        <row r="1720">
          <cell r="A1720" t="str">
            <v>31954</v>
          </cell>
        </row>
        <row r="1721">
          <cell r="A1721" t="str">
            <v>31955</v>
          </cell>
        </row>
        <row r="1722">
          <cell r="A1722" t="str">
            <v>31956</v>
          </cell>
        </row>
        <row r="1723">
          <cell r="A1723" t="str">
            <v>31957</v>
          </cell>
        </row>
        <row r="1724">
          <cell r="A1724" t="str">
            <v>31958</v>
          </cell>
        </row>
        <row r="1725">
          <cell r="A1725" t="str">
            <v>31959</v>
          </cell>
        </row>
        <row r="1726">
          <cell r="A1726" t="str">
            <v>31960</v>
          </cell>
        </row>
        <row r="1727">
          <cell r="A1727" t="str">
            <v>31961</v>
          </cell>
        </row>
        <row r="1728">
          <cell r="A1728" t="str">
            <v>31962</v>
          </cell>
        </row>
        <row r="1729">
          <cell r="A1729" t="str">
            <v>31963</v>
          </cell>
        </row>
        <row r="1730">
          <cell r="A1730" t="str">
            <v>31964</v>
          </cell>
        </row>
        <row r="1731">
          <cell r="A1731" t="str">
            <v>31965</v>
          </cell>
        </row>
        <row r="1732">
          <cell r="A1732" t="str">
            <v>31966</v>
          </cell>
        </row>
        <row r="1733">
          <cell r="A1733" t="str">
            <v>31967</v>
          </cell>
        </row>
        <row r="1734">
          <cell r="A1734" t="str">
            <v>31968</v>
          </cell>
        </row>
        <row r="1735">
          <cell r="A1735" t="str">
            <v>31969</v>
          </cell>
        </row>
        <row r="1736">
          <cell r="A1736" t="str">
            <v>31970</v>
          </cell>
        </row>
        <row r="1737">
          <cell r="A1737" t="str">
            <v>31971</v>
          </cell>
        </row>
        <row r="1738">
          <cell r="A1738" t="str">
            <v>31972</v>
          </cell>
        </row>
        <row r="1739">
          <cell r="A1739" t="str">
            <v>31973</v>
          </cell>
        </row>
        <row r="1740">
          <cell r="A1740" t="str">
            <v>31974</v>
          </cell>
        </row>
        <row r="1741">
          <cell r="A1741" t="str">
            <v>31975</v>
          </cell>
        </row>
        <row r="1742">
          <cell r="A1742" t="str">
            <v>31976</v>
          </cell>
        </row>
        <row r="1743">
          <cell r="A1743" t="str">
            <v>31977</v>
          </cell>
        </row>
        <row r="1744">
          <cell r="A1744" t="str">
            <v>31978</v>
          </cell>
        </row>
        <row r="1745">
          <cell r="A1745" t="str">
            <v>31979</v>
          </cell>
        </row>
        <row r="1746">
          <cell r="A1746" t="str">
            <v>31980</v>
          </cell>
        </row>
        <row r="1747">
          <cell r="A1747" t="str">
            <v>31981</v>
          </cell>
        </row>
        <row r="1748">
          <cell r="A1748" t="str">
            <v>31982</v>
          </cell>
        </row>
        <row r="1749">
          <cell r="A1749" t="str">
            <v>31983</v>
          </cell>
        </row>
        <row r="1750">
          <cell r="A1750" t="str">
            <v>31984</v>
          </cell>
        </row>
        <row r="1751">
          <cell r="A1751" t="str">
            <v>31985</v>
          </cell>
        </row>
        <row r="1752">
          <cell r="A1752" t="str">
            <v>31986</v>
          </cell>
        </row>
        <row r="1753">
          <cell r="A1753" t="str">
            <v>31987</v>
          </cell>
        </row>
        <row r="1754">
          <cell r="A1754" t="str">
            <v>31988</v>
          </cell>
        </row>
        <row r="1755">
          <cell r="A1755" t="str">
            <v>24213</v>
          </cell>
        </row>
        <row r="1756">
          <cell r="A1756" t="str">
            <v>24214</v>
          </cell>
        </row>
        <row r="1757">
          <cell r="A1757" t="str">
            <v>24215</v>
          </cell>
        </row>
        <row r="1758">
          <cell r="A1758" t="str">
            <v>24216</v>
          </cell>
        </row>
        <row r="1759">
          <cell r="A1759" t="str">
            <v>24217</v>
          </cell>
        </row>
        <row r="1760">
          <cell r="A1760" t="str">
            <v>24218</v>
          </cell>
        </row>
        <row r="1761">
          <cell r="A1761" t="str">
            <v>24219</v>
          </cell>
        </row>
        <row r="1762">
          <cell r="A1762" t="str">
            <v>24220</v>
          </cell>
        </row>
        <row r="1763">
          <cell r="A1763" t="str">
            <v>24221</v>
          </cell>
        </row>
        <row r="1764">
          <cell r="A1764" t="str">
            <v>24222</v>
          </cell>
        </row>
        <row r="1765">
          <cell r="A1765" t="str">
            <v>24223</v>
          </cell>
        </row>
        <row r="1766">
          <cell r="A1766" t="str">
            <v>24224</v>
          </cell>
        </row>
        <row r="1767">
          <cell r="A1767" t="str">
            <v>03304</v>
          </cell>
        </row>
        <row r="1768">
          <cell r="A1768" t="str">
            <v>03305</v>
          </cell>
        </row>
        <row r="1769">
          <cell r="A1769" t="str">
            <v>03306</v>
          </cell>
        </row>
        <row r="1770">
          <cell r="A1770" t="str">
            <v>03307</v>
          </cell>
        </row>
        <row r="1771">
          <cell r="A1771" t="str">
            <v>03308</v>
          </cell>
        </row>
        <row r="1772">
          <cell r="A1772" t="str">
            <v>03309</v>
          </cell>
        </row>
        <row r="1773">
          <cell r="A1773" t="str">
            <v>03310</v>
          </cell>
        </row>
        <row r="1774">
          <cell r="A1774" t="str">
            <v>03311</v>
          </cell>
        </row>
        <row r="1775">
          <cell r="A1775" t="str">
            <v>25005</v>
          </cell>
        </row>
        <row r="1776">
          <cell r="A1776" t="str">
            <v>25006</v>
          </cell>
        </row>
        <row r="1777">
          <cell r="A1777" t="str">
            <v>26008</v>
          </cell>
        </row>
        <row r="1778">
          <cell r="A1778" t="str">
            <v>26009</v>
          </cell>
        </row>
        <row r="1779">
          <cell r="A1779" t="str">
            <v>26010</v>
          </cell>
        </row>
        <row r="1780">
          <cell r="A1780" t="str">
            <v>26011</v>
          </cell>
        </row>
        <row r="1781">
          <cell r="A1781" t="str">
            <v>26012</v>
          </cell>
        </row>
        <row r="1782">
          <cell r="A1782" t="str">
            <v>26013</v>
          </cell>
        </row>
        <row r="1783">
          <cell r="A1783" t="str">
            <v>06202</v>
          </cell>
        </row>
        <row r="1784">
          <cell r="A1784" t="str">
            <v>06203</v>
          </cell>
        </row>
        <row r="1785">
          <cell r="A1785" t="str">
            <v>06204</v>
          </cell>
        </row>
        <row r="1786">
          <cell r="A1786" t="str">
            <v>06205</v>
          </cell>
        </row>
        <row r="1787">
          <cell r="A1787" t="str">
            <v>06206</v>
          </cell>
        </row>
        <row r="1788">
          <cell r="A1788" t="str">
            <v>06207</v>
          </cell>
        </row>
        <row r="1789">
          <cell r="A1789" t="str">
            <v>06208</v>
          </cell>
        </row>
        <row r="1790">
          <cell r="A1790" t="str">
            <v>06209</v>
          </cell>
        </row>
        <row r="1791">
          <cell r="A1791" t="str">
            <v>06210</v>
          </cell>
        </row>
        <row r="1792">
          <cell r="A1792" t="str">
            <v>22613</v>
          </cell>
        </row>
        <row r="1793">
          <cell r="A1793" t="str">
            <v>22614</v>
          </cell>
        </row>
        <row r="1794">
          <cell r="A1794" t="str">
            <v>22615</v>
          </cell>
        </row>
        <row r="1795">
          <cell r="A1795" t="str">
            <v>22616</v>
          </cell>
        </row>
        <row r="1796">
          <cell r="A1796" t="str">
            <v>22617</v>
          </cell>
        </row>
        <row r="1797">
          <cell r="A1797" t="str">
            <v>22618</v>
          </cell>
        </row>
        <row r="1798">
          <cell r="A1798" t="str">
            <v>22619</v>
          </cell>
        </row>
        <row r="1799">
          <cell r="A1799" t="str">
            <v>22620</v>
          </cell>
        </row>
        <row r="1800">
          <cell r="A1800" t="str">
            <v>22621</v>
          </cell>
        </row>
        <row r="1801">
          <cell r="A1801" t="str">
            <v>22622</v>
          </cell>
        </row>
        <row r="1802">
          <cell r="A1802" t="str">
            <v>16607</v>
          </cell>
        </row>
        <row r="1803">
          <cell r="A1803" t="str">
            <v>11302</v>
          </cell>
        </row>
        <row r="1804">
          <cell r="A1804" t="str">
            <v>11303</v>
          </cell>
        </row>
        <row r="1805">
          <cell r="A1805" t="str">
            <v>11304</v>
          </cell>
        </row>
        <row r="1806">
          <cell r="A1806" t="str">
            <v>32111</v>
          </cell>
        </row>
        <row r="1807">
          <cell r="A1807" t="str">
            <v>32112</v>
          </cell>
        </row>
        <row r="1808">
          <cell r="A1808" t="str">
            <v>32113</v>
          </cell>
        </row>
        <row r="1809">
          <cell r="A1809" t="str">
            <v>32114</v>
          </cell>
        </row>
        <row r="1810">
          <cell r="A1810" t="str">
            <v>32115</v>
          </cell>
        </row>
        <row r="1811">
          <cell r="A1811" t="str">
            <v>32116</v>
          </cell>
        </row>
        <row r="1812">
          <cell r="A1812" t="str">
            <v>32117</v>
          </cell>
        </row>
        <row r="1813">
          <cell r="A1813" t="str">
            <v>32118</v>
          </cell>
        </row>
        <row r="1814">
          <cell r="A1814" t="str">
            <v>32119</v>
          </cell>
        </row>
        <row r="1815">
          <cell r="A1815" t="str">
            <v>32120</v>
          </cell>
        </row>
        <row r="1816">
          <cell r="A1816" t="str">
            <v>32121</v>
          </cell>
        </row>
        <row r="1817">
          <cell r="A1817" t="str">
            <v>32122</v>
          </cell>
        </row>
        <row r="1818">
          <cell r="A1818" t="str">
            <v>32123</v>
          </cell>
        </row>
        <row r="1819">
          <cell r="A1819" t="str">
            <v>32124</v>
          </cell>
        </row>
        <row r="1820">
          <cell r="A1820" t="str">
            <v>32125</v>
          </cell>
        </row>
        <row r="1821">
          <cell r="A1821" t="str">
            <v>32126</v>
          </cell>
        </row>
        <row r="1822">
          <cell r="A1822" t="str">
            <v>32127</v>
          </cell>
        </row>
        <row r="1823">
          <cell r="A1823" t="str">
            <v>32128</v>
          </cell>
        </row>
        <row r="1824">
          <cell r="A1824" t="str">
            <v>32129</v>
          </cell>
        </row>
        <row r="1825">
          <cell r="A1825" t="str">
            <v>29011</v>
          </cell>
        </row>
        <row r="1826">
          <cell r="A1826" t="str">
            <v>29012</v>
          </cell>
        </row>
        <row r="1827">
          <cell r="A1827" t="str">
            <v>29013</v>
          </cell>
        </row>
        <row r="1828">
          <cell r="A1828" t="str">
            <v>29014</v>
          </cell>
        </row>
        <row r="1829">
          <cell r="A1829" t="str">
            <v>29015</v>
          </cell>
        </row>
        <row r="1830">
          <cell r="A1830" t="str">
            <v>29016</v>
          </cell>
        </row>
        <row r="1831">
          <cell r="A1831" t="str">
            <v>29017</v>
          </cell>
        </row>
        <row r="1832">
          <cell r="A1832" t="str">
            <v>29018</v>
          </cell>
        </row>
        <row r="1833">
          <cell r="A1833" t="str">
            <v>30013</v>
          </cell>
        </row>
        <row r="1834">
          <cell r="A1834" t="str">
            <v>30014</v>
          </cell>
        </row>
        <row r="1835">
          <cell r="A1835" t="str">
            <v>30015</v>
          </cell>
        </row>
        <row r="1836">
          <cell r="A1836" t="str">
            <v>30016</v>
          </cell>
        </row>
        <row r="1837">
          <cell r="A1837" t="str">
            <v>30017</v>
          </cell>
        </row>
        <row r="1838">
          <cell r="A1838" t="str">
            <v>30018</v>
          </cell>
        </row>
        <row r="1839">
          <cell r="A1839" t="str">
            <v>30019</v>
          </cell>
        </row>
        <row r="1840">
          <cell r="A1840" t="str">
            <v>30020</v>
          </cell>
        </row>
        <row r="1841">
          <cell r="A1841" t="str">
            <v>30021</v>
          </cell>
        </row>
        <row r="1842">
          <cell r="A1842" t="str">
            <v>30022</v>
          </cell>
        </row>
        <row r="1843">
          <cell r="A1843" t="str">
            <v>30023</v>
          </cell>
        </row>
        <row r="1844">
          <cell r="A1844" t="str">
            <v>30024</v>
          </cell>
        </row>
        <row r="1845">
          <cell r="A1845" t="str">
            <v>30025</v>
          </cell>
        </row>
        <row r="1846">
          <cell r="A1846" t="str">
            <v>30026</v>
          </cell>
        </row>
        <row r="1847">
          <cell r="A1847" t="str">
            <v>30027</v>
          </cell>
        </row>
        <row r="1848">
          <cell r="A1848" t="str">
            <v>30028</v>
          </cell>
        </row>
        <row r="1849">
          <cell r="A1849" t="str">
            <v>30029</v>
          </cell>
        </row>
        <row r="1850">
          <cell r="A1850" t="str">
            <v>30030</v>
          </cell>
        </row>
        <row r="1851">
          <cell r="A1851" t="str">
            <v>30031</v>
          </cell>
        </row>
        <row r="1852">
          <cell r="A1852" t="str">
            <v>30032</v>
          </cell>
        </row>
        <row r="1853">
          <cell r="A1853" t="str">
            <v>30033</v>
          </cell>
        </row>
        <row r="1854">
          <cell r="A1854" t="str">
            <v>30034</v>
          </cell>
        </row>
        <row r="1855">
          <cell r="A1855" t="str">
            <v>30035</v>
          </cell>
        </row>
        <row r="1856">
          <cell r="A1856" t="str">
            <v>30036</v>
          </cell>
        </row>
        <row r="1857">
          <cell r="A1857" t="str">
            <v>30037</v>
          </cell>
        </row>
        <row r="1858">
          <cell r="A1858" t="str">
            <v>30038</v>
          </cell>
        </row>
        <row r="1859">
          <cell r="A1859" t="str">
            <v>30039</v>
          </cell>
        </row>
        <row r="1860">
          <cell r="A1860" t="str">
            <v>30040</v>
          </cell>
        </row>
        <row r="1861">
          <cell r="A1861" t="str">
            <v>30041</v>
          </cell>
        </row>
        <row r="1862">
          <cell r="A1862" t="str">
            <v>30042</v>
          </cell>
        </row>
        <row r="1863">
          <cell r="A1863" t="str">
            <v>30043</v>
          </cell>
        </row>
        <row r="1864">
          <cell r="A1864" t="str">
            <v>30044</v>
          </cell>
        </row>
        <row r="1865">
          <cell r="A1865" t="str">
            <v>30045</v>
          </cell>
        </row>
        <row r="1866">
          <cell r="A1866" t="str">
            <v>30046</v>
          </cell>
        </row>
        <row r="1867">
          <cell r="A1867" t="str">
            <v>30047</v>
          </cell>
        </row>
        <row r="1868">
          <cell r="A1868" t="str">
            <v>30048</v>
          </cell>
        </row>
        <row r="1869">
          <cell r="A1869" t="str">
            <v>30049</v>
          </cell>
        </row>
        <row r="1870">
          <cell r="A1870" t="str">
            <v>30050</v>
          </cell>
        </row>
        <row r="1871">
          <cell r="A1871" t="str">
            <v>30051</v>
          </cell>
        </row>
        <row r="1872">
          <cell r="A1872" t="str">
            <v>30052</v>
          </cell>
        </row>
        <row r="1873">
          <cell r="A1873" t="str">
            <v>30053</v>
          </cell>
        </row>
        <row r="1874">
          <cell r="A1874" t="str">
            <v>30054</v>
          </cell>
        </row>
        <row r="1875">
          <cell r="A1875" t="str">
            <v>30055</v>
          </cell>
        </row>
        <row r="1876">
          <cell r="A1876" t="str">
            <v>30056</v>
          </cell>
        </row>
        <row r="1877">
          <cell r="A1877" t="str">
            <v>30057</v>
          </cell>
        </row>
        <row r="1878">
          <cell r="A1878" t="str">
            <v>30058</v>
          </cell>
        </row>
        <row r="1879">
          <cell r="A1879" t="str">
            <v>30059</v>
          </cell>
        </row>
        <row r="1880">
          <cell r="A1880" t="str">
            <v>47087</v>
          </cell>
        </row>
        <row r="1881">
          <cell r="A1881" t="str">
            <v>47088</v>
          </cell>
        </row>
        <row r="1882">
          <cell r="A1882" t="str">
            <v>47089</v>
          </cell>
        </row>
        <row r="1883">
          <cell r="A1883" t="str">
            <v>47090</v>
          </cell>
        </row>
        <row r="1884">
          <cell r="A1884" t="str">
            <v>47091</v>
          </cell>
        </row>
        <row r="1885">
          <cell r="A1885" t="str">
            <v>47092</v>
          </cell>
        </row>
        <row r="1886">
          <cell r="A1886" t="str">
            <v>47093</v>
          </cell>
        </row>
        <row r="1887">
          <cell r="A1887" t="str">
            <v>47094</v>
          </cell>
        </row>
        <row r="1888">
          <cell r="A1888" t="str">
            <v>47095</v>
          </cell>
        </row>
        <row r="1889">
          <cell r="A1889" t="str">
            <v>47096</v>
          </cell>
        </row>
        <row r="1890">
          <cell r="A1890" t="str">
            <v>47097</v>
          </cell>
        </row>
        <row r="1891">
          <cell r="A1891" t="str">
            <v>47098</v>
          </cell>
        </row>
        <row r="1892">
          <cell r="A1892" t="str">
            <v>47099</v>
          </cell>
        </row>
        <row r="1893">
          <cell r="A1893" t="str">
            <v>47100</v>
          </cell>
        </row>
        <row r="1894">
          <cell r="A1894" t="str">
            <v>47101</v>
          </cell>
        </row>
        <row r="1895">
          <cell r="A1895" t="str">
            <v>47102</v>
          </cell>
        </row>
        <row r="1896">
          <cell r="A1896" t="str">
            <v>47103</v>
          </cell>
        </row>
        <row r="1897">
          <cell r="A1897" t="str">
            <v>47104</v>
          </cell>
        </row>
        <row r="1898">
          <cell r="A1898" t="str">
            <v>43052</v>
          </cell>
        </row>
        <row r="1899">
          <cell r="A1899" t="str">
            <v>43053</v>
          </cell>
        </row>
        <row r="1900">
          <cell r="A1900" t="str">
            <v>43054</v>
          </cell>
        </row>
        <row r="1901">
          <cell r="A1901" t="str">
            <v>43055</v>
          </cell>
        </row>
        <row r="1902">
          <cell r="A1902" t="str">
            <v>43056</v>
          </cell>
        </row>
        <row r="1903">
          <cell r="A1903" t="str">
            <v>43057</v>
          </cell>
        </row>
        <row r="1904">
          <cell r="A1904" t="str">
            <v>43058</v>
          </cell>
        </row>
        <row r="1905">
          <cell r="A1905" t="str">
            <v>43059</v>
          </cell>
        </row>
        <row r="1906">
          <cell r="A1906" t="str">
            <v>43060</v>
          </cell>
        </row>
        <row r="1907">
          <cell r="A1907" t="str">
            <v>43061</v>
          </cell>
        </row>
        <row r="1908">
          <cell r="A1908" t="str">
            <v>44012</v>
          </cell>
        </row>
        <row r="1909">
          <cell r="A1909" t="str">
            <v>44013</v>
          </cell>
        </row>
        <row r="1910">
          <cell r="A1910" t="str">
            <v>44014</v>
          </cell>
        </row>
        <row r="1911">
          <cell r="A1911" t="str">
            <v>44015</v>
          </cell>
        </row>
        <row r="1912">
          <cell r="A1912" t="str">
            <v>44016</v>
          </cell>
        </row>
        <row r="1913">
          <cell r="A1913" t="str">
            <v>44017</v>
          </cell>
        </row>
        <row r="1914">
          <cell r="A1914" t="str">
            <v>44018</v>
          </cell>
        </row>
        <row r="1915">
          <cell r="A1915" t="str">
            <v>44019</v>
          </cell>
        </row>
        <row r="1916">
          <cell r="A1916" t="str">
            <v>44020</v>
          </cell>
        </row>
        <row r="1917">
          <cell r="A1917" t="str">
            <v>44021</v>
          </cell>
        </row>
        <row r="1918">
          <cell r="A1918" t="str">
            <v>44022</v>
          </cell>
        </row>
        <row r="1919">
          <cell r="A1919" t="str">
            <v>44023</v>
          </cell>
        </row>
        <row r="1920">
          <cell r="A1920" t="str">
            <v>44024</v>
          </cell>
        </row>
        <row r="1921">
          <cell r="A1921" t="str">
            <v>44025</v>
          </cell>
        </row>
        <row r="1922">
          <cell r="A1922" t="str">
            <v>44026</v>
          </cell>
        </row>
        <row r="1923">
          <cell r="A1923" t="str">
            <v>44027</v>
          </cell>
        </row>
        <row r="1924">
          <cell r="A1924" t="str">
            <v>44028</v>
          </cell>
        </row>
        <row r="1925">
          <cell r="A1925" t="str">
            <v>44029</v>
          </cell>
        </row>
        <row r="1926">
          <cell r="A1926" t="str">
            <v>44030</v>
          </cell>
        </row>
        <row r="1927">
          <cell r="A1927" t="str">
            <v>44031</v>
          </cell>
        </row>
        <row r="1928">
          <cell r="A1928" t="str">
            <v>44032</v>
          </cell>
        </row>
        <row r="1929">
          <cell r="A1929" t="str">
            <v>44033</v>
          </cell>
        </row>
        <row r="1930">
          <cell r="A1930" t="str">
            <v>44034</v>
          </cell>
        </row>
        <row r="1931">
          <cell r="A1931" t="str">
            <v>48035</v>
          </cell>
        </row>
        <row r="1932">
          <cell r="A1932" t="str">
            <v>48036</v>
          </cell>
        </row>
        <row r="1933">
          <cell r="A1933" t="str">
            <v>48037</v>
          </cell>
        </row>
        <row r="1934">
          <cell r="A1934" t="str">
            <v>48038</v>
          </cell>
        </row>
        <row r="1935">
          <cell r="A1935" t="str">
            <v>45205</v>
          </cell>
        </row>
        <row r="1936">
          <cell r="A1936" t="str">
            <v>45206</v>
          </cell>
        </row>
        <row r="1937">
          <cell r="A1937" t="str">
            <v>45207</v>
          </cell>
        </row>
        <row r="1938">
          <cell r="A1938" t="str">
            <v>45208</v>
          </cell>
        </row>
        <row r="1939">
          <cell r="A1939" t="str">
            <v>45001</v>
          </cell>
        </row>
        <row r="1940">
          <cell r="A1940" t="str">
            <v>45002</v>
          </cell>
        </row>
        <row r="1941">
          <cell r="A1941" t="str">
            <v>45003</v>
          </cell>
        </row>
        <row r="1942">
          <cell r="A1942" t="str">
            <v>45004</v>
          </cell>
        </row>
        <row r="1943">
          <cell r="A1943" t="str">
            <v>45005</v>
          </cell>
        </row>
        <row r="1944">
          <cell r="A1944" t="str">
            <v>45006</v>
          </cell>
        </row>
        <row r="1945">
          <cell r="A1945" t="str">
            <v>45007</v>
          </cell>
        </row>
        <row r="1946">
          <cell r="A1946" t="str">
            <v>45008</v>
          </cell>
        </row>
        <row r="1947">
          <cell r="A1947" t="str">
            <v>45009</v>
          </cell>
        </row>
        <row r="1948">
          <cell r="A1948" t="str">
            <v>45010</v>
          </cell>
        </row>
        <row r="1949">
          <cell r="A1949" t="str">
            <v>45011</v>
          </cell>
        </row>
        <row r="1950">
          <cell r="A1950" t="str">
            <v>45012</v>
          </cell>
        </row>
        <row r="1951">
          <cell r="A1951" t="str">
            <v>45013</v>
          </cell>
        </row>
        <row r="1952">
          <cell r="A1952" t="str">
            <v>45014</v>
          </cell>
        </row>
        <row r="1953">
          <cell r="A1953" t="str">
            <v>45015</v>
          </cell>
        </row>
        <row r="1954">
          <cell r="A1954" t="str">
            <v>45016</v>
          </cell>
        </row>
        <row r="1955">
          <cell r="A1955" t="str">
            <v>45017</v>
          </cell>
        </row>
        <row r="1956">
          <cell r="A1956" t="str">
            <v>45018</v>
          </cell>
        </row>
        <row r="1957">
          <cell r="A1957" t="str">
            <v>45019</v>
          </cell>
        </row>
        <row r="1958">
          <cell r="A1958" t="str">
            <v>45020</v>
          </cell>
        </row>
        <row r="1959">
          <cell r="A1959" t="str">
            <v>45605</v>
          </cell>
        </row>
        <row r="1960">
          <cell r="A1960" t="str">
            <v>45606</v>
          </cell>
        </row>
        <row r="1961">
          <cell r="A1961" t="str">
            <v>45607</v>
          </cell>
        </row>
        <row r="1962">
          <cell r="A1962" t="str">
            <v>45608</v>
          </cell>
        </row>
        <row r="1963">
          <cell r="A1963" t="str">
            <v>45502</v>
          </cell>
        </row>
        <row r="1964">
          <cell r="A1964" t="str">
            <v>45503</v>
          </cell>
        </row>
        <row r="1965">
          <cell r="A1965" t="str">
            <v>45504</v>
          </cell>
        </row>
        <row r="1966">
          <cell r="A1966" t="str">
            <v>45505</v>
          </cell>
        </row>
        <row r="1967">
          <cell r="A1967" t="str">
            <v>45506</v>
          </cell>
        </row>
        <row r="1968">
          <cell r="A1968" t="str">
            <v>45507</v>
          </cell>
        </row>
        <row r="1969">
          <cell r="A1969" t="str">
            <v>45508</v>
          </cell>
        </row>
        <row r="1970">
          <cell r="A1970" t="str">
            <v>45509</v>
          </cell>
        </row>
        <row r="1971">
          <cell r="A1971" t="str">
            <v>45510</v>
          </cell>
        </row>
        <row r="1972">
          <cell r="A1972" t="str">
            <v>45511</v>
          </cell>
        </row>
        <row r="1973">
          <cell r="A1973" t="str">
            <v>45512</v>
          </cell>
        </row>
        <row r="1974">
          <cell r="A1974" t="str">
            <v>45513</v>
          </cell>
        </row>
        <row r="1975">
          <cell r="A1975" t="str">
            <v>45514</v>
          </cell>
        </row>
        <row r="1976">
          <cell r="A1976" t="str">
            <v>45515</v>
          </cell>
        </row>
        <row r="1977">
          <cell r="A1977" t="str">
            <v>45516</v>
          </cell>
        </row>
        <row r="1978">
          <cell r="A1978" t="str">
            <v>45517</v>
          </cell>
        </row>
        <row r="1979">
          <cell r="A1979" t="str">
            <v>45518</v>
          </cell>
        </row>
        <row r="1980">
          <cell r="A1980" t="str">
            <v>45519</v>
          </cell>
        </row>
        <row r="1981">
          <cell r="A1981" t="str">
            <v>45520</v>
          </cell>
        </row>
        <row r="1982">
          <cell r="A1982" t="str">
            <v>45521</v>
          </cell>
        </row>
        <row r="1983">
          <cell r="A1983" t="str">
            <v>45522</v>
          </cell>
        </row>
        <row r="1984">
          <cell r="A1984" t="str">
            <v>45523</v>
          </cell>
        </row>
        <row r="1985">
          <cell r="A1985" t="str">
            <v>45524</v>
          </cell>
        </row>
        <row r="1986">
          <cell r="A1986" t="str">
            <v>46101</v>
          </cell>
        </row>
        <row r="1987">
          <cell r="A1987" t="str">
            <v>46102</v>
          </cell>
        </row>
        <row r="1988">
          <cell r="A1988" t="str">
            <v>46103</v>
          </cell>
        </row>
        <row r="1989">
          <cell r="A1989" t="str">
            <v>46802</v>
          </cell>
        </row>
        <row r="1990">
          <cell r="A1990" t="str">
            <v>46803</v>
          </cell>
        </row>
        <row r="1991">
          <cell r="A1991" t="str">
            <v>46804</v>
          </cell>
        </row>
        <row r="1992">
          <cell r="A1992" t="str">
            <v>46805</v>
          </cell>
        </row>
        <row r="1993">
          <cell r="A1993" t="str">
            <v>46806</v>
          </cell>
        </row>
        <row r="1994">
          <cell r="A1994" t="str">
            <v>45950</v>
          </cell>
        </row>
        <row r="1995">
          <cell r="A1995" t="str">
            <v>45980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of account 2565"/>
      <sheetName val="code of account 2563 เทียบ 2565"/>
      <sheetName val="Query"/>
      <sheetName val="Query2"/>
      <sheetName val="5.งบทดลอง รพ."/>
      <sheetName val="ผูกสูตร Planfin65"/>
      <sheetName val="ผลการดำเนินงาน Planfin 65"/>
      <sheetName val="คำนวณUnit Cost แบบ Quick Method"/>
      <sheetName val="Sheet3"/>
      <sheetName val="Sheet2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8">
          <cell r="H38">
            <v>800104316.62999976</v>
          </cell>
          <cell r="I38">
            <v>145067179.67999995</v>
          </cell>
          <cell r="J38">
            <v>237540385.04000008</v>
          </cell>
          <cell r="K38">
            <v>116734702.98000006</v>
          </cell>
          <cell r="L38">
            <v>91564272.569999993</v>
          </cell>
          <cell r="M38">
            <v>53842497.390000001</v>
          </cell>
          <cell r="N38">
            <v>816668726.74999976</v>
          </cell>
          <cell r="O38">
            <v>116734702.98000006</v>
          </cell>
          <cell r="P38">
            <v>18433724.490000002</v>
          </cell>
          <cell r="Q38">
            <v>685623204.48000014</v>
          </cell>
          <cell r="R38">
            <v>34871500.079999998</v>
          </cell>
          <cell r="S38">
            <v>101938357.48999999</v>
          </cell>
          <cell r="T38">
            <v>180647386.76000002</v>
          </cell>
          <cell r="U38">
            <v>129356399.40999994</v>
          </cell>
          <cell r="V38">
            <v>19479970.220000003</v>
          </cell>
          <cell r="W38">
            <v>140195876.16999993</v>
          </cell>
          <cell r="X38">
            <v>88037865.739999995</v>
          </cell>
          <cell r="Y38">
            <v>43718314.389999986</v>
          </cell>
          <cell r="Z38">
            <v>333567693.28000009</v>
          </cell>
          <cell r="AA38">
            <v>82744958.900000006</v>
          </cell>
          <cell r="AB38">
            <v>46808595.750000015</v>
          </cell>
          <cell r="AC38">
            <v>186331877.01999998</v>
          </cell>
          <cell r="AD38">
            <v>47981041.100000001</v>
          </cell>
          <cell r="AE38">
            <v>72975937.899999976</v>
          </cell>
          <cell r="AF38">
            <v>60016824.980000004</v>
          </cell>
          <cell r="AG38">
            <v>40721211.329999998</v>
          </cell>
          <cell r="AH38">
            <v>45454081.509999998</v>
          </cell>
          <cell r="AI38">
            <v>909867087.44000041</v>
          </cell>
          <cell r="AJ38">
            <v>96076915.520000041</v>
          </cell>
          <cell r="AK38">
            <v>49833192.409999996</v>
          </cell>
          <cell r="AL38">
            <v>32935172.5</v>
          </cell>
          <cell r="AM38">
            <v>40438991.430000007</v>
          </cell>
          <cell r="AN38">
            <v>60809486.069999993</v>
          </cell>
          <cell r="AO38">
            <v>47705216.36999999</v>
          </cell>
          <cell r="AP38">
            <v>46230781.11999999</v>
          </cell>
          <cell r="AQ38">
            <v>84079175.469999969</v>
          </cell>
          <cell r="AR38">
            <v>58580170.830000006</v>
          </cell>
          <cell r="AS38">
            <v>61787527.760000005</v>
          </cell>
          <cell r="AT38">
            <v>38157878.199999996</v>
          </cell>
          <cell r="AU38">
            <v>166998133.38000003</v>
          </cell>
          <cell r="AV38">
            <v>38693186.609999977</v>
          </cell>
          <cell r="AW38">
            <v>35700375.229999997</v>
          </cell>
          <cell r="AX38">
            <v>36554492.860000007</v>
          </cell>
          <cell r="AY38">
            <v>20195561.310000017</v>
          </cell>
          <cell r="AZ38">
            <v>12410393.430000002</v>
          </cell>
          <cell r="BA38">
            <v>15654157.079999998</v>
          </cell>
          <cell r="BB38">
            <v>231166608.50000015</v>
          </cell>
          <cell r="BC38">
            <v>81588846.739999995</v>
          </cell>
          <cell r="BD38">
            <v>95508257.949999973</v>
          </cell>
          <cell r="BE38">
            <v>76727909.839999989</v>
          </cell>
          <cell r="BF38">
            <v>128055245.85000001</v>
          </cell>
          <cell r="BG38">
            <v>67531814.980000004</v>
          </cell>
          <cell r="BH38">
            <v>116060696.24999999</v>
          </cell>
          <cell r="BI38">
            <v>130887866.80000001</v>
          </cell>
          <cell r="BJ38">
            <v>78233416.059999987</v>
          </cell>
          <cell r="BK38">
            <v>18454080.75</v>
          </cell>
          <cell r="BL38">
            <v>22805893.899999999</v>
          </cell>
          <cell r="BM38">
            <v>493466263.29999971</v>
          </cell>
          <cell r="BN38">
            <v>374360284.32999998</v>
          </cell>
          <cell r="BO38">
            <v>78138016.040000021</v>
          </cell>
          <cell r="BP38">
            <v>30394792.18999999</v>
          </cell>
          <cell r="BQ38">
            <v>29414864.360000014</v>
          </cell>
          <cell r="BR38">
            <v>68584910.61999999</v>
          </cell>
          <cell r="BS38">
            <v>29378415.350000005</v>
          </cell>
          <cell r="BT38">
            <v>410543380.67999989</v>
          </cell>
          <cell r="BU38">
            <v>48725846.159999996</v>
          </cell>
          <cell r="BV38">
            <v>49739480.569999993</v>
          </cell>
          <cell r="BW38">
            <v>78629289.640000015</v>
          </cell>
          <cell r="BX38">
            <v>82100697.460000023</v>
          </cell>
          <cell r="BY38">
            <v>305669188.11000001</v>
          </cell>
          <cell r="BZ38">
            <v>57751073.209999979</v>
          </cell>
          <cell r="CA38">
            <v>31818437.939999998</v>
          </cell>
          <cell r="CB38">
            <v>51676995.380000003</v>
          </cell>
        </row>
        <row r="40">
          <cell r="H40">
            <v>1757950</v>
          </cell>
          <cell r="I40">
            <v>370300</v>
          </cell>
          <cell r="J40">
            <v>194350</v>
          </cell>
          <cell r="K40">
            <v>461539</v>
          </cell>
          <cell r="L40">
            <v>401539</v>
          </cell>
          <cell r="M40">
            <v>142589</v>
          </cell>
          <cell r="N40">
            <v>1160950</v>
          </cell>
          <cell r="O40">
            <v>461539</v>
          </cell>
          <cell r="P40">
            <v>64850</v>
          </cell>
          <cell r="Q40">
            <v>812050</v>
          </cell>
          <cell r="R40">
            <v>192850</v>
          </cell>
          <cell r="S40">
            <v>260750</v>
          </cell>
          <cell r="T40">
            <v>497400</v>
          </cell>
          <cell r="U40">
            <v>364250</v>
          </cell>
          <cell r="V40">
            <v>41750</v>
          </cell>
          <cell r="W40">
            <v>261300</v>
          </cell>
          <cell r="X40">
            <v>110500</v>
          </cell>
          <cell r="Y40">
            <v>118200</v>
          </cell>
          <cell r="Z40">
            <v>1957151.53</v>
          </cell>
          <cell r="AA40">
            <v>309800</v>
          </cell>
          <cell r="AB40">
            <v>283800</v>
          </cell>
          <cell r="AC40">
            <v>522000</v>
          </cell>
          <cell r="AD40">
            <v>178750</v>
          </cell>
          <cell r="AE40">
            <v>127100</v>
          </cell>
          <cell r="AF40">
            <v>106150</v>
          </cell>
          <cell r="AG40">
            <v>96850</v>
          </cell>
          <cell r="AH40">
            <v>141850</v>
          </cell>
          <cell r="AI40">
            <v>2439100</v>
          </cell>
          <cell r="AJ40">
            <v>256900</v>
          </cell>
          <cell r="AK40">
            <v>234067</v>
          </cell>
          <cell r="AL40">
            <v>104200</v>
          </cell>
          <cell r="AM40">
            <v>176700</v>
          </cell>
          <cell r="AN40">
            <v>160900</v>
          </cell>
          <cell r="AO40">
            <v>296350</v>
          </cell>
          <cell r="AP40">
            <v>178050</v>
          </cell>
          <cell r="AQ40">
            <v>333550</v>
          </cell>
          <cell r="AR40">
            <v>193700</v>
          </cell>
          <cell r="AS40">
            <v>185700</v>
          </cell>
          <cell r="AT40">
            <v>158150</v>
          </cell>
          <cell r="AU40">
            <v>835182</v>
          </cell>
          <cell r="AV40">
            <v>36250</v>
          </cell>
          <cell r="AW40">
            <v>154800</v>
          </cell>
          <cell r="AX40">
            <v>228700</v>
          </cell>
          <cell r="AY40">
            <v>160800</v>
          </cell>
          <cell r="AZ40">
            <v>411150</v>
          </cell>
          <cell r="BA40">
            <v>555250</v>
          </cell>
          <cell r="BB40">
            <v>1854108.53</v>
          </cell>
          <cell r="BC40">
            <v>253800</v>
          </cell>
          <cell r="BD40">
            <v>282450</v>
          </cell>
          <cell r="BE40">
            <v>436139</v>
          </cell>
          <cell r="BF40">
            <v>730450</v>
          </cell>
          <cell r="BG40">
            <v>462200</v>
          </cell>
          <cell r="BH40">
            <v>343750</v>
          </cell>
          <cell r="BI40">
            <v>342000</v>
          </cell>
          <cell r="BJ40">
            <v>251200</v>
          </cell>
          <cell r="BK40">
            <v>100150</v>
          </cell>
          <cell r="BL40">
            <v>123100</v>
          </cell>
          <cell r="BM40">
            <v>1913589</v>
          </cell>
          <cell r="BN40">
            <v>1344300</v>
          </cell>
          <cell r="BO40">
            <v>379285</v>
          </cell>
          <cell r="BP40">
            <v>195350</v>
          </cell>
          <cell r="BQ40">
            <v>269950</v>
          </cell>
          <cell r="BR40">
            <v>724800</v>
          </cell>
          <cell r="BS40">
            <v>137900</v>
          </cell>
          <cell r="BT40">
            <v>1054150</v>
          </cell>
          <cell r="BU40">
            <v>195000</v>
          </cell>
          <cell r="BV40">
            <v>550200</v>
          </cell>
          <cell r="BW40">
            <v>375850</v>
          </cell>
          <cell r="BX40">
            <v>387550</v>
          </cell>
          <cell r="BY40">
            <v>278350</v>
          </cell>
          <cell r="BZ40">
            <v>374700</v>
          </cell>
          <cell r="CA40">
            <v>382000</v>
          </cell>
          <cell r="CB40">
            <v>184700</v>
          </cell>
        </row>
        <row r="47">
          <cell r="H47">
            <v>17059151.039999999</v>
          </cell>
          <cell r="I47">
            <v>988969.5</v>
          </cell>
          <cell r="J47">
            <v>4243132</v>
          </cell>
          <cell r="K47">
            <v>1314393.6100000001</v>
          </cell>
          <cell r="L47">
            <v>166705</v>
          </cell>
          <cell r="M47">
            <v>0</v>
          </cell>
          <cell r="N47">
            <v>44614375.240000002</v>
          </cell>
          <cell r="O47">
            <v>1314393.6100000001</v>
          </cell>
          <cell r="P47">
            <v>122916</v>
          </cell>
          <cell r="Q47">
            <v>6176962.6100000003</v>
          </cell>
          <cell r="R47">
            <v>42863</v>
          </cell>
          <cell r="S47">
            <v>252428</v>
          </cell>
          <cell r="T47">
            <v>1997063.88</v>
          </cell>
          <cell r="U47">
            <v>1392797</v>
          </cell>
          <cell r="V47">
            <v>45438</v>
          </cell>
          <cell r="W47">
            <v>563425.94999999995</v>
          </cell>
          <cell r="X47">
            <v>236272.3</v>
          </cell>
          <cell r="Y47">
            <v>156865</v>
          </cell>
          <cell r="Z47">
            <v>11941048.51</v>
          </cell>
          <cell r="AA47">
            <v>2968171.7199999997</v>
          </cell>
          <cell r="AB47">
            <v>799170.43</v>
          </cell>
          <cell r="AC47">
            <v>2299508</v>
          </cell>
          <cell r="AD47">
            <v>906765.5</v>
          </cell>
          <cell r="AE47">
            <v>391761</v>
          </cell>
          <cell r="AF47">
            <v>296547.41000000003</v>
          </cell>
          <cell r="AG47">
            <v>103166</v>
          </cell>
          <cell r="AH47">
            <v>210749</v>
          </cell>
          <cell r="AI47">
            <v>36260885.659999996</v>
          </cell>
          <cell r="AJ47">
            <v>7958</v>
          </cell>
          <cell r="AK47">
            <v>183390</v>
          </cell>
          <cell r="AL47">
            <v>14952</v>
          </cell>
          <cell r="AM47">
            <v>46738</v>
          </cell>
          <cell r="AN47">
            <v>347791</v>
          </cell>
          <cell r="AO47">
            <v>180478</v>
          </cell>
          <cell r="AP47">
            <v>61467</v>
          </cell>
          <cell r="AQ47">
            <v>41211</v>
          </cell>
          <cell r="AR47">
            <v>46330</v>
          </cell>
          <cell r="AS47">
            <v>123109.5</v>
          </cell>
          <cell r="AT47">
            <v>189005.25</v>
          </cell>
          <cell r="AU47">
            <v>2330941.2599999998</v>
          </cell>
          <cell r="AV47">
            <v>129479</v>
          </cell>
          <cell r="AW47">
            <v>217111</v>
          </cell>
          <cell r="AX47">
            <v>47781</v>
          </cell>
          <cell r="AY47">
            <v>359102</v>
          </cell>
          <cell r="AZ47">
            <v>0</v>
          </cell>
          <cell r="BA47">
            <v>31364</v>
          </cell>
          <cell r="BB47">
            <v>6875466.5</v>
          </cell>
          <cell r="BC47">
            <v>85426</v>
          </cell>
          <cell r="BD47">
            <v>-1458474</v>
          </cell>
          <cell r="BE47">
            <v>141755</v>
          </cell>
          <cell r="BF47">
            <v>194234</v>
          </cell>
          <cell r="BG47">
            <v>419954</v>
          </cell>
          <cell r="BH47">
            <v>1505565</v>
          </cell>
          <cell r="BI47">
            <v>487869.5</v>
          </cell>
          <cell r="BJ47">
            <v>251110.5</v>
          </cell>
          <cell r="BK47">
            <v>73267.45</v>
          </cell>
          <cell r="BL47">
            <v>0</v>
          </cell>
          <cell r="BM47">
            <v>7962040.9800000004</v>
          </cell>
          <cell r="BN47">
            <v>1413656</v>
          </cell>
          <cell r="BO47">
            <v>208683</v>
          </cell>
          <cell r="BP47">
            <v>24106</v>
          </cell>
          <cell r="BQ47">
            <v>54744</v>
          </cell>
          <cell r="BR47">
            <v>357173</v>
          </cell>
          <cell r="BS47">
            <v>8258.5</v>
          </cell>
          <cell r="BT47">
            <v>4072292.3</v>
          </cell>
          <cell r="BU47">
            <v>172201</v>
          </cell>
          <cell r="BV47">
            <v>0</v>
          </cell>
          <cell r="BW47">
            <v>149469.75</v>
          </cell>
          <cell r="BX47">
            <v>258706</v>
          </cell>
          <cell r="BY47">
            <v>4144915.63</v>
          </cell>
          <cell r="BZ47">
            <v>13168</v>
          </cell>
          <cell r="CA47">
            <v>14119</v>
          </cell>
          <cell r="CB47">
            <v>0</v>
          </cell>
        </row>
        <row r="56">
          <cell r="H56">
            <v>24846341.420000002</v>
          </cell>
          <cell r="I56">
            <v>2683740.7000000002</v>
          </cell>
          <cell r="J56">
            <v>5146722.5599999987</v>
          </cell>
          <cell r="K56">
            <v>1360996.33</v>
          </cell>
          <cell r="L56">
            <v>951234.53</v>
          </cell>
          <cell r="M56">
            <v>216306.1</v>
          </cell>
          <cell r="N56">
            <v>41720176.640000008</v>
          </cell>
          <cell r="O56">
            <v>1360996.33</v>
          </cell>
          <cell r="P56">
            <v>591283.76</v>
          </cell>
          <cell r="Q56">
            <v>6904926.04</v>
          </cell>
          <cell r="R56">
            <v>455867.22</v>
          </cell>
          <cell r="S56">
            <v>911911.27</v>
          </cell>
          <cell r="T56">
            <v>6963030.6999999993</v>
          </cell>
          <cell r="U56">
            <v>1235710.5</v>
          </cell>
          <cell r="V56">
            <v>306921.90000000002</v>
          </cell>
          <cell r="W56">
            <v>1316737.3999999999</v>
          </cell>
          <cell r="X56">
            <v>1540177.98</v>
          </cell>
          <cell r="Y56">
            <v>347237.77</v>
          </cell>
          <cell r="Z56">
            <v>24009347.650000002</v>
          </cell>
          <cell r="AA56">
            <v>2587083.5499999998</v>
          </cell>
          <cell r="AB56">
            <v>744199.12</v>
          </cell>
          <cell r="AC56">
            <v>7091128.7800000003</v>
          </cell>
          <cell r="AD56">
            <v>1333267.83</v>
          </cell>
          <cell r="AE56">
            <v>787407.57</v>
          </cell>
          <cell r="AF56">
            <v>977878.58</v>
          </cell>
          <cell r="AG56">
            <v>372370.42</v>
          </cell>
          <cell r="AH56">
            <v>206926</v>
          </cell>
          <cell r="AI56">
            <v>55474258.399999991</v>
          </cell>
          <cell r="AJ56">
            <v>2353086.09</v>
          </cell>
          <cell r="AK56">
            <v>1660503.77</v>
          </cell>
          <cell r="AL56">
            <v>636965.78</v>
          </cell>
          <cell r="AM56">
            <v>1324981.51</v>
          </cell>
          <cell r="AN56">
            <v>1235132.93</v>
          </cell>
          <cell r="AO56">
            <v>995300.36</v>
          </cell>
          <cell r="AP56">
            <v>1556074.48</v>
          </cell>
          <cell r="AQ56">
            <v>670285.49</v>
          </cell>
          <cell r="AR56">
            <v>380594.35</v>
          </cell>
          <cell r="AS56">
            <v>1287814.9599999997</v>
          </cell>
          <cell r="AT56">
            <v>568806.22</v>
          </cell>
          <cell r="AU56">
            <v>8221389.9499999993</v>
          </cell>
          <cell r="AV56">
            <v>886067.40999999992</v>
          </cell>
          <cell r="AW56">
            <v>775184.82000000007</v>
          </cell>
          <cell r="AX56">
            <v>787909.58</v>
          </cell>
          <cell r="AY56">
            <v>1342139</v>
          </cell>
          <cell r="AZ56">
            <v>31893.25</v>
          </cell>
          <cell r="BA56">
            <v>164126.65</v>
          </cell>
          <cell r="BB56">
            <v>25081432.75</v>
          </cell>
          <cell r="BC56">
            <v>714936.25</v>
          </cell>
          <cell r="BD56">
            <v>2435539.0699999998</v>
          </cell>
          <cell r="BE56">
            <v>3331999.71</v>
          </cell>
          <cell r="BF56">
            <v>910590.2100000002</v>
          </cell>
          <cell r="BG56">
            <v>2218611.42</v>
          </cell>
          <cell r="BH56">
            <v>4508830.49</v>
          </cell>
          <cell r="BI56">
            <v>1937954.9899999998</v>
          </cell>
          <cell r="BJ56">
            <v>1443301.3199999998</v>
          </cell>
          <cell r="BK56">
            <v>169028.5</v>
          </cell>
          <cell r="BL56">
            <v>468394.04</v>
          </cell>
          <cell r="BM56">
            <v>23135545.710000001</v>
          </cell>
          <cell r="BN56">
            <v>3637780.2499999995</v>
          </cell>
          <cell r="BO56">
            <v>636527.53</v>
          </cell>
          <cell r="BP56">
            <v>637990.94000000006</v>
          </cell>
          <cell r="BQ56">
            <v>662606.96</v>
          </cell>
          <cell r="BR56">
            <v>658129.43000000005</v>
          </cell>
          <cell r="BS56">
            <v>342893.58999999997</v>
          </cell>
          <cell r="BT56">
            <v>16981170.109999996</v>
          </cell>
          <cell r="BU56">
            <v>730434.24999999988</v>
          </cell>
          <cell r="BV56">
            <v>424314.85999999993</v>
          </cell>
          <cell r="BW56">
            <v>1844354.34</v>
          </cell>
          <cell r="BX56">
            <v>1708713.64</v>
          </cell>
          <cell r="BY56">
            <v>7881910.2700000014</v>
          </cell>
          <cell r="BZ56">
            <v>896077.99</v>
          </cell>
          <cell r="CA56">
            <v>384183.15</v>
          </cell>
          <cell r="CB56">
            <v>1013780.11</v>
          </cell>
        </row>
        <row r="62">
          <cell r="H62">
            <v>195536474.70999998</v>
          </cell>
          <cell r="I62">
            <v>25658288.370000001</v>
          </cell>
          <cell r="J62">
            <v>39123222.710000001</v>
          </cell>
          <cell r="K62">
            <v>8523192.8800000008</v>
          </cell>
          <cell r="L62">
            <v>6671003.7999999989</v>
          </cell>
          <cell r="M62">
            <v>2307646.59</v>
          </cell>
          <cell r="N62">
            <v>390019621.69</v>
          </cell>
          <cell r="O62">
            <v>8523192.8800000008</v>
          </cell>
          <cell r="P62">
            <v>2700654.75</v>
          </cell>
          <cell r="Q62">
            <v>51324165.18</v>
          </cell>
          <cell r="R62">
            <v>4206408.1899999995</v>
          </cell>
          <cell r="S62">
            <v>9079403.7000000011</v>
          </cell>
          <cell r="T62">
            <v>45116862.609999999</v>
          </cell>
          <cell r="U62">
            <v>11112984.600000001</v>
          </cell>
          <cell r="V62">
            <v>796384</v>
          </cell>
          <cell r="W62">
            <v>13187873.210000001</v>
          </cell>
          <cell r="X62">
            <v>6905526.6099999994</v>
          </cell>
          <cell r="Y62">
            <v>12431995.189999999</v>
          </cell>
          <cell r="Z62">
            <v>228090625.72999999</v>
          </cell>
          <cell r="AA62">
            <v>13113027.84</v>
          </cell>
          <cell r="AB62">
            <v>5194155.58</v>
          </cell>
          <cell r="AC62">
            <v>37409977.089999996</v>
          </cell>
          <cell r="AD62">
            <v>11162002.210000001</v>
          </cell>
          <cell r="AE62">
            <v>6460249.6699999999</v>
          </cell>
          <cell r="AF62">
            <v>10707886.879999999</v>
          </cell>
          <cell r="AG62">
            <v>4221435.2699999996</v>
          </cell>
          <cell r="AH62">
            <v>1089571</v>
          </cell>
          <cell r="AI62">
            <v>412127463.26999998</v>
          </cell>
          <cell r="AJ62">
            <v>14197105.43</v>
          </cell>
          <cell r="AK62">
            <v>5625758.3899999997</v>
          </cell>
          <cell r="AL62">
            <v>4506822.47</v>
          </cell>
          <cell r="AM62">
            <v>4563846.24</v>
          </cell>
          <cell r="AN62">
            <v>10298507.24</v>
          </cell>
          <cell r="AO62">
            <v>10141745.35</v>
          </cell>
          <cell r="AP62">
            <v>11642225.340000002</v>
          </cell>
          <cell r="AQ62">
            <v>10573414.879999999</v>
          </cell>
          <cell r="AR62">
            <v>4082042.86</v>
          </cell>
          <cell r="AS62">
            <v>7802838.7899999991</v>
          </cell>
          <cell r="AT62">
            <v>7132022.4900000002</v>
          </cell>
          <cell r="AU62">
            <v>84577100.829999998</v>
          </cell>
          <cell r="AV62">
            <v>6253956.6300000008</v>
          </cell>
          <cell r="AW62">
            <v>6876343.0300000003</v>
          </cell>
          <cell r="AX62">
            <v>7622686.7000000002</v>
          </cell>
          <cell r="AY62">
            <v>9547816.0600000005</v>
          </cell>
          <cell r="AZ62">
            <v>541675</v>
          </cell>
          <cell r="BA62">
            <v>1548448.2400000002</v>
          </cell>
          <cell r="BB62">
            <v>175606829.11000001</v>
          </cell>
          <cell r="BC62">
            <v>5303413.82</v>
          </cell>
          <cell r="BD62">
            <v>15449045.939999999</v>
          </cell>
          <cell r="BE62">
            <v>12766497.719999999</v>
          </cell>
          <cell r="BF62">
            <v>11191927.049999999</v>
          </cell>
          <cell r="BG62">
            <v>15266350.5</v>
          </cell>
          <cell r="BH62">
            <v>39578522.43</v>
          </cell>
          <cell r="BI62">
            <v>15339396.300000001</v>
          </cell>
          <cell r="BJ62">
            <v>8075470.6500000004</v>
          </cell>
          <cell r="BK62">
            <v>1579777.43</v>
          </cell>
          <cell r="BL62">
            <v>3844306.38</v>
          </cell>
          <cell r="BM62">
            <v>261918761.88000003</v>
          </cell>
          <cell r="BN62">
            <v>32636026.659999996</v>
          </cell>
          <cell r="BO62">
            <v>5800678.8300000001</v>
          </cell>
          <cell r="BP62">
            <v>3581627.67</v>
          </cell>
          <cell r="BQ62">
            <v>5494597.46</v>
          </cell>
          <cell r="BR62">
            <v>7259004.7299999995</v>
          </cell>
          <cell r="BS62">
            <v>3037946.6900000004</v>
          </cell>
          <cell r="BT62">
            <v>131542990.75000001</v>
          </cell>
          <cell r="BU62">
            <v>7677796.3300000001</v>
          </cell>
          <cell r="BV62">
            <v>5354109.6399999997</v>
          </cell>
          <cell r="BW62">
            <v>12043201.810000001</v>
          </cell>
          <cell r="BX62">
            <v>19969964.180000003</v>
          </cell>
          <cell r="BY62">
            <v>80728422.99000001</v>
          </cell>
          <cell r="BZ62">
            <v>5346174.0299999993</v>
          </cell>
          <cell r="CA62">
            <v>3070314.9</v>
          </cell>
          <cell r="CB62">
            <v>9483569.629999999</v>
          </cell>
        </row>
        <row r="80">
          <cell r="H80">
            <v>206812438.02000001</v>
          </cell>
          <cell r="I80">
            <v>45083622.560000002</v>
          </cell>
          <cell r="J80">
            <v>53694389.309999995</v>
          </cell>
          <cell r="K80">
            <v>3790279.6799999997</v>
          </cell>
          <cell r="L80">
            <v>3352059.1300000004</v>
          </cell>
          <cell r="M80">
            <v>214021.18</v>
          </cell>
          <cell r="N80">
            <v>441296174.1500001</v>
          </cell>
          <cell r="O80">
            <v>3790279.6799999997</v>
          </cell>
          <cell r="P80">
            <v>13924013.660000002</v>
          </cell>
          <cell r="Q80">
            <v>24270232.689999994</v>
          </cell>
          <cell r="R80">
            <v>10165045.380000001</v>
          </cell>
          <cell r="S80">
            <v>35783559.68</v>
          </cell>
          <cell r="T80">
            <v>77682701.689999983</v>
          </cell>
          <cell r="U80">
            <v>42750571.369999997</v>
          </cell>
          <cell r="V80">
            <v>900691.18</v>
          </cell>
          <cell r="W80">
            <v>5580125.2199999997</v>
          </cell>
          <cell r="X80">
            <v>24258390.140000001</v>
          </cell>
          <cell r="Y80">
            <v>21287499.740000002</v>
          </cell>
          <cell r="Z80">
            <v>525915290.21999991</v>
          </cell>
          <cell r="AA80">
            <v>80851592.560000017</v>
          </cell>
          <cell r="AB80">
            <v>14269202.25</v>
          </cell>
          <cell r="AC80">
            <v>49260088.819999993</v>
          </cell>
          <cell r="AD80">
            <v>14042114.110000001</v>
          </cell>
          <cell r="AE80">
            <v>19047503.219999999</v>
          </cell>
          <cell r="AF80">
            <v>114601908.04000001</v>
          </cell>
          <cell r="AG80">
            <v>11618607.460000001</v>
          </cell>
          <cell r="AH80">
            <v>7762033.7899999991</v>
          </cell>
          <cell r="AI80">
            <v>193139173.10000002</v>
          </cell>
          <cell r="AJ80">
            <v>4191469.1299999994</v>
          </cell>
          <cell r="AK80">
            <v>1807671.63</v>
          </cell>
          <cell r="AL80">
            <v>2725036.5999999996</v>
          </cell>
          <cell r="AM80">
            <v>2282548.3599999994</v>
          </cell>
          <cell r="AN80">
            <v>5883053.0399999991</v>
          </cell>
          <cell r="AO80">
            <v>1615067.2599999988</v>
          </cell>
          <cell r="AP80">
            <v>6913837.7299999995</v>
          </cell>
          <cell r="AQ80">
            <v>5596414.8200000003</v>
          </cell>
          <cell r="AR80">
            <v>3292566.4499999997</v>
          </cell>
          <cell r="AS80">
            <v>8548791.5600000005</v>
          </cell>
          <cell r="AT80">
            <v>2719139.4200000004</v>
          </cell>
          <cell r="AU80">
            <v>43428241.620000005</v>
          </cell>
          <cell r="AV80">
            <v>11690431.260000002</v>
          </cell>
          <cell r="AW80">
            <v>7511719.8199999994</v>
          </cell>
          <cell r="AX80">
            <v>2715145.2800000021</v>
          </cell>
          <cell r="AY80">
            <v>5046861.6500000004</v>
          </cell>
          <cell r="AZ80">
            <v>1719978.6400000004</v>
          </cell>
          <cell r="BA80">
            <v>5702881.6699999999</v>
          </cell>
          <cell r="BB80">
            <v>155425825.06999999</v>
          </cell>
          <cell r="BC80">
            <v>9421597.7700000014</v>
          </cell>
          <cell r="BD80">
            <v>28326430.039999999</v>
          </cell>
          <cell r="BE80">
            <v>64961945.910000004</v>
          </cell>
          <cell r="BF80">
            <v>11843236.570000002</v>
          </cell>
          <cell r="BG80">
            <v>37980684.439999998</v>
          </cell>
          <cell r="BH80">
            <v>84048163.810000002</v>
          </cell>
          <cell r="BI80">
            <v>42907208.329999998</v>
          </cell>
          <cell r="BJ80">
            <v>32544824.879999999</v>
          </cell>
          <cell r="BK80">
            <v>1807897.57</v>
          </cell>
          <cell r="BL80">
            <v>1860921.62</v>
          </cell>
          <cell r="BM80">
            <v>289067910.26999986</v>
          </cell>
          <cell r="BN80">
            <v>304058424.96999997</v>
          </cell>
          <cell r="BO80">
            <v>38159027.689999998</v>
          </cell>
          <cell r="BP80">
            <v>7058536.7699999996</v>
          </cell>
          <cell r="BQ80">
            <v>12686865.670000002</v>
          </cell>
          <cell r="BR80">
            <v>32876904.550000001</v>
          </cell>
          <cell r="BS80">
            <v>6689934.7600000007</v>
          </cell>
          <cell r="BT80">
            <v>134128939.70000002</v>
          </cell>
          <cell r="BU80">
            <v>9332355.6800000016</v>
          </cell>
          <cell r="BV80">
            <v>2914969.0000000005</v>
          </cell>
          <cell r="BW80">
            <v>9611801.8300000001</v>
          </cell>
          <cell r="BX80">
            <v>12561737.99</v>
          </cell>
          <cell r="BY80">
            <v>38964220.300000004</v>
          </cell>
          <cell r="BZ80">
            <v>9387560.6600000001</v>
          </cell>
          <cell r="CA80">
            <v>4642322.2299999995</v>
          </cell>
          <cell r="CB80">
            <v>6472674.3699999992</v>
          </cell>
        </row>
        <row r="97">
          <cell r="H97">
            <v>23334265.57</v>
          </cell>
          <cell r="I97">
            <v>4036375.73</v>
          </cell>
          <cell r="J97">
            <v>22762940.810000002</v>
          </cell>
          <cell r="K97">
            <v>3208840.06</v>
          </cell>
          <cell r="L97">
            <v>2644389</v>
          </cell>
          <cell r="M97">
            <v>0</v>
          </cell>
          <cell r="N97">
            <v>31331910.940000001</v>
          </cell>
          <cell r="O97">
            <v>3208840.06</v>
          </cell>
          <cell r="P97">
            <v>8478149.870000001</v>
          </cell>
          <cell r="Q97">
            <v>9008353.6399999987</v>
          </cell>
          <cell r="R97">
            <v>1552919.55</v>
          </cell>
          <cell r="S97">
            <v>3994298.37</v>
          </cell>
          <cell r="T97">
            <v>5101460.8999999994</v>
          </cell>
          <cell r="U97">
            <v>3640477.85</v>
          </cell>
          <cell r="V97">
            <v>49732</v>
          </cell>
          <cell r="W97">
            <v>35423252.850000001</v>
          </cell>
          <cell r="X97">
            <v>8361967</v>
          </cell>
          <cell r="Y97">
            <v>2173563.25</v>
          </cell>
          <cell r="Z97">
            <v>24376265.27</v>
          </cell>
          <cell r="AA97">
            <v>5700736.3499999987</v>
          </cell>
          <cell r="AB97">
            <v>1403830.11</v>
          </cell>
          <cell r="AC97">
            <v>10995161.16</v>
          </cell>
          <cell r="AD97">
            <v>1891469.3</v>
          </cell>
          <cell r="AE97">
            <v>1717079.54</v>
          </cell>
          <cell r="AF97">
            <v>5582254.5999999996</v>
          </cell>
          <cell r="AG97">
            <v>694534.06</v>
          </cell>
          <cell r="AH97">
            <v>8323143.4100000001</v>
          </cell>
          <cell r="AI97">
            <v>15850016.41</v>
          </cell>
          <cell r="AJ97">
            <v>3620660.44</v>
          </cell>
          <cell r="AK97">
            <v>2057572.12</v>
          </cell>
          <cell r="AL97">
            <v>4825837.6500000004</v>
          </cell>
          <cell r="AM97">
            <v>1922422.9500000002</v>
          </cell>
          <cell r="AN97">
            <v>15419600.25</v>
          </cell>
          <cell r="AO97">
            <v>9670926.0099999998</v>
          </cell>
          <cell r="AP97">
            <v>3359819.2600000002</v>
          </cell>
          <cell r="AQ97">
            <v>4314199.1999999993</v>
          </cell>
          <cell r="AR97">
            <v>3940206.8</v>
          </cell>
          <cell r="AS97">
            <v>2347851.9699999997</v>
          </cell>
          <cell r="AT97">
            <v>2074126.26</v>
          </cell>
          <cell r="AU97">
            <v>10112636.539999999</v>
          </cell>
          <cell r="AV97">
            <v>31389585.109999996</v>
          </cell>
          <cell r="AW97">
            <v>5356424.58</v>
          </cell>
          <cell r="AX97">
            <v>3318683.1500000004</v>
          </cell>
          <cell r="AY97">
            <v>2042615.45</v>
          </cell>
          <cell r="AZ97">
            <v>1046695.6</v>
          </cell>
          <cell r="BA97">
            <v>2541921.7399999998</v>
          </cell>
          <cell r="BB97">
            <v>14195675.239999998</v>
          </cell>
          <cell r="BC97">
            <v>3756122.88</v>
          </cell>
          <cell r="BD97">
            <v>5915458.9199999999</v>
          </cell>
          <cell r="BE97">
            <v>851512</v>
          </cell>
          <cell r="BF97">
            <v>3394021</v>
          </cell>
          <cell r="BG97">
            <v>1213724</v>
          </cell>
          <cell r="BH97">
            <v>6103507</v>
          </cell>
          <cell r="BI97">
            <v>9150644.5</v>
          </cell>
          <cell r="BJ97">
            <v>3155931.05</v>
          </cell>
          <cell r="BK97">
            <v>12101</v>
          </cell>
          <cell r="BL97">
            <v>404418.5</v>
          </cell>
          <cell r="BM97">
            <v>6504399.7999999998</v>
          </cell>
          <cell r="BN97">
            <v>2799486.3099999996</v>
          </cell>
          <cell r="BO97">
            <v>251810</v>
          </cell>
          <cell r="BP97">
            <v>186935</v>
          </cell>
          <cell r="BQ97">
            <v>313330.13</v>
          </cell>
          <cell r="BR97">
            <v>728023.13000000012</v>
          </cell>
          <cell r="BS97">
            <v>89356</v>
          </cell>
          <cell r="BT97">
            <v>13015689.130000001</v>
          </cell>
          <cell r="BU97">
            <v>718799</v>
          </cell>
          <cell r="BV97">
            <v>404840</v>
          </cell>
          <cell r="BW97">
            <v>1001647.8999999999</v>
          </cell>
          <cell r="BX97">
            <v>3861558.21</v>
          </cell>
          <cell r="BY97">
            <v>4217204.5</v>
          </cell>
          <cell r="BZ97">
            <v>2030860</v>
          </cell>
          <cell r="CA97">
            <v>519605</v>
          </cell>
          <cell r="CB97">
            <v>575748</v>
          </cell>
        </row>
        <row r="125">
          <cell r="H125">
            <v>520498282.0399999</v>
          </cell>
          <cell r="I125">
            <v>205144416.10999998</v>
          </cell>
          <cell r="J125">
            <v>278294476.27999997</v>
          </cell>
          <cell r="K125">
            <v>174887948.65000001</v>
          </cell>
          <cell r="L125">
            <v>73987506.640000001</v>
          </cell>
          <cell r="M125">
            <v>35453704.640000001</v>
          </cell>
          <cell r="N125">
            <v>609999460.84000003</v>
          </cell>
          <cell r="O125">
            <v>174887948.65000001</v>
          </cell>
          <cell r="P125">
            <v>42113712.089999996</v>
          </cell>
          <cell r="Q125">
            <v>626924666.00999999</v>
          </cell>
          <cell r="R125">
            <v>45123896.68</v>
          </cell>
          <cell r="S125">
            <v>62314301.090000004</v>
          </cell>
          <cell r="T125">
            <v>198061962.08999997</v>
          </cell>
          <cell r="U125">
            <v>312406041.02999997</v>
          </cell>
          <cell r="V125">
            <v>4584119.1399999997</v>
          </cell>
          <cell r="W125">
            <v>45889592.720000006</v>
          </cell>
          <cell r="X125">
            <v>46895759.760000005</v>
          </cell>
          <cell r="Y125">
            <v>27927995.890000001</v>
          </cell>
          <cell r="Z125">
            <v>933635961.29999995</v>
          </cell>
          <cell r="AA125">
            <v>137730040.78</v>
          </cell>
          <cell r="AB125">
            <v>56912272.93</v>
          </cell>
          <cell r="AC125">
            <v>164072389.59999999</v>
          </cell>
          <cell r="AD125">
            <v>28769158.579999994</v>
          </cell>
          <cell r="AE125">
            <v>54935499.359999999</v>
          </cell>
          <cell r="AF125">
            <v>57439206.68</v>
          </cell>
          <cell r="AG125">
            <v>37082635.199999996</v>
          </cell>
          <cell r="AH125">
            <v>85427080.13000001</v>
          </cell>
          <cell r="AI125">
            <v>1010213898.4499999</v>
          </cell>
          <cell r="AJ125">
            <v>47969094.829999998</v>
          </cell>
          <cell r="AK125">
            <v>15711946.649999999</v>
          </cell>
          <cell r="AL125">
            <v>24065501.140000001</v>
          </cell>
          <cell r="AM125">
            <v>24043230.199999999</v>
          </cell>
          <cell r="AN125">
            <v>67595246.359999999</v>
          </cell>
          <cell r="AO125">
            <v>30865630.75</v>
          </cell>
          <cell r="AP125">
            <v>25538941.019999996</v>
          </cell>
          <cell r="AQ125">
            <v>77532923.590000004</v>
          </cell>
          <cell r="AR125">
            <v>35045804.219999999</v>
          </cell>
          <cell r="AS125">
            <v>20065800.129999999</v>
          </cell>
          <cell r="AT125">
            <v>28356529.98</v>
          </cell>
          <cell r="AU125">
            <v>226866529.15999997</v>
          </cell>
          <cell r="AV125">
            <v>24490313.949999996</v>
          </cell>
          <cell r="AW125">
            <v>32486858.840000004</v>
          </cell>
          <cell r="AX125">
            <v>35253397.82</v>
          </cell>
          <cell r="AY125">
            <v>21012414.470000003</v>
          </cell>
          <cell r="AZ125">
            <v>3039043.77</v>
          </cell>
          <cell r="BA125">
            <v>15736518.060000002</v>
          </cell>
          <cell r="BB125">
            <v>693752948.39999998</v>
          </cell>
          <cell r="BC125">
            <v>18515406.879999999</v>
          </cell>
          <cell r="BD125">
            <v>44061946.619999997</v>
          </cell>
          <cell r="BE125">
            <v>76677752.719999999</v>
          </cell>
          <cell r="BF125">
            <v>51298627.939999998</v>
          </cell>
          <cell r="BG125">
            <v>51059105.260000005</v>
          </cell>
          <cell r="BH125">
            <v>213550623.42000002</v>
          </cell>
          <cell r="BI125">
            <v>70969413.669999987</v>
          </cell>
          <cell r="BJ125">
            <v>40138416.669999994</v>
          </cell>
          <cell r="BK125">
            <v>34587805.879999995</v>
          </cell>
          <cell r="BL125">
            <v>7751825.4199999999</v>
          </cell>
          <cell r="BM125">
            <v>586063814.50999987</v>
          </cell>
          <cell r="BN125">
            <v>165590056.36999997</v>
          </cell>
          <cell r="BO125">
            <v>25587302.600000001</v>
          </cell>
          <cell r="BP125">
            <v>19877022.77</v>
          </cell>
          <cell r="BQ125">
            <v>30847115.230000004</v>
          </cell>
          <cell r="BR125">
            <v>69378848.229999989</v>
          </cell>
          <cell r="BS125">
            <v>17204262.649999999</v>
          </cell>
          <cell r="BT125">
            <v>332663342.8499999</v>
          </cell>
          <cell r="BU125">
            <v>47599353.140000008</v>
          </cell>
          <cell r="BV125">
            <v>43677367.620000005</v>
          </cell>
          <cell r="BW125">
            <v>54592384.5</v>
          </cell>
          <cell r="BX125">
            <v>44023186.590000004</v>
          </cell>
          <cell r="BY125">
            <v>155767975.00000003</v>
          </cell>
          <cell r="BZ125">
            <v>29114719.359999999</v>
          </cell>
          <cell r="CA125">
            <v>39494424.690000005</v>
          </cell>
          <cell r="CB125">
            <v>19448056.759999998</v>
          </cell>
        </row>
        <row r="127">
          <cell r="H127">
            <v>408910267.60000002</v>
          </cell>
          <cell r="I127">
            <v>111636297.58</v>
          </cell>
          <cell r="J127">
            <v>131281534.69</v>
          </cell>
          <cell r="K127">
            <v>68242739.599999994</v>
          </cell>
          <cell r="L127">
            <v>49285710.799999997</v>
          </cell>
          <cell r="M127">
            <v>19632896.879999999</v>
          </cell>
          <cell r="N127">
            <v>692197037.71000004</v>
          </cell>
          <cell r="O127">
            <v>68242739.599999994</v>
          </cell>
          <cell r="P127">
            <v>34284329.93</v>
          </cell>
          <cell r="Q127">
            <v>210853609.34999999</v>
          </cell>
          <cell r="R127">
            <v>33707776.93</v>
          </cell>
          <cell r="S127">
            <v>73244304.950000003</v>
          </cell>
          <cell r="T127">
            <v>135392991.50999999</v>
          </cell>
          <cell r="U127">
            <v>122361646.11</v>
          </cell>
          <cell r="V127">
            <v>13535672.720000001</v>
          </cell>
          <cell r="W127">
            <v>61529511.189999998</v>
          </cell>
          <cell r="X127">
            <v>48182611.689999998</v>
          </cell>
          <cell r="Y127">
            <v>18954363</v>
          </cell>
          <cell r="Z127">
            <v>457468563.97000003</v>
          </cell>
          <cell r="AA127">
            <v>138190357.47999999</v>
          </cell>
          <cell r="AB127">
            <v>65581339.619999997</v>
          </cell>
          <cell r="AC127">
            <v>138862989.83000001</v>
          </cell>
          <cell r="AD127">
            <v>43940693.079999998</v>
          </cell>
          <cell r="AE127">
            <v>60522436.729999997</v>
          </cell>
          <cell r="AF127">
            <v>49291268.530000001</v>
          </cell>
          <cell r="AG127">
            <v>24890790.199999999</v>
          </cell>
          <cell r="AH127">
            <v>18929835.52</v>
          </cell>
          <cell r="AI127">
            <v>606637767.5</v>
          </cell>
          <cell r="AJ127">
            <v>38034660.369999997</v>
          </cell>
          <cell r="AK127">
            <v>28061073.710000001</v>
          </cell>
          <cell r="AL127">
            <v>29054981.789999999</v>
          </cell>
          <cell r="AM127">
            <v>26615151.449999999</v>
          </cell>
          <cell r="AN127">
            <v>44053446.549999997</v>
          </cell>
          <cell r="AO127">
            <v>34640248.5</v>
          </cell>
          <cell r="AP127">
            <v>32412142.059999999</v>
          </cell>
          <cell r="AQ127">
            <v>49800522.409999996</v>
          </cell>
          <cell r="AR127">
            <v>27553872.289999999</v>
          </cell>
          <cell r="AS127">
            <v>32689134.329999998</v>
          </cell>
          <cell r="AT127">
            <v>31566076.02</v>
          </cell>
          <cell r="AU127">
            <v>255501479.47</v>
          </cell>
          <cell r="AV127">
            <v>40437184.590000004</v>
          </cell>
          <cell r="AW127">
            <v>35789750.770000003</v>
          </cell>
          <cell r="AX127">
            <v>35620296.619999997</v>
          </cell>
          <cell r="AY127">
            <v>31978455.82</v>
          </cell>
          <cell r="AZ127">
            <v>9212500.9600000009</v>
          </cell>
          <cell r="BA127">
            <v>16233296.66</v>
          </cell>
          <cell r="BB127">
            <v>458996676.48000002</v>
          </cell>
          <cell r="BC127">
            <v>30762286.32</v>
          </cell>
          <cell r="BD127">
            <v>47815048.899999999</v>
          </cell>
          <cell r="BE127">
            <v>65535184.869999997</v>
          </cell>
          <cell r="BF127">
            <v>68048541.969999999</v>
          </cell>
          <cell r="BG127">
            <v>47820032.75</v>
          </cell>
          <cell r="BH127">
            <v>88404590.159999996</v>
          </cell>
          <cell r="BI127">
            <v>80598370.379999995</v>
          </cell>
          <cell r="BJ127">
            <v>41627774.649999999</v>
          </cell>
          <cell r="BK127">
            <v>20678715.760000002</v>
          </cell>
          <cell r="BL127">
            <v>13595687.310000001</v>
          </cell>
          <cell r="BM127">
            <v>391408619.52999997</v>
          </cell>
          <cell r="BN127">
            <v>152656497.22999999</v>
          </cell>
          <cell r="BO127">
            <v>39720429.259999998</v>
          </cell>
          <cell r="BP127">
            <v>17685591.48</v>
          </cell>
          <cell r="BQ127">
            <v>42684712.649999999</v>
          </cell>
          <cell r="BR127">
            <v>57775176.289999999</v>
          </cell>
          <cell r="BS127">
            <v>31983145.350000001</v>
          </cell>
          <cell r="BT127">
            <v>238921369.09</v>
          </cell>
          <cell r="BU127">
            <v>33719294.350000001</v>
          </cell>
          <cell r="BV127">
            <v>33444654.91</v>
          </cell>
          <cell r="BW127">
            <v>53872821.729999997</v>
          </cell>
          <cell r="BX127">
            <v>55135255.600000001</v>
          </cell>
          <cell r="BY127">
            <v>107591379.53</v>
          </cell>
          <cell r="BZ127">
            <v>35858099.899999999</v>
          </cell>
          <cell r="CA127">
            <v>13933393.119999999</v>
          </cell>
          <cell r="CB127">
            <v>16918754.719999999</v>
          </cell>
        </row>
        <row r="172">
          <cell r="H172">
            <v>280019993.60000002</v>
          </cell>
          <cell r="I172">
            <v>48321233.960000001</v>
          </cell>
          <cell r="J172">
            <v>105439972.2</v>
          </cell>
          <cell r="K172">
            <v>41475751.009999998</v>
          </cell>
          <cell r="L172">
            <v>35404478.07</v>
          </cell>
          <cell r="M172">
            <v>19457582.579999998</v>
          </cell>
          <cell r="N172">
            <v>392192960.36000001</v>
          </cell>
          <cell r="O172">
            <v>41475751.009999998</v>
          </cell>
          <cell r="P172">
            <v>23374099.91</v>
          </cell>
          <cell r="Q172">
            <v>184056136.87</v>
          </cell>
          <cell r="R172">
            <v>24356585.349999998</v>
          </cell>
          <cell r="S172">
            <v>46610110.489999995</v>
          </cell>
          <cell r="T172">
            <v>111060351.38</v>
          </cell>
          <cell r="U172">
            <v>111543982.58000001</v>
          </cell>
          <cell r="V172">
            <v>5572733.4900000002</v>
          </cell>
          <cell r="W172">
            <v>26472912.07</v>
          </cell>
          <cell r="X172">
            <v>23572799.329999998</v>
          </cell>
          <cell r="Y172">
            <v>15288414.640000001</v>
          </cell>
          <cell r="Z172">
            <v>253630838.62</v>
          </cell>
          <cell r="AA172">
            <v>61529339.939999998</v>
          </cell>
          <cell r="AB172">
            <v>15651873.540000001</v>
          </cell>
          <cell r="AC172">
            <v>92187263.629999995</v>
          </cell>
          <cell r="AD172">
            <v>14408143.300000001</v>
          </cell>
          <cell r="AE172">
            <v>21807117.539999999</v>
          </cell>
          <cell r="AF172">
            <v>42672017.590000004</v>
          </cell>
          <cell r="AG172">
            <v>1747264.7</v>
          </cell>
          <cell r="AH172">
            <v>18133284.710000001</v>
          </cell>
          <cell r="AI172">
            <v>405590235.81</v>
          </cell>
          <cell r="AJ172">
            <v>14891513.119999999</v>
          </cell>
          <cell r="AK172">
            <v>8736693.870000001</v>
          </cell>
          <cell r="AL172">
            <v>13248041.1</v>
          </cell>
          <cell r="AM172">
            <v>10598180.119999999</v>
          </cell>
          <cell r="AN172">
            <v>10252696.360000001</v>
          </cell>
          <cell r="AO172">
            <v>21489429.239999998</v>
          </cell>
          <cell r="AP172">
            <v>12175176.369999999</v>
          </cell>
          <cell r="AQ172">
            <v>18591313.770000003</v>
          </cell>
          <cell r="AR172">
            <v>16143543.460000001</v>
          </cell>
          <cell r="AS172">
            <v>20335093.41</v>
          </cell>
          <cell r="AT172">
            <v>50426001.169999994</v>
          </cell>
          <cell r="AU172">
            <v>126553059.65000001</v>
          </cell>
          <cell r="AV172">
            <v>41053710.009999998</v>
          </cell>
          <cell r="AW172">
            <v>10860347.91</v>
          </cell>
          <cell r="AX172">
            <v>12513681.539999999</v>
          </cell>
          <cell r="AY172">
            <v>7846219.79</v>
          </cell>
          <cell r="AZ172">
            <v>3148559.97</v>
          </cell>
          <cell r="BA172">
            <v>9750517.8900000006</v>
          </cell>
          <cell r="BB172">
            <v>263347918.56999999</v>
          </cell>
          <cell r="BC172">
            <v>10716461.800000001</v>
          </cell>
          <cell r="BD172">
            <v>45037469.939999998</v>
          </cell>
          <cell r="BE172">
            <v>41954646.589999996</v>
          </cell>
          <cell r="BF172">
            <v>13826318.1</v>
          </cell>
          <cell r="BG172">
            <v>23504531.140000001</v>
          </cell>
          <cell r="BH172">
            <v>55691239.169999994</v>
          </cell>
          <cell r="BI172">
            <v>38678690.460000001</v>
          </cell>
          <cell r="BJ172">
            <v>42306372.920000002</v>
          </cell>
          <cell r="BK172">
            <v>10924889.32</v>
          </cell>
          <cell r="BL172">
            <v>9686062.370000001</v>
          </cell>
          <cell r="BM172">
            <v>286632615.33000004</v>
          </cell>
          <cell r="BN172">
            <v>259211700.90000001</v>
          </cell>
          <cell r="BO172">
            <v>14201423.030000001</v>
          </cell>
          <cell r="BP172">
            <v>9280776.5099999998</v>
          </cell>
          <cell r="BQ172">
            <v>19038810.170000002</v>
          </cell>
          <cell r="BR172">
            <v>26252928.75</v>
          </cell>
          <cell r="BS172">
            <v>7018415.0599999996</v>
          </cell>
          <cell r="BT172">
            <v>74656235.189999998</v>
          </cell>
          <cell r="BU172">
            <v>17239329.039999999</v>
          </cell>
          <cell r="BV172">
            <v>12357751.43</v>
          </cell>
          <cell r="BW172">
            <v>17570405.670000002</v>
          </cell>
          <cell r="BX172">
            <v>23948184.91</v>
          </cell>
          <cell r="BY172">
            <v>138620517.97</v>
          </cell>
          <cell r="BZ172">
            <v>13649531.530000001</v>
          </cell>
          <cell r="CA172">
            <v>20915191.760000002</v>
          </cell>
          <cell r="CB172">
            <v>16094375.539999999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1284087051.02</v>
          </cell>
          <cell r="O182">
            <v>0</v>
          </cell>
          <cell r="P182">
            <v>0</v>
          </cell>
          <cell r="Q182">
            <v>50000000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101349</v>
          </cell>
          <cell r="AB182">
            <v>0</v>
          </cell>
          <cell r="AC182">
            <v>1083546.82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1119308979.8499999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101807262.06999999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1325403005.0700002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1163846643.2899997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172800</v>
          </cell>
          <cell r="BU182">
            <v>0</v>
          </cell>
          <cell r="BV182">
            <v>0</v>
          </cell>
          <cell r="BW182">
            <v>346600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</row>
        <row r="188">
          <cell r="H188">
            <v>50320262.489999995</v>
          </cell>
          <cell r="I188">
            <v>5485009.1100000003</v>
          </cell>
          <cell r="J188">
            <v>27626822</v>
          </cell>
          <cell r="K188">
            <v>3856142.66</v>
          </cell>
          <cell r="L188">
            <v>3951590.35</v>
          </cell>
          <cell r="M188">
            <v>3410947.83</v>
          </cell>
          <cell r="N188">
            <v>114519249.13</v>
          </cell>
          <cell r="O188">
            <v>3856142.66</v>
          </cell>
          <cell r="P188">
            <v>4742459.3599999994</v>
          </cell>
          <cell r="Q188">
            <v>102779186.83</v>
          </cell>
          <cell r="R188">
            <v>2119540.37</v>
          </cell>
          <cell r="S188">
            <v>7215139.3099999996</v>
          </cell>
          <cell r="T188">
            <v>10859838.41</v>
          </cell>
          <cell r="U188">
            <v>13285500</v>
          </cell>
          <cell r="V188">
            <v>553197.75</v>
          </cell>
          <cell r="W188">
            <v>3906364.4</v>
          </cell>
          <cell r="X188">
            <v>5038427.0600000005</v>
          </cell>
          <cell r="Y188">
            <v>2572790.2400000002</v>
          </cell>
          <cell r="Z188">
            <v>17761432.170000002</v>
          </cell>
          <cell r="AA188">
            <v>40158498.590000004</v>
          </cell>
          <cell r="AB188">
            <v>4347711.6100000003</v>
          </cell>
          <cell r="AC188">
            <v>110799842.58</v>
          </cell>
          <cell r="AD188">
            <v>7621712.9100000001</v>
          </cell>
          <cell r="AE188">
            <v>3733622.31</v>
          </cell>
          <cell r="AF188">
            <v>11939916.870000001</v>
          </cell>
          <cell r="AG188">
            <v>2308023.1</v>
          </cell>
          <cell r="AH188">
            <v>2046006.43</v>
          </cell>
          <cell r="AI188">
            <v>84425078.789999992</v>
          </cell>
          <cell r="AJ188">
            <v>1274625.48</v>
          </cell>
          <cell r="AK188">
            <v>0</v>
          </cell>
          <cell r="AL188">
            <v>4013000</v>
          </cell>
          <cell r="AM188">
            <v>2076400</v>
          </cell>
          <cell r="AN188">
            <v>2196506.61</v>
          </cell>
          <cell r="AO188">
            <v>1230923.93</v>
          </cell>
          <cell r="AP188">
            <v>2423790.12</v>
          </cell>
          <cell r="AQ188">
            <v>5826993.8300000001</v>
          </cell>
          <cell r="AR188">
            <v>1913876.88</v>
          </cell>
          <cell r="AS188">
            <v>7749669.2699999996</v>
          </cell>
          <cell r="AT188">
            <v>10908813.85</v>
          </cell>
          <cell r="AU188">
            <v>27752745.969999999</v>
          </cell>
          <cell r="AV188">
            <v>1676625.89</v>
          </cell>
          <cell r="AW188">
            <v>2536854.2000000002</v>
          </cell>
          <cell r="AX188">
            <v>1611000</v>
          </cell>
          <cell r="AY188">
            <v>1702242.51</v>
          </cell>
          <cell r="AZ188">
            <v>1814000</v>
          </cell>
          <cell r="BA188">
            <v>952463.3</v>
          </cell>
          <cell r="BB188">
            <v>58079971.450000003</v>
          </cell>
          <cell r="BC188">
            <v>3795508.69</v>
          </cell>
          <cell r="BD188">
            <v>3892309.2</v>
          </cell>
          <cell r="BE188">
            <v>4802437.1100000003</v>
          </cell>
          <cell r="BF188">
            <v>4483886.5</v>
          </cell>
          <cell r="BG188">
            <v>2880422.44</v>
          </cell>
          <cell r="BH188">
            <v>5162731.09</v>
          </cell>
          <cell r="BI188">
            <v>4456437.3</v>
          </cell>
          <cell r="BJ188">
            <v>2944962.81</v>
          </cell>
          <cell r="BK188">
            <v>1980571.24</v>
          </cell>
          <cell r="BL188">
            <v>907493.36</v>
          </cell>
          <cell r="BM188">
            <v>56922350.920000002</v>
          </cell>
          <cell r="BN188">
            <v>9682764.7400000002</v>
          </cell>
          <cell r="BO188">
            <v>1565862.72</v>
          </cell>
          <cell r="BP188">
            <v>821284.68</v>
          </cell>
          <cell r="BQ188">
            <v>1781150.35</v>
          </cell>
          <cell r="BR188">
            <v>3105994.09</v>
          </cell>
          <cell r="BS188">
            <v>1130100.56</v>
          </cell>
          <cell r="BT188">
            <v>146771772.43000001</v>
          </cell>
          <cell r="BU188">
            <v>1884169.14</v>
          </cell>
          <cell r="BV188">
            <v>2641138.37</v>
          </cell>
          <cell r="BW188">
            <v>3175233.24</v>
          </cell>
          <cell r="BX188">
            <v>3186435.25</v>
          </cell>
          <cell r="BY188">
            <v>315164427.31</v>
          </cell>
          <cell r="BZ188">
            <v>1672740.96</v>
          </cell>
          <cell r="CA188">
            <v>4257781.55</v>
          </cell>
          <cell r="CB188">
            <v>7585852.4900000002</v>
          </cell>
        </row>
        <row r="191">
          <cell r="H191">
            <v>289159588.01999998</v>
          </cell>
          <cell r="I191">
            <v>42820294.700000003</v>
          </cell>
          <cell r="J191">
            <v>66430169.780000001</v>
          </cell>
          <cell r="K191">
            <v>28831445.109999999</v>
          </cell>
          <cell r="L191">
            <v>22271089.010000002</v>
          </cell>
          <cell r="M191">
            <v>5568224.2300000004</v>
          </cell>
          <cell r="N191">
            <v>891697844.61000001</v>
          </cell>
          <cell r="O191">
            <v>28831445.109999999</v>
          </cell>
          <cell r="P191">
            <v>6474523.46</v>
          </cell>
          <cell r="Q191">
            <v>188129802.88</v>
          </cell>
          <cell r="R191">
            <v>7740320.3499999996</v>
          </cell>
          <cell r="S191">
            <v>24322222.329999998</v>
          </cell>
          <cell r="T191">
            <v>73643129.790000007</v>
          </cell>
          <cell r="U191">
            <v>47793177.329999998</v>
          </cell>
          <cell r="V191">
            <v>1865085.12</v>
          </cell>
          <cell r="W191">
            <v>21993519.789999999</v>
          </cell>
          <cell r="X191">
            <v>18523739.539999999</v>
          </cell>
          <cell r="Y191">
            <v>7924162.1100000003</v>
          </cell>
          <cell r="Z191">
            <v>434034234.56</v>
          </cell>
          <cell r="AA191">
            <v>37102889.390000001</v>
          </cell>
          <cell r="AB191">
            <v>17387465.920000002</v>
          </cell>
          <cell r="AC191">
            <v>70946005.670000002</v>
          </cell>
          <cell r="AD191">
            <v>11473212.880000001</v>
          </cell>
          <cell r="AE191">
            <v>37590172.740000002</v>
          </cell>
          <cell r="AF191">
            <v>24557161.850000001</v>
          </cell>
          <cell r="AG191">
            <v>7263560.6200000001</v>
          </cell>
          <cell r="AH191">
            <v>9979840.9399999995</v>
          </cell>
          <cell r="AI191">
            <v>429070473.38999999</v>
          </cell>
          <cell r="AJ191">
            <v>19287656.850000001</v>
          </cell>
          <cell r="AK191">
            <v>6712928.04</v>
          </cell>
          <cell r="AL191">
            <v>4898117.2</v>
          </cell>
          <cell r="AM191">
            <v>5514453.7300000004</v>
          </cell>
          <cell r="AN191">
            <v>12255270.4</v>
          </cell>
          <cell r="AO191">
            <v>4811301.58</v>
          </cell>
          <cell r="AP191">
            <v>11254770.689999999</v>
          </cell>
          <cell r="AQ191">
            <v>18065753.370000001</v>
          </cell>
          <cell r="AR191">
            <v>9363713.1099999994</v>
          </cell>
          <cell r="AS191">
            <v>5778675.6799999997</v>
          </cell>
          <cell r="AT191">
            <v>9718213.5999999996</v>
          </cell>
          <cell r="AU191">
            <v>142216384.09999999</v>
          </cell>
          <cell r="AV191">
            <v>14966123.460000001</v>
          </cell>
          <cell r="AW191">
            <v>8836863.4700000007</v>
          </cell>
          <cell r="AX191">
            <v>8414936.1099999994</v>
          </cell>
          <cell r="AY191">
            <v>5281967.22</v>
          </cell>
          <cell r="AZ191">
            <v>792052.25</v>
          </cell>
          <cell r="BA191">
            <v>3140876.11</v>
          </cell>
          <cell r="BB191">
            <v>333362433.29000002</v>
          </cell>
          <cell r="BC191">
            <v>10223220.24</v>
          </cell>
          <cell r="BD191">
            <v>12693163.970000001</v>
          </cell>
          <cell r="BE191">
            <v>28849507.18</v>
          </cell>
          <cell r="BF191">
            <v>15365950.810000001</v>
          </cell>
          <cell r="BG191">
            <v>12762278.859999999</v>
          </cell>
          <cell r="BH191">
            <v>25551375.539999999</v>
          </cell>
          <cell r="BI191">
            <v>24066391.502</v>
          </cell>
          <cell r="BJ191">
            <v>18920236.34</v>
          </cell>
          <cell r="BK191">
            <v>4790851.8600000003</v>
          </cell>
          <cell r="BL191">
            <v>3163895.91</v>
          </cell>
          <cell r="BM191">
            <v>290699792.24000001</v>
          </cell>
          <cell r="BN191">
            <v>69248114.849999994</v>
          </cell>
          <cell r="BO191">
            <v>9131161.1500000004</v>
          </cell>
          <cell r="BP191">
            <v>5707989.79</v>
          </cell>
          <cell r="BQ191">
            <v>7040860.3499999996</v>
          </cell>
          <cell r="BR191">
            <v>11875561.970000001</v>
          </cell>
          <cell r="BS191">
            <v>4323575.4400000004</v>
          </cell>
          <cell r="BT191">
            <v>188091620.03</v>
          </cell>
          <cell r="BU191">
            <v>8219607.1900000004</v>
          </cell>
          <cell r="BV191">
            <v>9716539.4299999997</v>
          </cell>
          <cell r="BW191">
            <v>11832544.390000001</v>
          </cell>
          <cell r="BX191">
            <v>16777022.630000001</v>
          </cell>
          <cell r="BY191">
            <v>53363582.75</v>
          </cell>
          <cell r="BZ191">
            <v>10772415.27</v>
          </cell>
          <cell r="CA191">
            <v>5204480.96</v>
          </cell>
          <cell r="CB191">
            <v>4383650.3499999996</v>
          </cell>
        </row>
        <row r="195">
          <cell r="H195">
            <v>154581761.11000001</v>
          </cell>
          <cell r="I195">
            <v>19580350.949999999</v>
          </cell>
          <cell r="J195">
            <v>50941572.049999997</v>
          </cell>
          <cell r="K195">
            <v>6701378.5800000001</v>
          </cell>
          <cell r="L195">
            <v>10473188.380000001</v>
          </cell>
          <cell r="M195">
            <v>3806840.35</v>
          </cell>
          <cell r="N195">
            <v>347760003.12</v>
          </cell>
          <cell r="O195">
            <v>6701378.5800000001</v>
          </cell>
          <cell r="P195">
            <v>3169538.73</v>
          </cell>
          <cell r="Q195">
            <v>91351293.24000001</v>
          </cell>
          <cell r="R195">
            <v>2017271.77</v>
          </cell>
          <cell r="S195">
            <v>8788108.1899999995</v>
          </cell>
          <cell r="T195">
            <v>47045361.859999999</v>
          </cell>
          <cell r="U195">
            <v>22426327.669999998</v>
          </cell>
          <cell r="V195">
            <v>936439.51</v>
          </cell>
          <cell r="W195">
            <v>7275810.6699999999</v>
          </cell>
          <cell r="X195">
            <v>6669494.0599999996</v>
          </cell>
          <cell r="Y195">
            <v>6501127.25</v>
          </cell>
          <cell r="Z195">
            <v>194558618.65000001</v>
          </cell>
          <cell r="AA195">
            <v>39169705.540000007</v>
          </cell>
          <cell r="AB195">
            <v>4276639.12</v>
          </cell>
          <cell r="AC195">
            <v>34523016.780000001</v>
          </cell>
          <cell r="AD195">
            <v>4443391.7</v>
          </cell>
          <cell r="AE195">
            <v>4990263.38</v>
          </cell>
          <cell r="AF195">
            <v>14586261.060000001</v>
          </cell>
          <cell r="AG195">
            <v>2659293.21</v>
          </cell>
          <cell r="AH195">
            <v>5417750.7699999996</v>
          </cell>
          <cell r="AI195">
            <v>245991625.54999998</v>
          </cell>
          <cell r="AJ195">
            <v>5948626.4699999997</v>
          </cell>
          <cell r="AK195">
            <v>2216846.4900000002</v>
          </cell>
          <cell r="AL195">
            <v>1885781</v>
          </cell>
          <cell r="AM195">
            <v>1623178.76</v>
          </cell>
          <cell r="AN195">
            <v>6097999.7999999998</v>
          </cell>
          <cell r="AO195">
            <v>3286132.66</v>
          </cell>
          <cell r="AP195">
            <v>2821100.34</v>
          </cell>
          <cell r="AQ195">
            <v>7995406.3100000005</v>
          </cell>
          <cell r="AR195">
            <v>2543868.38</v>
          </cell>
          <cell r="AS195">
            <v>3400079.07</v>
          </cell>
          <cell r="AT195">
            <v>4141849.8</v>
          </cell>
          <cell r="AU195">
            <v>50835421.560000002</v>
          </cell>
          <cell r="AV195">
            <v>632101</v>
          </cell>
          <cell r="AW195">
            <v>1588185</v>
          </cell>
          <cell r="AX195">
            <v>2056125.1</v>
          </cell>
          <cell r="AY195">
            <v>746436.35</v>
          </cell>
          <cell r="AZ195">
            <v>519796.2</v>
          </cell>
          <cell r="BA195">
            <v>1604441.44</v>
          </cell>
          <cell r="BB195">
            <v>111045241.17</v>
          </cell>
          <cell r="BC195">
            <v>4076663.67</v>
          </cell>
          <cell r="BD195">
            <v>3701768</v>
          </cell>
          <cell r="BE195">
            <v>5412790.4699999997</v>
          </cell>
          <cell r="BF195">
            <v>10855789.369999999</v>
          </cell>
          <cell r="BG195">
            <v>2664579.54</v>
          </cell>
          <cell r="BH195">
            <v>21546862.02</v>
          </cell>
          <cell r="BI195">
            <v>9187427.3399999999</v>
          </cell>
          <cell r="BJ195">
            <v>3354440.33</v>
          </cell>
          <cell r="BK195">
            <v>1525319.17</v>
          </cell>
          <cell r="BL195">
            <v>556376.93000000005</v>
          </cell>
          <cell r="BM195">
            <v>120284294.42999999</v>
          </cell>
          <cell r="BN195">
            <v>45345127.120000005</v>
          </cell>
          <cell r="BO195">
            <v>2336472.6100000003</v>
          </cell>
          <cell r="BP195">
            <v>1352194.72</v>
          </cell>
          <cell r="BQ195">
            <v>2498814.52</v>
          </cell>
          <cell r="BR195">
            <v>4858263.8499999996</v>
          </cell>
          <cell r="BS195">
            <v>947629.28</v>
          </cell>
          <cell r="BT195">
            <v>72420570.169999987</v>
          </cell>
          <cell r="BU195">
            <v>2245559.4300000002</v>
          </cell>
          <cell r="BV195">
            <v>4485101.22</v>
          </cell>
          <cell r="BW195">
            <v>3085531.21</v>
          </cell>
          <cell r="BX195">
            <v>8258582.8700000001</v>
          </cell>
          <cell r="BY195">
            <v>26853292.18</v>
          </cell>
          <cell r="BZ195">
            <v>3924176.31</v>
          </cell>
          <cell r="CA195">
            <v>2445550.6</v>
          </cell>
          <cell r="CB195">
            <v>3120017.31</v>
          </cell>
        </row>
        <row r="197">
          <cell r="H197">
            <v>2477605.2999999998</v>
          </cell>
          <cell r="I197">
            <v>618633.41</v>
          </cell>
          <cell r="J197">
            <v>1032050.87</v>
          </cell>
          <cell r="K197">
            <v>654399.59</v>
          </cell>
          <cell r="L197">
            <v>325942.39</v>
          </cell>
          <cell r="M197">
            <v>163720.17000000001</v>
          </cell>
          <cell r="N197">
            <v>2837597.72</v>
          </cell>
          <cell r="O197">
            <v>654399.59</v>
          </cell>
          <cell r="P197">
            <v>385987.76</v>
          </cell>
          <cell r="Q197">
            <v>1460979.77</v>
          </cell>
          <cell r="R197">
            <v>251107.22</v>
          </cell>
          <cell r="S197">
            <v>920684.64</v>
          </cell>
          <cell r="T197">
            <v>1858860.11</v>
          </cell>
          <cell r="U197">
            <v>683853.49</v>
          </cell>
          <cell r="V197">
            <v>68347.58</v>
          </cell>
          <cell r="W197">
            <v>551964.91</v>
          </cell>
          <cell r="X197">
            <v>327967.57</v>
          </cell>
          <cell r="Y197">
            <v>222992.13</v>
          </cell>
          <cell r="Z197">
            <v>5126614.5599999996</v>
          </cell>
          <cell r="AA197">
            <v>737598.36</v>
          </cell>
          <cell r="AB197">
            <v>501790.63</v>
          </cell>
          <cell r="AC197">
            <v>747869.95</v>
          </cell>
          <cell r="AD197">
            <v>232065.91</v>
          </cell>
          <cell r="AE197">
            <v>359680.82</v>
          </cell>
          <cell r="AF197">
            <v>334750.32</v>
          </cell>
          <cell r="AG197">
            <v>161170.87</v>
          </cell>
          <cell r="AH197">
            <v>415523.94</v>
          </cell>
          <cell r="AI197">
            <v>716157.51</v>
          </cell>
          <cell r="AJ197">
            <v>636600.84</v>
          </cell>
          <cell r="AK197">
            <v>408890.34</v>
          </cell>
          <cell r="AL197">
            <v>235007.83</v>
          </cell>
          <cell r="AM197">
            <v>304285.25</v>
          </cell>
          <cell r="AN197">
            <v>401137.86</v>
          </cell>
          <cell r="AO197">
            <v>287128.21999999997</v>
          </cell>
          <cell r="AP197">
            <v>706065.09</v>
          </cell>
          <cell r="AQ197">
            <v>340317.99</v>
          </cell>
          <cell r="AR197">
            <v>302959.75</v>
          </cell>
          <cell r="AS197">
            <v>219271.98</v>
          </cell>
          <cell r="AT197">
            <v>365980.15999999997</v>
          </cell>
          <cell r="AU197">
            <v>1197170.31</v>
          </cell>
          <cell r="AV197">
            <v>93010.28</v>
          </cell>
          <cell r="AW197">
            <v>297789.78999999998</v>
          </cell>
          <cell r="AX197">
            <v>304621.40000000002</v>
          </cell>
          <cell r="AY197">
            <v>407571.92</v>
          </cell>
          <cell r="AZ197">
            <v>32770.1</v>
          </cell>
          <cell r="BA197">
            <v>49702.44</v>
          </cell>
          <cell r="BB197">
            <v>6081349.6200000001</v>
          </cell>
          <cell r="BC197">
            <v>521527.31</v>
          </cell>
          <cell r="BD197">
            <v>528284.22</v>
          </cell>
          <cell r="BE197">
            <v>305452.13</v>
          </cell>
          <cell r="BF197">
            <v>243127.22</v>
          </cell>
          <cell r="BG197">
            <v>210689.77</v>
          </cell>
          <cell r="BH197">
            <v>1194500.33</v>
          </cell>
          <cell r="BI197">
            <v>774148.66</v>
          </cell>
          <cell r="BJ197">
            <v>361970.15</v>
          </cell>
          <cell r="BK197">
            <v>218276.92</v>
          </cell>
          <cell r="BL197">
            <v>88732</v>
          </cell>
          <cell r="BM197">
            <v>1673780.41</v>
          </cell>
          <cell r="BN197">
            <v>770732.19</v>
          </cell>
          <cell r="BO197">
            <v>211899.3</v>
          </cell>
          <cell r="BP197">
            <v>206982.14</v>
          </cell>
          <cell r="BQ197">
            <v>362210.04</v>
          </cell>
          <cell r="BR197">
            <v>85853.9</v>
          </cell>
          <cell r="BS197">
            <v>256663.01</v>
          </cell>
          <cell r="BT197">
            <v>376720.45</v>
          </cell>
          <cell r="BU197">
            <v>97179.02</v>
          </cell>
          <cell r="BV197">
            <v>250838.51</v>
          </cell>
          <cell r="BW197">
            <v>624781.59</v>
          </cell>
          <cell r="BX197">
            <v>269997.90999999997</v>
          </cell>
          <cell r="BY197">
            <v>335916</v>
          </cell>
          <cell r="BZ197">
            <v>145815.44</v>
          </cell>
          <cell r="CA197">
            <v>222026.95</v>
          </cell>
          <cell r="CB197">
            <v>171655.48</v>
          </cell>
        </row>
        <row r="199">
          <cell r="H199">
            <v>123024167.19</v>
          </cell>
          <cell r="I199">
            <v>15553675.98</v>
          </cell>
          <cell r="J199">
            <v>22689595.960000001</v>
          </cell>
          <cell r="K199">
            <v>11656441.76</v>
          </cell>
          <cell r="L199">
            <v>21688548.620000001</v>
          </cell>
          <cell r="M199">
            <v>2904004.1</v>
          </cell>
          <cell r="N199">
            <v>198470058.28999999</v>
          </cell>
          <cell r="O199">
            <v>11656441.76</v>
          </cell>
          <cell r="P199">
            <v>3465676</v>
          </cell>
          <cell r="Q199">
            <v>14170953.35</v>
          </cell>
          <cell r="R199">
            <v>3120545.33</v>
          </cell>
          <cell r="S199">
            <v>4050986.8</v>
          </cell>
          <cell r="T199">
            <v>20600327.100000001</v>
          </cell>
          <cell r="U199">
            <v>18187718.609999999</v>
          </cell>
          <cell r="V199">
            <v>1024938.8</v>
          </cell>
          <cell r="W199">
            <v>9510986.0899999999</v>
          </cell>
          <cell r="X199">
            <v>5190301</v>
          </cell>
          <cell r="Y199">
            <v>3777128.5</v>
          </cell>
          <cell r="Z199">
            <v>161743976.03</v>
          </cell>
          <cell r="AA199">
            <v>13273289.27</v>
          </cell>
          <cell r="AB199">
            <v>4809281.0199999996</v>
          </cell>
          <cell r="AC199">
            <v>18593758.219999999</v>
          </cell>
          <cell r="AD199">
            <v>4987541.76</v>
          </cell>
          <cell r="AE199">
            <v>5743734.2999999998</v>
          </cell>
          <cell r="AF199">
            <v>7931553.7800000003</v>
          </cell>
          <cell r="AG199">
            <v>1799217.1</v>
          </cell>
          <cell r="AH199">
            <v>12486077.77</v>
          </cell>
          <cell r="AI199">
            <v>269522041.11000001</v>
          </cell>
          <cell r="AJ199">
            <v>6932475.7800000003</v>
          </cell>
          <cell r="AK199">
            <v>1139299.5</v>
          </cell>
          <cell r="AL199">
            <v>4378139</v>
          </cell>
          <cell r="AM199">
            <v>1098822.25</v>
          </cell>
          <cell r="AN199">
            <v>6865716.1900000004</v>
          </cell>
          <cell r="AO199">
            <v>5778904.7999999998</v>
          </cell>
          <cell r="AP199">
            <v>2746923.59</v>
          </cell>
          <cell r="AQ199">
            <v>9267050.4000000004</v>
          </cell>
          <cell r="AR199">
            <v>4296213.0999999996</v>
          </cell>
          <cell r="AS199">
            <v>3500157.24</v>
          </cell>
          <cell r="AT199">
            <v>5920193.1900000004</v>
          </cell>
          <cell r="AU199">
            <v>69925022.579999998</v>
          </cell>
          <cell r="AV199">
            <v>5379123.0800000001</v>
          </cell>
          <cell r="AW199">
            <v>3527835.03</v>
          </cell>
          <cell r="AX199">
            <v>3203745</v>
          </cell>
          <cell r="AY199">
            <v>2005101</v>
          </cell>
          <cell r="AZ199">
            <v>502017</v>
          </cell>
          <cell r="BA199">
            <v>1632947.1</v>
          </cell>
          <cell r="BB199">
            <v>114620905.90000001</v>
          </cell>
          <cell r="BC199">
            <v>6180974</v>
          </cell>
          <cell r="BD199">
            <v>6443532.75</v>
          </cell>
          <cell r="BE199">
            <v>7177848</v>
          </cell>
          <cell r="BF199">
            <v>6662526.71</v>
          </cell>
          <cell r="BG199">
            <v>3080910.24</v>
          </cell>
          <cell r="BH199">
            <v>4246841</v>
          </cell>
          <cell r="BI199">
            <v>2531568.15</v>
          </cell>
          <cell r="BJ199">
            <v>4751618.4000000004</v>
          </cell>
          <cell r="BK199">
            <v>1825441.35</v>
          </cell>
          <cell r="BL199">
            <v>2275162</v>
          </cell>
          <cell r="BM199">
            <v>129428097.73</v>
          </cell>
          <cell r="BN199">
            <v>58051523</v>
          </cell>
          <cell r="BO199">
            <v>4693597.0999999996</v>
          </cell>
          <cell r="BP199">
            <v>5206898</v>
          </cell>
          <cell r="BQ199">
            <v>7044808.5</v>
          </cell>
          <cell r="BR199">
            <v>7722690.9100000001</v>
          </cell>
          <cell r="BS199">
            <v>3678235.26</v>
          </cell>
          <cell r="BT199">
            <v>56974528.890000001</v>
          </cell>
          <cell r="BU199">
            <v>2490659.58</v>
          </cell>
          <cell r="BV199">
            <v>1163877.43</v>
          </cell>
          <cell r="BW199">
            <v>6583120.5</v>
          </cell>
          <cell r="BX199">
            <v>7218868.9500000002</v>
          </cell>
          <cell r="BY199">
            <v>41897366.409999996</v>
          </cell>
          <cell r="BZ199">
            <v>3794978.8</v>
          </cell>
          <cell r="CA199">
            <v>1815797.45</v>
          </cell>
          <cell r="CB199">
            <v>2801974.5</v>
          </cell>
        </row>
        <row r="221">
          <cell r="H221">
            <v>409670623.79000008</v>
          </cell>
          <cell r="I221">
            <v>111644891.18000001</v>
          </cell>
          <cell r="J221">
            <v>130193534.69000003</v>
          </cell>
          <cell r="K221">
            <v>68260768.660000011</v>
          </cell>
          <cell r="L221">
            <v>49821002.399999999</v>
          </cell>
          <cell r="M221">
            <v>19635411.959999997</v>
          </cell>
          <cell r="N221">
            <v>682431128.04000008</v>
          </cell>
          <cell r="O221">
            <v>68260768.660000011</v>
          </cell>
          <cell r="P221">
            <v>34284329.93</v>
          </cell>
          <cell r="Q221">
            <v>210858825.75</v>
          </cell>
          <cell r="R221">
            <v>33741386.530000001</v>
          </cell>
          <cell r="S221">
            <v>73265208.930000007</v>
          </cell>
          <cell r="T221">
            <v>135551683.21000004</v>
          </cell>
          <cell r="U221">
            <v>122403208.67000002</v>
          </cell>
          <cell r="V221">
            <v>13535672.720000001</v>
          </cell>
          <cell r="W221">
            <v>63341537.670000002</v>
          </cell>
          <cell r="X221">
            <v>48158011.690000005</v>
          </cell>
          <cell r="Y221">
            <v>19611901.489999998</v>
          </cell>
          <cell r="Z221">
            <v>453773856.92999995</v>
          </cell>
          <cell r="AA221">
            <v>138414248.77999997</v>
          </cell>
          <cell r="AB221">
            <v>65642739.539999999</v>
          </cell>
          <cell r="AC221">
            <v>134884589.12</v>
          </cell>
          <cell r="AD221">
            <v>43944019.329999998</v>
          </cell>
          <cell r="AE221">
            <v>61011528.829999998</v>
          </cell>
          <cell r="AF221">
            <v>49291268.530000001</v>
          </cell>
          <cell r="AG221">
            <v>23742047.579999998</v>
          </cell>
          <cell r="AH221">
            <v>18130279</v>
          </cell>
          <cell r="AI221">
            <v>613003743.95000005</v>
          </cell>
          <cell r="AJ221">
            <v>38045161.45000001</v>
          </cell>
          <cell r="AK221">
            <v>28076350.010000002</v>
          </cell>
          <cell r="AL221">
            <v>29068572.789999995</v>
          </cell>
          <cell r="AM221">
            <v>26615151.449999999</v>
          </cell>
          <cell r="AN221">
            <v>44101876.850000001</v>
          </cell>
          <cell r="AO221">
            <v>34651630.740000002</v>
          </cell>
          <cell r="AP221">
            <v>32448752.98</v>
          </cell>
          <cell r="AQ221">
            <v>49837334.209999993</v>
          </cell>
          <cell r="AR221">
            <v>27580477.489999998</v>
          </cell>
          <cell r="AS221">
            <v>32705036.43</v>
          </cell>
          <cell r="AT221">
            <v>31594711.02</v>
          </cell>
          <cell r="AU221">
            <v>255644116.45999998</v>
          </cell>
          <cell r="AV221">
            <v>40416952.589999996</v>
          </cell>
          <cell r="AW221">
            <v>35792883.329999998</v>
          </cell>
          <cell r="AX221">
            <v>35661756.620000005</v>
          </cell>
          <cell r="AY221">
            <v>31978455.810000002</v>
          </cell>
          <cell r="AZ221">
            <v>9212500.959999999</v>
          </cell>
          <cell r="BA221">
            <v>16233296.66</v>
          </cell>
          <cell r="BB221">
            <v>450926692.56</v>
          </cell>
          <cell r="BC221">
            <v>30429283.920000002</v>
          </cell>
          <cell r="BD221">
            <v>47815048.899999999</v>
          </cell>
          <cell r="BE221">
            <v>66761021.190000005</v>
          </cell>
          <cell r="BF221">
            <v>68048852.969999999</v>
          </cell>
          <cell r="BG221">
            <v>47820032.75</v>
          </cell>
          <cell r="BH221">
            <v>88489969.159999996</v>
          </cell>
          <cell r="BI221">
            <v>80605120.38000001</v>
          </cell>
          <cell r="BJ221">
            <v>43810778.909999996</v>
          </cell>
          <cell r="BK221">
            <v>19909685.540000003</v>
          </cell>
          <cell r="BL221">
            <v>13602137.310000001</v>
          </cell>
          <cell r="BM221">
            <v>383313159.52999991</v>
          </cell>
          <cell r="BN221">
            <v>154031549.91</v>
          </cell>
          <cell r="BO221">
            <v>39853616.36999999</v>
          </cell>
          <cell r="BP221">
            <v>17851302.129999999</v>
          </cell>
          <cell r="BQ221">
            <v>42838653.300000004</v>
          </cell>
          <cell r="BR221">
            <v>57955756.940000005</v>
          </cell>
          <cell r="BS221">
            <v>32673158.98</v>
          </cell>
          <cell r="BT221">
            <v>239051906.82000002</v>
          </cell>
          <cell r="BU221">
            <v>33774921.549999997</v>
          </cell>
          <cell r="BV221">
            <v>33514712.490000002</v>
          </cell>
          <cell r="BW221">
            <v>53972640.910000004</v>
          </cell>
          <cell r="BX221">
            <v>55172325.520000011</v>
          </cell>
          <cell r="BY221">
            <v>107637098.41</v>
          </cell>
          <cell r="BZ221">
            <v>35894099.899999999</v>
          </cell>
          <cell r="CA221">
            <v>13933393.119999999</v>
          </cell>
          <cell r="CB221">
            <v>16920566.400000002</v>
          </cell>
        </row>
        <row r="228">
          <cell r="H228">
            <v>107969084.51000001</v>
          </cell>
          <cell r="I228">
            <v>32444668.190000001</v>
          </cell>
          <cell r="J228">
            <v>39289535.57</v>
          </cell>
          <cell r="K228">
            <v>24321695.390000001</v>
          </cell>
          <cell r="L228">
            <v>15135865.140000001</v>
          </cell>
          <cell r="M228">
            <v>9430541.5600000005</v>
          </cell>
          <cell r="N228">
            <v>221586790.84999999</v>
          </cell>
          <cell r="O228">
            <v>24321695.390000001</v>
          </cell>
          <cell r="P228">
            <v>6102371.04</v>
          </cell>
          <cell r="Q228">
            <v>88092988</v>
          </cell>
          <cell r="R228">
            <v>6875453.5300000003</v>
          </cell>
          <cell r="S228">
            <v>26192948.66</v>
          </cell>
          <cell r="T228">
            <v>47018661.480000004</v>
          </cell>
          <cell r="U228">
            <v>37507468.25</v>
          </cell>
          <cell r="V228">
            <v>2698460</v>
          </cell>
          <cell r="W228">
            <v>12950349.039999999</v>
          </cell>
          <cell r="X228">
            <v>7599034.8899999997</v>
          </cell>
          <cell r="Y228">
            <v>10227641.5</v>
          </cell>
          <cell r="Z228">
            <v>90211158.040000007</v>
          </cell>
          <cell r="AA228">
            <v>25190086.059999995</v>
          </cell>
          <cell r="AB228">
            <v>12285731.829999998</v>
          </cell>
          <cell r="AC228">
            <v>40522922.619999997</v>
          </cell>
          <cell r="AD228">
            <v>10402514.140000001</v>
          </cell>
          <cell r="AE228">
            <v>13624178.300000001</v>
          </cell>
          <cell r="AF228">
            <v>19535750.559999999</v>
          </cell>
          <cell r="AG228">
            <v>5702824.25</v>
          </cell>
          <cell r="AH228">
            <v>6606489.9000000004</v>
          </cell>
          <cell r="AI228">
            <v>151917532</v>
          </cell>
          <cell r="AJ228">
            <v>10298892.850000001</v>
          </cell>
          <cell r="AK228">
            <v>6254825.1299999999</v>
          </cell>
          <cell r="AL228">
            <v>5611022.3499999996</v>
          </cell>
          <cell r="AM228">
            <v>5785692.2999999998</v>
          </cell>
          <cell r="AN228">
            <v>11170779.66</v>
          </cell>
          <cell r="AO228">
            <v>10151019.700000001</v>
          </cell>
          <cell r="AP228">
            <v>9595798.4600000009</v>
          </cell>
          <cell r="AQ228">
            <v>12841701.110000001</v>
          </cell>
          <cell r="AR228">
            <v>8545054.1500000004</v>
          </cell>
          <cell r="AS228">
            <v>7236142.2199999997</v>
          </cell>
          <cell r="AT228">
            <v>6098488</v>
          </cell>
          <cell r="AU228">
            <v>53097145.969999999</v>
          </cell>
          <cell r="AV228">
            <v>7149132.2800000003</v>
          </cell>
          <cell r="AW228">
            <v>8657147.0500000007</v>
          </cell>
          <cell r="AX228">
            <v>7369921.5700000003</v>
          </cell>
          <cell r="AY228">
            <v>8572736.8499999996</v>
          </cell>
          <cell r="AZ228">
            <v>3426391.29</v>
          </cell>
          <cell r="BA228">
            <v>6202690.3899999997</v>
          </cell>
          <cell r="BB228">
            <v>89584362.299999997</v>
          </cell>
          <cell r="BC228">
            <v>11513319.07</v>
          </cell>
          <cell r="BD228">
            <v>9799412.5099999998</v>
          </cell>
          <cell r="BE228">
            <v>18145798</v>
          </cell>
          <cell r="BF228">
            <v>17434514.780000001</v>
          </cell>
          <cell r="BG228">
            <v>9648976</v>
          </cell>
          <cell r="BH228">
            <v>27557177.780000001</v>
          </cell>
          <cell r="BI228">
            <v>16931030.300000001</v>
          </cell>
          <cell r="BJ228">
            <v>14172648</v>
          </cell>
          <cell r="BK228">
            <v>4380249.68</v>
          </cell>
          <cell r="BL228">
            <v>3734867</v>
          </cell>
          <cell r="BM228">
            <v>77838360.689999998</v>
          </cell>
          <cell r="BN228">
            <v>42612409.049999997</v>
          </cell>
          <cell r="BO228">
            <v>6690787</v>
          </cell>
          <cell r="BP228">
            <v>4463114.25</v>
          </cell>
          <cell r="BQ228">
            <v>7282682.5499999998</v>
          </cell>
          <cell r="BR228">
            <v>14717615.579999998</v>
          </cell>
          <cell r="BS228">
            <v>6934651.2000000002</v>
          </cell>
          <cell r="BT228">
            <v>80921046.5</v>
          </cell>
          <cell r="BU228">
            <v>8982941.3599999994</v>
          </cell>
          <cell r="BV228">
            <v>8732366</v>
          </cell>
          <cell r="BW228">
            <v>15977808.960000001</v>
          </cell>
          <cell r="BX228">
            <v>14576636.66</v>
          </cell>
          <cell r="BY228">
            <v>31389485</v>
          </cell>
          <cell r="BZ228">
            <v>8565734.8399999999</v>
          </cell>
          <cell r="CA228">
            <v>7798369.6699999999</v>
          </cell>
          <cell r="CB228">
            <v>7355448.4999999991</v>
          </cell>
        </row>
        <row r="254">
          <cell r="H254">
            <v>368535972.38999999</v>
          </cell>
          <cell r="I254">
            <v>65558246.969999999</v>
          </cell>
          <cell r="J254">
            <v>116097042.68000001</v>
          </cell>
          <cell r="K254">
            <v>36227873.170000002</v>
          </cell>
          <cell r="L254">
            <v>37176029.649999999</v>
          </cell>
          <cell r="M254">
            <v>18878042.899999999</v>
          </cell>
          <cell r="N254">
            <v>519511208.37</v>
          </cell>
          <cell r="O254">
            <v>36227873.170000002</v>
          </cell>
          <cell r="P254">
            <v>18761508.379999999</v>
          </cell>
          <cell r="Q254">
            <v>177385482.56999999</v>
          </cell>
          <cell r="R254">
            <v>17847444.710000001</v>
          </cell>
          <cell r="S254">
            <v>43478583.68</v>
          </cell>
          <cell r="T254">
            <v>99675977.100000009</v>
          </cell>
          <cell r="U254">
            <v>82924037.74000001</v>
          </cell>
          <cell r="V254">
            <v>11866125</v>
          </cell>
          <cell r="W254">
            <v>41438424.939999998</v>
          </cell>
          <cell r="X254">
            <v>28424333.509999998</v>
          </cell>
          <cell r="Y254">
            <v>20481363.329999998</v>
          </cell>
          <cell r="Z254">
            <v>280680959.67999995</v>
          </cell>
          <cell r="AA254">
            <v>80729199.199999988</v>
          </cell>
          <cell r="AB254">
            <v>22527283.370000001</v>
          </cell>
          <cell r="AC254">
            <v>67946496.479999989</v>
          </cell>
          <cell r="AD254">
            <v>20707950.189999998</v>
          </cell>
          <cell r="AE254">
            <v>26250518.789999999</v>
          </cell>
          <cell r="AF254">
            <v>34254340.780000001</v>
          </cell>
          <cell r="AG254">
            <v>12642530.299999999</v>
          </cell>
          <cell r="AH254">
            <v>19236283.690000001</v>
          </cell>
          <cell r="AI254">
            <v>369089350.25999999</v>
          </cell>
          <cell r="AJ254">
            <v>22668800.059999999</v>
          </cell>
          <cell r="AK254">
            <v>11954588.449999999</v>
          </cell>
          <cell r="AL254">
            <v>13858731.940000001</v>
          </cell>
          <cell r="AM254">
            <v>13399721.289999999</v>
          </cell>
          <cell r="AN254">
            <v>26418917.43</v>
          </cell>
          <cell r="AO254">
            <v>18693696.77</v>
          </cell>
          <cell r="AP254">
            <v>15617036.75</v>
          </cell>
          <cell r="AQ254">
            <v>34715238</v>
          </cell>
          <cell r="AR254">
            <v>19104446</v>
          </cell>
          <cell r="AS254">
            <v>22163232</v>
          </cell>
          <cell r="AT254">
            <v>14554627.07</v>
          </cell>
          <cell r="AU254">
            <v>101029268.16</v>
          </cell>
          <cell r="AV254">
            <v>30167817.09</v>
          </cell>
          <cell r="AW254">
            <v>15763826.27</v>
          </cell>
          <cell r="AX254">
            <v>16131672</v>
          </cell>
          <cell r="AY254">
            <v>15113251.85</v>
          </cell>
          <cell r="AZ254">
            <v>11146477</v>
          </cell>
          <cell r="BA254">
            <v>13410040</v>
          </cell>
          <cell r="BB254">
            <v>258930880.30000001</v>
          </cell>
          <cell r="BC254">
            <v>28208524.5</v>
          </cell>
          <cell r="BD254">
            <v>47941716.340000004</v>
          </cell>
          <cell r="BE254">
            <v>39916243.5</v>
          </cell>
          <cell r="BF254">
            <v>30187825.75</v>
          </cell>
          <cell r="BG254">
            <v>29801912.170000002</v>
          </cell>
          <cell r="BH254">
            <v>69051068.799999997</v>
          </cell>
          <cell r="BI254">
            <v>47732527</v>
          </cell>
          <cell r="BJ254">
            <v>15817229.41</v>
          </cell>
          <cell r="BK254">
            <v>14230363</v>
          </cell>
          <cell r="BL254">
            <v>8778619.5</v>
          </cell>
          <cell r="BM254">
            <v>198433521.68000001</v>
          </cell>
          <cell r="BN254">
            <v>137381773.06999999</v>
          </cell>
          <cell r="BO254">
            <v>21609177.829999998</v>
          </cell>
          <cell r="BP254">
            <v>11985534.67</v>
          </cell>
          <cell r="BQ254">
            <v>13881670.039999999</v>
          </cell>
          <cell r="BR254">
            <v>27439517.689999998</v>
          </cell>
          <cell r="BS254">
            <v>12575252.58</v>
          </cell>
          <cell r="BT254">
            <v>171282283.28999999</v>
          </cell>
          <cell r="BU254">
            <v>17275189</v>
          </cell>
          <cell r="BV254">
            <v>19264372.420000002</v>
          </cell>
          <cell r="BW254">
            <v>29570207.09</v>
          </cell>
          <cell r="BX254">
            <v>28909858.23</v>
          </cell>
          <cell r="BY254">
            <v>88093786.599999994</v>
          </cell>
          <cell r="BZ254">
            <v>21460405.5</v>
          </cell>
          <cell r="CA254">
            <v>14767822.42</v>
          </cell>
          <cell r="CB254">
            <v>13726894.24</v>
          </cell>
        </row>
        <row r="290">
          <cell r="H290">
            <v>41663482.759999998</v>
          </cell>
          <cell r="I290">
            <v>28711944.809999999</v>
          </cell>
          <cell r="J290">
            <v>53141563.980000004</v>
          </cell>
          <cell r="K290">
            <v>27654364.060000002</v>
          </cell>
          <cell r="L290">
            <v>16365361.4</v>
          </cell>
          <cell r="M290">
            <v>13264384.02</v>
          </cell>
          <cell r="N290">
            <v>126284324.14</v>
          </cell>
          <cell r="O290">
            <v>27654364.060000002</v>
          </cell>
          <cell r="P290">
            <v>15100060.65</v>
          </cell>
          <cell r="Q290">
            <v>107232117.33</v>
          </cell>
          <cell r="R290">
            <v>7225637.6799999997</v>
          </cell>
          <cell r="S290">
            <v>17194685.43</v>
          </cell>
          <cell r="T290">
            <v>28183324.460000001</v>
          </cell>
          <cell r="U290">
            <v>72779871.370000005</v>
          </cell>
          <cell r="V290">
            <v>1016411.03</v>
          </cell>
          <cell r="W290">
            <v>4291876.2</v>
          </cell>
          <cell r="X290">
            <v>3929897.9</v>
          </cell>
          <cell r="Y290">
            <v>6579562.4100000001</v>
          </cell>
          <cell r="Z290">
            <v>120063322.45999999</v>
          </cell>
          <cell r="AA290">
            <v>17751182.030000001</v>
          </cell>
          <cell r="AB290">
            <v>5552727.2400000002</v>
          </cell>
          <cell r="AC290">
            <v>64498389.040000007</v>
          </cell>
          <cell r="AD290">
            <v>6624113.5700000003</v>
          </cell>
          <cell r="AE290">
            <v>14828278.789999999</v>
          </cell>
          <cell r="AF290">
            <v>2762357.75</v>
          </cell>
          <cell r="AG290">
            <v>1673192.62</v>
          </cell>
          <cell r="AH290">
            <v>1242862.76</v>
          </cell>
          <cell r="AI290">
            <v>127926090.23</v>
          </cell>
          <cell r="AJ290">
            <v>4223651.57</v>
          </cell>
          <cell r="AK290">
            <v>3524686.84</v>
          </cell>
          <cell r="AL290">
            <v>8804678.5800000001</v>
          </cell>
          <cell r="AM290">
            <v>8795503.6799999997</v>
          </cell>
          <cell r="AN290">
            <v>5353347.82</v>
          </cell>
          <cell r="AO290">
            <v>4742378.7</v>
          </cell>
          <cell r="AP290">
            <v>5650727.1799999997</v>
          </cell>
          <cell r="AQ290">
            <v>16789305.68</v>
          </cell>
          <cell r="AR290">
            <v>6616281.8099999996</v>
          </cell>
          <cell r="AS290">
            <v>10264813.49</v>
          </cell>
          <cell r="AT290">
            <v>3539880.24</v>
          </cell>
          <cell r="AU290">
            <v>66021211.649999999</v>
          </cell>
          <cell r="AV290">
            <v>28308628.309999999</v>
          </cell>
          <cell r="AW290">
            <v>7035677.1299999999</v>
          </cell>
          <cell r="AX290">
            <v>10015683.99</v>
          </cell>
          <cell r="AY290">
            <v>2391008.7999999998</v>
          </cell>
          <cell r="AZ290">
            <v>518726.93</v>
          </cell>
          <cell r="BA290">
            <v>4341343.37</v>
          </cell>
          <cell r="BB290">
            <v>87325029.849999994</v>
          </cell>
          <cell r="BC290">
            <v>2703571.52</v>
          </cell>
          <cell r="BD290">
            <v>26559362.050000001</v>
          </cell>
          <cell r="BE290">
            <v>23984157.890000001</v>
          </cell>
          <cell r="BF290">
            <v>8430551.4800000004</v>
          </cell>
          <cell r="BG290">
            <v>6720991</v>
          </cell>
          <cell r="BH290">
            <v>13377102.379999999</v>
          </cell>
          <cell r="BI290">
            <v>19264536.829999998</v>
          </cell>
          <cell r="BJ290">
            <v>1818517.6400000001</v>
          </cell>
          <cell r="BK290">
            <v>1880202.02</v>
          </cell>
          <cell r="BL290">
            <v>1915993.07</v>
          </cell>
          <cell r="BM290">
            <v>83320266.900000006</v>
          </cell>
          <cell r="BN290">
            <v>10312457.779999999</v>
          </cell>
          <cell r="BO290">
            <v>11335856.359999999</v>
          </cell>
          <cell r="BP290">
            <v>4984934.87</v>
          </cell>
          <cell r="BQ290">
            <v>6634104.5899999999</v>
          </cell>
          <cell r="BR290">
            <v>13652575.09</v>
          </cell>
          <cell r="BS290">
            <v>3921227.6999999997</v>
          </cell>
          <cell r="BT290">
            <v>23533422.689999998</v>
          </cell>
          <cell r="BU290">
            <v>8191210.96</v>
          </cell>
          <cell r="BV290">
            <v>9082400.6400000006</v>
          </cell>
          <cell r="BW290">
            <v>11835712.050000001</v>
          </cell>
          <cell r="BX290">
            <v>7587282.6999999993</v>
          </cell>
          <cell r="BY290">
            <v>117594291.97</v>
          </cell>
          <cell r="BZ290">
            <v>8757650.3100000005</v>
          </cell>
          <cell r="CA290">
            <v>5510878.9199999999</v>
          </cell>
          <cell r="CB290">
            <v>10831869.18</v>
          </cell>
        </row>
        <row r="332">
          <cell r="H332">
            <v>254810239.49000001</v>
          </cell>
          <cell r="I332">
            <v>51738220.239999995</v>
          </cell>
          <cell r="J332">
            <v>140957264.44</v>
          </cell>
          <cell r="K332">
            <v>16615107.859999999</v>
          </cell>
          <cell r="L332">
            <v>21718192.82</v>
          </cell>
          <cell r="M332">
            <v>14711874.470000001</v>
          </cell>
          <cell r="N332">
            <v>241903367.08000001</v>
          </cell>
          <cell r="O332">
            <v>16615107.859999999</v>
          </cell>
          <cell r="P332">
            <v>12421734.160000002</v>
          </cell>
          <cell r="Q332">
            <v>240051441.28000003</v>
          </cell>
          <cell r="R332">
            <v>14543988.25</v>
          </cell>
          <cell r="S332">
            <v>19825293.629999999</v>
          </cell>
          <cell r="T332">
            <v>40276060.419999994</v>
          </cell>
          <cell r="U332">
            <v>78437560.409999996</v>
          </cell>
          <cell r="V332">
            <v>4941892.1499999994</v>
          </cell>
          <cell r="W332">
            <v>27252585.32</v>
          </cell>
          <cell r="X332">
            <v>17077435.25</v>
          </cell>
          <cell r="Y332">
            <v>14408527.310000001</v>
          </cell>
          <cell r="Z332">
            <v>292195481.84999996</v>
          </cell>
          <cell r="AA332">
            <v>53301093.909999996</v>
          </cell>
          <cell r="AB332">
            <v>12672066.790000001</v>
          </cell>
          <cell r="AC332">
            <v>67796259.540000007</v>
          </cell>
          <cell r="AD332">
            <v>27255408.469999999</v>
          </cell>
          <cell r="AE332">
            <v>12887934.5</v>
          </cell>
          <cell r="AF332">
            <v>25008507.02</v>
          </cell>
          <cell r="AG332">
            <v>7862481.7299999995</v>
          </cell>
          <cell r="AH332">
            <v>16207513.4</v>
          </cell>
          <cell r="AI332">
            <v>245023857.92000002</v>
          </cell>
          <cell r="AJ332">
            <v>16460288</v>
          </cell>
          <cell r="AK332">
            <v>4636815.0299999993</v>
          </cell>
          <cell r="AL332">
            <v>7097353.2699999996</v>
          </cell>
          <cell r="AM332">
            <v>7035581.3599999994</v>
          </cell>
          <cell r="AN332">
            <v>15502036.59</v>
          </cell>
          <cell r="AO332">
            <v>8632512.6500000004</v>
          </cell>
          <cell r="AP332">
            <v>5375016.8199999994</v>
          </cell>
          <cell r="AQ332">
            <v>13103600.560000002</v>
          </cell>
          <cell r="AR332">
            <v>15379863.570000002</v>
          </cell>
          <cell r="AS332">
            <v>10910978.309999999</v>
          </cell>
          <cell r="AT332">
            <v>3786690.1699999995</v>
          </cell>
          <cell r="AU332">
            <v>60918749.590000004</v>
          </cell>
          <cell r="AV332">
            <v>7718688.4799999995</v>
          </cell>
          <cell r="AW332">
            <v>7204778.6399999997</v>
          </cell>
          <cell r="AX332">
            <v>5920269.8399999999</v>
          </cell>
          <cell r="AY332">
            <v>4153102.29</v>
          </cell>
          <cell r="AZ332">
            <v>2939466.17</v>
          </cell>
          <cell r="BA332">
            <v>7516962.3700000001</v>
          </cell>
          <cell r="BB332">
            <v>105600344.41</v>
          </cell>
          <cell r="BC332">
            <v>13066100.51</v>
          </cell>
          <cell r="BD332">
            <v>23850947.870000001</v>
          </cell>
          <cell r="BE332">
            <v>28117895.649999999</v>
          </cell>
          <cell r="BF332">
            <v>29406967.810000002</v>
          </cell>
          <cell r="BG332">
            <v>21874558.650000002</v>
          </cell>
          <cell r="BH332">
            <v>32476713.890000001</v>
          </cell>
          <cell r="BI332">
            <v>46432230.149999999</v>
          </cell>
          <cell r="BJ332">
            <v>12415389.360000001</v>
          </cell>
          <cell r="BK332">
            <v>4171778.38</v>
          </cell>
          <cell r="BL332">
            <v>3936930.11</v>
          </cell>
          <cell r="BM332">
            <v>146176773.00000003</v>
          </cell>
          <cell r="BN332">
            <v>44426428.140000001</v>
          </cell>
          <cell r="BO332">
            <v>11401369.039999999</v>
          </cell>
          <cell r="BP332">
            <v>3697581.04</v>
          </cell>
          <cell r="BQ332">
            <v>3103896.24</v>
          </cell>
          <cell r="BR332">
            <v>10973319.060000001</v>
          </cell>
          <cell r="BS332">
            <v>3393880.6500000004</v>
          </cell>
          <cell r="BT332">
            <v>90701708.859999999</v>
          </cell>
          <cell r="BU332">
            <v>6933490.9500000002</v>
          </cell>
          <cell r="BV332">
            <v>4930706.1000000006</v>
          </cell>
          <cell r="BW332">
            <v>9792821.8600000013</v>
          </cell>
          <cell r="BX332">
            <v>6455991.5899999999</v>
          </cell>
          <cell r="BY332">
            <v>55546446.509999998</v>
          </cell>
          <cell r="BZ332">
            <v>7445529.7899999991</v>
          </cell>
          <cell r="CA332">
            <v>5865956.29</v>
          </cell>
          <cell r="CB332">
            <v>5816807.3300000001</v>
          </cell>
        </row>
        <row r="338">
          <cell r="H338">
            <v>44171848.270000011</v>
          </cell>
          <cell r="I338">
            <v>10985430.140000001</v>
          </cell>
          <cell r="J338">
            <v>14682407.339999998</v>
          </cell>
          <cell r="K338">
            <v>5616019.7999999998</v>
          </cell>
          <cell r="L338">
            <v>4827722.63</v>
          </cell>
          <cell r="M338">
            <v>2128787.5700000003</v>
          </cell>
          <cell r="N338">
            <v>79865565.230000004</v>
          </cell>
          <cell r="O338">
            <v>5616019.7999999998</v>
          </cell>
          <cell r="P338">
            <v>2298143.5500000003</v>
          </cell>
          <cell r="Q338">
            <v>26283743.199999999</v>
          </cell>
          <cell r="R338">
            <v>2405777.2399999998</v>
          </cell>
          <cell r="S338">
            <v>6994207.8099999996</v>
          </cell>
          <cell r="T338">
            <v>18046590.799999997</v>
          </cell>
          <cell r="U338">
            <v>12573181.889999999</v>
          </cell>
          <cell r="V338">
            <v>1917306.67</v>
          </cell>
          <cell r="W338">
            <v>4380884.2799999993</v>
          </cell>
          <cell r="X338">
            <v>4366465</v>
          </cell>
          <cell r="Y338">
            <v>3220538.5300000003</v>
          </cell>
          <cell r="Z338">
            <v>62986959.93</v>
          </cell>
          <cell r="AA338">
            <v>13662493.919999998</v>
          </cell>
          <cell r="AB338">
            <v>6358589.0699999994</v>
          </cell>
          <cell r="AC338">
            <v>10662817.77</v>
          </cell>
          <cell r="AD338">
            <v>2920619.12</v>
          </cell>
          <cell r="AE338">
            <v>4107412.2299999995</v>
          </cell>
          <cell r="AF338">
            <v>4391739.3</v>
          </cell>
          <cell r="AG338">
            <v>2343986.4099999997</v>
          </cell>
          <cell r="AH338">
            <v>2830461.9</v>
          </cell>
          <cell r="AI338">
            <v>49326507.679999992</v>
          </cell>
          <cell r="AJ338">
            <v>2988145.32</v>
          </cell>
          <cell r="AK338">
            <v>1779255.3699999999</v>
          </cell>
          <cell r="AL338">
            <v>2016343.8099999998</v>
          </cell>
          <cell r="AM338">
            <v>1508262.8</v>
          </cell>
          <cell r="AN338">
            <v>3119477.1999999997</v>
          </cell>
          <cell r="AO338">
            <v>2504763.9700000002</v>
          </cell>
          <cell r="AP338">
            <v>1921732.68</v>
          </cell>
          <cell r="AQ338">
            <v>3497346.7399999998</v>
          </cell>
          <cell r="AR338">
            <v>2497634.36</v>
          </cell>
          <cell r="AS338">
            <v>2597777.23</v>
          </cell>
          <cell r="AT338">
            <v>1961884</v>
          </cell>
          <cell r="AU338">
            <v>18755083.080000002</v>
          </cell>
          <cell r="AV338">
            <v>2021771.88</v>
          </cell>
          <cell r="AW338">
            <v>2066748.6800000002</v>
          </cell>
          <cell r="AX338">
            <v>2302747.7800000003</v>
          </cell>
          <cell r="AY338">
            <v>1800302.14</v>
          </cell>
          <cell r="AZ338">
            <v>754902.18</v>
          </cell>
          <cell r="BA338">
            <v>1220872.7699999998</v>
          </cell>
          <cell r="BB338">
            <v>41316783.829999998</v>
          </cell>
          <cell r="BC338">
            <v>2576968.42</v>
          </cell>
          <cell r="BD338">
            <v>2032640.54</v>
          </cell>
          <cell r="BE338">
            <v>3887641.74</v>
          </cell>
          <cell r="BF338">
            <v>5421515.3300000001</v>
          </cell>
          <cell r="BG338">
            <v>3307057.4699999997</v>
          </cell>
          <cell r="BH338">
            <v>9189417.4299999997</v>
          </cell>
          <cell r="BI338">
            <v>5639614.7400000002</v>
          </cell>
          <cell r="BJ338">
            <v>1292980.8400000001</v>
          </cell>
          <cell r="BK338">
            <v>1224379.93</v>
          </cell>
          <cell r="BL338">
            <v>868989.05999999994</v>
          </cell>
          <cell r="BM338">
            <v>39623182.63000001</v>
          </cell>
          <cell r="BN338">
            <v>14584748.219999999</v>
          </cell>
          <cell r="BO338">
            <v>2434544.5300000003</v>
          </cell>
          <cell r="BP338">
            <v>1365047.99</v>
          </cell>
          <cell r="BQ338">
            <v>2314943.3899999997</v>
          </cell>
          <cell r="BR338">
            <v>4453245.3999999994</v>
          </cell>
          <cell r="BS338">
            <v>2166752.56</v>
          </cell>
          <cell r="BT338">
            <v>23462409.149999999</v>
          </cell>
          <cell r="BU338">
            <v>2622175.3199999998</v>
          </cell>
          <cell r="BV338">
            <v>2317219.5300000003</v>
          </cell>
          <cell r="BW338">
            <v>5022775.5500000007</v>
          </cell>
          <cell r="BX338">
            <v>4882951.63</v>
          </cell>
          <cell r="BY338">
            <v>8981617.379999999</v>
          </cell>
          <cell r="BZ338">
            <v>3283680.36</v>
          </cell>
          <cell r="CA338">
            <v>1579615.02</v>
          </cell>
          <cell r="CB338">
            <v>1903762.31</v>
          </cell>
        </row>
        <row r="352">
          <cell r="H352">
            <v>66636310.309999995</v>
          </cell>
          <cell r="I352">
            <v>15262183.65</v>
          </cell>
          <cell r="J352">
            <v>19657664.25</v>
          </cell>
          <cell r="K352">
            <v>11350143.349999998</v>
          </cell>
          <cell r="L352">
            <v>7009917.8099999996</v>
          </cell>
          <cell r="M352">
            <v>2782889.41</v>
          </cell>
          <cell r="N352">
            <v>77879711.269999996</v>
          </cell>
          <cell r="O352">
            <v>11350143.349999998</v>
          </cell>
          <cell r="P352">
            <v>4135900.51</v>
          </cell>
          <cell r="Q352">
            <v>34664637.120000005</v>
          </cell>
          <cell r="R352">
            <v>3585199.92</v>
          </cell>
          <cell r="S352">
            <v>8146425.8900000006</v>
          </cell>
          <cell r="T352">
            <v>27818520.500000004</v>
          </cell>
          <cell r="U352">
            <v>12572113.510000002</v>
          </cell>
          <cell r="V352">
            <v>852129.38</v>
          </cell>
          <cell r="W352">
            <v>3640465.4299999997</v>
          </cell>
          <cell r="X352">
            <v>5845175.1099999994</v>
          </cell>
          <cell r="Y352">
            <v>3555705.73</v>
          </cell>
          <cell r="Z352">
            <v>44957526.25</v>
          </cell>
          <cell r="AA352">
            <v>30370697.52</v>
          </cell>
          <cell r="AB352">
            <v>6428971.2400000002</v>
          </cell>
          <cell r="AC352">
            <v>19571393.109999996</v>
          </cell>
          <cell r="AD352">
            <v>4171632.77</v>
          </cell>
          <cell r="AE352">
            <v>5455259.5599999996</v>
          </cell>
          <cell r="AF352">
            <v>6896850.5300000003</v>
          </cell>
          <cell r="AG352">
            <v>3040304.8400000003</v>
          </cell>
          <cell r="AH352">
            <v>4766285.95</v>
          </cell>
          <cell r="AI352">
            <v>66596890.619999997</v>
          </cell>
          <cell r="AJ352">
            <v>4784395.38</v>
          </cell>
          <cell r="AK352">
            <v>1599262.5</v>
          </cell>
          <cell r="AL352">
            <v>2322929.1</v>
          </cell>
          <cell r="AM352">
            <v>1459082.61</v>
          </cell>
          <cell r="AN352">
            <v>5726736.0300000003</v>
          </cell>
          <cell r="AO352">
            <v>4219690.1399999997</v>
          </cell>
          <cell r="AP352">
            <v>3815468.32</v>
          </cell>
          <cell r="AQ352">
            <v>7776704.1799999997</v>
          </cell>
          <cell r="AR352">
            <v>3475319.1700000004</v>
          </cell>
          <cell r="AS352">
            <v>3204243.1900000004</v>
          </cell>
          <cell r="AT352">
            <v>2737528.9000000004</v>
          </cell>
          <cell r="AU352">
            <v>26138467.43</v>
          </cell>
          <cell r="AV352">
            <v>4190967.71</v>
          </cell>
          <cell r="AW352">
            <v>3381099.83</v>
          </cell>
          <cell r="AX352">
            <v>4140284.54</v>
          </cell>
          <cell r="AY352">
            <v>2558650.16</v>
          </cell>
          <cell r="AZ352">
            <v>674803.8</v>
          </cell>
          <cell r="BA352">
            <v>1688212.6600000001</v>
          </cell>
          <cell r="BB352">
            <v>66602738.68</v>
          </cell>
          <cell r="BC352">
            <v>4598888.4800000004</v>
          </cell>
          <cell r="BD352">
            <v>4934275.4300000006</v>
          </cell>
          <cell r="BE352">
            <v>8691351.1400000006</v>
          </cell>
          <cell r="BF352">
            <v>9154847.5899999999</v>
          </cell>
          <cell r="BG352">
            <v>3494247.29</v>
          </cell>
          <cell r="BH352">
            <v>12788834.460000001</v>
          </cell>
          <cell r="BI352">
            <v>4683340.16</v>
          </cell>
          <cell r="BJ352">
            <v>12583883.460000001</v>
          </cell>
          <cell r="BK352">
            <v>1513839.29</v>
          </cell>
          <cell r="BL352">
            <v>1498768.84</v>
          </cell>
          <cell r="BM352">
            <v>62105885.170000009</v>
          </cell>
          <cell r="BN352">
            <v>14433916.650000002</v>
          </cell>
          <cell r="BO352">
            <v>4844314.8100000005</v>
          </cell>
          <cell r="BP352">
            <v>1884237.15</v>
          </cell>
          <cell r="BQ352">
            <v>3670144.51</v>
          </cell>
          <cell r="BR352">
            <v>5652943.0300000003</v>
          </cell>
          <cell r="BS352">
            <v>3140345.9099999997</v>
          </cell>
          <cell r="BT352">
            <v>28139710.350000001</v>
          </cell>
          <cell r="BU352">
            <v>3603916.95</v>
          </cell>
          <cell r="BV352">
            <v>4596786.4399999995</v>
          </cell>
          <cell r="BW352">
            <v>7052244.4399999995</v>
          </cell>
          <cell r="BX352">
            <v>6668295.9300000006</v>
          </cell>
          <cell r="BY352">
            <v>21961935.430000003</v>
          </cell>
          <cell r="BZ352">
            <v>2642931.42</v>
          </cell>
          <cell r="CA352">
            <v>3315513.98</v>
          </cell>
          <cell r="CB352">
            <v>4385742.5599999996</v>
          </cell>
        </row>
        <row r="404">
          <cell r="H404">
            <v>133775559.20999999</v>
          </cell>
          <cell r="I404">
            <v>25242144.710000005</v>
          </cell>
          <cell r="J404">
            <v>47801264.470000006</v>
          </cell>
          <cell r="K404">
            <v>11434613</v>
          </cell>
          <cell r="L404">
            <v>13480183.299999999</v>
          </cell>
          <cell r="M404">
            <v>8294150.3100000015</v>
          </cell>
          <cell r="N404">
            <v>210750051.28670001</v>
          </cell>
          <cell r="O404">
            <v>11434613</v>
          </cell>
          <cell r="P404">
            <v>8072074.4300000006</v>
          </cell>
          <cell r="Q404">
            <v>109806723.34</v>
          </cell>
          <cell r="R404">
            <v>5058616.9499999993</v>
          </cell>
          <cell r="S404">
            <v>22138551.98</v>
          </cell>
          <cell r="T404">
            <v>54374427.020000003</v>
          </cell>
          <cell r="U404">
            <v>44872819.020000003</v>
          </cell>
          <cell r="V404">
            <v>3701404.6900000009</v>
          </cell>
          <cell r="W404">
            <v>9520725.7691000011</v>
          </cell>
          <cell r="X404">
            <v>11918319.129999999</v>
          </cell>
          <cell r="Y404">
            <v>10232806.289999997</v>
          </cell>
          <cell r="Z404">
            <v>143847077.74000001</v>
          </cell>
          <cell r="AA404">
            <v>55336940.399999991</v>
          </cell>
          <cell r="AB404">
            <v>20186681.789999995</v>
          </cell>
          <cell r="AC404">
            <v>46094725.159999996</v>
          </cell>
          <cell r="AD404">
            <v>9564089.25</v>
          </cell>
          <cell r="AE404">
            <v>6749472.1200000001</v>
          </cell>
          <cell r="AF404">
            <v>10288203.51</v>
          </cell>
          <cell r="AG404">
            <v>1760274.72</v>
          </cell>
          <cell r="AH404">
            <v>1954190.28</v>
          </cell>
          <cell r="AI404">
            <v>213240437.60999998</v>
          </cell>
          <cell r="AJ404">
            <v>9622090.0200000014</v>
          </cell>
          <cell r="AK404">
            <v>4573903.0200000005</v>
          </cell>
          <cell r="AL404">
            <v>4385058.3999999994</v>
          </cell>
          <cell r="AM404">
            <v>5474065.0599999996</v>
          </cell>
          <cell r="AN404">
            <v>5670437.5299999993</v>
          </cell>
          <cell r="AO404">
            <v>8399858.589999998</v>
          </cell>
          <cell r="AP404">
            <v>6802678.0099999998</v>
          </cell>
          <cell r="AQ404">
            <v>16731877.909999998</v>
          </cell>
          <cell r="AR404">
            <v>6454444.8700000001</v>
          </cell>
          <cell r="AS404">
            <v>6530880.4699999997</v>
          </cell>
          <cell r="AT404">
            <v>6723136.7099999981</v>
          </cell>
          <cell r="AU404">
            <v>75823991.199999988</v>
          </cell>
          <cell r="AV404">
            <v>3961101.8</v>
          </cell>
          <cell r="AW404">
            <v>4074346.67</v>
          </cell>
          <cell r="AX404">
            <v>3871446.13</v>
          </cell>
          <cell r="AY404">
            <v>2660718.59</v>
          </cell>
          <cell r="AZ404">
            <v>1468553.65</v>
          </cell>
          <cell r="BA404">
            <v>3374068.4299999997</v>
          </cell>
          <cell r="BB404">
            <v>132913403.2</v>
          </cell>
          <cell r="BC404">
            <v>8465515.7499999981</v>
          </cell>
          <cell r="BD404">
            <v>8767660.5999999996</v>
          </cell>
          <cell r="BE404">
            <v>12034213.859999998</v>
          </cell>
          <cell r="BF404">
            <v>6486502.2000000002</v>
          </cell>
          <cell r="BG404">
            <v>820488.2</v>
          </cell>
          <cell r="BH404">
            <v>35657606.849399999</v>
          </cell>
          <cell r="BI404">
            <v>24245888.119999994</v>
          </cell>
          <cell r="BJ404">
            <v>8004324.5199999996</v>
          </cell>
          <cell r="BK404">
            <v>3511845.0300000003</v>
          </cell>
          <cell r="BL404">
            <v>3699533.0300000003</v>
          </cell>
          <cell r="BM404">
            <v>141792131.99999997</v>
          </cell>
          <cell r="BN404">
            <v>39199800.540000014</v>
          </cell>
          <cell r="BO404">
            <v>8884863.9700000007</v>
          </cell>
          <cell r="BP404">
            <v>3799093.6099999994</v>
          </cell>
          <cell r="BQ404">
            <v>8871581.6799999997</v>
          </cell>
          <cell r="BR404">
            <v>12658377.109999998</v>
          </cell>
          <cell r="BS404">
            <v>4127372.39</v>
          </cell>
          <cell r="BT404">
            <v>78121112.080000013</v>
          </cell>
          <cell r="BU404">
            <v>4210143.1199999992</v>
          </cell>
          <cell r="BV404">
            <v>7464792.4099999983</v>
          </cell>
          <cell r="BW404">
            <v>12697024.43</v>
          </cell>
          <cell r="BX404">
            <v>9456188.379999999</v>
          </cell>
          <cell r="BY404">
            <v>52763341.690000013</v>
          </cell>
          <cell r="BZ404">
            <v>7678988.3499999996</v>
          </cell>
          <cell r="CA404">
            <v>9051945.3699999992</v>
          </cell>
          <cell r="CB404">
            <v>7666078.0800000001</v>
          </cell>
        </row>
        <row r="420">
          <cell r="H420">
            <v>28540833</v>
          </cell>
          <cell r="I420">
            <v>1692565.1400000001</v>
          </cell>
          <cell r="J420">
            <v>0</v>
          </cell>
          <cell r="K420">
            <v>19412</v>
          </cell>
          <cell r="L420">
            <v>15559.34</v>
          </cell>
          <cell r="M420">
            <v>33885.550000000003</v>
          </cell>
          <cell r="N420">
            <v>33055585.600000001</v>
          </cell>
          <cell r="O420">
            <v>19412</v>
          </cell>
          <cell r="P420">
            <v>71319.33</v>
          </cell>
          <cell r="Q420">
            <v>118781.69</v>
          </cell>
          <cell r="R420">
            <v>213086.54</v>
          </cell>
          <cell r="S420">
            <v>35780.840000000004</v>
          </cell>
          <cell r="T420">
            <v>55960.639999999999</v>
          </cell>
          <cell r="U420">
            <v>4471.5499999999993</v>
          </cell>
          <cell r="V420">
            <v>117800</v>
          </cell>
          <cell r="W420">
            <v>46000</v>
          </cell>
          <cell r="X420">
            <v>353500.70999999996</v>
          </cell>
          <cell r="Y420">
            <v>106411.63</v>
          </cell>
          <cell r="Z420">
            <v>0</v>
          </cell>
          <cell r="AA420">
            <v>1166563.44</v>
          </cell>
          <cell r="AB420">
            <v>1508.89</v>
          </cell>
          <cell r="AC420">
            <v>698590.96</v>
          </cell>
          <cell r="AD420">
            <v>159028.87</v>
          </cell>
          <cell r="AE420">
            <v>2077962.3</v>
          </cell>
          <cell r="AF420">
            <v>0</v>
          </cell>
          <cell r="AG420">
            <v>58067.6</v>
          </cell>
          <cell r="AH420">
            <v>357394.31</v>
          </cell>
          <cell r="AI420">
            <v>32726769.200000003</v>
          </cell>
          <cell r="AJ420">
            <v>292505.3</v>
          </cell>
          <cell r="AK420">
            <v>36431.86</v>
          </cell>
          <cell r="AL420">
            <v>5891.84</v>
          </cell>
          <cell r="AM420">
            <v>14036.89</v>
          </cell>
          <cell r="AN420">
            <v>22101.019999999997</v>
          </cell>
          <cell r="AO420">
            <v>92570.63</v>
          </cell>
          <cell r="AP420">
            <v>6673.35</v>
          </cell>
          <cell r="AQ420">
            <v>63362.97</v>
          </cell>
          <cell r="AR420">
            <v>13279</v>
          </cell>
          <cell r="AS420">
            <v>22019.829999999998</v>
          </cell>
          <cell r="AT420">
            <v>33796.659999999996</v>
          </cell>
          <cell r="AU420">
            <v>593125.6399999999</v>
          </cell>
          <cell r="AV420">
            <v>32852.86</v>
          </cell>
          <cell r="AW420">
            <v>45724.71</v>
          </cell>
          <cell r="AX420">
            <v>327805</v>
          </cell>
          <cell r="AY420">
            <v>65210.409999999996</v>
          </cell>
          <cell r="AZ420">
            <v>2849.85</v>
          </cell>
          <cell r="BA420">
            <v>64675.58</v>
          </cell>
          <cell r="BB420">
            <v>1109596.04</v>
          </cell>
          <cell r="BC420">
            <v>497363.55999999994</v>
          </cell>
          <cell r="BD420">
            <v>1296459.3999999999</v>
          </cell>
          <cell r="BE420">
            <v>569131.84</v>
          </cell>
          <cell r="BF420">
            <v>45103.759999999995</v>
          </cell>
          <cell r="BG420">
            <v>168121.26</v>
          </cell>
          <cell r="BH420">
            <v>1319249.79</v>
          </cell>
          <cell r="BI420">
            <v>412254.16</v>
          </cell>
          <cell r="BJ420">
            <v>25713.46</v>
          </cell>
          <cell r="BK420">
            <v>22015.919999999998</v>
          </cell>
          <cell r="BL420">
            <v>184984</v>
          </cell>
          <cell r="BM420">
            <v>14460660.260000002</v>
          </cell>
          <cell r="BN420">
            <v>126287.98000000001</v>
          </cell>
          <cell r="BO420">
            <v>1054542.8999999999</v>
          </cell>
          <cell r="BP420">
            <v>833778</v>
          </cell>
          <cell r="BQ420">
            <v>290237.55</v>
          </cell>
          <cell r="BR420">
            <v>5018491.62</v>
          </cell>
          <cell r="BS420">
            <v>288581.30000000005</v>
          </cell>
          <cell r="BT420">
            <v>1139942.93</v>
          </cell>
          <cell r="BU420">
            <v>106681.62999999999</v>
          </cell>
          <cell r="BV420">
            <v>42978.509999999995</v>
          </cell>
          <cell r="BW420">
            <v>35732.78</v>
          </cell>
          <cell r="BX420">
            <v>1003246.65</v>
          </cell>
          <cell r="BY420">
            <v>396157.03</v>
          </cell>
          <cell r="BZ420">
            <v>75951.66</v>
          </cell>
          <cell r="CA420">
            <v>156050.34999999998</v>
          </cell>
          <cell r="CB420">
            <v>99347.31</v>
          </cell>
        </row>
        <row r="470">
          <cell r="H470">
            <v>98693448.189999998</v>
          </cell>
          <cell r="I470">
            <v>13591351.24</v>
          </cell>
          <cell r="J470">
            <v>46010532.990000002</v>
          </cell>
          <cell r="K470">
            <v>19388144.18</v>
          </cell>
          <cell r="L470">
            <v>15528743.649999999</v>
          </cell>
          <cell r="M470">
            <v>18471338.550000001</v>
          </cell>
          <cell r="N470">
            <v>84503829.909999996</v>
          </cell>
          <cell r="O470">
            <v>19388144.18</v>
          </cell>
          <cell r="P470">
            <v>7125349</v>
          </cell>
          <cell r="Q470">
            <v>61604111.500000007</v>
          </cell>
          <cell r="R470">
            <v>4761768</v>
          </cell>
          <cell r="S470">
            <v>28826424.59</v>
          </cell>
          <cell r="T470">
            <v>26272372.469999999</v>
          </cell>
          <cell r="U470">
            <v>28105772.879999999</v>
          </cell>
          <cell r="V470">
            <v>1324040.25</v>
          </cell>
          <cell r="W470">
            <v>17909804.07</v>
          </cell>
          <cell r="X470">
            <v>20675658.759999998</v>
          </cell>
          <cell r="Y470">
            <v>5517790.1000000006</v>
          </cell>
          <cell r="Z470">
            <v>61153944.740000002</v>
          </cell>
          <cell r="AA470">
            <v>5906455.3300000001</v>
          </cell>
          <cell r="AB470">
            <v>7911555.7299999995</v>
          </cell>
          <cell r="AC470">
            <v>6932540.8800000008</v>
          </cell>
          <cell r="AD470">
            <v>13284784.810000001</v>
          </cell>
          <cell r="AE470">
            <v>13543732.120000001</v>
          </cell>
          <cell r="AF470">
            <v>4345688</v>
          </cell>
          <cell r="AG470">
            <v>12864576.550000001</v>
          </cell>
          <cell r="AH470">
            <v>10769373.32</v>
          </cell>
          <cell r="AI470">
            <v>37425177.039999999</v>
          </cell>
          <cell r="AJ470">
            <v>42127047.75</v>
          </cell>
          <cell r="AK470">
            <v>23705282.75</v>
          </cell>
          <cell r="AL470">
            <v>13519029.15</v>
          </cell>
          <cell r="AM470">
            <v>20653597.84</v>
          </cell>
          <cell r="AN470">
            <v>30955732.199999999</v>
          </cell>
          <cell r="AO470">
            <v>22700859.289999999</v>
          </cell>
          <cell r="AP470">
            <v>21796584.449999999</v>
          </cell>
          <cell r="AQ470">
            <v>29940146.5</v>
          </cell>
          <cell r="AR470">
            <v>23397742.219999999</v>
          </cell>
          <cell r="AS470">
            <v>26936677.780000001</v>
          </cell>
          <cell r="AT470">
            <v>17445152.559999999</v>
          </cell>
          <cell r="AU470">
            <v>21782400.039999999</v>
          </cell>
          <cell r="AV470">
            <v>7190909.29</v>
          </cell>
          <cell r="AW470">
            <v>11744146.85</v>
          </cell>
          <cell r="AX470">
            <v>6731709.8899999997</v>
          </cell>
          <cell r="AY470">
            <v>6328350.4199999999</v>
          </cell>
          <cell r="AZ470">
            <v>1027330.8500000001</v>
          </cell>
          <cell r="BA470">
            <v>2536085.1399999997</v>
          </cell>
          <cell r="BB470">
            <v>76845642.449999988</v>
          </cell>
          <cell r="BC470">
            <v>9966979.1400000006</v>
          </cell>
          <cell r="BD470">
            <v>18763679.810000002</v>
          </cell>
          <cell r="BE470">
            <v>17683027.329999998</v>
          </cell>
          <cell r="BF470">
            <v>26785748.16</v>
          </cell>
          <cell r="BG470">
            <v>14926794.199999999</v>
          </cell>
          <cell r="BH470">
            <v>18518018.57</v>
          </cell>
          <cell r="BI470">
            <v>14450883.18</v>
          </cell>
          <cell r="BJ470">
            <v>4034062.05</v>
          </cell>
          <cell r="BK470">
            <v>3246678</v>
          </cell>
          <cell r="BL470">
            <v>4822664.5599999996</v>
          </cell>
          <cell r="BM470">
            <v>78841998.460000008</v>
          </cell>
          <cell r="BN470">
            <v>46347658.200000003</v>
          </cell>
          <cell r="BO470">
            <v>10874552.969999999</v>
          </cell>
          <cell r="BP470">
            <v>16128168.4</v>
          </cell>
          <cell r="BQ470">
            <v>21151827.899999999</v>
          </cell>
          <cell r="BR470">
            <v>29268650.309999999</v>
          </cell>
          <cell r="BS470">
            <v>5312981.0999999996</v>
          </cell>
          <cell r="BT470">
            <v>20263910.130000003</v>
          </cell>
          <cell r="BU470">
            <v>14850964.399999999</v>
          </cell>
          <cell r="BV470">
            <v>11616280.609999999</v>
          </cell>
          <cell r="BW470">
            <v>12356935.359999999</v>
          </cell>
          <cell r="BX470">
            <v>29535198.890000001</v>
          </cell>
          <cell r="BY470">
            <v>10065362.220000001</v>
          </cell>
          <cell r="BZ470">
            <v>15356129.039999999</v>
          </cell>
          <cell r="CA470">
            <v>7824518.9700000007</v>
          </cell>
          <cell r="CB470">
            <v>6046349.4500000002</v>
          </cell>
        </row>
        <row r="479">
          <cell r="H479">
            <v>1373577.77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1253515323.8399999</v>
          </cell>
          <cell r="O479">
            <v>0</v>
          </cell>
          <cell r="P479">
            <v>0</v>
          </cell>
          <cell r="Q479">
            <v>53121401.640000001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854000</v>
          </cell>
          <cell r="Y479">
            <v>0</v>
          </cell>
          <cell r="Z479">
            <v>10000</v>
          </cell>
          <cell r="AA479">
            <v>123798.18</v>
          </cell>
          <cell r="AB479">
            <v>0</v>
          </cell>
          <cell r="AC479">
            <v>1636885.62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1090612514.1800001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107299758.86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1326672601.5799999</v>
          </cell>
          <cell r="BC479">
            <v>0</v>
          </cell>
          <cell r="BD479">
            <v>0</v>
          </cell>
          <cell r="BE479">
            <v>0</v>
          </cell>
          <cell r="BF479">
            <v>634.12</v>
          </cell>
          <cell r="BG479">
            <v>0</v>
          </cell>
          <cell r="BH479">
            <v>0</v>
          </cell>
          <cell r="BI479">
            <v>811.22</v>
          </cell>
          <cell r="BJ479">
            <v>0</v>
          </cell>
          <cell r="BK479">
            <v>0</v>
          </cell>
          <cell r="BL479">
            <v>0</v>
          </cell>
          <cell r="BM479">
            <v>1165868436.27</v>
          </cell>
          <cell r="BN479">
            <v>13500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109499.64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</row>
        <row r="728">
          <cell r="H728">
            <v>1465309682.6400003</v>
          </cell>
          <cell r="I728">
            <v>307667885.58000004</v>
          </cell>
          <cell r="J728">
            <v>787572837.26000011</v>
          </cell>
          <cell r="K728">
            <v>211442504.66000003</v>
          </cell>
          <cell r="L728">
            <v>67538436.729999989</v>
          </cell>
          <cell r="M728">
            <v>121007413.85000001</v>
          </cell>
          <cell r="N728">
            <v>2548031870.46</v>
          </cell>
          <cell r="O728">
            <v>211442504.66000003</v>
          </cell>
          <cell r="P728">
            <v>68748245.539999992</v>
          </cell>
          <cell r="Q728">
            <v>1071323100.0000001</v>
          </cell>
          <cell r="R728">
            <v>64283354.439999938</v>
          </cell>
          <cell r="S728">
            <v>173171213.22999996</v>
          </cell>
          <cell r="T728">
            <v>483302066.86000007</v>
          </cell>
          <cell r="U728">
            <v>427787263.99000001</v>
          </cell>
          <cell r="V728">
            <v>35353782.739999987</v>
          </cell>
          <cell r="W728">
            <v>344386830.63999993</v>
          </cell>
          <cell r="X728">
            <v>178274330.91000006</v>
          </cell>
          <cell r="Y728">
            <v>105121912.08</v>
          </cell>
          <cell r="Z728">
            <v>1483743676.0899992</v>
          </cell>
          <cell r="AA728">
            <v>100795226.29999997</v>
          </cell>
          <cell r="AB728">
            <v>95953901.540000021</v>
          </cell>
          <cell r="AC728">
            <v>377731612.77000016</v>
          </cell>
          <cell r="AD728">
            <v>47500089.140000001</v>
          </cell>
          <cell r="AE728">
            <v>178670239.54999995</v>
          </cell>
          <cell r="AF728">
            <v>279139315.82000005</v>
          </cell>
          <cell r="AG728">
            <v>42107745.589999974</v>
          </cell>
          <cell r="AH728">
            <v>179906592.19999996</v>
          </cell>
          <cell r="AI728">
            <v>1245383483.309999</v>
          </cell>
          <cell r="AJ728">
            <v>67468056.459999993</v>
          </cell>
          <cell r="AK728">
            <v>63440870.380000018</v>
          </cell>
          <cell r="AL728">
            <v>40874257.639999993</v>
          </cell>
          <cell r="AM728">
            <v>52779052.290000007</v>
          </cell>
          <cell r="AN728">
            <v>80575011.979999974</v>
          </cell>
          <cell r="AO728">
            <v>28277874.130000003</v>
          </cell>
          <cell r="AP728">
            <v>46368832.159999989</v>
          </cell>
          <cell r="AQ728">
            <v>73542946.920000017</v>
          </cell>
          <cell r="AR728">
            <v>47297914.010000005</v>
          </cell>
          <cell r="AS728">
            <v>33759522.080000006</v>
          </cell>
          <cell r="AT728">
            <v>57099614.256999955</v>
          </cell>
          <cell r="AU728">
            <v>393602106.92999995</v>
          </cell>
          <cell r="AV728">
            <v>68492937.749999985</v>
          </cell>
          <cell r="AW728">
            <v>41655578.109999992</v>
          </cell>
          <cell r="AX728">
            <v>64239459.890000001</v>
          </cell>
          <cell r="AY728">
            <v>53869713.370000005</v>
          </cell>
          <cell r="AZ728">
            <v>12877750.250000004</v>
          </cell>
          <cell r="BA728">
            <v>30168131.93</v>
          </cell>
          <cell r="BB728">
            <v>766561170.88999999</v>
          </cell>
          <cell r="BC728">
            <v>62621001.839999989</v>
          </cell>
          <cell r="BD728">
            <v>260786318.17000008</v>
          </cell>
          <cell r="BE728">
            <v>152965476.59999996</v>
          </cell>
          <cell r="BF728">
            <v>131378102.63</v>
          </cell>
          <cell r="BG728">
            <v>178196273.69999999</v>
          </cell>
          <cell r="BH728">
            <v>549780713.98999977</v>
          </cell>
          <cell r="BI728">
            <v>163653828.09799993</v>
          </cell>
          <cell r="BJ728">
            <v>161413673.38000008</v>
          </cell>
          <cell r="BK728">
            <v>33878612.179999992</v>
          </cell>
          <cell r="BL728">
            <v>48050618.590000004</v>
          </cell>
          <cell r="BM728">
            <v>1237378079.1399996</v>
          </cell>
          <cell r="BN728">
            <v>657365926.78999996</v>
          </cell>
          <cell r="BO728">
            <v>101961761.23999998</v>
          </cell>
          <cell r="BP728">
            <v>18966132.269999988</v>
          </cell>
          <cell r="BQ728">
            <v>42501947.620000005</v>
          </cell>
          <cell r="BR728">
            <v>118921423.51999998</v>
          </cell>
          <cell r="BS728">
            <v>19186973.660000004</v>
          </cell>
          <cell r="BT728">
            <v>992570952.78000021</v>
          </cell>
          <cell r="BU728">
            <v>82859820.729999989</v>
          </cell>
          <cell r="BV728">
            <v>132955575.69000004</v>
          </cell>
          <cell r="BW728">
            <v>134107739.41</v>
          </cell>
          <cell r="BX728">
            <v>97852195.540000021</v>
          </cell>
          <cell r="BY728">
            <v>598170457.6700002</v>
          </cell>
          <cell r="BZ728">
            <v>75285641.070000008</v>
          </cell>
          <cell r="CA728">
            <v>89001132.610000014</v>
          </cell>
          <cell r="CB728">
            <v>90837063.879999965</v>
          </cell>
        </row>
        <row r="743">
          <cell r="H743">
            <v>1294948561.8399999</v>
          </cell>
          <cell r="I743">
            <v>258408418.42000002</v>
          </cell>
          <cell r="J743">
            <v>945173691.26999998</v>
          </cell>
          <cell r="K743">
            <v>191160168.81999999</v>
          </cell>
          <cell r="L743">
            <v>49059544.859999999</v>
          </cell>
          <cell r="M743">
            <v>119413889.17999999</v>
          </cell>
          <cell r="N743">
            <v>1710951393.4499998</v>
          </cell>
          <cell r="O743">
            <v>191160168.81999999</v>
          </cell>
          <cell r="P743">
            <v>53460685.350000009</v>
          </cell>
          <cell r="Q743">
            <v>921048606.11000001</v>
          </cell>
          <cell r="R743">
            <v>38751214.079999998</v>
          </cell>
          <cell r="S743">
            <v>168364165.09</v>
          </cell>
          <cell r="T743">
            <v>525995573.37999994</v>
          </cell>
          <cell r="U743">
            <v>384896443.91999996</v>
          </cell>
          <cell r="V743">
            <v>34502873.68</v>
          </cell>
          <cell r="W743">
            <v>264820177.59999996</v>
          </cell>
          <cell r="X743">
            <v>131651177.75999999</v>
          </cell>
          <cell r="Y743">
            <v>87791626.140000001</v>
          </cell>
          <cell r="Z743">
            <v>1288560723.52</v>
          </cell>
          <cell r="AA743">
            <v>84848859.659999996</v>
          </cell>
          <cell r="AB743">
            <v>93026111.25</v>
          </cell>
          <cell r="AC743">
            <v>180315356.76999998</v>
          </cell>
          <cell r="AD743">
            <v>20069042.150000002</v>
          </cell>
          <cell r="AE743">
            <v>155391432.15000001</v>
          </cell>
          <cell r="AF743">
            <v>143638263.59</v>
          </cell>
          <cell r="AG743">
            <v>25960243.539999999</v>
          </cell>
          <cell r="AH743">
            <v>141962863.17000002</v>
          </cell>
          <cell r="AI743">
            <v>676058245.99000001</v>
          </cell>
          <cell r="AJ743">
            <v>40053259.089999996</v>
          </cell>
          <cell r="AK743">
            <v>56893278.080000006</v>
          </cell>
          <cell r="AL743">
            <v>34406154.939999998</v>
          </cell>
          <cell r="AM743">
            <v>40289276.640000001</v>
          </cell>
          <cell r="AN743">
            <v>77405268.069999993</v>
          </cell>
          <cell r="AO743">
            <v>15494661.189999999</v>
          </cell>
          <cell r="AP743">
            <v>26025948.180000003</v>
          </cell>
          <cell r="AQ743">
            <v>46366757.390000001</v>
          </cell>
          <cell r="AR743">
            <v>31065910.419999998</v>
          </cell>
          <cell r="AS743">
            <v>22581933.109999999</v>
          </cell>
          <cell r="AT743">
            <v>44314598.960000001</v>
          </cell>
          <cell r="AU743">
            <v>342406369.85999995</v>
          </cell>
          <cell r="AV743">
            <v>66714672.18</v>
          </cell>
          <cell r="AW743">
            <v>25460485.409999996</v>
          </cell>
          <cell r="AX743">
            <v>47517381.980000004</v>
          </cell>
          <cell r="AY743">
            <v>47549556.539999999</v>
          </cell>
          <cell r="AZ743">
            <v>12821029.050000001</v>
          </cell>
          <cell r="BA743">
            <v>19148755.949999999</v>
          </cell>
          <cell r="BB743">
            <v>751314460.63000011</v>
          </cell>
          <cell r="BC743">
            <v>38662501.969999999</v>
          </cell>
          <cell r="BD743">
            <v>194627195.03000003</v>
          </cell>
          <cell r="BE743">
            <v>110221142.81</v>
          </cell>
          <cell r="BF743">
            <v>109078152.81999999</v>
          </cell>
          <cell r="BG743">
            <v>83720903.710000008</v>
          </cell>
          <cell r="BH743">
            <v>350270677.41000003</v>
          </cell>
          <cell r="BI743">
            <v>60001763.979999997</v>
          </cell>
          <cell r="BJ743">
            <v>107720251.88</v>
          </cell>
          <cell r="BK743">
            <v>8999050.459999999</v>
          </cell>
          <cell r="BL743">
            <v>43163652.300000004</v>
          </cell>
          <cell r="BM743">
            <v>733084471.69999993</v>
          </cell>
          <cell r="BN743">
            <v>490800784.62999994</v>
          </cell>
          <cell r="BO743">
            <v>80089866.109999999</v>
          </cell>
          <cell r="BP743">
            <v>12697937.460000001</v>
          </cell>
          <cell r="BQ743">
            <v>44538287.909999996</v>
          </cell>
          <cell r="BR743">
            <v>70827664.939999998</v>
          </cell>
          <cell r="BS743">
            <v>9452412.6899999995</v>
          </cell>
          <cell r="BT743">
            <v>746567075.07999992</v>
          </cell>
          <cell r="BU743">
            <v>51418803.979999997</v>
          </cell>
          <cell r="BV743">
            <v>108007396.87</v>
          </cell>
          <cell r="BW743">
            <v>98888335.360000014</v>
          </cell>
          <cell r="BX743">
            <v>79588463.579999998</v>
          </cell>
          <cell r="BY743">
            <v>329527965.38000005</v>
          </cell>
          <cell r="BZ743">
            <v>48185775.149999999</v>
          </cell>
          <cell r="CA743">
            <v>56374682.170000002</v>
          </cell>
          <cell r="CB743">
            <v>64960672.480000004</v>
          </cell>
        </row>
        <row r="842">
          <cell r="H842">
            <v>347233972.95999998</v>
          </cell>
          <cell r="I842">
            <v>66497299.749999993</v>
          </cell>
          <cell r="J842">
            <v>214631777.99000004</v>
          </cell>
          <cell r="K842">
            <v>33401856.609999999</v>
          </cell>
          <cell r="L842">
            <v>39811913.080000006</v>
          </cell>
          <cell r="M842">
            <v>23510284.419999998</v>
          </cell>
          <cell r="N842">
            <v>774492280.06000018</v>
          </cell>
          <cell r="O842">
            <v>33401856.609999999</v>
          </cell>
          <cell r="P842">
            <v>11137510.649999999</v>
          </cell>
          <cell r="Q842">
            <v>135707973.85999998</v>
          </cell>
          <cell r="R842">
            <v>27148464.59</v>
          </cell>
          <cell r="S842">
            <v>40353084.609999999</v>
          </cell>
          <cell r="T842">
            <v>156893412.09999996</v>
          </cell>
          <cell r="U842">
            <v>123687777.09</v>
          </cell>
          <cell r="V842">
            <v>3721037.2800000003</v>
          </cell>
          <cell r="W842">
            <v>37180728.189999998</v>
          </cell>
          <cell r="X842">
            <v>14007348.01</v>
          </cell>
          <cell r="Y842">
            <v>14724151.380000001</v>
          </cell>
          <cell r="Z842">
            <v>419152878.20999998</v>
          </cell>
          <cell r="AA842">
            <v>105115662.63000001</v>
          </cell>
          <cell r="AB842">
            <v>26329211.18</v>
          </cell>
          <cell r="AC842">
            <v>115939568.61000001</v>
          </cell>
          <cell r="AD842">
            <v>23915854.879999999</v>
          </cell>
          <cell r="AE842">
            <v>26578759.98</v>
          </cell>
          <cell r="AF842">
            <v>53868215.580000006</v>
          </cell>
          <cell r="AG842">
            <v>26411589.430000007</v>
          </cell>
          <cell r="AH842">
            <v>28752260.059999999</v>
          </cell>
          <cell r="AI842">
            <v>393526576.45000011</v>
          </cell>
          <cell r="AJ842">
            <v>21818581.48</v>
          </cell>
          <cell r="AK842">
            <v>11524500.65</v>
          </cell>
          <cell r="AL842">
            <v>13354458.469999999</v>
          </cell>
          <cell r="AM842">
            <v>13637550.779999999</v>
          </cell>
          <cell r="AN842">
            <v>24055205.520000007</v>
          </cell>
          <cell r="AO842">
            <v>27610034.719999999</v>
          </cell>
          <cell r="AP842">
            <v>7942947.5599999996</v>
          </cell>
          <cell r="AQ842">
            <v>41032192.850000001</v>
          </cell>
          <cell r="AR842">
            <v>16978157.32</v>
          </cell>
          <cell r="AS842">
            <v>17874547.390000001</v>
          </cell>
          <cell r="AT842">
            <v>17261118.560000002</v>
          </cell>
          <cell r="AU842">
            <v>129121455.51000005</v>
          </cell>
          <cell r="AV842">
            <v>6290723.0100000007</v>
          </cell>
          <cell r="AW842">
            <v>10195126.719999999</v>
          </cell>
          <cell r="AX842">
            <v>8340483.8899999997</v>
          </cell>
          <cell r="AY842">
            <v>8382312.3200000003</v>
          </cell>
          <cell r="AZ842">
            <v>2421926.6899999995</v>
          </cell>
          <cell r="BA842">
            <v>3116898.24</v>
          </cell>
          <cell r="BB842">
            <v>397255120.81000006</v>
          </cell>
          <cell r="BC842">
            <v>24307380.25</v>
          </cell>
          <cell r="BD842">
            <v>38603762.180000007</v>
          </cell>
          <cell r="BE842">
            <v>34775360.109999999</v>
          </cell>
          <cell r="BF842">
            <v>62880154.009999998</v>
          </cell>
          <cell r="BG842">
            <v>18993015.449999999</v>
          </cell>
          <cell r="BH842">
            <v>56832102.820000008</v>
          </cell>
          <cell r="BI842">
            <v>52199792.460000001</v>
          </cell>
          <cell r="BJ842">
            <v>37859675.289999999</v>
          </cell>
          <cell r="BK842">
            <v>12152745.219999999</v>
          </cell>
          <cell r="BL842">
            <v>7465565.8900000006</v>
          </cell>
          <cell r="BM842">
            <v>431025196.00000006</v>
          </cell>
          <cell r="BN842">
            <v>115188858.91</v>
          </cell>
          <cell r="BO842">
            <v>15721504.080000002</v>
          </cell>
          <cell r="BP842">
            <v>15676943.670000002</v>
          </cell>
          <cell r="BQ842">
            <v>13857290.110000001</v>
          </cell>
          <cell r="BR842">
            <v>11777957.720000001</v>
          </cell>
          <cell r="BS842">
            <v>12007397.139999999</v>
          </cell>
          <cell r="BT842">
            <v>107654621.97000001</v>
          </cell>
          <cell r="BU842">
            <v>13386460.629999999</v>
          </cell>
          <cell r="BV842">
            <v>16046388.640000001</v>
          </cell>
          <cell r="BW842">
            <v>15007140.250000002</v>
          </cell>
          <cell r="BX842">
            <v>17345064.690000001</v>
          </cell>
          <cell r="BY842">
            <v>65341783.020000003</v>
          </cell>
          <cell r="BZ842">
            <v>10099558.699999999</v>
          </cell>
          <cell r="CA842">
            <v>8298908.5100000016</v>
          </cell>
          <cell r="CB842">
            <v>24276727.699999999</v>
          </cell>
        </row>
        <row r="843">
          <cell r="H843">
            <v>947714588.87999988</v>
          </cell>
          <cell r="I843">
            <v>191911118.67000002</v>
          </cell>
          <cell r="J843">
            <v>730541913.27999997</v>
          </cell>
          <cell r="K843">
            <v>157758312.20999998</v>
          </cell>
          <cell r="L843">
            <v>9247631.7799999937</v>
          </cell>
          <cell r="M843">
            <v>95903604.75999999</v>
          </cell>
          <cell r="N843">
            <v>936459113.38999963</v>
          </cell>
          <cell r="O843">
            <v>157758312.20999998</v>
          </cell>
          <cell r="P843">
            <v>42323174.70000001</v>
          </cell>
          <cell r="Q843">
            <v>785340632.25</v>
          </cell>
          <cell r="R843">
            <v>11602749.489999998</v>
          </cell>
          <cell r="S843">
            <v>128011080.48</v>
          </cell>
          <cell r="T843">
            <v>369102161.27999997</v>
          </cell>
          <cell r="U843">
            <v>261208666.82999995</v>
          </cell>
          <cell r="V843">
            <v>30781836.399999999</v>
          </cell>
          <cell r="W843">
            <v>227639449.40999997</v>
          </cell>
          <cell r="X843">
            <v>117643829.74999999</v>
          </cell>
          <cell r="Y843">
            <v>73067474.760000005</v>
          </cell>
          <cell r="Z843">
            <v>869407845.30999994</v>
          </cell>
          <cell r="AA843">
            <v>-20266802.970000014</v>
          </cell>
          <cell r="AB843">
            <v>66696900.07</v>
          </cell>
          <cell r="AC843">
            <v>64375788.159999967</v>
          </cell>
          <cell r="AD843">
            <v>-3846812.7299999967</v>
          </cell>
          <cell r="AE843">
            <v>128812672.17</v>
          </cell>
          <cell r="AF843">
            <v>89770048.00999999</v>
          </cell>
          <cell r="AG843">
            <v>-451345.89000000805</v>
          </cell>
          <cell r="AH843">
            <v>113210603.11000001</v>
          </cell>
          <cell r="AI843">
            <v>282531669.5399999</v>
          </cell>
          <cell r="AJ843">
            <v>18234677.609999996</v>
          </cell>
          <cell r="AK843">
            <v>45368777.430000007</v>
          </cell>
          <cell r="AL843">
            <v>21051696.469999999</v>
          </cell>
          <cell r="AM843">
            <v>26651725.859999999</v>
          </cell>
          <cell r="AN843">
            <v>53350062.549999982</v>
          </cell>
          <cell r="AO843">
            <v>-12115373.529999999</v>
          </cell>
          <cell r="AP843">
            <v>18083000.620000005</v>
          </cell>
          <cell r="AQ843">
            <v>5334564.5399999991</v>
          </cell>
          <cell r="AR843">
            <v>14087753.099999998</v>
          </cell>
          <cell r="AS843">
            <v>4707385.7199999988</v>
          </cell>
          <cell r="AT843">
            <v>27053480.399999999</v>
          </cell>
          <cell r="AU843">
            <v>213284914.3499999</v>
          </cell>
          <cell r="AV843">
            <v>60423949.170000002</v>
          </cell>
          <cell r="AW843">
            <v>15265358.689999998</v>
          </cell>
          <cell r="AX843">
            <v>39176898.090000004</v>
          </cell>
          <cell r="AY843">
            <v>39167244.219999999</v>
          </cell>
          <cell r="AZ843">
            <v>10399102.360000001</v>
          </cell>
          <cell r="BA843">
            <v>16031857.709999999</v>
          </cell>
          <cell r="BB843">
            <v>354059339.82000005</v>
          </cell>
          <cell r="BC843">
            <v>14355121.719999999</v>
          </cell>
          <cell r="BD843">
            <v>156023432.85000002</v>
          </cell>
          <cell r="BE843">
            <v>75445782.700000003</v>
          </cell>
          <cell r="BF843">
            <v>46197998.809999995</v>
          </cell>
          <cell r="BG843">
            <v>64727888.260000005</v>
          </cell>
          <cell r="BH843">
            <v>293438574.59000003</v>
          </cell>
          <cell r="BI843">
            <v>7801971.5199999958</v>
          </cell>
          <cell r="BJ843">
            <v>69860576.590000004</v>
          </cell>
          <cell r="BK843">
            <v>-3153694.76</v>
          </cell>
          <cell r="BL843">
            <v>35698086.410000004</v>
          </cell>
          <cell r="BM843">
            <v>302059275.69999987</v>
          </cell>
          <cell r="BN843">
            <v>375611925.71999991</v>
          </cell>
          <cell r="BO843">
            <v>64368362.030000001</v>
          </cell>
          <cell r="BP843">
            <v>-2979006.2100000009</v>
          </cell>
          <cell r="BQ843">
            <v>30680997.799999997</v>
          </cell>
          <cell r="BR843">
            <v>59049707.219999999</v>
          </cell>
          <cell r="BS843">
            <v>-2554984.4499999993</v>
          </cell>
          <cell r="BT843">
            <v>638912453.1099999</v>
          </cell>
          <cell r="BU843">
            <v>38032343.349999994</v>
          </cell>
          <cell r="BV843">
            <v>91961008.230000004</v>
          </cell>
          <cell r="BW843">
            <v>83881195.110000014</v>
          </cell>
          <cell r="BX843">
            <v>62243398.890000001</v>
          </cell>
          <cell r="BY843">
            <v>264186182.36000004</v>
          </cell>
          <cell r="BZ843">
            <v>38086216.450000003</v>
          </cell>
          <cell r="CA843">
            <v>48075773.659999996</v>
          </cell>
          <cell r="CB843">
            <v>40683944.780000001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82EB-99C6-40DC-B84B-2D72DB230A05}">
  <sheetPr codeName="Sheet10">
    <tabColor theme="7" tint="0.39997558519241921"/>
  </sheetPr>
  <dimension ref="A1:CA66"/>
  <sheetViews>
    <sheetView showGridLines="0" zoomScale="70" zoomScaleNormal="70" workbookViewId="0">
      <pane xSplit="2" ySplit="6" topLeftCell="BM23" activePane="bottomRight" state="frozen"/>
      <selection pane="topRight" activeCell="C1" sqref="C1"/>
      <selection pane="bottomLeft" activeCell="A7" sqref="A7"/>
      <selection pane="bottomRight" activeCell="BR52" sqref="BR52"/>
    </sheetView>
  </sheetViews>
  <sheetFormatPr defaultColWidth="9" defaultRowHeight="13.2"/>
  <cols>
    <col min="1" max="1" width="8.09765625" style="540" customWidth="1"/>
    <col min="2" max="2" width="40" style="495" customWidth="1"/>
    <col min="3" max="8" width="27" style="495" customWidth="1"/>
    <col min="9" max="9" width="28.09765625" style="495" customWidth="1"/>
    <col min="10" max="12" width="27.19921875" style="495" customWidth="1"/>
    <col min="13" max="13" width="28.09765625" style="495" customWidth="1"/>
    <col min="14" max="14" width="31.09765625" style="495" customWidth="1"/>
    <col min="15" max="20" width="27.19921875" style="495" customWidth="1"/>
    <col min="21" max="29" width="18.69921875" style="495" customWidth="1"/>
    <col min="30" max="30" width="28" style="495" customWidth="1"/>
    <col min="31" max="31" width="28.5" style="495" customWidth="1"/>
    <col min="32" max="32" width="28" style="495" customWidth="1"/>
    <col min="33" max="33" width="27.8984375" style="495" customWidth="1"/>
    <col min="34" max="34" width="28.5" style="495" customWidth="1"/>
    <col min="35" max="41" width="26.19921875" style="495" customWidth="1"/>
    <col min="42" max="48" width="22.19921875" style="495" customWidth="1"/>
    <col min="49" max="52" width="28.19921875" style="495" customWidth="1"/>
    <col min="53" max="54" width="29.3984375" style="495" customWidth="1"/>
    <col min="55" max="56" width="27.8984375" style="495" customWidth="1"/>
    <col min="57" max="57" width="29.69921875" style="495" customWidth="1"/>
    <col min="58" max="58" width="28.09765625" style="495" customWidth="1"/>
    <col min="59" max="59" width="25.69921875" style="495" customWidth="1"/>
    <col min="60" max="66" width="22.09765625" style="495" customWidth="1"/>
    <col min="67" max="67" width="22.19921875" style="495" bestFit="1" customWidth="1"/>
    <col min="68" max="68" width="18.59765625" style="495" customWidth="1"/>
    <col min="69" max="69" width="18.3984375" style="495" customWidth="1"/>
    <col min="70" max="71" width="17.5" style="495" customWidth="1"/>
    <col min="72" max="72" width="19.09765625" style="495" customWidth="1"/>
    <col min="73" max="74" width="17.5" style="495" customWidth="1"/>
    <col min="75" max="75" width="18.69921875" style="495" customWidth="1"/>
    <col min="76" max="76" width="24.09765625" style="495" customWidth="1"/>
    <col min="77" max="78" width="9" style="495"/>
    <col min="79" max="79" width="14.59765625" style="495" bestFit="1" customWidth="1"/>
    <col min="80" max="16384" width="9" style="495"/>
  </cols>
  <sheetData>
    <row r="1" spans="1:79" ht="15" customHeight="1">
      <c r="A1" s="1106" t="s">
        <v>1311</v>
      </c>
      <c r="B1" s="1106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494"/>
      <c r="BT1" s="494"/>
      <c r="BU1" s="494"/>
      <c r="BV1" s="494"/>
      <c r="BW1" s="494"/>
      <c r="BX1" s="494"/>
    </row>
    <row r="2" spans="1:79" ht="15" customHeight="1">
      <c r="A2" s="1106" t="s">
        <v>1312</v>
      </c>
      <c r="B2" s="1106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6"/>
      <c r="BT2" s="494"/>
      <c r="BU2" s="494"/>
      <c r="BV2" s="494"/>
      <c r="BW2" s="494"/>
      <c r="BX2" s="494"/>
    </row>
    <row r="3" spans="1:79">
      <c r="A3" s="1107"/>
      <c r="B3" s="1107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</row>
    <row r="4" spans="1:79">
      <c r="A4" s="1094" t="s">
        <v>1313</v>
      </c>
      <c r="B4" s="1094" t="s">
        <v>137</v>
      </c>
      <c r="C4" s="1105" t="s">
        <v>1314</v>
      </c>
      <c r="D4" s="1105"/>
      <c r="E4" s="1105"/>
      <c r="F4" s="1105"/>
      <c r="G4" s="1105"/>
      <c r="H4" s="1105"/>
      <c r="I4" s="1099" t="s">
        <v>1315</v>
      </c>
      <c r="J4" s="1099"/>
      <c r="K4" s="1099"/>
      <c r="L4" s="1099"/>
      <c r="M4" s="1099"/>
      <c r="N4" s="1099"/>
      <c r="O4" s="1099"/>
      <c r="P4" s="1099"/>
      <c r="Q4" s="1099"/>
      <c r="R4" s="1099"/>
      <c r="S4" s="1099"/>
      <c r="T4" s="1099"/>
      <c r="U4" s="1100" t="s">
        <v>1316</v>
      </c>
      <c r="V4" s="1100"/>
      <c r="W4" s="1100"/>
      <c r="X4" s="1100"/>
      <c r="Y4" s="1100"/>
      <c r="Z4" s="1100"/>
      <c r="AA4" s="1100"/>
      <c r="AB4" s="1100"/>
      <c r="AC4" s="1100"/>
      <c r="AD4" s="1101" t="s">
        <v>1317</v>
      </c>
      <c r="AE4" s="1101"/>
      <c r="AF4" s="1101"/>
      <c r="AG4" s="1101"/>
      <c r="AH4" s="1101"/>
      <c r="AI4" s="1101"/>
      <c r="AJ4" s="1101"/>
      <c r="AK4" s="1101"/>
      <c r="AL4" s="1101"/>
      <c r="AM4" s="1101"/>
      <c r="AN4" s="1101"/>
      <c r="AO4" s="1101"/>
      <c r="AP4" s="1102" t="s">
        <v>1318</v>
      </c>
      <c r="AQ4" s="1102"/>
      <c r="AR4" s="1102"/>
      <c r="AS4" s="1102"/>
      <c r="AT4" s="1102"/>
      <c r="AU4" s="1102"/>
      <c r="AV4" s="1102"/>
      <c r="AW4" s="1103" t="s">
        <v>1319</v>
      </c>
      <c r="AX4" s="1103"/>
      <c r="AY4" s="1103"/>
      <c r="AZ4" s="1103"/>
      <c r="BA4" s="1103"/>
      <c r="BB4" s="1103"/>
      <c r="BC4" s="1103"/>
      <c r="BD4" s="1103"/>
      <c r="BE4" s="1103"/>
      <c r="BF4" s="1103"/>
      <c r="BG4" s="1103"/>
      <c r="BH4" s="1104" t="s">
        <v>1320</v>
      </c>
      <c r="BI4" s="1104"/>
      <c r="BJ4" s="1104"/>
      <c r="BK4" s="1104"/>
      <c r="BL4" s="1104"/>
      <c r="BM4" s="1104"/>
      <c r="BN4" s="1104"/>
      <c r="BO4" s="1093" t="s">
        <v>139</v>
      </c>
      <c r="BP4" s="1093"/>
      <c r="BQ4" s="1093"/>
      <c r="BR4" s="1093"/>
      <c r="BS4" s="1093"/>
      <c r="BT4" s="1093"/>
      <c r="BU4" s="1093"/>
      <c r="BV4" s="1093"/>
      <c r="BW4" s="1093"/>
      <c r="BX4" s="1094" t="s">
        <v>1321</v>
      </c>
    </row>
    <row r="5" spans="1:79" ht="36" customHeight="1">
      <c r="A5" s="1094"/>
      <c r="B5" s="1094"/>
      <c r="C5" s="505" t="s">
        <v>1322</v>
      </c>
      <c r="D5" s="505" t="s">
        <v>1323</v>
      </c>
      <c r="E5" s="505" t="s">
        <v>1324</v>
      </c>
      <c r="F5" s="505" t="s">
        <v>1325</v>
      </c>
      <c r="G5" s="505" t="s">
        <v>1326</v>
      </c>
      <c r="H5" s="505" t="s">
        <v>1327</v>
      </c>
      <c r="I5" s="506" t="s">
        <v>1328</v>
      </c>
      <c r="J5" s="506" t="s">
        <v>1329</v>
      </c>
      <c r="K5" s="506" t="s">
        <v>1330</v>
      </c>
      <c r="L5" s="506" t="s">
        <v>1331</v>
      </c>
      <c r="M5" s="506" t="s">
        <v>1332</v>
      </c>
      <c r="N5" s="506" t="s">
        <v>1333</v>
      </c>
      <c r="O5" s="506" t="s">
        <v>1334</v>
      </c>
      <c r="P5" s="506" t="s">
        <v>1335</v>
      </c>
      <c r="Q5" s="506" t="s">
        <v>1336</v>
      </c>
      <c r="R5" s="506" t="s">
        <v>1337</v>
      </c>
      <c r="S5" s="506" t="s">
        <v>1338</v>
      </c>
      <c r="T5" s="506" t="s">
        <v>1339</v>
      </c>
      <c r="U5" s="507" t="s">
        <v>1340</v>
      </c>
      <c r="V5" s="507" t="s">
        <v>1341</v>
      </c>
      <c r="W5" s="507" t="s">
        <v>1342</v>
      </c>
      <c r="X5" s="507" t="s">
        <v>1343</v>
      </c>
      <c r="Y5" s="507" t="s">
        <v>1344</v>
      </c>
      <c r="Z5" s="507" t="s">
        <v>1345</v>
      </c>
      <c r="AA5" s="507" t="s">
        <v>1346</v>
      </c>
      <c r="AB5" s="507" t="s">
        <v>1347</v>
      </c>
      <c r="AC5" s="507" t="s">
        <v>1348</v>
      </c>
      <c r="AD5" s="508" t="s">
        <v>1349</v>
      </c>
      <c r="AE5" s="508" t="s">
        <v>1350</v>
      </c>
      <c r="AF5" s="508" t="s">
        <v>1351</v>
      </c>
      <c r="AG5" s="508" t="s">
        <v>1352</v>
      </c>
      <c r="AH5" s="508" t="s">
        <v>1353</v>
      </c>
      <c r="AI5" s="508" t="s">
        <v>1354</v>
      </c>
      <c r="AJ5" s="508" t="s">
        <v>1355</v>
      </c>
      <c r="AK5" s="508" t="s">
        <v>1356</v>
      </c>
      <c r="AL5" s="508" t="s">
        <v>1357</v>
      </c>
      <c r="AM5" s="508" t="s">
        <v>1358</v>
      </c>
      <c r="AN5" s="508" t="s">
        <v>1359</v>
      </c>
      <c r="AO5" s="508" t="s">
        <v>1360</v>
      </c>
      <c r="AP5" s="509" t="s">
        <v>1361</v>
      </c>
      <c r="AQ5" s="509" t="s">
        <v>1362</v>
      </c>
      <c r="AR5" s="509" t="s">
        <v>1363</v>
      </c>
      <c r="AS5" s="509" t="s">
        <v>1364</v>
      </c>
      <c r="AT5" s="509" t="s">
        <v>1365</v>
      </c>
      <c r="AU5" s="509" t="s">
        <v>1366</v>
      </c>
      <c r="AV5" s="509" t="s">
        <v>1367</v>
      </c>
      <c r="AW5" s="510" t="s">
        <v>1368</v>
      </c>
      <c r="AX5" s="510" t="s">
        <v>1369</v>
      </c>
      <c r="AY5" s="510" t="s">
        <v>1370</v>
      </c>
      <c r="AZ5" s="510" t="s">
        <v>1371</v>
      </c>
      <c r="BA5" s="510" t="s">
        <v>1372</v>
      </c>
      <c r="BB5" s="510" t="s">
        <v>1373</v>
      </c>
      <c r="BC5" s="510" t="s">
        <v>1374</v>
      </c>
      <c r="BD5" s="510" t="s">
        <v>1375</v>
      </c>
      <c r="BE5" s="510" t="s">
        <v>1376</v>
      </c>
      <c r="BF5" s="510" t="s">
        <v>1377</v>
      </c>
      <c r="BG5" s="510" t="s">
        <v>1378</v>
      </c>
      <c r="BH5" s="511" t="s">
        <v>1379</v>
      </c>
      <c r="BI5" s="511" t="s">
        <v>1380</v>
      </c>
      <c r="BJ5" s="511" t="s">
        <v>1381</v>
      </c>
      <c r="BK5" s="511" t="s">
        <v>1382</v>
      </c>
      <c r="BL5" s="511" t="s">
        <v>1383</v>
      </c>
      <c r="BM5" s="511" t="s">
        <v>1384</v>
      </c>
      <c r="BN5" s="511" t="s">
        <v>1385</v>
      </c>
      <c r="BO5" s="512" t="s">
        <v>1386</v>
      </c>
      <c r="BP5" s="512" t="s">
        <v>1387</v>
      </c>
      <c r="BQ5" s="512" t="s">
        <v>1388</v>
      </c>
      <c r="BR5" s="512" t="s">
        <v>1389</v>
      </c>
      <c r="BS5" s="512" t="s">
        <v>1390</v>
      </c>
      <c r="BT5" s="512" t="s">
        <v>1391</v>
      </c>
      <c r="BU5" s="512" t="s">
        <v>1392</v>
      </c>
      <c r="BV5" s="512" t="s">
        <v>1393</v>
      </c>
      <c r="BW5" s="513" t="s">
        <v>1394</v>
      </c>
      <c r="BX5" s="1094"/>
    </row>
    <row r="6" spans="1:79" s="515" customFormat="1">
      <c r="A6" s="1094"/>
      <c r="B6" s="1094"/>
      <c r="C6" s="497" t="s">
        <v>309</v>
      </c>
      <c r="D6" s="497" t="s">
        <v>313</v>
      </c>
      <c r="E6" s="497" t="s">
        <v>314</v>
      </c>
      <c r="F6" s="497" t="s">
        <v>315</v>
      </c>
      <c r="G6" s="497" t="s">
        <v>316</v>
      </c>
      <c r="H6" s="497" t="s">
        <v>372</v>
      </c>
      <c r="I6" s="498" t="s">
        <v>305</v>
      </c>
      <c r="J6" s="498" t="s">
        <v>317</v>
      </c>
      <c r="K6" s="498" t="s">
        <v>318</v>
      </c>
      <c r="L6" s="498" t="s">
        <v>319</v>
      </c>
      <c r="M6" s="498" t="s">
        <v>320</v>
      </c>
      <c r="N6" s="498" t="s">
        <v>321</v>
      </c>
      <c r="O6" s="498" t="s">
        <v>322</v>
      </c>
      <c r="P6" s="498" t="s">
        <v>323</v>
      </c>
      <c r="Q6" s="498" t="s">
        <v>324</v>
      </c>
      <c r="R6" s="498" t="s">
        <v>325</v>
      </c>
      <c r="S6" s="498" t="s">
        <v>326</v>
      </c>
      <c r="T6" s="498" t="s">
        <v>371</v>
      </c>
      <c r="U6" s="499" t="s">
        <v>306</v>
      </c>
      <c r="V6" s="499" t="s">
        <v>327</v>
      </c>
      <c r="W6" s="499" t="s">
        <v>328</v>
      </c>
      <c r="X6" s="499" t="s">
        <v>329</v>
      </c>
      <c r="Y6" s="499" t="s">
        <v>330</v>
      </c>
      <c r="Z6" s="499">
        <v>10831</v>
      </c>
      <c r="AA6" s="499" t="s">
        <v>331</v>
      </c>
      <c r="AB6" s="499" t="s">
        <v>369</v>
      </c>
      <c r="AC6" s="499" t="s">
        <v>370</v>
      </c>
      <c r="AD6" s="500" t="s">
        <v>307</v>
      </c>
      <c r="AE6" s="500" t="s">
        <v>333</v>
      </c>
      <c r="AF6" s="500" t="s">
        <v>334</v>
      </c>
      <c r="AG6" s="500" t="s">
        <v>335</v>
      </c>
      <c r="AH6" s="500" t="s">
        <v>336</v>
      </c>
      <c r="AI6" s="500" t="s">
        <v>337</v>
      </c>
      <c r="AJ6" s="500" t="s">
        <v>338</v>
      </c>
      <c r="AK6" s="500" t="s">
        <v>339</v>
      </c>
      <c r="AL6" s="500" t="s">
        <v>340</v>
      </c>
      <c r="AM6" s="500" t="s">
        <v>341</v>
      </c>
      <c r="AN6" s="500" t="s">
        <v>342</v>
      </c>
      <c r="AO6" s="500" t="s">
        <v>343</v>
      </c>
      <c r="AP6" s="501" t="s">
        <v>310</v>
      </c>
      <c r="AQ6" s="501" t="s">
        <v>344</v>
      </c>
      <c r="AR6" s="501" t="s">
        <v>345</v>
      </c>
      <c r="AS6" s="501" t="s">
        <v>346</v>
      </c>
      <c r="AT6" s="501" t="s">
        <v>347</v>
      </c>
      <c r="AU6" s="501" t="s">
        <v>348</v>
      </c>
      <c r="AV6" s="501" t="s">
        <v>367</v>
      </c>
      <c r="AW6" s="502" t="s">
        <v>311</v>
      </c>
      <c r="AX6" s="502" t="s">
        <v>332</v>
      </c>
      <c r="AY6" s="502" t="s">
        <v>349</v>
      </c>
      <c r="AZ6" s="502" t="s">
        <v>350</v>
      </c>
      <c r="BA6" s="502" t="s">
        <v>351</v>
      </c>
      <c r="BB6" s="502" t="s">
        <v>352</v>
      </c>
      <c r="BC6" s="502" t="s">
        <v>353</v>
      </c>
      <c r="BD6" s="502" t="s">
        <v>354</v>
      </c>
      <c r="BE6" s="502" t="s">
        <v>1395</v>
      </c>
      <c r="BF6" s="502" t="s">
        <v>366</v>
      </c>
      <c r="BG6" s="502" t="s">
        <v>375</v>
      </c>
      <c r="BH6" s="503" t="s">
        <v>308</v>
      </c>
      <c r="BI6" s="503" t="s">
        <v>355</v>
      </c>
      <c r="BJ6" s="503" t="s">
        <v>356</v>
      </c>
      <c r="BK6" s="503" t="s">
        <v>357</v>
      </c>
      <c r="BL6" s="503" t="s">
        <v>358</v>
      </c>
      <c r="BM6" s="503" t="s">
        <v>359</v>
      </c>
      <c r="BN6" s="503" t="s">
        <v>360</v>
      </c>
      <c r="BO6" s="504" t="s">
        <v>312</v>
      </c>
      <c r="BP6" s="504" t="s">
        <v>361</v>
      </c>
      <c r="BQ6" s="504" t="s">
        <v>362</v>
      </c>
      <c r="BR6" s="504" t="s">
        <v>363</v>
      </c>
      <c r="BS6" s="504" t="s">
        <v>364</v>
      </c>
      <c r="BT6" s="504" t="s">
        <v>365</v>
      </c>
      <c r="BU6" s="504" t="s">
        <v>368</v>
      </c>
      <c r="BV6" s="504" t="s">
        <v>373</v>
      </c>
      <c r="BW6" s="514" t="s">
        <v>374</v>
      </c>
      <c r="BX6" s="1094"/>
    </row>
    <row r="7" spans="1:79" ht="14.25" customHeight="1">
      <c r="A7" s="1095" t="s">
        <v>72</v>
      </c>
      <c r="B7" s="1096"/>
      <c r="C7" s="516"/>
      <c r="D7" s="517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  <c r="AG7" s="518"/>
      <c r="AH7" s="518"/>
      <c r="AI7" s="518"/>
      <c r="AJ7" s="518"/>
      <c r="AK7" s="518"/>
      <c r="AL7" s="518"/>
      <c r="AM7" s="518"/>
      <c r="AN7" s="518"/>
      <c r="AO7" s="518"/>
      <c r="AP7" s="518"/>
      <c r="AQ7" s="518"/>
      <c r="AR7" s="518"/>
      <c r="AS7" s="518"/>
      <c r="AT7" s="518"/>
      <c r="AU7" s="518"/>
      <c r="AV7" s="518"/>
      <c r="AW7" s="518"/>
      <c r="AX7" s="518"/>
      <c r="AY7" s="518"/>
      <c r="AZ7" s="518"/>
      <c r="BA7" s="518"/>
      <c r="BB7" s="518"/>
      <c r="BC7" s="518"/>
      <c r="BD7" s="518"/>
      <c r="BE7" s="518"/>
      <c r="BF7" s="518"/>
      <c r="BG7" s="518"/>
      <c r="BH7" s="518"/>
      <c r="BI7" s="518"/>
      <c r="BJ7" s="518"/>
      <c r="BK7" s="518"/>
      <c r="BL7" s="518"/>
      <c r="BM7" s="518"/>
      <c r="BN7" s="518"/>
      <c r="BO7" s="518"/>
      <c r="BP7" s="518"/>
      <c r="BQ7" s="518"/>
      <c r="BR7" s="518"/>
      <c r="BS7" s="518"/>
      <c r="BT7" s="518"/>
      <c r="BU7" s="518"/>
      <c r="BV7" s="518"/>
      <c r="BW7" s="518"/>
      <c r="BX7" s="519"/>
    </row>
    <row r="8" spans="1:79" ht="14.25" customHeight="1">
      <c r="A8" s="520" t="s">
        <v>107</v>
      </c>
      <c r="B8" s="521" t="s">
        <v>4</v>
      </c>
      <c r="C8" s="522">
        <f>'[3]ผูกสูตร Planfin65'!H38</f>
        <v>800104316.62999976</v>
      </c>
      <c r="D8" s="522">
        <f>'[3]ผูกสูตร Planfin65'!I38</f>
        <v>145067179.67999995</v>
      </c>
      <c r="E8" s="522">
        <f>'[3]ผูกสูตร Planfin65'!J38</f>
        <v>237540385.04000008</v>
      </c>
      <c r="F8" s="522">
        <f>'[3]ผูกสูตร Planfin65'!K38</f>
        <v>116734702.98000006</v>
      </c>
      <c r="G8" s="522">
        <f>'[3]ผูกสูตร Planfin65'!L38</f>
        <v>91564272.569999993</v>
      </c>
      <c r="H8" s="522">
        <f>'[3]ผูกสูตร Planfin65'!M38</f>
        <v>53842497.390000001</v>
      </c>
      <c r="I8" s="522">
        <f>'[3]ผูกสูตร Planfin65'!N38</f>
        <v>816668726.74999976</v>
      </c>
      <c r="J8" s="522">
        <f>'[3]ผูกสูตร Planfin65'!O38</f>
        <v>116734702.98000006</v>
      </c>
      <c r="K8" s="522">
        <f>'[3]ผูกสูตร Planfin65'!P38</f>
        <v>18433724.490000002</v>
      </c>
      <c r="L8" s="522">
        <f>'[3]ผูกสูตร Planfin65'!Q38</f>
        <v>685623204.48000014</v>
      </c>
      <c r="M8" s="522">
        <f>'[3]ผูกสูตร Planfin65'!R38</f>
        <v>34871500.079999998</v>
      </c>
      <c r="N8" s="522">
        <f>'[3]ผูกสูตร Planfin65'!S38</f>
        <v>101938357.48999999</v>
      </c>
      <c r="O8" s="522">
        <f>'[3]ผูกสูตร Planfin65'!T38</f>
        <v>180647386.76000002</v>
      </c>
      <c r="P8" s="522">
        <f>'[3]ผูกสูตร Planfin65'!U38</f>
        <v>129356399.40999994</v>
      </c>
      <c r="Q8" s="522">
        <f>'[3]ผูกสูตร Planfin65'!V38</f>
        <v>19479970.220000003</v>
      </c>
      <c r="R8" s="522">
        <f>'[3]ผูกสูตร Planfin65'!W38</f>
        <v>140195876.16999993</v>
      </c>
      <c r="S8" s="522">
        <f>'[3]ผูกสูตร Planfin65'!X38</f>
        <v>88037865.739999995</v>
      </c>
      <c r="T8" s="522">
        <f>'[3]ผูกสูตร Planfin65'!Y38</f>
        <v>43718314.389999986</v>
      </c>
      <c r="U8" s="522">
        <f>'[3]ผูกสูตร Planfin65'!Z38</f>
        <v>333567693.28000009</v>
      </c>
      <c r="V8" s="522">
        <f>'[3]ผูกสูตร Planfin65'!AA38</f>
        <v>82744958.900000006</v>
      </c>
      <c r="W8" s="522">
        <f>'[3]ผูกสูตร Planfin65'!AB38</f>
        <v>46808595.750000015</v>
      </c>
      <c r="X8" s="522">
        <f>'[3]ผูกสูตร Planfin65'!AC38</f>
        <v>186331877.01999998</v>
      </c>
      <c r="Y8" s="522">
        <f>'[3]ผูกสูตร Planfin65'!AD38</f>
        <v>47981041.100000001</v>
      </c>
      <c r="Z8" s="522">
        <f>'[3]ผูกสูตร Planfin65'!AE38</f>
        <v>72975937.899999976</v>
      </c>
      <c r="AA8" s="522">
        <f>'[3]ผูกสูตร Planfin65'!AF38</f>
        <v>60016824.980000004</v>
      </c>
      <c r="AB8" s="522">
        <f>'[3]ผูกสูตร Planfin65'!AG38</f>
        <v>40721211.329999998</v>
      </c>
      <c r="AC8" s="522">
        <f>'[3]ผูกสูตร Planfin65'!AH38</f>
        <v>45454081.509999998</v>
      </c>
      <c r="AD8" s="522">
        <f>'[3]ผูกสูตร Planfin65'!AI38</f>
        <v>909867087.44000041</v>
      </c>
      <c r="AE8" s="522">
        <f>'[3]ผูกสูตร Planfin65'!AJ38</f>
        <v>96076915.520000041</v>
      </c>
      <c r="AF8" s="522">
        <f>'[3]ผูกสูตร Planfin65'!AK38</f>
        <v>49833192.409999996</v>
      </c>
      <c r="AG8" s="522">
        <f>'[3]ผูกสูตร Planfin65'!AL38</f>
        <v>32935172.5</v>
      </c>
      <c r="AH8" s="522">
        <f>'[3]ผูกสูตร Planfin65'!AM38</f>
        <v>40438991.430000007</v>
      </c>
      <c r="AI8" s="522">
        <f>'[3]ผูกสูตร Planfin65'!AN38</f>
        <v>60809486.069999993</v>
      </c>
      <c r="AJ8" s="522">
        <f>'[3]ผูกสูตร Planfin65'!AO38</f>
        <v>47705216.36999999</v>
      </c>
      <c r="AK8" s="522">
        <f>'[3]ผูกสูตร Planfin65'!AP38</f>
        <v>46230781.11999999</v>
      </c>
      <c r="AL8" s="522">
        <f>'[3]ผูกสูตร Planfin65'!AQ38</f>
        <v>84079175.469999969</v>
      </c>
      <c r="AM8" s="522">
        <f>'[3]ผูกสูตร Planfin65'!AR38</f>
        <v>58580170.830000006</v>
      </c>
      <c r="AN8" s="522">
        <f>'[3]ผูกสูตร Planfin65'!AS38</f>
        <v>61787527.760000005</v>
      </c>
      <c r="AO8" s="522">
        <f>'[3]ผูกสูตร Planfin65'!AT38</f>
        <v>38157878.199999996</v>
      </c>
      <c r="AP8" s="522">
        <f>'[3]ผูกสูตร Planfin65'!AU38</f>
        <v>166998133.38000003</v>
      </c>
      <c r="AQ8" s="522">
        <f>'[3]ผูกสูตร Planfin65'!AV38</f>
        <v>38693186.609999977</v>
      </c>
      <c r="AR8" s="522">
        <f>'[3]ผูกสูตร Planfin65'!AW38</f>
        <v>35700375.229999997</v>
      </c>
      <c r="AS8" s="522">
        <f>'[3]ผูกสูตร Planfin65'!AX38</f>
        <v>36554492.860000007</v>
      </c>
      <c r="AT8" s="522">
        <f>'[3]ผูกสูตร Planfin65'!AY38</f>
        <v>20195561.310000017</v>
      </c>
      <c r="AU8" s="522">
        <f>'[3]ผูกสูตร Planfin65'!AZ38</f>
        <v>12410393.430000002</v>
      </c>
      <c r="AV8" s="522">
        <f>'[3]ผูกสูตร Planfin65'!BA38</f>
        <v>15654157.079999998</v>
      </c>
      <c r="AW8" s="522">
        <f>'[3]ผูกสูตร Planfin65'!BB38</f>
        <v>231166608.50000015</v>
      </c>
      <c r="AX8" s="522">
        <f>'[3]ผูกสูตร Planfin65'!BC38</f>
        <v>81588846.739999995</v>
      </c>
      <c r="AY8" s="522">
        <f>'[3]ผูกสูตร Planfin65'!BD38</f>
        <v>95508257.949999973</v>
      </c>
      <c r="AZ8" s="522">
        <f>'[3]ผูกสูตร Planfin65'!BE38</f>
        <v>76727909.839999989</v>
      </c>
      <c r="BA8" s="522">
        <f>'[3]ผูกสูตร Planfin65'!BF38</f>
        <v>128055245.85000001</v>
      </c>
      <c r="BB8" s="522">
        <f>'[3]ผูกสูตร Planfin65'!BG38</f>
        <v>67531814.980000004</v>
      </c>
      <c r="BC8" s="522">
        <f>'[3]ผูกสูตร Planfin65'!BH38</f>
        <v>116060696.24999999</v>
      </c>
      <c r="BD8" s="522">
        <f>'[3]ผูกสูตร Planfin65'!BI38</f>
        <v>130887866.80000001</v>
      </c>
      <c r="BE8" s="522">
        <f>'[3]ผูกสูตร Planfin65'!BJ38</f>
        <v>78233416.059999987</v>
      </c>
      <c r="BF8" s="522">
        <f>'[3]ผูกสูตร Planfin65'!BK38</f>
        <v>18454080.75</v>
      </c>
      <c r="BG8" s="522">
        <f>'[3]ผูกสูตร Planfin65'!BL38</f>
        <v>22805893.899999999</v>
      </c>
      <c r="BH8" s="522">
        <f>'[3]ผูกสูตร Planfin65'!BM38</f>
        <v>493466263.29999971</v>
      </c>
      <c r="BI8" s="522">
        <f>'[3]ผูกสูตร Planfin65'!BN38</f>
        <v>374360284.32999998</v>
      </c>
      <c r="BJ8" s="522">
        <f>'[3]ผูกสูตร Planfin65'!BO38</f>
        <v>78138016.040000021</v>
      </c>
      <c r="BK8" s="522">
        <f>'[3]ผูกสูตร Planfin65'!BP38</f>
        <v>30394792.18999999</v>
      </c>
      <c r="BL8" s="522">
        <f>'[3]ผูกสูตร Planfin65'!BQ38</f>
        <v>29414864.360000014</v>
      </c>
      <c r="BM8" s="522">
        <f>'[3]ผูกสูตร Planfin65'!BR38</f>
        <v>68584910.61999999</v>
      </c>
      <c r="BN8" s="522">
        <f>'[3]ผูกสูตร Planfin65'!BS38</f>
        <v>29378415.350000005</v>
      </c>
      <c r="BO8" s="522">
        <f>'[3]ผูกสูตร Planfin65'!BT38</f>
        <v>410543380.67999989</v>
      </c>
      <c r="BP8" s="522">
        <f>'[3]ผูกสูตร Planfin65'!BU38</f>
        <v>48725846.159999996</v>
      </c>
      <c r="BQ8" s="522">
        <f>'[3]ผูกสูตร Planfin65'!BV38</f>
        <v>49739480.569999993</v>
      </c>
      <c r="BR8" s="522">
        <f>'[3]ผูกสูตร Planfin65'!BW38</f>
        <v>78629289.640000015</v>
      </c>
      <c r="BS8" s="522">
        <f>'[3]ผูกสูตร Planfin65'!BX38</f>
        <v>82100697.460000023</v>
      </c>
      <c r="BT8" s="522">
        <f>'[3]ผูกสูตร Planfin65'!BY38</f>
        <v>305669188.11000001</v>
      </c>
      <c r="BU8" s="522">
        <f>'[3]ผูกสูตร Planfin65'!BZ38</f>
        <v>57751073.209999979</v>
      </c>
      <c r="BV8" s="522">
        <f>'[3]ผูกสูตร Planfin65'!CA38</f>
        <v>31818437.939999998</v>
      </c>
      <c r="BW8" s="522">
        <f>'[3]ผูกสูตร Planfin65'!CB38</f>
        <v>51676995.380000003</v>
      </c>
      <c r="BX8" s="523">
        <f>SUM(C8:BW8)</f>
        <v>9857282072.9999981</v>
      </c>
    </row>
    <row r="9" spans="1:79" ht="14.25" customHeight="1">
      <c r="A9" s="520" t="s">
        <v>108</v>
      </c>
      <c r="B9" s="521" t="s">
        <v>15</v>
      </c>
      <c r="C9" s="522">
        <f>'[3]ผูกสูตร Planfin65'!H40</f>
        <v>1757950</v>
      </c>
      <c r="D9" s="522">
        <f>'[3]ผูกสูตร Planfin65'!I40</f>
        <v>370300</v>
      </c>
      <c r="E9" s="522">
        <f>'[3]ผูกสูตร Planfin65'!J40</f>
        <v>194350</v>
      </c>
      <c r="F9" s="522">
        <f>'[3]ผูกสูตร Planfin65'!K40</f>
        <v>461539</v>
      </c>
      <c r="G9" s="522">
        <f>'[3]ผูกสูตร Planfin65'!L40</f>
        <v>401539</v>
      </c>
      <c r="H9" s="522">
        <f>'[3]ผูกสูตร Planfin65'!M40</f>
        <v>142589</v>
      </c>
      <c r="I9" s="522">
        <f>'[3]ผูกสูตร Planfin65'!N40</f>
        <v>1160950</v>
      </c>
      <c r="J9" s="522">
        <f>'[3]ผูกสูตร Planfin65'!O40</f>
        <v>461539</v>
      </c>
      <c r="K9" s="522">
        <f>'[3]ผูกสูตร Planfin65'!P40</f>
        <v>64850</v>
      </c>
      <c r="L9" s="522">
        <f>'[3]ผูกสูตร Planfin65'!Q40</f>
        <v>812050</v>
      </c>
      <c r="M9" s="522">
        <f>'[3]ผูกสูตร Planfin65'!R40</f>
        <v>192850</v>
      </c>
      <c r="N9" s="522">
        <f>'[3]ผูกสูตร Planfin65'!S40</f>
        <v>260750</v>
      </c>
      <c r="O9" s="522">
        <f>'[3]ผูกสูตร Planfin65'!T40</f>
        <v>497400</v>
      </c>
      <c r="P9" s="522">
        <f>'[3]ผูกสูตร Planfin65'!U40</f>
        <v>364250</v>
      </c>
      <c r="Q9" s="522">
        <f>'[3]ผูกสูตร Planfin65'!V40</f>
        <v>41750</v>
      </c>
      <c r="R9" s="522">
        <f>'[3]ผูกสูตร Planfin65'!W40</f>
        <v>261300</v>
      </c>
      <c r="S9" s="522">
        <f>'[3]ผูกสูตร Planfin65'!X40</f>
        <v>110500</v>
      </c>
      <c r="T9" s="522">
        <f>'[3]ผูกสูตร Planfin65'!Y40</f>
        <v>118200</v>
      </c>
      <c r="U9" s="522">
        <f>'[3]ผูกสูตร Planfin65'!Z40</f>
        <v>1957151.53</v>
      </c>
      <c r="V9" s="522">
        <f>'[3]ผูกสูตร Planfin65'!AA40</f>
        <v>309800</v>
      </c>
      <c r="W9" s="522">
        <f>'[3]ผูกสูตร Planfin65'!AB40</f>
        <v>283800</v>
      </c>
      <c r="X9" s="522">
        <f>'[3]ผูกสูตร Planfin65'!AC40</f>
        <v>522000</v>
      </c>
      <c r="Y9" s="522">
        <f>'[3]ผูกสูตร Planfin65'!AD40</f>
        <v>178750</v>
      </c>
      <c r="Z9" s="522">
        <f>'[3]ผูกสูตร Planfin65'!AE40</f>
        <v>127100</v>
      </c>
      <c r="AA9" s="522">
        <f>'[3]ผูกสูตร Planfin65'!AF40</f>
        <v>106150</v>
      </c>
      <c r="AB9" s="522">
        <f>'[3]ผูกสูตร Planfin65'!AG40</f>
        <v>96850</v>
      </c>
      <c r="AC9" s="522">
        <f>'[3]ผูกสูตร Planfin65'!AH40</f>
        <v>141850</v>
      </c>
      <c r="AD9" s="522">
        <f>'[3]ผูกสูตร Planfin65'!AI40</f>
        <v>2439100</v>
      </c>
      <c r="AE9" s="522">
        <f>'[3]ผูกสูตร Planfin65'!AJ40</f>
        <v>256900</v>
      </c>
      <c r="AF9" s="522">
        <f>'[3]ผูกสูตร Planfin65'!AK40</f>
        <v>234067</v>
      </c>
      <c r="AG9" s="522">
        <f>'[3]ผูกสูตร Planfin65'!AL40</f>
        <v>104200</v>
      </c>
      <c r="AH9" s="522">
        <f>'[3]ผูกสูตร Planfin65'!AM40</f>
        <v>176700</v>
      </c>
      <c r="AI9" s="522">
        <f>'[3]ผูกสูตร Planfin65'!AN40</f>
        <v>160900</v>
      </c>
      <c r="AJ9" s="522">
        <f>'[3]ผูกสูตร Planfin65'!AO40</f>
        <v>296350</v>
      </c>
      <c r="AK9" s="522">
        <f>'[3]ผูกสูตร Planfin65'!AP40</f>
        <v>178050</v>
      </c>
      <c r="AL9" s="522">
        <f>'[3]ผูกสูตร Planfin65'!AQ40</f>
        <v>333550</v>
      </c>
      <c r="AM9" s="522">
        <f>'[3]ผูกสูตร Planfin65'!AR40</f>
        <v>193700</v>
      </c>
      <c r="AN9" s="522">
        <f>'[3]ผูกสูตร Planfin65'!AS40</f>
        <v>185700</v>
      </c>
      <c r="AO9" s="522">
        <f>'[3]ผูกสูตร Planfin65'!AT40</f>
        <v>158150</v>
      </c>
      <c r="AP9" s="522">
        <f>'[3]ผูกสูตร Planfin65'!AU40</f>
        <v>835182</v>
      </c>
      <c r="AQ9" s="522">
        <f>'[3]ผูกสูตร Planfin65'!AV40</f>
        <v>36250</v>
      </c>
      <c r="AR9" s="522">
        <f>'[3]ผูกสูตร Planfin65'!AW40</f>
        <v>154800</v>
      </c>
      <c r="AS9" s="522">
        <f>'[3]ผูกสูตร Planfin65'!AX40</f>
        <v>228700</v>
      </c>
      <c r="AT9" s="522">
        <f>'[3]ผูกสูตร Planfin65'!AY40</f>
        <v>160800</v>
      </c>
      <c r="AU9" s="522">
        <f>'[3]ผูกสูตร Planfin65'!AZ40</f>
        <v>411150</v>
      </c>
      <c r="AV9" s="522">
        <f>'[3]ผูกสูตร Planfin65'!BA40</f>
        <v>555250</v>
      </c>
      <c r="AW9" s="522">
        <f>'[3]ผูกสูตร Planfin65'!BB40</f>
        <v>1854108.53</v>
      </c>
      <c r="AX9" s="522">
        <f>'[3]ผูกสูตร Planfin65'!BC40</f>
        <v>253800</v>
      </c>
      <c r="AY9" s="522">
        <f>'[3]ผูกสูตร Planfin65'!BD40</f>
        <v>282450</v>
      </c>
      <c r="AZ9" s="522">
        <f>'[3]ผูกสูตร Planfin65'!BE40</f>
        <v>436139</v>
      </c>
      <c r="BA9" s="522">
        <f>'[3]ผูกสูตร Planfin65'!BF40</f>
        <v>730450</v>
      </c>
      <c r="BB9" s="522">
        <f>'[3]ผูกสูตร Planfin65'!BG40</f>
        <v>462200</v>
      </c>
      <c r="BC9" s="522">
        <f>'[3]ผูกสูตร Planfin65'!BH40</f>
        <v>343750</v>
      </c>
      <c r="BD9" s="522">
        <f>'[3]ผูกสูตร Planfin65'!BI40</f>
        <v>342000</v>
      </c>
      <c r="BE9" s="522">
        <f>'[3]ผูกสูตร Planfin65'!BJ40</f>
        <v>251200</v>
      </c>
      <c r="BF9" s="522">
        <f>'[3]ผูกสูตร Planfin65'!BK40</f>
        <v>100150</v>
      </c>
      <c r="BG9" s="522">
        <f>'[3]ผูกสูตร Planfin65'!BL40</f>
        <v>123100</v>
      </c>
      <c r="BH9" s="522">
        <f>'[3]ผูกสูตร Planfin65'!BM40</f>
        <v>1913589</v>
      </c>
      <c r="BI9" s="522">
        <f>'[3]ผูกสูตร Planfin65'!BN40</f>
        <v>1344300</v>
      </c>
      <c r="BJ9" s="522">
        <f>'[3]ผูกสูตร Planfin65'!BO40</f>
        <v>379285</v>
      </c>
      <c r="BK9" s="522">
        <f>'[3]ผูกสูตร Planfin65'!BP40</f>
        <v>195350</v>
      </c>
      <c r="BL9" s="522">
        <f>'[3]ผูกสูตร Planfin65'!BQ40</f>
        <v>269950</v>
      </c>
      <c r="BM9" s="522">
        <f>'[3]ผูกสูตร Planfin65'!BR40</f>
        <v>724800</v>
      </c>
      <c r="BN9" s="522">
        <f>'[3]ผูกสูตร Planfin65'!BS40</f>
        <v>137900</v>
      </c>
      <c r="BO9" s="522">
        <f>'[3]ผูกสูตร Planfin65'!BT40</f>
        <v>1054150</v>
      </c>
      <c r="BP9" s="522">
        <f>'[3]ผูกสูตร Planfin65'!BU40</f>
        <v>195000</v>
      </c>
      <c r="BQ9" s="522">
        <f>'[3]ผูกสูตร Planfin65'!BV40</f>
        <v>550200</v>
      </c>
      <c r="BR9" s="522">
        <f>'[3]ผูกสูตร Planfin65'!BW40</f>
        <v>375850</v>
      </c>
      <c r="BS9" s="522">
        <f>'[3]ผูกสูตร Planfin65'!BX40</f>
        <v>387550</v>
      </c>
      <c r="BT9" s="522">
        <f>'[3]ผูกสูตร Planfin65'!BY40</f>
        <v>278350</v>
      </c>
      <c r="BU9" s="522">
        <f>'[3]ผูกสูตร Planfin65'!BZ40</f>
        <v>374700</v>
      </c>
      <c r="BV9" s="522">
        <f>'[3]ผูกสูตร Planfin65'!CA40</f>
        <v>382000</v>
      </c>
      <c r="BW9" s="522">
        <f>'[3]ผูกสูตร Planfin65'!CB40</f>
        <v>184700</v>
      </c>
      <c r="BX9" s="523">
        <f>SUM(C9:BW9)</f>
        <v>32424628.060000002</v>
      </c>
    </row>
    <row r="10" spans="1:79" ht="14.25" customHeight="1">
      <c r="A10" s="520" t="s">
        <v>109</v>
      </c>
      <c r="B10" s="521" t="s">
        <v>5</v>
      </c>
      <c r="C10" s="522">
        <f>'[3]ผูกสูตร Planfin65'!H47</f>
        <v>17059151.039999999</v>
      </c>
      <c r="D10" s="522">
        <f>'[3]ผูกสูตร Planfin65'!I47</f>
        <v>988969.5</v>
      </c>
      <c r="E10" s="522">
        <f>'[3]ผูกสูตร Planfin65'!J47</f>
        <v>4243132</v>
      </c>
      <c r="F10" s="522">
        <f>'[3]ผูกสูตร Planfin65'!K47</f>
        <v>1314393.6100000001</v>
      </c>
      <c r="G10" s="522">
        <f>'[3]ผูกสูตร Planfin65'!L47</f>
        <v>166705</v>
      </c>
      <c r="H10" s="522">
        <f>'[3]ผูกสูตร Planfin65'!M47</f>
        <v>0</v>
      </c>
      <c r="I10" s="522">
        <f>'[3]ผูกสูตร Planfin65'!N47</f>
        <v>44614375.240000002</v>
      </c>
      <c r="J10" s="522">
        <f>'[3]ผูกสูตร Planfin65'!O47</f>
        <v>1314393.6100000001</v>
      </c>
      <c r="K10" s="522">
        <f>'[3]ผูกสูตร Planfin65'!P47</f>
        <v>122916</v>
      </c>
      <c r="L10" s="522">
        <f>'[3]ผูกสูตร Planfin65'!Q47</f>
        <v>6176962.6100000003</v>
      </c>
      <c r="M10" s="522">
        <f>'[3]ผูกสูตร Planfin65'!R47</f>
        <v>42863</v>
      </c>
      <c r="N10" s="522">
        <f>'[3]ผูกสูตร Planfin65'!S47</f>
        <v>252428</v>
      </c>
      <c r="O10" s="522">
        <f>'[3]ผูกสูตร Planfin65'!T47</f>
        <v>1997063.88</v>
      </c>
      <c r="P10" s="522">
        <f>'[3]ผูกสูตร Planfin65'!U47</f>
        <v>1392797</v>
      </c>
      <c r="Q10" s="522">
        <f>'[3]ผูกสูตร Planfin65'!V47</f>
        <v>45438</v>
      </c>
      <c r="R10" s="522">
        <f>'[3]ผูกสูตร Planfin65'!W47</f>
        <v>563425.94999999995</v>
      </c>
      <c r="S10" s="522">
        <f>'[3]ผูกสูตร Planfin65'!X47</f>
        <v>236272.3</v>
      </c>
      <c r="T10" s="522">
        <f>'[3]ผูกสูตร Planfin65'!Y47</f>
        <v>156865</v>
      </c>
      <c r="U10" s="522">
        <f>'[3]ผูกสูตร Planfin65'!Z47</f>
        <v>11941048.51</v>
      </c>
      <c r="V10" s="522">
        <f>'[3]ผูกสูตร Planfin65'!AA47</f>
        <v>2968171.7199999997</v>
      </c>
      <c r="W10" s="522">
        <f>'[3]ผูกสูตร Planfin65'!AB47</f>
        <v>799170.43</v>
      </c>
      <c r="X10" s="522">
        <f>'[3]ผูกสูตร Planfin65'!AC47</f>
        <v>2299508</v>
      </c>
      <c r="Y10" s="522">
        <f>'[3]ผูกสูตร Planfin65'!AD47</f>
        <v>906765.5</v>
      </c>
      <c r="Z10" s="522">
        <f>'[3]ผูกสูตร Planfin65'!AE47</f>
        <v>391761</v>
      </c>
      <c r="AA10" s="522">
        <f>'[3]ผูกสูตร Planfin65'!AF47</f>
        <v>296547.41000000003</v>
      </c>
      <c r="AB10" s="522">
        <f>'[3]ผูกสูตร Planfin65'!AG47</f>
        <v>103166</v>
      </c>
      <c r="AC10" s="522">
        <f>'[3]ผูกสูตร Planfin65'!AH47</f>
        <v>210749</v>
      </c>
      <c r="AD10" s="522">
        <f>'[3]ผูกสูตร Planfin65'!AI47</f>
        <v>36260885.659999996</v>
      </c>
      <c r="AE10" s="522">
        <f>'[3]ผูกสูตร Planfin65'!AJ47</f>
        <v>7958</v>
      </c>
      <c r="AF10" s="522">
        <f>'[3]ผูกสูตร Planfin65'!AK47</f>
        <v>183390</v>
      </c>
      <c r="AG10" s="522">
        <f>'[3]ผูกสูตร Planfin65'!AL47</f>
        <v>14952</v>
      </c>
      <c r="AH10" s="522">
        <f>'[3]ผูกสูตร Planfin65'!AM47</f>
        <v>46738</v>
      </c>
      <c r="AI10" s="522">
        <f>'[3]ผูกสูตร Planfin65'!AN47</f>
        <v>347791</v>
      </c>
      <c r="AJ10" s="522">
        <f>'[3]ผูกสูตร Planfin65'!AO47</f>
        <v>180478</v>
      </c>
      <c r="AK10" s="522">
        <f>'[3]ผูกสูตร Planfin65'!AP47</f>
        <v>61467</v>
      </c>
      <c r="AL10" s="522">
        <f>'[3]ผูกสูตร Planfin65'!AQ47</f>
        <v>41211</v>
      </c>
      <c r="AM10" s="522">
        <f>'[3]ผูกสูตร Planfin65'!AR47</f>
        <v>46330</v>
      </c>
      <c r="AN10" s="522">
        <f>'[3]ผูกสูตร Planfin65'!AS47</f>
        <v>123109.5</v>
      </c>
      <c r="AO10" s="522">
        <f>'[3]ผูกสูตร Planfin65'!AT47</f>
        <v>189005.25</v>
      </c>
      <c r="AP10" s="522">
        <f>'[3]ผูกสูตร Planfin65'!AU47</f>
        <v>2330941.2599999998</v>
      </c>
      <c r="AQ10" s="522">
        <f>'[3]ผูกสูตร Planfin65'!AV47</f>
        <v>129479</v>
      </c>
      <c r="AR10" s="522">
        <f>'[3]ผูกสูตร Planfin65'!AW47</f>
        <v>217111</v>
      </c>
      <c r="AS10" s="522">
        <f>'[3]ผูกสูตร Planfin65'!AX47</f>
        <v>47781</v>
      </c>
      <c r="AT10" s="522">
        <f>'[3]ผูกสูตร Planfin65'!AY47</f>
        <v>359102</v>
      </c>
      <c r="AU10" s="522">
        <f>'[3]ผูกสูตร Planfin65'!AZ47</f>
        <v>0</v>
      </c>
      <c r="AV10" s="522">
        <f>'[3]ผูกสูตร Planfin65'!BA47</f>
        <v>31364</v>
      </c>
      <c r="AW10" s="522">
        <f>'[3]ผูกสูตร Planfin65'!BB47</f>
        <v>6875466.5</v>
      </c>
      <c r="AX10" s="522">
        <f>'[3]ผูกสูตร Planfin65'!BC47</f>
        <v>85426</v>
      </c>
      <c r="AY10" s="522">
        <f>'[3]ผูกสูตร Planfin65'!BD47</f>
        <v>-1458474</v>
      </c>
      <c r="AZ10" s="522">
        <f>'[3]ผูกสูตร Planfin65'!BE47</f>
        <v>141755</v>
      </c>
      <c r="BA10" s="522">
        <f>'[3]ผูกสูตร Planfin65'!BF47</f>
        <v>194234</v>
      </c>
      <c r="BB10" s="522">
        <f>'[3]ผูกสูตร Planfin65'!BG47</f>
        <v>419954</v>
      </c>
      <c r="BC10" s="522">
        <f>'[3]ผูกสูตร Planfin65'!BH47</f>
        <v>1505565</v>
      </c>
      <c r="BD10" s="522">
        <f>'[3]ผูกสูตร Planfin65'!BI47</f>
        <v>487869.5</v>
      </c>
      <c r="BE10" s="522">
        <f>'[3]ผูกสูตร Planfin65'!BJ47</f>
        <v>251110.5</v>
      </c>
      <c r="BF10" s="522">
        <f>'[3]ผูกสูตร Planfin65'!BK47</f>
        <v>73267.45</v>
      </c>
      <c r="BG10" s="522">
        <f>'[3]ผูกสูตร Planfin65'!BL47</f>
        <v>0</v>
      </c>
      <c r="BH10" s="522">
        <f>'[3]ผูกสูตร Planfin65'!BM47</f>
        <v>7962040.9800000004</v>
      </c>
      <c r="BI10" s="522">
        <f>'[3]ผูกสูตร Planfin65'!BN47</f>
        <v>1413656</v>
      </c>
      <c r="BJ10" s="522">
        <f>'[3]ผูกสูตร Planfin65'!BO47</f>
        <v>208683</v>
      </c>
      <c r="BK10" s="522">
        <f>'[3]ผูกสูตร Planfin65'!BP47</f>
        <v>24106</v>
      </c>
      <c r="BL10" s="522">
        <f>'[3]ผูกสูตร Planfin65'!BQ47</f>
        <v>54744</v>
      </c>
      <c r="BM10" s="522">
        <f>'[3]ผูกสูตร Planfin65'!BR47</f>
        <v>357173</v>
      </c>
      <c r="BN10" s="522">
        <f>'[3]ผูกสูตร Planfin65'!BS47</f>
        <v>8258.5</v>
      </c>
      <c r="BO10" s="522">
        <f>'[3]ผูกสูตร Planfin65'!BT47</f>
        <v>4072292.3</v>
      </c>
      <c r="BP10" s="522">
        <f>'[3]ผูกสูตร Planfin65'!BU47</f>
        <v>172201</v>
      </c>
      <c r="BQ10" s="522">
        <f>'[3]ผูกสูตร Planfin65'!BV47</f>
        <v>0</v>
      </c>
      <c r="BR10" s="522">
        <f>'[3]ผูกสูตร Planfin65'!BW47</f>
        <v>149469.75</v>
      </c>
      <c r="BS10" s="522">
        <f>'[3]ผูกสูตร Planfin65'!BX47</f>
        <v>258706</v>
      </c>
      <c r="BT10" s="522">
        <f>'[3]ผูกสูตร Planfin65'!BY47</f>
        <v>4144915.63</v>
      </c>
      <c r="BU10" s="522">
        <f>'[3]ผูกสูตร Planfin65'!BZ47</f>
        <v>13168</v>
      </c>
      <c r="BV10" s="522">
        <f>'[3]ผูกสูตร Planfin65'!CA47</f>
        <v>14119</v>
      </c>
      <c r="BW10" s="522">
        <f>'[3]ผูกสูตร Planfin65'!CB47</f>
        <v>0</v>
      </c>
      <c r="BX10" s="523">
        <f t="shared" ref="BX10:BX18" si="0">SUM(C10:BW10)</f>
        <v>168653840.08999997</v>
      </c>
    </row>
    <row r="11" spans="1:79" ht="14.25" customHeight="1">
      <c r="A11" s="520" t="s">
        <v>110</v>
      </c>
      <c r="B11" s="521" t="s">
        <v>73</v>
      </c>
      <c r="C11" s="522">
        <f>'[3]ผูกสูตร Planfin65'!H56</f>
        <v>24846341.420000002</v>
      </c>
      <c r="D11" s="522">
        <f>'[3]ผูกสูตร Planfin65'!I56</f>
        <v>2683740.7000000002</v>
      </c>
      <c r="E11" s="522">
        <f>'[3]ผูกสูตร Planfin65'!J56</f>
        <v>5146722.5599999987</v>
      </c>
      <c r="F11" s="522">
        <f>'[3]ผูกสูตร Planfin65'!K56</f>
        <v>1360996.33</v>
      </c>
      <c r="G11" s="522">
        <f>'[3]ผูกสูตร Planfin65'!L56</f>
        <v>951234.53</v>
      </c>
      <c r="H11" s="522">
        <f>'[3]ผูกสูตร Planfin65'!M56</f>
        <v>216306.1</v>
      </c>
      <c r="I11" s="522">
        <f>'[3]ผูกสูตร Planfin65'!N56</f>
        <v>41720176.640000008</v>
      </c>
      <c r="J11" s="522">
        <f>'[3]ผูกสูตร Planfin65'!O56</f>
        <v>1360996.33</v>
      </c>
      <c r="K11" s="522">
        <f>'[3]ผูกสูตร Planfin65'!P56</f>
        <v>591283.76</v>
      </c>
      <c r="L11" s="522">
        <f>'[3]ผูกสูตร Planfin65'!Q56</f>
        <v>6904926.04</v>
      </c>
      <c r="M11" s="522">
        <f>'[3]ผูกสูตร Planfin65'!R56</f>
        <v>455867.22</v>
      </c>
      <c r="N11" s="522">
        <f>'[3]ผูกสูตร Planfin65'!S56</f>
        <v>911911.27</v>
      </c>
      <c r="O11" s="522">
        <f>'[3]ผูกสูตร Planfin65'!T56</f>
        <v>6963030.6999999993</v>
      </c>
      <c r="P11" s="522">
        <f>'[3]ผูกสูตร Planfin65'!U56</f>
        <v>1235710.5</v>
      </c>
      <c r="Q11" s="522">
        <f>'[3]ผูกสูตร Planfin65'!V56</f>
        <v>306921.90000000002</v>
      </c>
      <c r="R11" s="522">
        <f>'[3]ผูกสูตร Planfin65'!W56</f>
        <v>1316737.3999999999</v>
      </c>
      <c r="S11" s="522">
        <f>'[3]ผูกสูตร Planfin65'!X56</f>
        <v>1540177.98</v>
      </c>
      <c r="T11" s="522">
        <f>'[3]ผูกสูตร Planfin65'!Y56</f>
        <v>347237.77</v>
      </c>
      <c r="U11" s="522">
        <f>'[3]ผูกสูตร Planfin65'!Z56</f>
        <v>24009347.650000002</v>
      </c>
      <c r="V11" s="522">
        <f>'[3]ผูกสูตร Planfin65'!AA56</f>
        <v>2587083.5499999998</v>
      </c>
      <c r="W11" s="522">
        <f>'[3]ผูกสูตร Planfin65'!AB56</f>
        <v>744199.12</v>
      </c>
      <c r="X11" s="522">
        <f>'[3]ผูกสูตร Planfin65'!AC56</f>
        <v>7091128.7800000003</v>
      </c>
      <c r="Y11" s="522">
        <f>'[3]ผูกสูตร Planfin65'!AD56</f>
        <v>1333267.83</v>
      </c>
      <c r="Z11" s="522">
        <f>'[3]ผูกสูตร Planfin65'!AE56</f>
        <v>787407.57</v>
      </c>
      <c r="AA11" s="522">
        <f>'[3]ผูกสูตร Planfin65'!AF56</f>
        <v>977878.58</v>
      </c>
      <c r="AB11" s="522">
        <f>'[3]ผูกสูตร Planfin65'!AG56</f>
        <v>372370.42</v>
      </c>
      <c r="AC11" s="522">
        <f>'[3]ผูกสูตร Planfin65'!AH56</f>
        <v>206926</v>
      </c>
      <c r="AD11" s="522">
        <f>'[3]ผูกสูตร Planfin65'!AI56</f>
        <v>55474258.399999991</v>
      </c>
      <c r="AE11" s="522">
        <f>'[3]ผูกสูตร Planfin65'!AJ56</f>
        <v>2353086.09</v>
      </c>
      <c r="AF11" s="522">
        <f>'[3]ผูกสูตร Planfin65'!AK56</f>
        <v>1660503.77</v>
      </c>
      <c r="AG11" s="522">
        <f>'[3]ผูกสูตร Planfin65'!AL56</f>
        <v>636965.78</v>
      </c>
      <c r="AH11" s="522">
        <f>'[3]ผูกสูตร Planfin65'!AM56</f>
        <v>1324981.51</v>
      </c>
      <c r="AI11" s="522">
        <f>'[3]ผูกสูตร Planfin65'!AN56</f>
        <v>1235132.93</v>
      </c>
      <c r="AJ11" s="522">
        <f>'[3]ผูกสูตร Planfin65'!AO56</f>
        <v>995300.36</v>
      </c>
      <c r="AK11" s="522">
        <f>'[3]ผูกสูตร Planfin65'!AP56</f>
        <v>1556074.48</v>
      </c>
      <c r="AL11" s="522">
        <f>'[3]ผูกสูตร Planfin65'!AQ56</f>
        <v>670285.49</v>
      </c>
      <c r="AM11" s="522">
        <f>'[3]ผูกสูตร Planfin65'!AR56</f>
        <v>380594.35</v>
      </c>
      <c r="AN11" s="522">
        <f>'[3]ผูกสูตร Planfin65'!AS56</f>
        <v>1287814.9599999997</v>
      </c>
      <c r="AO11" s="522">
        <f>'[3]ผูกสูตร Planfin65'!AT56</f>
        <v>568806.22</v>
      </c>
      <c r="AP11" s="522">
        <f>'[3]ผูกสูตร Planfin65'!AU56</f>
        <v>8221389.9499999993</v>
      </c>
      <c r="AQ11" s="522">
        <f>'[3]ผูกสูตร Planfin65'!AV56</f>
        <v>886067.40999999992</v>
      </c>
      <c r="AR11" s="522">
        <f>'[3]ผูกสูตร Planfin65'!AW56</f>
        <v>775184.82000000007</v>
      </c>
      <c r="AS11" s="522">
        <f>'[3]ผูกสูตร Planfin65'!AX56</f>
        <v>787909.58</v>
      </c>
      <c r="AT11" s="522">
        <f>'[3]ผูกสูตร Planfin65'!AY56</f>
        <v>1342139</v>
      </c>
      <c r="AU11" s="522">
        <f>'[3]ผูกสูตร Planfin65'!AZ56</f>
        <v>31893.25</v>
      </c>
      <c r="AV11" s="522">
        <f>'[3]ผูกสูตร Planfin65'!BA56</f>
        <v>164126.65</v>
      </c>
      <c r="AW11" s="522">
        <f>'[3]ผูกสูตร Planfin65'!BB56</f>
        <v>25081432.75</v>
      </c>
      <c r="AX11" s="522">
        <f>'[3]ผูกสูตร Planfin65'!BC56</f>
        <v>714936.25</v>
      </c>
      <c r="AY11" s="522">
        <f>'[3]ผูกสูตร Planfin65'!BD56</f>
        <v>2435539.0699999998</v>
      </c>
      <c r="AZ11" s="522">
        <f>'[3]ผูกสูตร Planfin65'!BE56</f>
        <v>3331999.71</v>
      </c>
      <c r="BA11" s="522">
        <f>'[3]ผูกสูตร Planfin65'!BF56</f>
        <v>910590.2100000002</v>
      </c>
      <c r="BB11" s="522">
        <f>'[3]ผูกสูตร Planfin65'!BG56</f>
        <v>2218611.42</v>
      </c>
      <c r="BC11" s="522">
        <f>'[3]ผูกสูตร Planfin65'!BH56</f>
        <v>4508830.49</v>
      </c>
      <c r="BD11" s="522">
        <f>'[3]ผูกสูตร Planfin65'!BI56</f>
        <v>1937954.9899999998</v>
      </c>
      <c r="BE11" s="522">
        <f>'[3]ผูกสูตร Planfin65'!BJ56</f>
        <v>1443301.3199999998</v>
      </c>
      <c r="BF11" s="522">
        <f>'[3]ผูกสูตร Planfin65'!BK56</f>
        <v>169028.5</v>
      </c>
      <c r="BG11" s="522">
        <f>'[3]ผูกสูตร Planfin65'!BL56</f>
        <v>468394.04</v>
      </c>
      <c r="BH11" s="522">
        <f>'[3]ผูกสูตร Planfin65'!BM56</f>
        <v>23135545.710000001</v>
      </c>
      <c r="BI11" s="522">
        <f>'[3]ผูกสูตร Planfin65'!BN56</f>
        <v>3637780.2499999995</v>
      </c>
      <c r="BJ11" s="522">
        <f>'[3]ผูกสูตร Planfin65'!BO56</f>
        <v>636527.53</v>
      </c>
      <c r="BK11" s="522">
        <f>'[3]ผูกสูตร Planfin65'!BP56</f>
        <v>637990.94000000006</v>
      </c>
      <c r="BL11" s="522">
        <f>'[3]ผูกสูตร Planfin65'!BQ56</f>
        <v>662606.96</v>
      </c>
      <c r="BM11" s="522">
        <f>'[3]ผูกสูตร Planfin65'!BR56</f>
        <v>658129.43000000005</v>
      </c>
      <c r="BN11" s="522">
        <f>'[3]ผูกสูตร Planfin65'!BS56</f>
        <v>342893.58999999997</v>
      </c>
      <c r="BO11" s="522">
        <f>'[3]ผูกสูตร Planfin65'!BT56</f>
        <v>16981170.109999996</v>
      </c>
      <c r="BP11" s="522">
        <f>'[3]ผูกสูตร Planfin65'!BU56</f>
        <v>730434.24999999988</v>
      </c>
      <c r="BQ11" s="522">
        <f>'[3]ผูกสูตร Planfin65'!BV56</f>
        <v>424314.85999999993</v>
      </c>
      <c r="BR11" s="522">
        <f>'[3]ผูกสูตร Planfin65'!BW56</f>
        <v>1844354.34</v>
      </c>
      <c r="BS11" s="522">
        <f>'[3]ผูกสูตร Planfin65'!BX56</f>
        <v>1708713.64</v>
      </c>
      <c r="BT11" s="522">
        <f>'[3]ผูกสูตร Planfin65'!BY56</f>
        <v>7881910.2700000014</v>
      </c>
      <c r="BU11" s="522">
        <f>'[3]ผูกสูตร Planfin65'!BZ56</f>
        <v>896077.99</v>
      </c>
      <c r="BV11" s="522">
        <f>'[3]ผูกสูตร Planfin65'!CA56</f>
        <v>384183.15</v>
      </c>
      <c r="BW11" s="522">
        <f>'[3]ผูกสูตร Planfin65'!CB56</f>
        <v>1013780.11</v>
      </c>
      <c r="BX11" s="523">
        <f t="shared" si="0"/>
        <v>322119475.52999991</v>
      </c>
    </row>
    <row r="12" spans="1:79" ht="14.25" customHeight="1">
      <c r="A12" s="520" t="s">
        <v>111</v>
      </c>
      <c r="B12" s="521" t="s">
        <v>7</v>
      </c>
      <c r="C12" s="522">
        <f>'[3]ผูกสูตร Planfin65'!H62</f>
        <v>195536474.70999998</v>
      </c>
      <c r="D12" s="522">
        <f>'[3]ผูกสูตร Planfin65'!I62</f>
        <v>25658288.370000001</v>
      </c>
      <c r="E12" s="522">
        <f>'[3]ผูกสูตร Planfin65'!J62</f>
        <v>39123222.710000001</v>
      </c>
      <c r="F12" s="522">
        <f>'[3]ผูกสูตร Planfin65'!K62</f>
        <v>8523192.8800000008</v>
      </c>
      <c r="G12" s="522">
        <f>'[3]ผูกสูตร Planfin65'!L62</f>
        <v>6671003.7999999989</v>
      </c>
      <c r="H12" s="522">
        <f>'[3]ผูกสูตร Planfin65'!M62</f>
        <v>2307646.59</v>
      </c>
      <c r="I12" s="522">
        <f>'[3]ผูกสูตร Planfin65'!N62</f>
        <v>390019621.69</v>
      </c>
      <c r="J12" s="522">
        <f>'[3]ผูกสูตร Planfin65'!O62</f>
        <v>8523192.8800000008</v>
      </c>
      <c r="K12" s="522">
        <f>'[3]ผูกสูตร Planfin65'!P62</f>
        <v>2700654.75</v>
      </c>
      <c r="L12" s="522">
        <f>'[3]ผูกสูตร Planfin65'!Q62</f>
        <v>51324165.18</v>
      </c>
      <c r="M12" s="522">
        <f>'[3]ผูกสูตร Planfin65'!R62</f>
        <v>4206408.1899999995</v>
      </c>
      <c r="N12" s="522">
        <f>'[3]ผูกสูตร Planfin65'!S62</f>
        <v>9079403.7000000011</v>
      </c>
      <c r="O12" s="522">
        <f>'[3]ผูกสูตร Planfin65'!T62</f>
        <v>45116862.609999999</v>
      </c>
      <c r="P12" s="522">
        <f>'[3]ผูกสูตร Planfin65'!U62</f>
        <v>11112984.600000001</v>
      </c>
      <c r="Q12" s="522">
        <f>'[3]ผูกสูตร Planfin65'!V62</f>
        <v>796384</v>
      </c>
      <c r="R12" s="522">
        <f>'[3]ผูกสูตร Planfin65'!W62</f>
        <v>13187873.210000001</v>
      </c>
      <c r="S12" s="522">
        <f>'[3]ผูกสูตร Planfin65'!X62</f>
        <v>6905526.6099999994</v>
      </c>
      <c r="T12" s="522">
        <f>'[3]ผูกสูตร Planfin65'!Y62</f>
        <v>12431995.189999999</v>
      </c>
      <c r="U12" s="522">
        <f>'[3]ผูกสูตร Planfin65'!Z62</f>
        <v>228090625.72999999</v>
      </c>
      <c r="V12" s="522">
        <f>'[3]ผูกสูตร Planfin65'!AA62</f>
        <v>13113027.84</v>
      </c>
      <c r="W12" s="522">
        <f>'[3]ผูกสูตร Planfin65'!AB62</f>
        <v>5194155.58</v>
      </c>
      <c r="X12" s="522">
        <f>'[3]ผูกสูตร Planfin65'!AC62</f>
        <v>37409977.089999996</v>
      </c>
      <c r="Y12" s="522">
        <f>'[3]ผูกสูตร Planfin65'!AD62</f>
        <v>11162002.210000001</v>
      </c>
      <c r="Z12" s="522">
        <f>'[3]ผูกสูตร Planfin65'!AE62</f>
        <v>6460249.6699999999</v>
      </c>
      <c r="AA12" s="522">
        <f>'[3]ผูกสูตร Planfin65'!AF62</f>
        <v>10707886.879999999</v>
      </c>
      <c r="AB12" s="522">
        <f>'[3]ผูกสูตร Planfin65'!AG62</f>
        <v>4221435.2699999996</v>
      </c>
      <c r="AC12" s="522">
        <f>'[3]ผูกสูตร Planfin65'!AH62</f>
        <v>1089571</v>
      </c>
      <c r="AD12" s="522">
        <f>'[3]ผูกสูตร Planfin65'!AI62</f>
        <v>412127463.26999998</v>
      </c>
      <c r="AE12" s="522">
        <f>'[3]ผูกสูตร Planfin65'!AJ62</f>
        <v>14197105.43</v>
      </c>
      <c r="AF12" s="522">
        <f>'[3]ผูกสูตร Planfin65'!AK62</f>
        <v>5625758.3899999997</v>
      </c>
      <c r="AG12" s="522">
        <f>'[3]ผูกสูตร Planfin65'!AL62</f>
        <v>4506822.47</v>
      </c>
      <c r="AH12" s="522">
        <f>'[3]ผูกสูตร Planfin65'!AM62</f>
        <v>4563846.24</v>
      </c>
      <c r="AI12" s="522">
        <f>'[3]ผูกสูตร Planfin65'!AN62</f>
        <v>10298507.24</v>
      </c>
      <c r="AJ12" s="522">
        <f>'[3]ผูกสูตร Planfin65'!AO62</f>
        <v>10141745.35</v>
      </c>
      <c r="AK12" s="522">
        <f>'[3]ผูกสูตร Planfin65'!AP62</f>
        <v>11642225.340000002</v>
      </c>
      <c r="AL12" s="522">
        <f>'[3]ผูกสูตร Planfin65'!AQ62</f>
        <v>10573414.879999999</v>
      </c>
      <c r="AM12" s="522">
        <f>'[3]ผูกสูตร Planfin65'!AR62</f>
        <v>4082042.86</v>
      </c>
      <c r="AN12" s="522">
        <f>'[3]ผูกสูตร Planfin65'!AS62</f>
        <v>7802838.7899999991</v>
      </c>
      <c r="AO12" s="522">
        <f>'[3]ผูกสูตร Planfin65'!AT62</f>
        <v>7132022.4900000002</v>
      </c>
      <c r="AP12" s="522">
        <f>'[3]ผูกสูตร Planfin65'!AU62</f>
        <v>84577100.829999998</v>
      </c>
      <c r="AQ12" s="522">
        <f>'[3]ผูกสูตร Planfin65'!AV62</f>
        <v>6253956.6300000008</v>
      </c>
      <c r="AR12" s="522">
        <f>'[3]ผูกสูตร Planfin65'!AW62</f>
        <v>6876343.0300000003</v>
      </c>
      <c r="AS12" s="522">
        <f>'[3]ผูกสูตร Planfin65'!AX62</f>
        <v>7622686.7000000002</v>
      </c>
      <c r="AT12" s="522">
        <f>'[3]ผูกสูตร Planfin65'!AY62</f>
        <v>9547816.0600000005</v>
      </c>
      <c r="AU12" s="522">
        <f>'[3]ผูกสูตร Planfin65'!AZ62</f>
        <v>541675</v>
      </c>
      <c r="AV12" s="522">
        <f>'[3]ผูกสูตร Planfin65'!BA62</f>
        <v>1548448.2400000002</v>
      </c>
      <c r="AW12" s="522">
        <f>'[3]ผูกสูตร Planfin65'!BB62</f>
        <v>175606829.11000001</v>
      </c>
      <c r="AX12" s="522">
        <f>'[3]ผูกสูตร Planfin65'!BC62</f>
        <v>5303413.82</v>
      </c>
      <c r="AY12" s="522">
        <f>'[3]ผูกสูตร Planfin65'!BD62</f>
        <v>15449045.939999999</v>
      </c>
      <c r="AZ12" s="522">
        <f>'[3]ผูกสูตร Planfin65'!BE62</f>
        <v>12766497.719999999</v>
      </c>
      <c r="BA12" s="522">
        <f>'[3]ผูกสูตร Planfin65'!BF62</f>
        <v>11191927.049999999</v>
      </c>
      <c r="BB12" s="522">
        <f>'[3]ผูกสูตร Planfin65'!BG62</f>
        <v>15266350.5</v>
      </c>
      <c r="BC12" s="522">
        <f>'[3]ผูกสูตร Planfin65'!BH62</f>
        <v>39578522.43</v>
      </c>
      <c r="BD12" s="522">
        <f>'[3]ผูกสูตร Planfin65'!BI62</f>
        <v>15339396.300000001</v>
      </c>
      <c r="BE12" s="522">
        <f>'[3]ผูกสูตร Planfin65'!BJ62</f>
        <v>8075470.6500000004</v>
      </c>
      <c r="BF12" s="522">
        <f>'[3]ผูกสูตร Planfin65'!BK62</f>
        <v>1579777.43</v>
      </c>
      <c r="BG12" s="522">
        <f>'[3]ผูกสูตร Planfin65'!BL62</f>
        <v>3844306.38</v>
      </c>
      <c r="BH12" s="522">
        <f>'[3]ผูกสูตร Planfin65'!BM62</f>
        <v>261918761.88000003</v>
      </c>
      <c r="BI12" s="522">
        <f>'[3]ผูกสูตร Planfin65'!BN62</f>
        <v>32636026.659999996</v>
      </c>
      <c r="BJ12" s="522">
        <f>'[3]ผูกสูตร Planfin65'!BO62</f>
        <v>5800678.8300000001</v>
      </c>
      <c r="BK12" s="522">
        <f>'[3]ผูกสูตร Planfin65'!BP62</f>
        <v>3581627.67</v>
      </c>
      <c r="BL12" s="522">
        <f>'[3]ผูกสูตร Planfin65'!BQ62</f>
        <v>5494597.46</v>
      </c>
      <c r="BM12" s="522">
        <f>'[3]ผูกสูตร Planfin65'!BR62</f>
        <v>7259004.7299999995</v>
      </c>
      <c r="BN12" s="522">
        <f>'[3]ผูกสูตร Planfin65'!BS62</f>
        <v>3037946.6900000004</v>
      </c>
      <c r="BO12" s="522">
        <f>'[3]ผูกสูตร Planfin65'!BT62</f>
        <v>131542990.75000001</v>
      </c>
      <c r="BP12" s="522">
        <f>'[3]ผูกสูตร Planfin65'!BU62</f>
        <v>7677796.3300000001</v>
      </c>
      <c r="BQ12" s="522">
        <f>'[3]ผูกสูตร Planfin65'!BV62</f>
        <v>5354109.6399999997</v>
      </c>
      <c r="BR12" s="522">
        <f>'[3]ผูกสูตร Planfin65'!BW62</f>
        <v>12043201.810000001</v>
      </c>
      <c r="BS12" s="522">
        <f>'[3]ผูกสูตร Planfin65'!BX62</f>
        <v>19969964.180000003</v>
      </c>
      <c r="BT12" s="522">
        <f>'[3]ผูกสูตร Planfin65'!BY62</f>
        <v>80728422.99000001</v>
      </c>
      <c r="BU12" s="522">
        <f>'[3]ผูกสูตร Planfin65'!BZ62</f>
        <v>5346174.0299999993</v>
      </c>
      <c r="BV12" s="522">
        <f>'[3]ผูกสูตร Planfin65'!CA62</f>
        <v>3070314.9</v>
      </c>
      <c r="BW12" s="522">
        <f>'[3]ผูกสูตร Planfin65'!CB62</f>
        <v>9483569.629999999</v>
      </c>
      <c r="BX12" s="523">
        <f t="shared" si="0"/>
        <v>2669282377.6900005</v>
      </c>
    </row>
    <row r="13" spans="1:79" ht="14.25" customHeight="1">
      <c r="A13" s="520" t="s">
        <v>112</v>
      </c>
      <c r="B13" s="521" t="s">
        <v>8</v>
      </c>
      <c r="C13" s="522">
        <f>'[3]ผูกสูตร Planfin65'!H80</f>
        <v>206812438.02000001</v>
      </c>
      <c r="D13" s="522">
        <f>'[3]ผูกสูตร Planfin65'!I80</f>
        <v>45083622.560000002</v>
      </c>
      <c r="E13" s="522">
        <f>'[3]ผูกสูตร Planfin65'!J80</f>
        <v>53694389.309999995</v>
      </c>
      <c r="F13" s="522">
        <f>'[3]ผูกสูตร Planfin65'!K80</f>
        <v>3790279.6799999997</v>
      </c>
      <c r="G13" s="522">
        <f>'[3]ผูกสูตร Planfin65'!L80</f>
        <v>3352059.1300000004</v>
      </c>
      <c r="H13" s="522">
        <f>'[3]ผูกสูตร Planfin65'!M80</f>
        <v>214021.18</v>
      </c>
      <c r="I13" s="522">
        <f>'[3]ผูกสูตร Planfin65'!N80</f>
        <v>441296174.1500001</v>
      </c>
      <c r="J13" s="522">
        <f>'[3]ผูกสูตร Planfin65'!O80</f>
        <v>3790279.6799999997</v>
      </c>
      <c r="K13" s="522">
        <f>'[3]ผูกสูตร Planfin65'!P80</f>
        <v>13924013.660000002</v>
      </c>
      <c r="L13" s="522">
        <f>'[3]ผูกสูตร Planfin65'!Q80</f>
        <v>24270232.689999994</v>
      </c>
      <c r="M13" s="522">
        <f>'[3]ผูกสูตร Planfin65'!R80</f>
        <v>10165045.380000001</v>
      </c>
      <c r="N13" s="522">
        <f>'[3]ผูกสูตร Planfin65'!S80</f>
        <v>35783559.68</v>
      </c>
      <c r="O13" s="522">
        <f>'[3]ผูกสูตร Planfin65'!T80</f>
        <v>77682701.689999983</v>
      </c>
      <c r="P13" s="522">
        <f>'[3]ผูกสูตร Planfin65'!U80</f>
        <v>42750571.369999997</v>
      </c>
      <c r="Q13" s="522">
        <f>'[3]ผูกสูตร Planfin65'!V80</f>
        <v>900691.18</v>
      </c>
      <c r="R13" s="522">
        <f>'[3]ผูกสูตร Planfin65'!W80</f>
        <v>5580125.2199999997</v>
      </c>
      <c r="S13" s="522">
        <f>'[3]ผูกสูตร Planfin65'!X80</f>
        <v>24258390.140000001</v>
      </c>
      <c r="T13" s="522">
        <f>'[3]ผูกสูตร Planfin65'!Y80</f>
        <v>21287499.740000002</v>
      </c>
      <c r="U13" s="522">
        <f>'[3]ผูกสูตร Planfin65'!Z80</f>
        <v>525915290.21999991</v>
      </c>
      <c r="V13" s="522">
        <f>'[3]ผูกสูตร Planfin65'!AA80</f>
        <v>80851592.560000017</v>
      </c>
      <c r="W13" s="522">
        <f>'[3]ผูกสูตร Planfin65'!AB80</f>
        <v>14269202.25</v>
      </c>
      <c r="X13" s="522">
        <f>'[3]ผูกสูตร Planfin65'!AC80</f>
        <v>49260088.819999993</v>
      </c>
      <c r="Y13" s="522">
        <f>'[3]ผูกสูตร Planfin65'!AD80</f>
        <v>14042114.110000001</v>
      </c>
      <c r="Z13" s="522">
        <f>'[3]ผูกสูตร Planfin65'!AE80</f>
        <v>19047503.219999999</v>
      </c>
      <c r="AA13" s="522">
        <f>'[3]ผูกสูตร Planfin65'!AF80</f>
        <v>114601908.04000001</v>
      </c>
      <c r="AB13" s="522">
        <f>'[3]ผูกสูตร Planfin65'!AG80</f>
        <v>11618607.460000001</v>
      </c>
      <c r="AC13" s="522">
        <f>'[3]ผูกสูตร Planfin65'!AH80</f>
        <v>7762033.7899999991</v>
      </c>
      <c r="AD13" s="522">
        <f>'[3]ผูกสูตร Planfin65'!AI80</f>
        <v>193139173.10000002</v>
      </c>
      <c r="AE13" s="522">
        <f>'[3]ผูกสูตร Planfin65'!AJ80</f>
        <v>4191469.1299999994</v>
      </c>
      <c r="AF13" s="522">
        <f>'[3]ผูกสูตร Planfin65'!AK80</f>
        <v>1807671.63</v>
      </c>
      <c r="AG13" s="522">
        <f>'[3]ผูกสูตร Planfin65'!AL80</f>
        <v>2725036.5999999996</v>
      </c>
      <c r="AH13" s="522">
        <f>'[3]ผูกสูตร Planfin65'!AM80</f>
        <v>2282548.3599999994</v>
      </c>
      <c r="AI13" s="522">
        <f>'[3]ผูกสูตร Planfin65'!AN80</f>
        <v>5883053.0399999991</v>
      </c>
      <c r="AJ13" s="522">
        <f>'[3]ผูกสูตร Planfin65'!AO80</f>
        <v>1615067.2599999988</v>
      </c>
      <c r="AK13" s="522">
        <f>'[3]ผูกสูตร Planfin65'!AP80</f>
        <v>6913837.7299999995</v>
      </c>
      <c r="AL13" s="522">
        <f>'[3]ผูกสูตร Planfin65'!AQ80</f>
        <v>5596414.8200000003</v>
      </c>
      <c r="AM13" s="522">
        <f>'[3]ผูกสูตร Planfin65'!AR80</f>
        <v>3292566.4499999997</v>
      </c>
      <c r="AN13" s="522">
        <f>'[3]ผูกสูตร Planfin65'!AS80</f>
        <v>8548791.5600000005</v>
      </c>
      <c r="AO13" s="522">
        <f>'[3]ผูกสูตร Planfin65'!AT80</f>
        <v>2719139.4200000004</v>
      </c>
      <c r="AP13" s="522">
        <f>'[3]ผูกสูตร Planfin65'!AU80</f>
        <v>43428241.620000005</v>
      </c>
      <c r="AQ13" s="522">
        <f>'[3]ผูกสูตร Planfin65'!AV80</f>
        <v>11690431.260000002</v>
      </c>
      <c r="AR13" s="522">
        <f>'[3]ผูกสูตร Planfin65'!AW80</f>
        <v>7511719.8199999994</v>
      </c>
      <c r="AS13" s="522">
        <f>'[3]ผูกสูตร Planfin65'!AX80</f>
        <v>2715145.2800000021</v>
      </c>
      <c r="AT13" s="522">
        <f>'[3]ผูกสูตร Planfin65'!AY80</f>
        <v>5046861.6500000004</v>
      </c>
      <c r="AU13" s="522">
        <f>'[3]ผูกสูตร Planfin65'!AZ80</f>
        <v>1719978.6400000004</v>
      </c>
      <c r="AV13" s="522">
        <f>'[3]ผูกสูตร Planfin65'!BA80</f>
        <v>5702881.6699999999</v>
      </c>
      <c r="AW13" s="522">
        <f>'[3]ผูกสูตร Planfin65'!BB80</f>
        <v>155425825.06999999</v>
      </c>
      <c r="AX13" s="522">
        <f>'[3]ผูกสูตร Planfin65'!BC80</f>
        <v>9421597.7700000014</v>
      </c>
      <c r="AY13" s="522">
        <f>'[3]ผูกสูตร Planfin65'!BD80</f>
        <v>28326430.039999999</v>
      </c>
      <c r="AZ13" s="522">
        <f>'[3]ผูกสูตร Planfin65'!BE80</f>
        <v>64961945.910000004</v>
      </c>
      <c r="BA13" s="522">
        <f>'[3]ผูกสูตร Planfin65'!BF80</f>
        <v>11843236.570000002</v>
      </c>
      <c r="BB13" s="522">
        <f>'[3]ผูกสูตร Planfin65'!BG80</f>
        <v>37980684.439999998</v>
      </c>
      <c r="BC13" s="522">
        <f>'[3]ผูกสูตร Planfin65'!BH80</f>
        <v>84048163.810000002</v>
      </c>
      <c r="BD13" s="522">
        <f>'[3]ผูกสูตร Planfin65'!BI80</f>
        <v>42907208.329999998</v>
      </c>
      <c r="BE13" s="522">
        <f>'[3]ผูกสูตร Planfin65'!BJ80</f>
        <v>32544824.879999999</v>
      </c>
      <c r="BF13" s="522">
        <f>'[3]ผูกสูตร Planfin65'!BK80</f>
        <v>1807897.57</v>
      </c>
      <c r="BG13" s="522">
        <f>'[3]ผูกสูตร Planfin65'!BL80</f>
        <v>1860921.62</v>
      </c>
      <c r="BH13" s="522">
        <f>'[3]ผูกสูตร Planfin65'!BM80</f>
        <v>289067910.26999986</v>
      </c>
      <c r="BI13" s="522">
        <f>'[3]ผูกสูตร Planfin65'!BN80</f>
        <v>304058424.96999997</v>
      </c>
      <c r="BJ13" s="522">
        <f>'[3]ผูกสูตร Planfin65'!BO80</f>
        <v>38159027.689999998</v>
      </c>
      <c r="BK13" s="522">
        <f>'[3]ผูกสูตร Planfin65'!BP80</f>
        <v>7058536.7699999996</v>
      </c>
      <c r="BL13" s="522">
        <f>'[3]ผูกสูตร Planfin65'!BQ80</f>
        <v>12686865.670000002</v>
      </c>
      <c r="BM13" s="522">
        <f>'[3]ผูกสูตร Planfin65'!BR80</f>
        <v>32876904.550000001</v>
      </c>
      <c r="BN13" s="522">
        <f>'[3]ผูกสูตร Planfin65'!BS80</f>
        <v>6689934.7600000007</v>
      </c>
      <c r="BO13" s="522">
        <f>'[3]ผูกสูตร Planfin65'!BT80</f>
        <v>134128939.70000002</v>
      </c>
      <c r="BP13" s="522">
        <f>'[3]ผูกสูตร Planfin65'!BU80</f>
        <v>9332355.6800000016</v>
      </c>
      <c r="BQ13" s="522">
        <f>'[3]ผูกสูตร Planfin65'!BV80</f>
        <v>2914969.0000000005</v>
      </c>
      <c r="BR13" s="522">
        <f>'[3]ผูกสูตร Planfin65'!BW80</f>
        <v>9611801.8300000001</v>
      </c>
      <c r="BS13" s="522">
        <f>'[3]ผูกสูตร Planfin65'!BX80</f>
        <v>12561737.99</v>
      </c>
      <c r="BT13" s="522">
        <f>'[3]ผูกสูตร Planfin65'!BY80</f>
        <v>38964220.300000004</v>
      </c>
      <c r="BU13" s="522">
        <f>'[3]ผูกสูตร Planfin65'!BZ80</f>
        <v>9387560.6600000001</v>
      </c>
      <c r="BV13" s="522">
        <f>'[3]ผูกสูตร Planfin65'!CA80</f>
        <v>4642322.2299999995</v>
      </c>
      <c r="BW13" s="522">
        <f>'[3]ผูกสูตร Planfin65'!CB80</f>
        <v>6472674.3699999992</v>
      </c>
      <c r="BX13" s="523">
        <f t="shared" si="0"/>
        <v>3558277386.4199996</v>
      </c>
    </row>
    <row r="14" spans="1:79" ht="14.25" customHeight="1">
      <c r="A14" s="520" t="s">
        <v>113</v>
      </c>
      <c r="B14" s="521" t="s">
        <v>9</v>
      </c>
      <c r="C14" s="522">
        <f>'[3]ผูกสูตร Planfin65'!H97</f>
        <v>23334265.57</v>
      </c>
      <c r="D14" s="522">
        <f>'[3]ผูกสูตร Planfin65'!I97</f>
        <v>4036375.73</v>
      </c>
      <c r="E14" s="522">
        <f>'[3]ผูกสูตร Planfin65'!J97</f>
        <v>22762940.810000002</v>
      </c>
      <c r="F14" s="522">
        <f>'[3]ผูกสูตร Planfin65'!K97</f>
        <v>3208840.06</v>
      </c>
      <c r="G14" s="522">
        <f>'[3]ผูกสูตร Planfin65'!L97</f>
        <v>2644389</v>
      </c>
      <c r="H14" s="522">
        <f>'[3]ผูกสูตร Planfin65'!M97</f>
        <v>0</v>
      </c>
      <c r="I14" s="522">
        <f>'[3]ผูกสูตร Planfin65'!N97</f>
        <v>31331910.940000001</v>
      </c>
      <c r="J14" s="522">
        <f>'[3]ผูกสูตร Planfin65'!O97</f>
        <v>3208840.06</v>
      </c>
      <c r="K14" s="522">
        <f>'[3]ผูกสูตร Planfin65'!P97</f>
        <v>8478149.870000001</v>
      </c>
      <c r="L14" s="522">
        <f>'[3]ผูกสูตร Planfin65'!Q97</f>
        <v>9008353.6399999987</v>
      </c>
      <c r="M14" s="522">
        <f>'[3]ผูกสูตร Planfin65'!R97</f>
        <v>1552919.55</v>
      </c>
      <c r="N14" s="522">
        <f>'[3]ผูกสูตร Planfin65'!S97</f>
        <v>3994298.37</v>
      </c>
      <c r="O14" s="522">
        <f>'[3]ผูกสูตร Planfin65'!T97</f>
        <v>5101460.8999999994</v>
      </c>
      <c r="P14" s="522">
        <f>'[3]ผูกสูตร Planfin65'!U97</f>
        <v>3640477.85</v>
      </c>
      <c r="Q14" s="522">
        <f>'[3]ผูกสูตร Planfin65'!V97</f>
        <v>49732</v>
      </c>
      <c r="R14" s="522">
        <f>'[3]ผูกสูตร Planfin65'!W97</f>
        <v>35423252.850000001</v>
      </c>
      <c r="S14" s="522">
        <f>'[3]ผูกสูตร Planfin65'!X97</f>
        <v>8361967</v>
      </c>
      <c r="T14" s="522">
        <f>'[3]ผูกสูตร Planfin65'!Y97</f>
        <v>2173563.25</v>
      </c>
      <c r="U14" s="522">
        <f>'[3]ผูกสูตร Planfin65'!Z97</f>
        <v>24376265.27</v>
      </c>
      <c r="V14" s="522">
        <f>'[3]ผูกสูตร Planfin65'!AA97</f>
        <v>5700736.3499999987</v>
      </c>
      <c r="W14" s="522">
        <f>'[3]ผูกสูตร Planfin65'!AB97</f>
        <v>1403830.11</v>
      </c>
      <c r="X14" s="522">
        <f>'[3]ผูกสูตร Planfin65'!AC97</f>
        <v>10995161.16</v>
      </c>
      <c r="Y14" s="522">
        <f>'[3]ผูกสูตร Planfin65'!AD97</f>
        <v>1891469.3</v>
      </c>
      <c r="Z14" s="522">
        <f>'[3]ผูกสูตร Planfin65'!AE97</f>
        <v>1717079.54</v>
      </c>
      <c r="AA14" s="522">
        <f>'[3]ผูกสูตร Planfin65'!AF97</f>
        <v>5582254.5999999996</v>
      </c>
      <c r="AB14" s="522">
        <f>'[3]ผูกสูตร Planfin65'!AG97</f>
        <v>694534.06</v>
      </c>
      <c r="AC14" s="522">
        <f>'[3]ผูกสูตร Planfin65'!AH97</f>
        <v>8323143.4100000001</v>
      </c>
      <c r="AD14" s="522">
        <f>'[3]ผูกสูตร Planfin65'!AI97</f>
        <v>15850016.41</v>
      </c>
      <c r="AE14" s="522">
        <f>'[3]ผูกสูตร Planfin65'!AJ97</f>
        <v>3620660.44</v>
      </c>
      <c r="AF14" s="522">
        <f>'[3]ผูกสูตร Planfin65'!AK97</f>
        <v>2057572.12</v>
      </c>
      <c r="AG14" s="522">
        <f>'[3]ผูกสูตร Planfin65'!AL97</f>
        <v>4825837.6500000004</v>
      </c>
      <c r="AH14" s="522">
        <f>'[3]ผูกสูตร Planfin65'!AM97</f>
        <v>1922422.9500000002</v>
      </c>
      <c r="AI14" s="522">
        <f>'[3]ผูกสูตร Planfin65'!AN97</f>
        <v>15419600.25</v>
      </c>
      <c r="AJ14" s="522">
        <f>'[3]ผูกสูตร Planfin65'!AO97</f>
        <v>9670926.0099999998</v>
      </c>
      <c r="AK14" s="522">
        <f>'[3]ผูกสูตร Planfin65'!AP97</f>
        <v>3359819.2600000002</v>
      </c>
      <c r="AL14" s="522">
        <f>'[3]ผูกสูตร Planfin65'!AQ97</f>
        <v>4314199.1999999993</v>
      </c>
      <c r="AM14" s="522">
        <f>'[3]ผูกสูตร Planfin65'!AR97</f>
        <v>3940206.8</v>
      </c>
      <c r="AN14" s="522">
        <f>'[3]ผูกสูตร Planfin65'!AS97</f>
        <v>2347851.9699999997</v>
      </c>
      <c r="AO14" s="522">
        <f>'[3]ผูกสูตร Planfin65'!AT97</f>
        <v>2074126.26</v>
      </c>
      <c r="AP14" s="522">
        <f>'[3]ผูกสูตร Planfin65'!AU97</f>
        <v>10112636.539999999</v>
      </c>
      <c r="AQ14" s="522">
        <f>'[3]ผูกสูตร Planfin65'!AV97</f>
        <v>31389585.109999996</v>
      </c>
      <c r="AR14" s="522">
        <f>'[3]ผูกสูตร Planfin65'!AW97</f>
        <v>5356424.58</v>
      </c>
      <c r="AS14" s="522">
        <f>'[3]ผูกสูตร Planfin65'!AX97</f>
        <v>3318683.1500000004</v>
      </c>
      <c r="AT14" s="522">
        <f>'[3]ผูกสูตร Planfin65'!AY97</f>
        <v>2042615.45</v>
      </c>
      <c r="AU14" s="522">
        <f>'[3]ผูกสูตร Planfin65'!AZ97</f>
        <v>1046695.6</v>
      </c>
      <c r="AV14" s="522">
        <f>'[3]ผูกสูตร Planfin65'!BA97</f>
        <v>2541921.7399999998</v>
      </c>
      <c r="AW14" s="522">
        <f>'[3]ผูกสูตร Planfin65'!BB97</f>
        <v>14195675.239999998</v>
      </c>
      <c r="AX14" s="522">
        <f>'[3]ผูกสูตร Planfin65'!BC97</f>
        <v>3756122.88</v>
      </c>
      <c r="AY14" s="522">
        <f>'[3]ผูกสูตร Planfin65'!BD97</f>
        <v>5915458.9199999999</v>
      </c>
      <c r="AZ14" s="522">
        <f>'[3]ผูกสูตร Planfin65'!BE97</f>
        <v>851512</v>
      </c>
      <c r="BA14" s="522">
        <f>'[3]ผูกสูตร Planfin65'!BF97</f>
        <v>3394021</v>
      </c>
      <c r="BB14" s="522">
        <f>'[3]ผูกสูตร Planfin65'!BG97</f>
        <v>1213724</v>
      </c>
      <c r="BC14" s="522">
        <f>'[3]ผูกสูตร Planfin65'!BH97</f>
        <v>6103507</v>
      </c>
      <c r="BD14" s="522">
        <f>'[3]ผูกสูตร Planfin65'!BI97</f>
        <v>9150644.5</v>
      </c>
      <c r="BE14" s="522">
        <f>'[3]ผูกสูตร Planfin65'!BJ97</f>
        <v>3155931.05</v>
      </c>
      <c r="BF14" s="522">
        <f>'[3]ผูกสูตร Planfin65'!BK97</f>
        <v>12101</v>
      </c>
      <c r="BG14" s="522">
        <f>'[3]ผูกสูตร Planfin65'!BL97</f>
        <v>404418.5</v>
      </c>
      <c r="BH14" s="522">
        <f>'[3]ผูกสูตร Planfin65'!BM97</f>
        <v>6504399.7999999998</v>
      </c>
      <c r="BI14" s="522">
        <f>'[3]ผูกสูตร Planfin65'!BN97</f>
        <v>2799486.3099999996</v>
      </c>
      <c r="BJ14" s="522">
        <f>'[3]ผูกสูตร Planfin65'!BO97</f>
        <v>251810</v>
      </c>
      <c r="BK14" s="522">
        <f>'[3]ผูกสูตร Planfin65'!BP97</f>
        <v>186935</v>
      </c>
      <c r="BL14" s="522">
        <f>'[3]ผูกสูตร Planfin65'!BQ97</f>
        <v>313330.13</v>
      </c>
      <c r="BM14" s="522">
        <f>'[3]ผูกสูตร Planfin65'!BR97</f>
        <v>728023.13000000012</v>
      </c>
      <c r="BN14" s="522">
        <f>'[3]ผูกสูตร Planfin65'!BS97</f>
        <v>89356</v>
      </c>
      <c r="BO14" s="522">
        <f>'[3]ผูกสูตร Planfin65'!BT97</f>
        <v>13015689.130000001</v>
      </c>
      <c r="BP14" s="522">
        <f>'[3]ผูกสูตร Planfin65'!BU97</f>
        <v>718799</v>
      </c>
      <c r="BQ14" s="522">
        <f>'[3]ผูกสูตร Planfin65'!BV97</f>
        <v>404840</v>
      </c>
      <c r="BR14" s="522">
        <f>'[3]ผูกสูตร Planfin65'!BW97</f>
        <v>1001647.8999999999</v>
      </c>
      <c r="BS14" s="522">
        <f>'[3]ผูกสูตร Planfin65'!BX97</f>
        <v>3861558.21</v>
      </c>
      <c r="BT14" s="522">
        <f>'[3]ผูกสูตร Planfin65'!BY97</f>
        <v>4217204.5</v>
      </c>
      <c r="BU14" s="522">
        <f>'[3]ผูกสูตร Planfin65'!BZ97</f>
        <v>2030860</v>
      </c>
      <c r="BV14" s="522">
        <f>'[3]ผูกสูตร Planfin65'!CA97</f>
        <v>519605</v>
      </c>
      <c r="BW14" s="522">
        <f>'[3]ผูกสูตร Planfin65'!CB97</f>
        <v>575748</v>
      </c>
      <c r="BX14" s="523">
        <f t="shared" si="0"/>
        <v>439580420.94000006</v>
      </c>
      <c r="CA14" s="524"/>
    </row>
    <row r="15" spans="1:79" ht="14.25" customHeight="1">
      <c r="A15" s="520" t="s">
        <v>114</v>
      </c>
      <c r="B15" s="521" t="s">
        <v>10</v>
      </c>
      <c r="C15" s="522">
        <f>'[3]ผูกสูตร Planfin65'!H125</f>
        <v>520498282.0399999</v>
      </c>
      <c r="D15" s="522">
        <f>'[3]ผูกสูตร Planfin65'!I125</f>
        <v>205144416.10999998</v>
      </c>
      <c r="E15" s="522">
        <f>'[3]ผูกสูตร Planfin65'!J125</f>
        <v>278294476.27999997</v>
      </c>
      <c r="F15" s="522">
        <f>'[3]ผูกสูตร Planfin65'!K125</f>
        <v>174887948.65000001</v>
      </c>
      <c r="G15" s="522">
        <f>'[3]ผูกสูตร Planfin65'!L125</f>
        <v>73987506.640000001</v>
      </c>
      <c r="H15" s="522">
        <f>'[3]ผูกสูตร Planfin65'!M125</f>
        <v>35453704.640000001</v>
      </c>
      <c r="I15" s="522">
        <f>'[3]ผูกสูตร Planfin65'!N125</f>
        <v>609999460.84000003</v>
      </c>
      <c r="J15" s="522">
        <f>'[3]ผูกสูตร Planfin65'!O125</f>
        <v>174887948.65000001</v>
      </c>
      <c r="K15" s="522">
        <f>'[3]ผูกสูตร Planfin65'!P125</f>
        <v>42113712.089999996</v>
      </c>
      <c r="L15" s="522">
        <f>'[3]ผูกสูตร Planfin65'!Q125</f>
        <v>626924666.00999999</v>
      </c>
      <c r="M15" s="522">
        <f>'[3]ผูกสูตร Planfin65'!R125</f>
        <v>45123896.68</v>
      </c>
      <c r="N15" s="522">
        <f>'[3]ผูกสูตร Planfin65'!S125</f>
        <v>62314301.090000004</v>
      </c>
      <c r="O15" s="522">
        <f>'[3]ผูกสูตร Planfin65'!T125</f>
        <v>198061962.08999997</v>
      </c>
      <c r="P15" s="522">
        <f>'[3]ผูกสูตร Planfin65'!U125</f>
        <v>312406041.02999997</v>
      </c>
      <c r="Q15" s="522">
        <f>'[3]ผูกสูตร Planfin65'!V125</f>
        <v>4584119.1399999997</v>
      </c>
      <c r="R15" s="522">
        <f>'[3]ผูกสูตร Planfin65'!W125</f>
        <v>45889592.720000006</v>
      </c>
      <c r="S15" s="522">
        <f>'[3]ผูกสูตร Planfin65'!X125</f>
        <v>46895759.760000005</v>
      </c>
      <c r="T15" s="522">
        <f>'[3]ผูกสูตร Planfin65'!Y125</f>
        <v>27927995.890000001</v>
      </c>
      <c r="U15" s="522">
        <f>'[3]ผูกสูตร Planfin65'!Z125</f>
        <v>933635961.29999995</v>
      </c>
      <c r="V15" s="522">
        <f>'[3]ผูกสูตร Planfin65'!AA125</f>
        <v>137730040.78</v>
      </c>
      <c r="W15" s="522">
        <f>'[3]ผูกสูตร Planfin65'!AB125</f>
        <v>56912272.93</v>
      </c>
      <c r="X15" s="522">
        <f>'[3]ผูกสูตร Planfin65'!AC125</f>
        <v>164072389.59999999</v>
      </c>
      <c r="Y15" s="522">
        <f>'[3]ผูกสูตร Planfin65'!AD125</f>
        <v>28769158.579999994</v>
      </c>
      <c r="Z15" s="522">
        <f>'[3]ผูกสูตร Planfin65'!AE125</f>
        <v>54935499.359999999</v>
      </c>
      <c r="AA15" s="522">
        <f>'[3]ผูกสูตร Planfin65'!AF125</f>
        <v>57439206.68</v>
      </c>
      <c r="AB15" s="522">
        <f>'[3]ผูกสูตร Planfin65'!AG125</f>
        <v>37082635.199999996</v>
      </c>
      <c r="AC15" s="522">
        <f>'[3]ผูกสูตร Planfin65'!AH125</f>
        <v>85427080.13000001</v>
      </c>
      <c r="AD15" s="522">
        <f>'[3]ผูกสูตร Planfin65'!AI125</f>
        <v>1010213898.4499999</v>
      </c>
      <c r="AE15" s="522">
        <f>'[3]ผูกสูตร Planfin65'!AJ125</f>
        <v>47969094.829999998</v>
      </c>
      <c r="AF15" s="522">
        <f>'[3]ผูกสูตร Planfin65'!AK125</f>
        <v>15711946.649999999</v>
      </c>
      <c r="AG15" s="522">
        <f>'[3]ผูกสูตร Planfin65'!AL125</f>
        <v>24065501.140000001</v>
      </c>
      <c r="AH15" s="522">
        <f>'[3]ผูกสูตร Planfin65'!AM125</f>
        <v>24043230.199999999</v>
      </c>
      <c r="AI15" s="522">
        <f>'[3]ผูกสูตร Planfin65'!AN125</f>
        <v>67595246.359999999</v>
      </c>
      <c r="AJ15" s="522">
        <f>'[3]ผูกสูตร Planfin65'!AO125</f>
        <v>30865630.75</v>
      </c>
      <c r="AK15" s="522">
        <f>'[3]ผูกสูตร Planfin65'!AP125</f>
        <v>25538941.019999996</v>
      </c>
      <c r="AL15" s="522">
        <f>'[3]ผูกสูตร Planfin65'!AQ125</f>
        <v>77532923.590000004</v>
      </c>
      <c r="AM15" s="522">
        <f>'[3]ผูกสูตร Planfin65'!AR125</f>
        <v>35045804.219999999</v>
      </c>
      <c r="AN15" s="522">
        <f>'[3]ผูกสูตร Planfin65'!AS125</f>
        <v>20065800.129999999</v>
      </c>
      <c r="AO15" s="522">
        <f>'[3]ผูกสูตร Planfin65'!AT125</f>
        <v>28356529.98</v>
      </c>
      <c r="AP15" s="522">
        <f>'[3]ผูกสูตร Planfin65'!AU125</f>
        <v>226866529.15999997</v>
      </c>
      <c r="AQ15" s="522">
        <f>'[3]ผูกสูตร Planfin65'!AV125</f>
        <v>24490313.949999996</v>
      </c>
      <c r="AR15" s="522">
        <f>'[3]ผูกสูตร Planfin65'!AW125</f>
        <v>32486858.840000004</v>
      </c>
      <c r="AS15" s="522">
        <f>'[3]ผูกสูตร Planfin65'!AX125</f>
        <v>35253397.82</v>
      </c>
      <c r="AT15" s="522">
        <f>'[3]ผูกสูตร Planfin65'!AY125</f>
        <v>21012414.470000003</v>
      </c>
      <c r="AU15" s="522">
        <f>'[3]ผูกสูตร Planfin65'!AZ125</f>
        <v>3039043.77</v>
      </c>
      <c r="AV15" s="522">
        <f>'[3]ผูกสูตร Planfin65'!BA125</f>
        <v>15736518.060000002</v>
      </c>
      <c r="AW15" s="522">
        <f>'[3]ผูกสูตร Planfin65'!BB125</f>
        <v>693752948.39999998</v>
      </c>
      <c r="AX15" s="522">
        <f>'[3]ผูกสูตร Planfin65'!BC125</f>
        <v>18515406.879999999</v>
      </c>
      <c r="AY15" s="522">
        <f>'[3]ผูกสูตร Planfin65'!BD125</f>
        <v>44061946.619999997</v>
      </c>
      <c r="AZ15" s="522">
        <f>'[3]ผูกสูตร Planfin65'!BE125</f>
        <v>76677752.719999999</v>
      </c>
      <c r="BA15" s="522">
        <f>'[3]ผูกสูตร Planfin65'!BF125</f>
        <v>51298627.939999998</v>
      </c>
      <c r="BB15" s="522">
        <f>'[3]ผูกสูตร Planfin65'!BG125</f>
        <v>51059105.260000005</v>
      </c>
      <c r="BC15" s="522">
        <f>'[3]ผูกสูตร Planfin65'!BH125</f>
        <v>213550623.42000002</v>
      </c>
      <c r="BD15" s="522">
        <f>'[3]ผูกสูตร Planfin65'!BI125</f>
        <v>70969413.669999987</v>
      </c>
      <c r="BE15" s="522">
        <f>'[3]ผูกสูตร Planfin65'!BJ125</f>
        <v>40138416.669999994</v>
      </c>
      <c r="BF15" s="522">
        <f>'[3]ผูกสูตร Planfin65'!BK125</f>
        <v>34587805.879999995</v>
      </c>
      <c r="BG15" s="522">
        <f>'[3]ผูกสูตร Planfin65'!BL125</f>
        <v>7751825.4199999999</v>
      </c>
      <c r="BH15" s="522">
        <f>'[3]ผูกสูตร Planfin65'!BM125</f>
        <v>586063814.50999987</v>
      </c>
      <c r="BI15" s="522">
        <f>'[3]ผูกสูตร Planfin65'!BN125</f>
        <v>165590056.36999997</v>
      </c>
      <c r="BJ15" s="522">
        <f>'[3]ผูกสูตร Planfin65'!BO125</f>
        <v>25587302.600000001</v>
      </c>
      <c r="BK15" s="522">
        <f>'[3]ผูกสูตร Planfin65'!BP125</f>
        <v>19877022.77</v>
      </c>
      <c r="BL15" s="522">
        <f>'[3]ผูกสูตร Planfin65'!BQ125</f>
        <v>30847115.230000004</v>
      </c>
      <c r="BM15" s="522">
        <f>'[3]ผูกสูตร Planfin65'!BR125</f>
        <v>69378848.229999989</v>
      </c>
      <c r="BN15" s="522">
        <f>'[3]ผูกสูตร Planfin65'!BS125</f>
        <v>17204262.649999999</v>
      </c>
      <c r="BO15" s="522">
        <f>'[3]ผูกสูตร Planfin65'!BT125</f>
        <v>332663342.8499999</v>
      </c>
      <c r="BP15" s="522">
        <f>'[3]ผูกสูตร Planfin65'!BU125</f>
        <v>47599353.140000008</v>
      </c>
      <c r="BQ15" s="522">
        <f>'[3]ผูกสูตร Planfin65'!BV125</f>
        <v>43677367.620000005</v>
      </c>
      <c r="BR15" s="522">
        <f>'[3]ผูกสูตร Planfin65'!BW125</f>
        <v>54592384.5</v>
      </c>
      <c r="BS15" s="522">
        <f>'[3]ผูกสูตร Planfin65'!BX125</f>
        <v>44023186.590000004</v>
      </c>
      <c r="BT15" s="522">
        <f>'[3]ผูกสูตร Planfin65'!BY125</f>
        <v>155767975.00000003</v>
      </c>
      <c r="BU15" s="522">
        <f>'[3]ผูกสูตร Planfin65'!BZ125</f>
        <v>29114719.359999999</v>
      </c>
      <c r="BV15" s="522">
        <f>'[3]ผูกสูตร Planfin65'!CA125</f>
        <v>39494424.690000005</v>
      </c>
      <c r="BW15" s="522">
        <f>'[3]ผูกสูตร Planfin65'!CB125</f>
        <v>19448056.759999998</v>
      </c>
      <c r="BX15" s="523">
        <f t="shared" si="0"/>
        <v>9790582764.0500031</v>
      </c>
      <c r="CA15" s="524"/>
    </row>
    <row r="16" spans="1:79" ht="14.25" customHeight="1">
      <c r="A16" s="520" t="s">
        <v>115</v>
      </c>
      <c r="B16" s="521" t="s">
        <v>31</v>
      </c>
      <c r="C16" s="522">
        <f>'[3]ผูกสูตร Planfin65'!H127</f>
        <v>408910267.60000002</v>
      </c>
      <c r="D16" s="522">
        <f>'[3]ผูกสูตร Planfin65'!I127</f>
        <v>111636297.58</v>
      </c>
      <c r="E16" s="522">
        <f>'[3]ผูกสูตร Planfin65'!J127</f>
        <v>131281534.69</v>
      </c>
      <c r="F16" s="522">
        <f>'[3]ผูกสูตร Planfin65'!K127</f>
        <v>68242739.599999994</v>
      </c>
      <c r="G16" s="522">
        <f>'[3]ผูกสูตร Planfin65'!L127</f>
        <v>49285710.799999997</v>
      </c>
      <c r="H16" s="522">
        <f>'[3]ผูกสูตร Planfin65'!M127</f>
        <v>19632896.879999999</v>
      </c>
      <c r="I16" s="522">
        <f>'[3]ผูกสูตร Planfin65'!N127</f>
        <v>692197037.71000004</v>
      </c>
      <c r="J16" s="522">
        <f>'[3]ผูกสูตร Planfin65'!O127</f>
        <v>68242739.599999994</v>
      </c>
      <c r="K16" s="522">
        <f>'[3]ผูกสูตร Planfin65'!P127</f>
        <v>34284329.93</v>
      </c>
      <c r="L16" s="522">
        <f>'[3]ผูกสูตร Planfin65'!Q127</f>
        <v>210853609.34999999</v>
      </c>
      <c r="M16" s="522">
        <f>'[3]ผูกสูตร Planfin65'!R127</f>
        <v>33707776.93</v>
      </c>
      <c r="N16" s="522">
        <f>'[3]ผูกสูตร Planfin65'!S127</f>
        <v>73244304.950000003</v>
      </c>
      <c r="O16" s="522">
        <f>'[3]ผูกสูตร Planfin65'!T127</f>
        <v>135392991.50999999</v>
      </c>
      <c r="P16" s="522">
        <f>'[3]ผูกสูตร Planfin65'!U127</f>
        <v>122361646.11</v>
      </c>
      <c r="Q16" s="522">
        <f>'[3]ผูกสูตร Planfin65'!V127</f>
        <v>13535672.720000001</v>
      </c>
      <c r="R16" s="522">
        <f>'[3]ผูกสูตร Planfin65'!W127</f>
        <v>61529511.189999998</v>
      </c>
      <c r="S16" s="522">
        <f>'[3]ผูกสูตร Planfin65'!X127</f>
        <v>48182611.689999998</v>
      </c>
      <c r="T16" s="522">
        <f>'[3]ผูกสูตร Planfin65'!Y127</f>
        <v>18954363</v>
      </c>
      <c r="U16" s="522">
        <f>'[3]ผูกสูตร Planfin65'!Z127</f>
        <v>457468563.97000003</v>
      </c>
      <c r="V16" s="522">
        <f>'[3]ผูกสูตร Planfin65'!AA127</f>
        <v>138190357.47999999</v>
      </c>
      <c r="W16" s="522">
        <f>'[3]ผูกสูตร Planfin65'!AB127</f>
        <v>65581339.619999997</v>
      </c>
      <c r="X16" s="522">
        <f>'[3]ผูกสูตร Planfin65'!AC127</f>
        <v>138862989.83000001</v>
      </c>
      <c r="Y16" s="522">
        <f>'[3]ผูกสูตร Planfin65'!AD127</f>
        <v>43940693.079999998</v>
      </c>
      <c r="Z16" s="522">
        <f>'[3]ผูกสูตร Planfin65'!AE127</f>
        <v>60522436.729999997</v>
      </c>
      <c r="AA16" s="522">
        <f>'[3]ผูกสูตร Planfin65'!AF127</f>
        <v>49291268.530000001</v>
      </c>
      <c r="AB16" s="522">
        <f>'[3]ผูกสูตร Planfin65'!AG127</f>
        <v>24890790.199999999</v>
      </c>
      <c r="AC16" s="522">
        <f>'[3]ผูกสูตร Planfin65'!AH127</f>
        <v>18929835.52</v>
      </c>
      <c r="AD16" s="522">
        <f>'[3]ผูกสูตร Planfin65'!AI127</f>
        <v>606637767.5</v>
      </c>
      <c r="AE16" s="522">
        <f>'[3]ผูกสูตร Planfin65'!AJ127</f>
        <v>38034660.369999997</v>
      </c>
      <c r="AF16" s="522">
        <f>'[3]ผูกสูตร Planfin65'!AK127</f>
        <v>28061073.710000001</v>
      </c>
      <c r="AG16" s="522">
        <f>'[3]ผูกสูตร Planfin65'!AL127</f>
        <v>29054981.789999999</v>
      </c>
      <c r="AH16" s="522">
        <f>'[3]ผูกสูตร Planfin65'!AM127</f>
        <v>26615151.449999999</v>
      </c>
      <c r="AI16" s="522">
        <f>'[3]ผูกสูตร Planfin65'!AN127</f>
        <v>44053446.549999997</v>
      </c>
      <c r="AJ16" s="522">
        <f>'[3]ผูกสูตร Planfin65'!AO127</f>
        <v>34640248.5</v>
      </c>
      <c r="AK16" s="522">
        <f>'[3]ผูกสูตร Planfin65'!AP127</f>
        <v>32412142.059999999</v>
      </c>
      <c r="AL16" s="522">
        <f>'[3]ผูกสูตร Planfin65'!AQ127</f>
        <v>49800522.409999996</v>
      </c>
      <c r="AM16" s="522">
        <f>'[3]ผูกสูตร Planfin65'!AR127</f>
        <v>27553872.289999999</v>
      </c>
      <c r="AN16" s="522">
        <f>'[3]ผูกสูตร Planfin65'!AS127</f>
        <v>32689134.329999998</v>
      </c>
      <c r="AO16" s="522">
        <f>'[3]ผูกสูตร Planfin65'!AT127</f>
        <v>31566076.02</v>
      </c>
      <c r="AP16" s="522">
        <f>'[3]ผูกสูตร Planfin65'!AU127</f>
        <v>255501479.47</v>
      </c>
      <c r="AQ16" s="522">
        <f>'[3]ผูกสูตร Planfin65'!AV127</f>
        <v>40437184.590000004</v>
      </c>
      <c r="AR16" s="522">
        <f>'[3]ผูกสูตร Planfin65'!AW127</f>
        <v>35789750.770000003</v>
      </c>
      <c r="AS16" s="522">
        <f>'[3]ผูกสูตร Planfin65'!AX127</f>
        <v>35620296.619999997</v>
      </c>
      <c r="AT16" s="522">
        <f>'[3]ผูกสูตร Planfin65'!AY127</f>
        <v>31978455.82</v>
      </c>
      <c r="AU16" s="522">
        <f>'[3]ผูกสูตร Planfin65'!AZ127</f>
        <v>9212500.9600000009</v>
      </c>
      <c r="AV16" s="522">
        <f>'[3]ผูกสูตร Planfin65'!BA127</f>
        <v>16233296.66</v>
      </c>
      <c r="AW16" s="522">
        <f>'[3]ผูกสูตร Planfin65'!BB127</f>
        <v>458996676.48000002</v>
      </c>
      <c r="AX16" s="522">
        <f>'[3]ผูกสูตร Planfin65'!BC127</f>
        <v>30762286.32</v>
      </c>
      <c r="AY16" s="522">
        <f>'[3]ผูกสูตร Planfin65'!BD127</f>
        <v>47815048.899999999</v>
      </c>
      <c r="AZ16" s="522">
        <f>'[3]ผูกสูตร Planfin65'!BE127</f>
        <v>65535184.869999997</v>
      </c>
      <c r="BA16" s="522">
        <f>'[3]ผูกสูตร Planfin65'!BF127</f>
        <v>68048541.969999999</v>
      </c>
      <c r="BB16" s="522">
        <f>'[3]ผูกสูตร Planfin65'!BG127</f>
        <v>47820032.75</v>
      </c>
      <c r="BC16" s="522">
        <f>'[3]ผูกสูตร Planfin65'!BH127</f>
        <v>88404590.159999996</v>
      </c>
      <c r="BD16" s="522">
        <f>'[3]ผูกสูตร Planfin65'!BI127</f>
        <v>80598370.379999995</v>
      </c>
      <c r="BE16" s="522">
        <f>'[3]ผูกสูตร Planfin65'!BJ127</f>
        <v>41627774.649999999</v>
      </c>
      <c r="BF16" s="522">
        <f>'[3]ผูกสูตร Planfin65'!BK127</f>
        <v>20678715.760000002</v>
      </c>
      <c r="BG16" s="522">
        <f>'[3]ผูกสูตร Planfin65'!BL127</f>
        <v>13595687.310000001</v>
      </c>
      <c r="BH16" s="522">
        <f>'[3]ผูกสูตร Planfin65'!BM127</f>
        <v>391408619.52999997</v>
      </c>
      <c r="BI16" s="522">
        <f>'[3]ผูกสูตร Planfin65'!BN127</f>
        <v>152656497.22999999</v>
      </c>
      <c r="BJ16" s="522">
        <f>'[3]ผูกสูตร Planfin65'!BO127</f>
        <v>39720429.259999998</v>
      </c>
      <c r="BK16" s="522">
        <f>'[3]ผูกสูตร Planfin65'!BP127</f>
        <v>17685591.48</v>
      </c>
      <c r="BL16" s="522">
        <f>'[3]ผูกสูตร Planfin65'!BQ127</f>
        <v>42684712.649999999</v>
      </c>
      <c r="BM16" s="522">
        <f>'[3]ผูกสูตร Planfin65'!BR127</f>
        <v>57775176.289999999</v>
      </c>
      <c r="BN16" s="522">
        <f>'[3]ผูกสูตร Planfin65'!BS127</f>
        <v>31983145.350000001</v>
      </c>
      <c r="BO16" s="522">
        <f>'[3]ผูกสูตร Planfin65'!BT127</f>
        <v>238921369.09</v>
      </c>
      <c r="BP16" s="522">
        <f>'[3]ผูกสูตร Planfin65'!BU127</f>
        <v>33719294.350000001</v>
      </c>
      <c r="BQ16" s="522">
        <f>'[3]ผูกสูตร Planfin65'!BV127</f>
        <v>33444654.91</v>
      </c>
      <c r="BR16" s="522">
        <f>'[3]ผูกสูตร Planfin65'!BW127</f>
        <v>53872821.729999997</v>
      </c>
      <c r="BS16" s="522">
        <f>'[3]ผูกสูตร Planfin65'!BX127</f>
        <v>55135255.600000001</v>
      </c>
      <c r="BT16" s="522">
        <f>'[3]ผูกสูตร Planfin65'!BY127</f>
        <v>107591379.53</v>
      </c>
      <c r="BU16" s="522">
        <f>'[3]ผูกสูตร Planfin65'!BZ127</f>
        <v>35858099.899999999</v>
      </c>
      <c r="BV16" s="522">
        <f>'[3]ผูกสูตร Planfin65'!CA127</f>
        <v>13933393.119999999</v>
      </c>
      <c r="BW16" s="522">
        <f>'[3]ผูกสูตร Planfin65'!CB127</f>
        <v>16918754.719999999</v>
      </c>
      <c r="BX16" s="523">
        <f t="shared" si="0"/>
        <v>6992238462.9599981</v>
      </c>
      <c r="CA16" s="525"/>
    </row>
    <row r="17" spans="1:76" ht="14.25" customHeight="1">
      <c r="A17" s="520" t="s">
        <v>116</v>
      </c>
      <c r="B17" s="521" t="s">
        <v>32</v>
      </c>
      <c r="C17" s="522">
        <f>'[3]ผูกสูตร Planfin65'!H172</f>
        <v>280019993.60000002</v>
      </c>
      <c r="D17" s="522">
        <f>'[3]ผูกสูตร Planfin65'!I172</f>
        <v>48321233.960000001</v>
      </c>
      <c r="E17" s="522">
        <f>'[3]ผูกสูตร Planfin65'!J172</f>
        <v>105439972.2</v>
      </c>
      <c r="F17" s="522">
        <f>'[3]ผูกสูตร Planfin65'!K172</f>
        <v>41475751.009999998</v>
      </c>
      <c r="G17" s="522">
        <f>'[3]ผูกสูตร Planfin65'!L172</f>
        <v>35404478.07</v>
      </c>
      <c r="H17" s="522">
        <f>'[3]ผูกสูตร Planfin65'!M172</f>
        <v>19457582.579999998</v>
      </c>
      <c r="I17" s="522">
        <f>'[3]ผูกสูตร Planfin65'!N172</f>
        <v>392192960.36000001</v>
      </c>
      <c r="J17" s="522">
        <f>'[3]ผูกสูตร Planfin65'!O172</f>
        <v>41475751.009999998</v>
      </c>
      <c r="K17" s="522">
        <f>'[3]ผูกสูตร Planfin65'!P172</f>
        <v>23374099.91</v>
      </c>
      <c r="L17" s="522">
        <f>'[3]ผูกสูตร Planfin65'!Q172</f>
        <v>184056136.87</v>
      </c>
      <c r="M17" s="522">
        <f>'[3]ผูกสูตร Planfin65'!R172</f>
        <v>24356585.349999998</v>
      </c>
      <c r="N17" s="522">
        <f>'[3]ผูกสูตร Planfin65'!S172</f>
        <v>46610110.489999995</v>
      </c>
      <c r="O17" s="522">
        <f>'[3]ผูกสูตร Planfin65'!T172</f>
        <v>111060351.38</v>
      </c>
      <c r="P17" s="522">
        <f>'[3]ผูกสูตร Planfin65'!U172</f>
        <v>111543982.58000001</v>
      </c>
      <c r="Q17" s="522">
        <f>'[3]ผูกสูตร Planfin65'!V172</f>
        <v>5572733.4900000002</v>
      </c>
      <c r="R17" s="522">
        <f>'[3]ผูกสูตร Planfin65'!W172</f>
        <v>26472912.07</v>
      </c>
      <c r="S17" s="522">
        <f>'[3]ผูกสูตร Planfin65'!X172</f>
        <v>23572799.329999998</v>
      </c>
      <c r="T17" s="522">
        <f>'[3]ผูกสูตร Planfin65'!Y172</f>
        <v>15288414.640000001</v>
      </c>
      <c r="U17" s="522">
        <f>'[3]ผูกสูตร Planfin65'!Z172</f>
        <v>253630838.62</v>
      </c>
      <c r="V17" s="522">
        <f>'[3]ผูกสูตร Planfin65'!AA172</f>
        <v>61529339.939999998</v>
      </c>
      <c r="W17" s="522">
        <f>'[3]ผูกสูตร Planfin65'!AB172</f>
        <v>15651873.540000001</v>
      </c>
      <c r="X17" s="522">
        <f>'[3]ผูกสูตร Planfin65'!AC172</f>
        <v>92187263.629999995</v>
      </c>
      <c r="Y17" s="522">
        <f>'[3]ผูกสูตร Planfin65'!AD172</f>
        <v>14408143.300000001</v>
      </c>
      <c r="Z17" s="522">
        <f>'[3]ผูกสูตร Planfin65'!AE172</f>
        <v>21807117.539999999</v>
      </c>
      <c r="AA17" s="522">
        <f>'[3]ผูกสูตร Planfin65'!AF172</f>
        <v>42672017.590000004</v>
      </c>
      <c r="AB17" s="522">
        <f>'[3]ผูกสูตร Planfin65'!AG172</f>
        <v>1747264.7</v>
      </c>
      <c r="AC17" s="522">
        <f>'[3]ผูกสูตร Planfin65'!AH172</f>
        <v>18133284.710000001</v>
      </c>
      <c r="AD17" s="522">
        <f>'[3]ผูกสูตร Planfin65'!AI172</f>
        <v>405590235.81</v>
      </c>
      <c r="AE17" s="522">
        <f>'[3]ผูกสูตร Planfin65'!AJ172</f>
        <v>14891513.119999999</v>
      </c>
      <c r="AF17" s="522">
        <f>'[3]ผูกสูตร Planfin65'!AK172</f>
        <v>8736693.870000001</v>
      </c>
      <c r="AG17" s="522">
        <f>'[3]ผูกสูตร Planfin65'!AL172</f>
        <v>13248041.1</v>
      </c>
      <c r="AH17" s="522">
        <f>'[3]ผูกสูตร Planfin65'!AM172</f>
        <v>10598180.119999999</v>
      </c>
      <c r="AI17" s="522">
        <f>'[3]ผูกสูตร Planfin65'!AN172</f>
        <v>10252696.360000001</v>
      </c>
      <c r="AJ17" s="522">
        <f>'[3]ผูกสูตร Planfin65'!AO172</f>
        <v>21489429.239999998</v>
      </c>
      <c r="AK17" s="522">
        <f>'[3]ผูกสูตร Planfin65'!AP172</f>
        <v>12175176.369999999</v>
      </c>
      <c r="AL17" s="522">
        <f>'[3]ผูกสูตร Planfin65'!AQ172</f>
        <v>18591313.770000003</v>
      </c>
      <c r="AM17" s="522">
        <f>'[3]ผูกสูตร Planfin65'!AR172</f>
        <v>16143543.460000001</v>
      </c>
      <c r="AN17" s="522">
        <f>'[3]ผูกสูตร Planfin65'!AS172</f>
        <v>20335093.41</v>
      </c>
      <c r="AO17" s="522">
        <f>'[3]ผูกสูตร Planfin65'!AT172</f>
        <v>50426001.169999994</v>
      </c>
      <c r="AP17" s="522">
        <f>'[3]ผูกสูตร Planfin65'!AU172</f>
        <v>126553059.65000001</v>
      </c>
      <c r="AQ17" s="522">
        <f>'[3]ผูกสูตร Planfin65'!AV172</f>
        <v>41053710.009999998</v>
      </c>
      <c r="AR17" s="522">
        <f>'[3]ผูกสูตร Planfin65'!AW172</f>
        <v>10860347.91</v>
      </c>
      <c r="AS17" s="522">
        <f>'[3]ผูกสูตร Planfin65'!AX172</f>
        <v>12513681.539999999</v>
      </c>
      <c r="AT17" s="522">
        <f>'[3]ผูกสูตร Planfin65'!AY172</f>
        <v>7846219.79</v>
      </c>
      <c r="AU17" s="522">
        <f>'[3]ผูกสูตร Planfin65'!AZ172</f>
        <v>3148559.97</v>
      </c>
      <c r="AV17" s="522">
        <f>'[3]ผูกสูตร Planfin65'!BA172</f>
        <v>9750517.8900000006</v>
      </c>
      <c r="AW17" s="522">
        <f>'[3]ผูกสูตร Planfin65'!BB172</f>
        <v>263347918.56999999</v>
      </c>
      <c r="AX17" s="522">
        <f>'[3]ผูกสูตร Planfin65'!BC172</f>
        <v>10716461.800000001</v>
      </c>
      <c r="AY17" s="522">
        <f>'[3]ผูกสูตร Planfin65'!BD172</f>
        <v>45037469.939999998</v>
      </c>
      <c r="AZ17" s="522">
        <f>'[3]ผูกสูตร Planfin65'!BE172</f>
        <v>41954646.589999996</v>
      </c>
      <c r="BA17" s="522">
        <f>'[3]ผูกสูตร Planfin65'!BF172</f>
        <v>13826318.1</v>
      </c>
      <c r="BB17" s="522">
        <f>'[3]ผูกสูตร Planfin65'!BG172</f>
        <v>23504531.140000001</v>
      </c>
      <c r="BC17" s="522">
        <f>'[3]ผูกสูตร Planfin65'!BH172</f>
        <v>55691239.169999994</v>
      </c>
      <c r="BD17" s="522">
        <f>'[3]ผูกสูตร Planfin65'!BI172</f>
        <v>38678690.460000001</v>
      </c>
      <c r="BE17" s="522">
        <f>'[3]ผูกสูตร Planfin65'!BJ172</f>
        <v>42306372.920000002</v>
      </c>
      <c r="BF17" s="522">
        <f>'[3]ผูกสูตร Planfin65'!BK172</f>
        <v>10924889.32</v>
      </c>
      <c r="BG17" s="522">
        <f>'[3]ผูกสูตร Planfin65'!BL172</f>
        <v>9686062.370000001</v>
      </c>
      <c r="BH17" s="522">
        <f>'[3]ผูกสูตร Planfin65'!BM172</f>
        <v>286632615.33000004</v>
      </c>
      <c r="BI17" s="522">
        <f>'[3]ผูกสูตร Planfin65'!BN172</f>
        <v>259211700.90000001</v>
      </c>
      <c r="BJ17" s="522">
        <f>'[3]ผูกสูตร Planfin65'!BO172</f>
        <v>14201423.030000001</v>
      </c>
      <c r="BK17" s="522">
        <f>'[3]ผูกสูตร Planfin65'!BP172</f>
        <v>9280776.5099999998</v>
      </c>
      <c r="BL17" s="522">
        <f>'[3]ผูกสูตร Planfin65'!BQ172</f>
        <v>19038810.170000002</v>
      </c>
      <c r="BM17" s="522">
        <f>'[3]ผูกสูตร Planfin65'!BR172</f>
        <v>26252928.75</v>
      </c>
      <c r="BN17" s="522">
        <f>'[3]ผูกสูตร Planfin65'!BS172</f>
        <v>7018415.0599999996</v>
      </c>
      <c r="BO17" s="522">
        <f>'[3]ผูกสูตร Planfin65'!BT172</f>
        <v>74656235.189999998</v>
      </c>
      <c r="BP17" s="522">
        <f>'[3]ผูกสูตร Planfin65'!BU172</f>
        <v>17239329.039999999</v>
      </c>
      <c r="BQ17" s="522">
        <f>'[3]ผูกสูตร Planfin65'!BV172</f>
        <v>12357751.43</v>
      </c>
      <c r="BR17" s="522">
        <f>'[3]ผูกสูตร Planfin65'!BW172</f>
        <v>17570405.670000002</v>
      </c>
      <c r="BS17" s="522">
        <f>'[3]ผูกสูตร Planfin65'!BX172</f>
        <v>23948184.91</v>
      </c>
      <c r="BT17" s="522">
        <f>'[3]ผูกสูตร Planfin65'!BY172</f>
        <v>138620517.97</v>
      </c>
      <c r="BU17" s="522">
        <f>'[3]ผูกสูตร Planfin65'!BZ172</f>
        <v>13649531.530000001</v>
      </c>
      <c r="BV17" s="522">
        <f>'[3]ผูกสูตร Planfin65'!CA172</f>
        <v>20915191.760000002</v>
      </c>
      <c r="BW17" s="522">
        <f>'[3]ผูกสูตร Planfin65'!CB172</f>
        <v>16094375.539999999</v>
      </c>
      <c r="BX17" s="523">
        <f t="shared" si="0"/>
        <v>4384029800.1999998</v>
      </c>
    </row>
    <row r="18" spans="1:76" ht="14.25" customHeight="1">
      <c r="A18" s="520" t="s">
        <v>164</v>
      </c>
      <c r="B18" s="521" t="s">
        <v>1396</v>
      </c>
      <c r="C18" s="522">
        <f>'[3]ผูกสูตร Planfin65'!H182</f>
        <v>0</v>
      </c>
      <c r="D18" s="522">
        <f>'[3]ผูกสูตร Planfin65'!I182</f>
        <v>0</v>
      </c>
      <c r="E18" s="522">
        <f>'[3]ผูกสูตร Planfin65'!J182</f>
        <v>0</v>
      </c>
      <c r="F18" s="522">
        <f>'[3]ผูกสูตร Planfin65'!K182</f>
        <v>0</v>
      </c>
      <c r="G18" s="522">
        <f>'[3]ผูกสูตร Planfin65'!L182</f>
        <v>0</v>
      </c>
      <c r="H18" s="522">
        <f>'[3]ผูกสูตร Planfin65'!M182</f>
        <v>0</v>
      </c>
      <c r="I18" s="522">
        <f>'[3]ผูกสูตร Planfin65'!N182</f>
        <v>1284087051.02</v>
      </c>
      <c r="J18" s="522">
        <f>'[3]ผูกสูตร Planfin65'!O182</f>
        <v>0</v>
      </c>
      <c r="K18" s="522">
        <f>'[3]ผูกสูตร Planfin65'!P182</f>
        <v>0</v>
      </c>
      <c r="L18" s="522">
        <f>'[3]ผูกสูตร Planfin65'!Q182</f>
        <v>50000000</v>
      </c>
      <c r="M18" s="522">
        <f>'[3]ผูกสูตร Planfin65'!R182</f>
        <v>0</v>
      </c>
      <c r="N18" s="522">
        <f>'[3]ผูกสูตร Planfin65'!S182</f>
        <v>0</v>
      </c>
      <c r="O18" s="522">
        <f>'[3]ผูกสูตร Planfin65'!T182</f>
        <v>0</v>
      </c>
      <c r="P18" s="522">
        <f>'[3]ผูกสูตร Planfin65'!U182</f>
        <v>0</v>
      </c>
      <c r="Q18" s="522">
        <f>'[3]ผูกสูตร Planfin65'!V182</f>
        <v>0</v>
      </c>
      <c r="R18" s="522">
        <f>'[3]ผูกสูตร Planfin65'!W182</f>
        <v>0</v>
      </c>
      <c r="S18" s="522">
        <f>'[3]ผูกสูตร Planfin65'!X182</f>
        <v>0</v>
      </c>
      <c r="T18" s="522">
        <f>'[3]ผูกสูตร Planfin65'!Y182</f>
        <v>0</v>
      </c>
      <c r="U18" s="522">
        <f>'[3]ผูกสูตร Planfin65'!Z182</f>
        <v>0</v>
      </c>
      <c r="V18" s="522">
        <f>'[3]ผูกสูตร Planfin65'!AA182</f>
        <v>101349</v>
      </c>
      <c r="W18" s="522">
        <f>'[3]ผูกสูตร Planfin65'!AB182</f>
        <v>0</v>
      </c>
      <c r="X18" s="522">
        <f>'[3]ผูกสูตร Planfin65'!AC182</f>
        <v>1083546.82</v>
      </c>
      <c r="Y18" s="522">
        <f>'[3]ผูกสูตร Planfin65'!AD182</f>
        <v>0</v>
      </c>
      <c r="Z18" s="522">
        <f>'[3]ผูกสูตร Planfin65'!AE182</f>
        <v>0</v>
      </c>
      <c r="AA18" s="522">
        <f>'[3]ผูกสูตร Planfin65'!AF182</f>
        <v>0</v>
      </c>
      <c r="AB18" s="522">
        <f>'[3]ผูกสูตร Planfin65'!AG182</f>
        <v>0</v>
      </c>
      <c r="AC18" s="522">
        <f>'[3]ผูกสูตร Planfin65'!AH182</f>
        <v>0</v>
      </c>
      <c r="AD18" s="522">
        <f>'[3]ผูกสูตร Planfin65'!AI182</f>
        <v>1119308979.8499999</v>
      </c>
      <c r="AE18" s="522">
        <f>'[3]ผูกสูตร Planfin65'!AJ182</f>
        <v>0</v>
      </c>
      <c r="AF18" s="522">
        <f>'[3]ผูกสูตร Planfin65'!AK182</f>
        <v>0</v>
      </c>
      <c r="AG18" s="522">
        <f>'[3]ผูกสูตร Planfin65'!AL182</f>
        <v>0</v>
      </c>
      <c r="AH18" s="522">
        <f>'[3]ผูกสูตร Planfin65'!AM182</f>
        <v>0</v>
      </c>
      <c r="AI18" s="522">
        <f>'[3]ผูกสูตร Planfin65'!AN182</f>
        <v>0</v>
      </c>
      <c r="AJ18" s="522">
        <f>'[3]ผูกสูตร Planfin65'!AO182</f>
        <v>0</v>
      </c>
      <c r="AK18" s="522">
        <f>'[3]ผูกสูตร Planfin65'!AP182</f>
        <v>0</v>
      </c>
      <c r="AL18" s="522">
        <f>'[3]ผูกสูตร Planfin65'!AQ182</f>
        <v>0</v>
      </c>
      <c r="AM18" s="522">
        <f>'[3]ผูกสูตร Planfin65'!AR182</f>
        <v>0</v>
      </c>
      <c r="AN18" s="522">
        <f>'[3]ผูกสูตร Planfin65'!AS182</f>
        <v>0</v>
      </c>
      <c r="AO18" s="522">
        <f>'[3]ผูกสูตร Planfin65'!AT182</f>
        <v>0</v>
      </c>
      <c r="AP18" s="522">
        <f>'[3]ผูกสูตร Planfin65'!AU182</f>
        <v>101807262.06999999</v>
      </c>
      <c r="AQ18" s="522">
        <f>'[3]ผูกสูตร Planfin65'!AV182</f>
        <v>0</v>
      </c>
      <c r="AR18" s="522">
        <f>'[3]ผูกสูตร Planfin65'!AW182</f>
        <v>0</v>
      </c>
      <c r="AS18" s="522">
        <f>'[3]ผูกสูตร Planfin65'!AX182</f>
        <v>0</v>
      </c>
      <c r="AT18" s="522">
        <f>'[3]ผูกสูตร Planfin65'!AY182</f>
        <v>0</v>
      </c>
      <c r="AU18" s="522">
        <f>'[3]ผูกสูตร Planfin65'!AZ182</f>
        <v>0</v>
      </c>
      <c r="AV18" s="522">
        <f>'[3]ผูกสูตร Planfin65'!BA182</f>
        <v>0</v>
      </c>
      <c r="AW18" s="522">
        <f>'[3]ผูกสูตร Planfin65'!BB182</f>
        <v>1325403005.0700002</v>
      </c>
      <c r="AX18" s="522">
        <f>'[3]ผูกสูตร Planfin65'!BC182</f>
        <v>0</v>
      </c>
      <c r="AY18" s="522">
        <f>'[3]ผูกสูตร Planfin65'!BD182</f>
        <v>0</v>
      </c>
      <c r="AZ18" s="522">
        <f>'[3]ผูกสูตร Planfin65'!BE182</f>
        <v>0</v>
      </c>
      <c r="BA18" s="522">
        <f>'[3]ผูกสูตร Planfin65'!BF182</f>
        <v>0</v>
      </c>
      <c r="BB18" s="522">
        <f>'[3]ผูกสูตร Planfin65'!BG182</f>
        <v>0</v>
      </c>
      <c r="BC18" s="522">
        <f>'[3]ผูกสูตร Planfin65'!BH182</f>
        <v>0</v>
      </c>
      <c r="BD18" s="522">
        <f>'[3]ผูกสูตร Planfin65'!BI182</f>
        <v>0</v>
      </c>
      <c r="BE18" s="522">
        <f>'[3]ผูกสูตร Planfin65'!BJ182</f>
        <v>0</v>
      </c>
      <c r="BF18" s="522">
        <f>'[3]ผูกสูตร Planfin65'!BK182</f>
        <v>0</v>
      </c>
      <c r="BG18" s="522">
        <f>'[3]ผูกสูตร Planfin65'!BL182</f>
        <v>0</v>
      </c>
      <c r="BH18" s="522">
        <f>'[3]ผูกสูตร Planfin65'!BM182</f>
        <v>1163846643.2899997</v>
      </c>
      <c r="BI18" s="522">
        <f>'[3]ผูกสูตร Planfin65'!BN182</f>
        <v>0</v>
      </c>
      <c r="BJ18" s="522">
        <f>'[3]ผูกสูตร Planfin65'!BO182</f>
        <v>0</v>
      </c>
      <c r="BK18" s="522">
        <f>'[3]ผูกสูตร Planfin65'!BP182</f>
        <v>0</v>
      </c>
      <c r="BL18" s="522">
        <f>'[3]ผูกสูตร Planfin65'!BQ182</f>
        <v>0</v>
      </c>
      <c r="BM18" s="522">
        <f>'[3]ผูกสูตร Planfin65'!BR182</f>
        <v>0</v>
      </c>
      <c r="BN18" s="522">
        <f>'[3]ผูกสูตร Planfin65'!BS182</f>
        <v>0</v>
      </c>
      <c r="BO18" s="522">
        <f>'[3]ผูกสูตร Planfin65'!BT182</f>
        <v>172800</v>
      </c>
      <c r="BP18" s="522">
        <f>'[3]ผูกสูตร Planfin65'!BU182</f>
        <v>0</v>
      </c>
      <c r="BQ18" s="522">
        <f>'[3]ผูกสูตร Planfin65'!BV182</f>
        <v>0</v>
      </c>
      <c r="BR18" s="522">
        <f>'[3]ผูกสูตร Planfin65'!BW182</f>
        <v>346600</v>
      </c>
      <c r="BS18" s="522">
        <f>'[3]ผูกสูตร Planfin65'!BX182</f>
        <v>0</v>
      </c>
      <c r="BT18" s="522">
        <f>'[3]ผูกสูตร Planfin65'!BY182</f>
        <v>0</v>
      </c>
      <c r="BU18" s="522">
        <f>'[3]ผูกสูตร Planfin65'!BZ182</f>
        <v>0</v>
      </c>
      <c r="BV18" s="522">
        <f>'[3]ผูกสูตร Planfin65'!CA182</f>
        <v>0</v>
      </c>
      <c r="BW18" s="522">
        <f>'[3]ผูกสูตร Planfin65'!CB182</f>
        <v>0</v>
      </c>
      <c r="BX18" s="523">
        <f t="shared" si="0"/>
        <v>5046157237.1199999</v>
      </c>
    </row>
    <row r="19" spans="1:76" ht="14.25" customHeight="1">
      <c r="A19" s="520" t="s">
        <v>117</v>
      </c>
      <c r="B19" s="521" t="s">
        <v>34</v>
      </c>
      <c r="C19" s="522">
        <f>'[3]ผูกสูตร Planfin65'!H188</f>
        <v>50320262.489999995</v>
      </c>
      <c r="D19" s="522">
        <f>'[3]ผูกสูตร Planfin65'!I188</f>
        <v>5485009.1100000003</v>
      </c>
      <c r="E19" s="522">
        <f>'[3]ผูกสูตร Planfin65'!J188</f>
        <v>27626822</v>
      </c>
      <c r="F19" s="522">
        <f>'[3]ผูกสูตร Planfin65'!K188</f>
        <v>3856142.66</v>
      </c>
      <c r="G19" s="522">
        <f>'[3]ผูกสูตร Planfin65'!L188</f>
        <v>3951590.35</v>
      </c>
      <c r="H19" s="522">
        <f>'[3]ผูกสูตร Planfin65'!M188</f>
        <v>3410947.83</v>
      </c>
      <c r="I19" s="522">
        <f>'[3]ผูกสูตร Planfin65'!N188</f>
        <v>114519249.13</v>
      </c>
      <c r="J19" s="522">
        <f>'[3]ผูกสูตร Planfin65'!O188</f>
        <v>3856142.66</v>
      </c>
      <c r="K19" s="522">
        <f>'[3]ผูกสูตร Planfin65'!P188</f>
        <v>4742459.3599999994</v>
      </c>
      <c r="L19" s="522">
        <f>'[3]ผูกสูตร Planfin65'!Q188</f>
        <v>102779186.83</v>
      </c>
      <c r="M19" s="522">
        <f>'[3]ผูกสูตร Planfin65'!R188</f>
        <v>2119540.37</v>
      </c>
      <c r="N19" s="522">
        <f>'[3]ผูกสูตร Planfin65'!S188</f>
        <v>7215139.3099999996</v>
      </c>
      <c r="O19" s="522">
        <f>'[3]ผูกสูตร Planfin65'!T188</f>
        <v>10859838.41</v>
      </c>
      <c r="P19" s="522">
        <f>'[3]ผูกสูตร Planfin65'!U188</f>
        <v>13285500</v>
      </c>
      <c r="Q19" s="522">
        <f>'[3]ผูกสูตร Planfin65'!V188</f>
        <v>553197.75</v>
      </c>
      <c r="R19" s="522">
        <f>'[3]ผูกสูตร Planfin65'!W188</f>
        <v>3906364.4</v>
      </c>
      <c r="S19" s="522">
        <f>'[3]ผูกสูตร Planfin65'!X188</f>
        <v>5038427.0600000005</v>
      </c>
      <c r="T19" s="522">
        <f>'[3]ผูกสูตร Planfin65'!Y188</f>
        <v>2572790.2400000002</v>
      </c>
      <c r="U19" s="522">
        <f>'[3]ผูกสูตร Planfin65'!Z188</f>
        <v>17761432.170000002</v>
      </c>
      <c r="V19" s="522">
        <f>'[3]ผูกสูตร Planfin65'!AA188</f>
        <v>40158498.590000004</v>
      </c>
      <c r="W19" s="522">
        <f>'[3]ผูกสูตร Planfin65'!AB188</f>
        <v>4347711.6100000003</v>
      </c>
      <c r="X19" s="522">
        <f>'[3]ผูกสูตร Planfin65'!AC188</f>
        <v>110799842.58</v>
      </c>
      <c r="Y19" s="522">
        <f>'[3]ผูกสูตร Planfin65'!AD188</f>
        <v>7621712.9100000001</v>
      </c>
      <c r="Z19" s="522">
        <f>'[3]ผูกสูตร Planfin65'!AE188</f>
        <v>3733622.31</v>
      </c>
      <c r="AA19" s="522">
        <f>'[3]ผูกสูตร Planfin65'!AF188</f>
        <v>11939916.870000001</v>
      </c>
      <c r="AB19" s="522">
        <f>'[3]ผูกสูตร Planfin65'!AG188</f>
        <v>2308023.1</v>
      </c>
      <c r="AC19" s="522">
        <f>'[3]ผูกสูตร Planfin65'!AH188</f>
        <v>2046006.43</v>
      </c>
      <c r="AD19" s="522">
        <f>'[3]ผูกสูตร Planfin65'!AI188</f>
        <v>84425078.789999992</v>
      </c>
      <c r="AE19" s="522">
        <f>'[3]ผูกสูตร Planfin65'!AJ188</f>
        <v>1274625.48</v>
      </c>
      <c r="AF19" s="522">
        <f>'[3]ผูกสูตร Planfin65'!AK188</f>
        <v>0</v>
      </c>
      <c r="AG19" s="522">
        <f>'[3]ผูกสูตร Planfin65'!AL188</f>
        <v>4013000</v>
      </c>
      <c r="AH19" s="522">
        <f>'[3]ผูกสูตร Planfin65'!AM188</f>
        <v>2076400</v>
      </c>
      <c r="AI19" s="522">
        <f>'[3]ผูกสูตร Planfin65'!AN188</f>
        <v>2196506.61</v>
      </c>
      <c r="AJ19" s="522">
        <f>'[3]ผูกสูตร Planfin65'!AO188</f>
        <v>1230923.93</v>
      </c>
      <c r="AK19" s="522">
        <f>'[3]ผูกสูตร Planfin65'!AP188</f>
        <v>2423790.12</v>
      </c>
      <c r="AL19" s="522">
        <f>'[3]ผูกสูตร Planfin65'!AQ188</f>
        <v>5826993.8300000001</v>
      </c>
      <c r="AM19" s="522">
        <f>'[3]ผูกสูตร Planfin65'!AR188</f>
        <v>1913876.88</v>
      </c>
      <c r="AN19" s="522">
        <f>'[3]ผูกสูตร Planfin65'!AS188</f>
        <v>7749669.2699999996</v>
      </c>
      <c r="AO19" s="522">
        <f>'[3]ผูกสูตร Planfin65'!AT188</f>
        <v>10908813.85</v>
      </c>
      <c r="AP19" s="522">
        <f>'[3]ผูกสูตร Planfin65'!AU188</f>
        <v>27752745.969999999</v>
      </c>
      <c r="AQ19" s="522">
        <f>'[3]ผูกสูตร Planfin65'!AV188</f>
        <v>1676625.89</v>
      </c>
      <c r="AR19" s="522">
        <f>'[3]ผูกสูตร Planfin65'!AW188</f>
        <v>2536854.2000000002</v>
      </c>
      <c r="AS19" s="522">
        <f>'[3]ผูกสูตร Planfin65'!AX188</f>
        <v>1611000</v>
      </c>
      <c r="AT19" s="522">
        <f>'[3]ผูกสูตร Planfin65'!AY188</f>
        <v>1702242.51</v>
      </c>
      <c r="AU19" s="522">
        <f>'[3]ผูกสูตร Planfin65'!AZ188</f>
        <v>1814000</v>
      </c>
      <c r="AV19" s="522">
        <f>'[3]ผูกสูตร Planfin65'!BA188</f>
        <v>952463.3</v>
      </c>
      <c r="AW19" s="522">
        <f>'[3]ผูกสูตร Planfin65'!BB188</f>
        <v>58079971.450000003</v>
      </c>
      <c r="AX19" s="522">
        <f>'[3]ผูกสูตร Planfin65'!BC188</f>
        <v>3795508.69</v>
      </c>
      <c r="AY19" s="522">
        <f>'[3]ผูกสูตร Planfin65'!BD188</f>
        <v>3892309.2</v>
      </c>
      <c r="AZ19" s="522">
        <f>'[3]ผูกสูตร Planfin65'!BE188</f>
        <v>4802437.1100000003</v>
      </c>
      <c r="BA19" s="522">
        <f>'[3]ผูกสูตร Planfin65'!BF188</f>
        <v>4483886.5</v>
      </c>
      <c r="BB19" s="522">
        <f>'[3]ผูกสูตร Planfin65'!BG188</f>
        <v>2880422.44</v>
      </c>
      <c r="BC19" s="522">
        <f>'[3]ผูกสูตร Planfin65'!BH188</f>
        <v>5162731.09</v>
      </c>
      <c r="BD19" s="522">
        <f>'[3]ผูกสูตร Planfin65'!BI188</f>
        <v>4456437.3</v>
      </c>
      <c r="BE19" s="522">
        <f>'[3]ผูกสูตร Planfin65'!BJ188</f>
        <v>2944962.81</v>
      </c>
      <c r="BF19" s="522">
        <f>'[3]ผูกสูตร Planfin65'!BK188</f>
        <v>1980571.24</v>
      </c>
      <c r="BG19" s="522">
        <f>'[3]ผูกสูตร Planfin65'!BL188</f>
        <v>907493.36</v>
      </c>
      <c r="BH19" s="522">
        <f>'[3]ผูกสูตร Planfin65'!BM188</f>
        <v>56922350.920000002</v>
      </c>
      <c r="BI19" s="522">
        <f>'[3]ผูกสูตร Planfin65'!BN188</f>
        <v>9682764.7400000002</v>
      </c>
      <c r="BJ19" s="522">
        <f>'[3]ผูกสูตร Planfin65'!BO188</f>
        <v>1565862.72</v>
      </c>
      <c r="BK19" s="522">
        <f>'[3]ผูกสูตร Planfin65'!BP188</f>
        <v>821284.68</v>
      </c>
      <c r="BL19" s="522">
        <f>'[3]ผูกสูตร Planfin65'!BQ188</f>
        <v>1781150.35</v>
      </c>
      <c r="BM19" s="522">
        <f>'[3]ผูกสูตร Planfin65'!BR188</f>
        <v>3105994.09</v>
      </c>
      <c r="BN19" s="522">
        <f>'[3]ผูกสูตร Planfin65'!BS188</f>
        <v>1130100.56</v>
      </c>
      <c r="BO19" s="522">
        <f>'[3]ผูกสูตร Planfin65'!BT188</f>
        <v>146771772.43000001</v>
      </c>
      <c r="BP19" s="522">
        <f>'[3]ผูกสูตร Planfin65'!BU188</f>
        <v>1884169.14</v>
      </c>
      <c r="BQ19" s="522">
        <f>'[3]ผูกสูตร Planfin65'!BV188</f>
        <v>2641138.37</v>
      </c>
      <c r="BR19" s="522">
        <f>'[3]ผูกสูตร Planfin65'!BW188</f>
        <v>3175233.24</v>
      </c>
      <c r="BS19" s="522">
        <f>'[3]ผูกสูตร Planfin65'!BX188</f>
        <v>3186435.25</v>
      </c>
      <c r="BT19" s="522">
        <f>'[3]ผูกสูตร Planfin65'!BY188</f>
        <v>315164427.31</v>
      </c>
      <c r="BU19" s="522">
        <f>'[3]ผูกสูตร Planfin65'!BZ188</f>
        <v>1672740.96</v>
      </c>
      <c r="BV19" s="522">
        <f>'[3]ผูกสูตร Planfin65'!CA188</f>
        <v>4257781.55</v>
      </c>
      <c r="BW19" s="522">
        <f>'[3]ผูกสูตร Planfin65'!CB188</f>
        <v>7585852.4900000002</v>
      </c>
      <c r="BX19" s="523">
        <f>SUM(C19:BW19)</f>
        <v>1383636777.1500001</v>
      </c>
    </row>
    <row r="20" spans="1:76" s="529" customFormat="1" ht="14.25" customHeight="1">
      <c r="A20" s="526" t="s">
        <v>118</v>
      </c>
      <c r="B20" s="527" t="s">
        <v>38</v>
      </c>
      <c r="C20" s="528">
        <f>SUM(C8:C19)</f>
        <v>2529199743.1199994</v>
      </c>
      <c r="D20" s="528">
        <f t="shared" ref="D20:BN20" si="1">SUM(D8:D19)</f>
        <v>594475433.29999995</v>
      </c>
      <c r="E20" s="528">
        <f t="shared" si="1"/>
        <v>905347947.60000014</v>
      </c>
      <c r="F20" s="528">
        <f t="shared" si="1"/>
        <v>423856526.4600001</v>
      </c>
      <c r="G20" s="528">
        <f t="shared" si="1"/>
        <v>268380488.88999996</v>
      </c>
      <c r="H20" s="528">
        <f t="shared" si="1"/>
        <v>134678192.19</v>
      </c>
      <c r="I20" s="528">
        <f t="shared" si="1"/>
        <v>4859807694.4700003</v>
      </c>
      <c r="J20" s="528">
        <f t="shared" si="1"/>
        <v>423856526.4600001</v>
      </c>
      <c r="K20" s="528">
        <f t="shared" si="1"/>
        <v>148830193.81999999</v>
      </c>
      <c r="L20" s="528">
        <f t="shared" si="1"/>
        <v>1958733493.6999998</v>
      </c>
      <c r="M20" s="528">
        <f t="shared" si="1"/>
        <v>156795252.75</v>
      </c>
      <c r="N20" s="528">
        <f t="shared" si="1"/>
        <v>341604564.35000002</v>
      </c>
      <c r="O20" s="528">
        <f t="shared" si="1"/>
        <v>773381049.92999983</v>
      </c>
      <c r="P20" s="528">
        <f t="shared" si="1"/>
        <v>749450360.44999993</v>
      </c>
      <c r="Q20" s="528">
        <f t="shared" si="1"/>
        <v>45866610.400000006</v>
      </c>
      <c r="R20" s="528">
        <f t="shared" si="1"/>
        <v>334326971.17999989</v>
      </c>
      <c r="S20" s="528">
        <f t="shared" si="1"/>
        <v>253140297.61000001</v>
      </c>
      <c r="T20" s="528">
        <f t="shared" si="1"/>
        <v>144977239.11000001</v>
      </c>
      <c r="U20" s="528">
        <f t="shared" si="1"/>
        <v>2812354218.25</v>
      </c>
      <c r="V20" s="528">
        <f t="shared" si="1"/>
        <v>565984956.71000004</v>
      </c>
      <c r="W20" s="528">
        <f t="shared" si="1"/>
        <v>211996150.94000003</v>
      </c>
      <c r="X20" s="528">
        <f t="shared" si="1"/>
        <v>800915773.33000016</v>
      </c>
      <c r="Y20" s="528">
        <f t="shared" si="1"/>
        <v>172235117.91999999</v>
      </c>
      <c r="Z20" s="528">
        <f t="shared" si="1"/>
        <v>242505714.83999997</v>
      </c>
      <c r="AA20" s="528">
        <f t="shared" si="1"/>
        <v>353631860.15999997</v>
      </c>
      <c r="AB20" s="528">
        <f t="shared" si="1"/>
        <v>123856887.73999999</v>
      </c>
      <c r="AC20" s="528">
        <f t="shared" si="1"/>
        <v>187724561.50000003</v>
      </c>
      <c r="AD20" s="528">
        <f t="shared" si="1"/>
        <v>4851333944.6800003</v>
      </c>
      <c r="AE20" s="528">
        <f t="shared" si="1"/>
        <v>222873988.41000006</v>
      </c>
      <c r="AF20" s="528">
        <f t="shared" si="1"/>
        <v>113911869.55000001</v>
      </c>
      <c r="AG20" s="528">
        <f t="shared" si="1"/>
        <v>116130511.03</v>
      </c>
      <c r="AH20" s="528">
        <f t="shared" si="1"/>
        <v>114089190.26000002</v>
      </c>
      <c r="AI20" s="528">
        <f t="shared" si="1"/>
        <v>218252366.41000003</v>
      </c>
      <c r="AJ20" s="528">
        <f t="shared" si="1"/>
        <v>158831315.77000001</v>
      </c>
      <c r="AK20" s="528">
        <f t="shared" si="1"/>
        <v>142492304.5</v>
      </c>
      <c r="AL20" s="528">
        <f t="shared" si="1"/>
        <v>257360004.46000001</v>
      </c>
      <c r="AM20" s="528">
        <f t="shared" si="1"/>
        <v>151172708.14000002</v>
      </c>
      <c r="AN20" s="528">
        <f t="shared" si="1"/>
        <v>162923331.68000001</v>
      </c>
      <c r="AO20" s="528">
        <f t="shared" si="1"/>
        <v>172256548.85999998</v>
      </c>
      <c r="AP20" s="528">
        <f t="shared" si="1"/>
        <v>1054984701.9000001</v>
      </c>
      <c r="AQ20" s="528">
        <f t="shared" si="1"/>
        <v>196736790.45999995</v>
      </c>
      <c r="AR20" s="528">
        <f t="shared" si="1"/>
        <v>138265770.19999999</v>
      </c>
      <c r="AS20" s="528">
        <f t="shared" si="1"/>
        <v>136273774.55000001</v>
      </c>
      <c r="AT20" s="528">
        <f t="shared" si="1"/>
        <v>101234228.06000003</v>
      </c>
      <c r="AU20" s="528">
        <f t="shared" si="1"/>
        <v>33375890.620000001</v>
      </c>
      <c r="AV20" s="528">
        <f t="shared" si="1"/>
        <v>68870945.289999992</v>
      </c>
      <c r="AW20" s="528">
        <f t="shared" si="1"/>
        <v>3409786465.6700001</v>
      </c>
      <c r="AX20" s="528">
        <f t="shared" si="1"/>
        <v>164913807.15000001</v>
      </c>
      <c r="AY20" s="528">
        <f t="shared" si="1"/>
        <v>287265482.57999998</v>
      </c>
      <c r="AZ20" s="528">
        <f t="shared" si="1"/>
        <v>348187780.46999997</v>
      </c>
      <c r="BA20" s="528">
        <f t="shared" si="1"/>
        <v>293977079.19000006</v>
      </c>
      <c r="BB20" s="528">
        <f t="shared" si="1"/>
        <v>250357430.93000001</v>
      </c>
      <c r="BC20" s="528">
        <f t="shared" si="1"/>
        <v>614958218.81999993</v>
      </c>
      <c r="BD20" s="528">
        <f t="shared" si="1"/>
        <v>395755852.23000002</v>
      </c>
      <c r="BE20" s="528">
        <f t="shared" si="1"/>
        <v>250972781.50999999</v>
      </c>
      <c r="BF20" s="528">
        <f t="shared" si="1"/>
        <v>90368284.899999991</v>
      </c>
      <c r="BG20" s="528">
        <f t="shared" si="1"/>
        <v>61448102.900000006</v>
      </c>
      <c r="BH20" s="528">
        <f t="shared" si="1"/>
        <v>3568842554.5199995</v>
      </c>
      <c r="BI20" s="528">
        <f t="shared" si="1"/>
        <v>1307390977.76</v>
      </c>
      <c r="BJ20" s="528">
        <f t="shared" si="1"/>
        <v>204649045.70000002</v>
      </c>
      <c r="BK20" s="528">
        <f t="shared" si="1"/>
        <v>89744014.010000005</v>
      </c>
      <c r="BL20" s="528">
        <f t="shared" si="1"/>
        <v>143248746.98000005</v>
      </c>
      <c r="BM20" s="528">
        <f t="shared" si="1"/>
        <v>267701892.81999999</v>
      </c>
      <c r="BN20" s="528">
        <f t="shared" si="1"/>
        <v>97020628.51000002</v>
      </c>
      <c r="BO20" s="528">
        <f>SUM(BO8:BO19)</f>
        <v>1504524132.23</v>
      </c>
      <c r="BP20" s="528">
        <f t="shared" ref="BP20:BW20" si="2">SUM(BP8:BP19)</f>
        <v>167994578.08999997</v>
      </c>
      <c r="BQ20" s="528">
        <f t="shared" si="2"/>
        <v>151508826.40000001</v>
      </c>
      <c r="BR20" s="528">
        <f t="shared" si="2"/>
        <v>233213060.41000003</v>
      </c>
      <c r="BS20" s="528">
        <f t="shared" si="2"/>
        <v>247141989.83000001</v>
      </c>
      <c r="BT20" s="528">
        <f t="shared" si="2"/>
        <v>1159028511.6100001</v>
      </c>
      <c r="BU20" s="528">
        <f t="shared" si="2"/>
        <v>156094705.63999999</v>
      </c>
      <c r="BV20" s="528">
        <f t="shared" si="2"/>
        <v>119431773.34</v>
      </c>
      <c r="BW20" s="528">
        <f t="shared" si="2"/>
        <v>129454506.99999999</v>
      </c>
      <c r="BX20" s="528">
        <f>SUM(BX8:BX19)</f>
        <v>44644265243.210007</v>
      </c>
    </row>
    <row r="21" spans="1:76" ht="14.25" customHeight="1">
      <c r="A21" s="1095" t="s">
        <v>74</v>
      </c>
      <c r="B21" s="1097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0"/>
      <c r="AN21" s="530"/>
      <c r="AO21" s="530"/>
      <c r="AP21" s="530"/>
      <c r="AQ21" s="530"/>
      <c r="AR21" s="530"/>
      <c r="AS21" s="530"/>
      <c r="AT21" s="530"/>
      <c r="AU21" s="530"/>
      <c r="AV21" s="530"/>
      <c r="AW21" s="530"/>
      <c r="AX21" s="530"/>
      <c r="AY21" s="530"/>
      <c r="AZ21" s="530"/>
      <c r="BA21" s="530"/>
      <c r="BB21" s="530"/>
      <c r="BC21" s="530"/>
      <c r="BD21" s="530"/>
      <c r="BE21" s="530"/>
      <c r="BF21" s="530"/>
      <c r="BG21" s="530"/>
      <c r="BH21" s="530"/>
      <c r="BI21" s="530"/>
      <c r="BJ21" s="530"/>
      <c r="BK21" s="530"/>
      <c r="BL21" s="530"/>
      <c r="BM21" s="530"/>
      <c r="BN21" s="530"/>
      <c r="BO21" s="530"/>
      <c r="BP21" s="530"/>
      <c r="BQ21" s="530"/>
      <c r="BR21" s="530"/>
      <c r="BS21" s="530"/>
      <c r="BT21" s="530"/>
      <c r="BU21" s="530"/>
      <c r="BV21" s="530"/>
      <c r="BW21" s="530"/>
      <c r="BX21" s="531"/>
    </row>
    <row r="22" spans="1:76" ht="14.25" customHeight="1">
      <c r="A22" s="520" t="s">
        <v>119</v>
      </c>
      <c r="B22" s="521" t="s">
        <v>75</v>
      </c>
      <c r="C22" s="522">
        <f>'[3]ผูกสูตร Planfin65'!H191</f>
        <v>289159588.01999998</v>
      </c>
      <c r="D22" s="522">
        <f>'[3]ผูกสูตร Planfin65'!I191</f>
        <v>42820294.700000003</v>
      </c>
      <c r="E22" s="522">
        <f>'[3]ผูกสูตร Planfin65'!J191</f>
        <v>66430169.780000001</v>
      </c>
      <c r="F22" s="522">
        <f>'[3]ผูกสูตร Planfin65'!K191</f>
        <v>28831445.109999999</v>
      </c>
      <c r="G22" s="522">
        <f>'[3]ผูกสูตร Planfin65'!L191</f>
        <v>22271089.010000002</v>
      </c>
      <c r="H22" s="522">
        <f>'[3]ผูกสูตร Planfin65'!M191</f>
        <v>5568224.2300000004</v>
      </c>
      <c r="I22" s="522">
        <f>'[3]ผูกสูตร Planfin65'!N191</f>
        <v>891697844.61000001</v>
      </c>
      <c r="J22" s="522">
        <f>'[3]ผูกสูตร Planfin65'!O191</f>
        <v>28831445.109999999</v>
      </c>
      <c r="K22" s="522">
        <f>'[3]ผูกสูตร Planfin65'!P191</f>
        <v>6474523.46</v>
      </c>
      <c r="L22" s="522">
        <f>'[3]ผูกสูตร Planfin65'!Q191</f>
        <v>188129802.88</v>
      </c>
      <c r="M22" s="522">
        <f>'[3]ผูกสูตร Planfin65'!R191</f>
        <v>7740320.3499999996</v>
      </c>
      <c r="N22" s="522">
        <f>'[3]ผูกสูตร Planfin65'!S191</f>
        <v>24322222.329999998</v>
      </c>
      <c r="O22" s="522">
        <f>'[3]ผูกสูตร Planfin65'!T191</f>
        <v>73643129.790000007</v>
      </c>
      <c r="P22" s="522">
        <f>'[3]ผูกสูตร Planfin65'!U191</f>
        <v>47793177.329999998</v>
      </c>
      <c r="Q22" s="522">
        <f>'[3]ผูกสูตร Planfin65'!V191</f>
        <v>1865085.12</v>
      </c>
      <c r="R22" s="522">
        <f>'[3]ผูกสูตร Planfin65'!W191</f>
        <v>21993519.789999999</v>
      </c>
      <c r="S22" s="522">
        <f>'[3]ผูกสูตร Planfin65'!X191</f>
        <v>18523739.539999999</v>
      </c>
      <c r="T22" s="522">
        <f>'[3]ผูกสูตร Planfin65'!Y191</f>
        <v>7924162.1100000003</v>
      </c>
      <c r="U22" s="522">
        <f>'[3]ผูกสูตร Planfin65'!Z191</f>
        <v>434034234.56</v>
      </c>
      <c r="V22" s="522">
        <f>'[3]ผูกสูตร Planfin65'!AA191</f>
        <v>37102889.390000001</v>
      </c>
      <c r="W22" s="522">
        <f>'[3]ผูกสูตร Planfin65'!AB191</f>
        <v>17387465.920000002</v>
      </c>
      <c r="X22" s="522">
        <f>'[3]ผูกสูตร Planfin65'!AC191</f>
        <v>70946005.670000002</v>
      </c>
      <c r="Y22" s="522">
        <f>'[3]ผูกสูตร Planfin65'!AD191</f>
        <v>11473212.880000001</v>
      </c>
      <c r="Z22" s="522">
        <f>'[3]ผูกสูตร Planfin65'!AE191</f>
        <v>37590172.740000002</v>
      </c>
      <c r="AA22" s="522">
        <f>'[3]ผูกสูตร Planfin65'!AF191</f>
        <v>24557161.850000001</v>
      </c>
      <c r="AB22" s="522">
        <f>'[3]ผูกสูตร Planfin65'!AG191</f>
        <v>7263560.6200000001</v>
      </c>
      <c r="AC22" s="522">
        <f>'[3]ผูกสูตร Planfin65'!AH191</f>
        <v>9979840.9399999995</v>
      </c>
      <c r="AD22" s="522">
        <f>'[3]ผูกสูตร Planfin65'!AI191</f>
        <v>429070473.38999999</v>
      </c>
      <c r="AE22" s="522">
        <f>'[3]ผูกสูตร Planfin65'!AJ191</f>
        <v>19287656.850000001</v>
      </c>
      <c r="AF22" s="522">
        <f>'[3]ผูกสูตร Planfin65'!AK191</f>
        <v>6712928.04</v>
      </c>
      <c r="AG22" s="522">
        <f>'[3]ผูกสูตร Planfin65'!AL191</f>
        <v>4898117.2</v>
      </c>
      <c r="AH22" s="522">
        <f>'[3]ผูกสูตร Planfin65'!AM191</f>
        <v>5514453.7300000004</v>
      </c>
      <c r="AI22" s="522">
        <f>'[3]ผูกสูตร Planfin65'!AN191</f>
        <v>12255270.4</v>
      </c>
      <c r="AJ22" s="522">
        <f>'[3]ผูกสูตร Planfin65'!AO191</f>
        <v>4811301.58</v>
      </c>
      <c r="AK22" s="522">
        <f>'[3]ผูกสูตร Planfin65'!AP191</f>
        <v>11254770.689999999</v>
      </c>
      <c r="AL22" s="522">
        <f>'[3]ผูกสูตร Planfin65'!AQ191</f>
        <v>18065753.370000001</v>
      </c>
      <c r="AM22" s="522">
        <f>'[3]ผูกสูตร Planfin65'!AR191</f>
        <v>9363713.1099999994</v>
      </c>
      <c r="AN22" s="522">
        <f>'[3]ผูกสูตร Planfin65'!AS191</f>
        <v>5778675.6799999997</v>
      </c>
      <c r="AO22" s="522">
        <f>'[3]ผูกสูตร Planfin65'!AT191</f>
        <v>9718213.5999999996</v>
      </c>
      <c r="AP22" s="522">
        <f>'[3]ผูกสูตร Planfin65'!AU191</f>
        <v>142216384.09999999</v>
      </c>
      <c r="AQ22" s="522">
        <f>'[3]ผูกสูตร Planfin65'!AV191</f>
        <v>14966123.460000001</v>
      </c>
      <c r="AR22" s="522">
        <f>'[3]ผูกสูตร Planfin65'!AW191</f>
        <v>8836863.4700000007</v>
      </c>
      <c r="AS22" s="522">
        <f>'[3]ผูกสูตร Planfin65'!AX191</f>
        <v>8414936.1099999994</v>
      </c>
      <c r="AT22" s="522">
        <f>'[3]ผูกสูตร Planfin65'!AY191</f>
        <v>5281967.22</v>
      </c>
      <c r="AU22" s="522">
        <f>'[3]ผูกสูตร Planfin65'!AZ191</f>
        <v>792052.25</v>
      </c>
      <c r="AV22" s="522">
        <f>'[3]ผูกสูตร Planfin65'!BA191</f>
        <v>3140876.11</v>
      </c>
      <c r="AW22" s="522">
        <f>'[3]ผูกสูตร Planfin65'!BB191</f>
        <v>333362433.29000002</v>
      </c>
      <c r="AX22" s="522">
        <f>'[3]ผูกสูตร Planfin65'!BC191</f>
        <v>10223220.24</v>
      </c>
      <c r="AY22" s="522">
        <f>'[3]ผูกสูตร Planfin65'!BD191</f>
        <v>12693163.970000001</v>
      </c>
      <c r="AZ22" s="522">
        <f>'[3]ผูกสูตร Planfin65'!BE191</f>
        <v>28849507.18</v>
      </c>
      <c r="BA22" s="522">
        <f>'[3]ผูกสูตร Planfin65'!BF191</f>
        <v>15365950.810000001</v>
      </c>
      <c r="BB22" s="522">
        <f>'[3]ผูกสูตร Planfin65'!BG191</f>
        <v>12762278.859999999</v>
      </c>
      <c r="BC22" s="522">
        <f>'[3]ผูกสูตร Planfin65'!BH191</f>
        <v>25551375.539999999</v>
      </c>
      <c r="BD22" s="522">
        <f>'[3]ผูกสูตร Planfin65'!BI191</f>
        <v>24066391.502</v>
      </c>
      <c r="BE22" s="522">
        <f>'[3]ผูกสูตร Planfin65'!BJ191</f>
        <v>18920236.34</v>
      </c>
      <c r="BF22" s="522">
        <f>'[3]ผูกสูตร Planfin65'!BK191</f>
        <v>4790851.8600000003</v>
      </c>
      <c r="BG22" s="522">
        <f>'[3]ผูกสูตร Planfin65'!BL191</f>
        <v>3163895.91</v>
      </c>
      <c r="BH22" s="522">
        <f>'[3]ผูกสูตร Planfin65'!BM191</f>
        <v>290699792.24000001</v>
      </c>
      <c r="BI22" s="522">
        <f>'[3]ผูกสูตร Planfin65'!BN191</f>
        <v>69248114.849999994</v>
      </c>
      <c r="BJ22" s="522">
        <f>'[3]ผูกสูตร Planfin65'!BO191</f>
        <v>9131161.1500000004</v>
      </c>
      <c r="BK22" s="522">
        <f>'[3]ผูกสูตร Planfin65'!BP191</f>
        <v>5707989.79</v>
      </c>
      <c r="BL22" s="522">
        <f>'[3]ผูกสูตร Planfin65'!BQ191</f>
        <v>7040860.3499999996</v>
      </c>
      <c r="BM22" s="522">
        <f>'[3]ผูกสูตร Planfin65'!BR191</f>
        <v>11875561.970000001</v>
      </c>
      <c r="BN22" s="522">
        <f>'[3]ผูกสูตร Planfin65'!BS191</f>
        <v>4323575.4400000004</v>
      </c>
      <c r="BO22" s="522">
        <f>'[3]ผูกสูตร Planfin65'!BT191</f>
        <v>188091620.03</v>
      </c>
      <c r="BP22" s="522">
        <f>'[3]ผูกสูตร Planfin65'!BU191</f>
        <v>8219607.1900000004</v>
      </c>
      <c r="BQ22" s="522">
        <f>'[3]ผูกสูตร Planfin65'!BV191</f>
        <v>9716539.4299999997</v>
      </c>
      <c r="BR22" s="522">
        <f>'[3]ผูกสูตร Planfin65'!BW191</f>
        <v>11832544.390000001</v>
      </c>
      <c r="BS22" s="522">
        <f>'[3]ผูกสูตร Planfin65'!BX191</f>
        <v>16777022.630000001</v>
      </c>
      <c r="BT22" s="522">
        <f>'[3]ผูกสูตร Planfin65'!BY191</f>
        <v>53363582.75</v>
      </c>
      <c r="BU22" s="522">
        <f>'[3]ผูกสูตร Planfin65'!BZ191</f>
        <v>10772415.27</v>
      </c>
      <c r="BV22" s="522">
        <f>'[3]ผูกสูตร Planfin65'!CA191</f>
        <v>5204480.96</v>
      </c>
      <c r="BW22" s="522">
        <f>'[3]ผูกสูตร Planfin65'!CB191</f>
        <v>4383650.3499999996</v>
      </c>
      <c r="BX22" s="523">
        <f>SUM(C22:BW22)</f>
        <v>4340872682.4919977</v>
      </c>
    </row>
    <row r="23" spans="1:76" ht="14.25" customHeight="1">
      <c r="A23" s="520" t="s">
        <v>120</v>
      </c>
      <c r="B23" s="521" t="s">
        <v>76</v>
      </c>
      <c r="C23" s="522">
        <f>'[3]ผูกสูตร Planfin65'!H195</f>
        <v>154581761.11000001</v>
      </c>
      <c r="D23" s="522">
        <f>'[3]ผูกสูตร Planfin65'!I195</f>
        <v>19580350.949999999</v>
      </c>
      <c r="E23" s="522">
        <f>'[3]ผูกสูตร Planfin65'!J195</f>
        <v>50941572.049999997</v>
      </c>
      <c r="F23" s="522">
        <f>'[3]ผูกสูตร Planfin65'!K195</f>
        <v>6701378.5800000001</v>
      </c>
      <c r="G23" s="522">
        <f>'[3]ผูกสูตร Planfin65'!L195</f>
        <v>10473188.380000001</v>
      </c>
      <c r="H23" s="522">
        <f>'[3]ผูกสูตร Planfin65'!M195</f>
        <v>3806840.35</v>
      </c>
      <c r="I23" s="522">
        <f>'[3]ผูกสูตร Planfin65'!N195</f>
        <v>347760003.12</v>
      </c>
      <c r="J23" s="522">
        <f>'[3]ผูกสูตร Planfin65'!O195</f>
        <v>6701378.5800000001</v>
      </c>
      <c r="K23" s="522">
        <f>'[3]ผูกสูตร Planfin65'!P195</f>
        <v>3169538.73</v>
      </c>
      <c r="L23" s="522">
        <f>'[3]ผูกสูตร Planfin65'!Q195</f>
        <v>91351293.24000001</v>
      </c>
      <c r="M23" s="522">
        <f>'[3]ผูกสูตร Planfin65'!R195</f>
        <v>2017271.77</v>
      </c>
      <c r="N23" s="522">
        <f>'[3]ผูกสูตร Planfin65'!S195</f>
        <v>8788108.1899999995</v>
      </c>
      <c r="O23" s="522">
        <f>'[3]ผูกสูตร Planfin65'!T195</f>
        <v>47045361.859999999</v>
      </c>
      <c r="P23" s="522">
        <f>'[3]ผูกสูตร Planfin65'!U195</f>
        <v>22426327.669999998</v>
      </c>
      <c r="Q23" s="522">
        <f>'[3]ผูกสูตร Planfin65'!V195</f>
        <v>936439.51</v>
      </c>
      <c r="R23" s="522">
        <f>'[3]ผูกสูตร Planfin65'!W195</f>
        <v>7275810.6699999999</v>
      </c>
      <c r="S23" s="522">
        <f>'[3]ผูกสูตร Planfin65'!X195</f>
        <v>6669494.0599999996</v>
      </c>
      <c r="T23" s="522">
        <f>'[3]ผูกสูตร Planfin65'!Y195</f>
        <v>6501127.25</v>
      </c>
      <c r="U23" s="522">
        <f>'[3]ผูกสูตร Planfin65'!Z195</f>
        <v>194558618.65000001</v>
      </c>
      <c r="V23" s="522">
        <f>'[3]ผูกสูตร Planfin65'!AA195</f>
        <v>39169705.540000007</v>
      </c>
      <c r="W23" s="522">
        <f>'[3]ผูกสูตร Planfin65'!AB195</f>
        <v>4276639.12</v>
      </c>
      <c r="X23" s="522">
        <f>'[3]ผูกสูตร Planfin65'!AC195</f>
        <v>34523016.780000001</v>
      </c>
      <c r="Y23" s="522">
        <f>'[3]ผูกสูตร Planfin65'!AD195</f>
        <v>4443391.7</v>
      </c>
      <c r="Z23" s="522">
        <f>'[3]ผูกสูตร Planfin65'!AE195</f>
        <v>4990263.38</v>
      </c>
      <c r="AA23" s="522">
        <f>'[3]ผูกสูตร Planfin65'!AF195</f>
        <v>14586261.060000001</v>
      </c>
      <c r="AB23" s="522">
        <f>'[3]ผูกสูตร Planfin65'!AG195</f>
        <v>2659293.21</v>
      </c>
      <c r="AC23" s="522">
        <f>'[3]ผูกสูตร Planfin65'!AH195</f>
        <v>5417750.7699999996</v>
      </c>
      <c r="AD23" s="522">
        <f>'[3]ผูกสูตร Planfin65'!AI195</f>
        <v>245991625.54999998</v>
      </c>
      <c r="AE23" s="522">
        <f>'[3]ผูกสูตร Planfin65'!AJ195</f>
        <v>5948626.4699999997</v>
      </c>
      <c r="AF23" s="522">
        <f>'[3]ผูกสูตร Planfin65'!AK195</f>
        <v>2216846.4900000002</v>
      </c>
      <c r="AG23" s="522">
        <f>'[3]ผูกสูตร Planfin65'!AL195</f>
        <v>1885781</v>
      </c>
      <c r="AH23" s="522">
        <f>'[3]ผูกสูตร Planfin65'!AM195</f>
        <v>1623178.76</v>
      </c>
      <c r="AI23" s="522">
        <f>'[3]ผูกสูตร Planfin65'!AN195</f>
        <v>6097999.7999999998</v>
      </c>
      <c r="AJ23" s="522">
        <f>'[3]ผูกสูตร Planfin65'!AO195</f>
        <v>3286132.66</v>
      </c>
      <c r="AK23" s="522">
        <f>'[3]ผูกสูตร Planfin65'!AP195</f>
        <v>2821100.34</v>
      </c>
      <c r="AL23" s="522">
        <f>'[3]ผูกสูตร Planfin65'!AQ195</f>
        <v>7995406.3100000005</v>
      </c>
      <c r="AM23" s="522">
        <f>'[3]ผูกสูตร Planfin65'!AR195</f>
        <v>2543868.38</v>
      </c>
      <c r="AN23" s="522">
        <f>'[3]ผูกสูตร Planfin65'!AS195</f>
        <v>3400079.07</v>
      </c>
      <c r="AO23" s="522">
        <f>'[3]ผูกสูตร Planfin65'!AT195</f>
        <v>4141849.8</v>
      </c>
      <c r="AP23" s="522">
        <f>'[3]ผูกสูตร Planfin65'!AU195</f>
        <v>50835421.560000002</v>
      </c>
      <c r="AQ23" s="522">
        <f>'[3]ผูกสูตร Planfin65'!AV195</f>
        <v>632101</v>
      </c>
      <c r="AR23" s="522">
        <f>'[3]ผูกสูตร Planfin65'!AW195</f>
        <v>1588185</v>
      </c>
      <c r="AS23" s="522">
        <f>'[3]ผูกสูตร Planfin65'!AX195</f>
        <v>2056125.1</v>
      </c>
      <c r="AT23" s="522">
        <f>'[3]ผูกสูตร Planfin65'!AY195</f>
        <v>746436.35</v>
      </c>
      <c r="AU23" s="522">
        <f>'[3]ผูกสูตร Planfin65'!AZ195</f>
        <v>519796.2</v>
      </c>
      <c r="AV23" s="522">
        <f>'[3]ผูกสูตร Planfin65'!BA195</f>
        <v>1604441.44</v>
      </c>
      <c r="AW23" s="522">
        <f>'[3]ผูกสูตร Planfin65'!BB195</f>
        <v>111045241.17</v>
      </c>
      <c r="AX23" s="522">
        <f>'[3]ผูกสูตร Planfin65'!BC195</f>
        <v>4076663.67</v>
      </c>
      <c r="AY23" s="522">
        <f>'[3]ผูกสูตร Planfin65'!BD195</f>
        <v>3701768</v>
      </c>
      <c r="AZ23" s="522">
        <f>'[3]ผูกสูตร Planfin65'!BE195</f>
        <v>5412790.4699999997</v>
      </c>
      <c r="BA23" s="522">
        <f>'[3]ผูกสูตร Planfin65'!BF195</f>
        <v>10855789.369999999</v>
      </c>
      <c r="BB23" s="522">
        <f>'[3]ผูกสูตร Planfin65'!BG195</f>
        <v>2664579.54</v>
      </c>
      <c r="BC23" s="522">
        <f>'[3]ผูกสูตร Planfin65'!BH195</f>
        <v>21546862.02</v>
      </c>
      <c r="BD23" s="522">
        <f>'[3]ผูกสูตร Planfin65'!BI195</f>
        <v>9187427.3399999999</v>
      </c>
      <c r="BE23" s="522">
        <f>'[3]ผูกสูตร Planfin65'!BJ195</f>
        <v>3354440.33</v>
      </c>
      <c r="BF23" s="522">
        <f>'[3]ผูกสูตร Planfin65'!BK195</f>
        <v>1525319.17</v>
      </c>
      <c r="BG23" s="522">
        <f>'[3]ผูกสูตร Planfin65'!BL195</f>
        <v>556376.93000000005</v>
      </c>
      <c r="BH23" s="522">
        <f>'[3]ผูกสูตร Planfin65'!BM195</f>
        <v>120284294.42999999</v>
      </c>
      <c r="BI23" s="522">
        <f>'[3]ผูกสูตร Planfin65'!BN195</f>
        <v>45345127.120000005</v>
      </c>
      <c r="BJ23" s="522">
        <f>'[3]ผูกสูตร Planfin65'!BO195</f>
        <v>2336472.6100000003</v>
      </c>
      <c r="BK23" s="522">
        <f>'[3]ผูกสูตร Planfin65'!BP195</f>
        <v>1352194.72</v>
      </c>
      <c r="BL23" s="522">
        <f>'[3]ผูกสูตร Planfin65'!BQ195</f>
        <v>2498814.52</v>
      </c>
      <c r="BM23" s="522">
        <f>'[3]ผูกสูตร Planfin65'!BR195</f>
        <v>4858263.8499999996</v>
      </c>
      <c r="BN23" s="522">
        <f>'[3]ผูกสูตร Planfin65'!BS195</f>
        <v>947629.28</v>
      </c>
      <c r="BO23" s="522">
        <f>'[3]ผูกสูตร Planfin65'!BT195</f>
        <v>72420570.169999987</v>
      </c>
      <c r="BP23" s="522">
        <f>'[3]ผูกสูตร Planfin65'!BU195</f>
        <v>2245559.4300000002</v>
      </c>
      <c r="BQ23" s="522">
        <f>'[3]ผูกสูตร Planfin65'!BV195</f>
        <v>4485101.22</v>
      </c>
      <c r="BR23" s="522">
        <f>'[3]ผูกสูตร Planfin65'!BW195</f>
        <v>3085531.21</v>
      </c>
      <c r="BS23" s="522">
        <f>'[3]ผูกสูตร Planfin65'!BX195</f>
        <v>8258582.8700000001</v>
      </c>
      <c r="BT23" s="522">
        <f>'[3]ผูกสูตร Planfin65'!BY195</f>
        <v>26853292.18</v>
      </c>
      <c r="BU23" s="522">
        <f>'[3]ผูกสูตร Planfin65'!BZ195</f>
        <v>3924176.31</v>
      </c>
      <c r="BV23" s="522">
        <f>'[3]ผูกสูตร Planfin65'!CA195</f>
        <v>2445550.6</v>
      </c>
      <c r="BW23" s="522">
        <f>'[3]ผูกสูตร Planfin65'!CB195</f>
        <v>3120017.31</v>
      </c>
      <c r="BX23" s="523">
        <f t="shared" ref="BX23:BX35" si="3">SUM(C23:BW23)</f>
        <v>1925675623.3999996</v>
      </c>
    </row>
    <row r="24" spans="1:76" ht="14.25" customHeight="1">
      <c r="A24" s="520" t="s">
        <v>121</v>
      </c>
      <c r="B24" s="521" t="s">
        <v>77</v>
      </c>
      <c r="C24" s="522">
        <f>'[3]ผูกสูตร Planfin65'!H197</f>
        <v>2477605.2999999998</v>
      </c>
      <c r="D24" s="522">
        <f>'[3]ผูกสูตร Planfin65'!I197</f>
        <v>618633.41</v>
      </c>
      <c r="E24" s="522">
        <f>'[3]ผูกสูตร Planfin65'!J197</f>
        <v>1032050.87</v>
      </c>
      <c r="F24" s="522">
        <f>'[3]ผูกสูตร Planfin65'!K197</f>
        <v>654399.59</v>
      </c>
      <c r="G24" s="522">
        <f>'[3]ผูกสูตร Planfin65'!L197</f>
        <v>325942.39</v>
      </c>
      <c r="H24" s="522">
        <f>'[3]ผูกสูตร Planfin65'!M197</f>
        <v>163720.17000000001</v>
      </c>
      <c r="I24" s="522">
        <f>'[3]ผูกสูตร Planfin65'!N197</f>
        <v>2837597.72</v>
      </c>
      <c r="J24" s="522">
        <f>'[3]ผูกสูตร Planfin65'!O197</f>
        <v>654399.59</v>
      </c>
      <c r="K24" s="522">
        <f>'[3]ผูกสูตร Planfin65'!P197</f>
        <v>385987.76</v>
      </c>
      <c r="L24" s="522">
        <f>'[3]ผูกสูตร Planfin65'!Q197</f>
        <v>1460979.77</v>
      </c>
      <c r="M24" s="522">
        <f>'[3]ผูกสูตร Planfin65'!R197</f>
        <v>251107.22</v>
      </c>
      <c r="N24" s="522">
        <f>'[3]ผูกสูตร Planfin65'!S197</f>
        <v>920684.64</v>
      </c>
      <c r="O24" s="522">
        <f>'[3]ผูกสูตร Planfin65'!T197</f>
        <v>1858860.11</v>
      </c>
      <c r="P24" s="522">
        <f>'[3]ผูกสูตร Planfin65'!U197</f>
        <v>683853.49</v>
      </c>
      <c r="Q24" s="522">
        <f>'[3]ผูกสูตร Planfin65'!V197</f>
        <v>68347.58</v>
      </c>
      <c r="R24" s="522">
        <f>'[3]ผูกสูตร Planfin65'!W197</f>
        <v>551964.91</v>
      </c>
      <c r="S24" s="522">
        <f>'[3]ผูกสูตร Planfin65'!X197</f>
        <v>327967.57</v>
      </c>
      <c r="T24" s="522">
        <f>'[3]ผูกสูตร Planfin65'!Y197</f>
        <v>222992.13</v>
      </c>
      <c r="U24" s="522">
        <f>'[3]ผูกสูตร Planfin65'!Z197</f>
        <v>5126614.5599999996</v>
      </c>
      <c r="V24" s="522">
        <f>'[3]ผูกสูตร Planfin65'!AA197</f>
        <v>737598.36</v>
      </c>
      <c r="W24" s="522">
        <f>'[3]ผูกสูตร Planfin65'!AB197</f>
        <v>501790.63</v>
      </c>
      <c r="X24" s="522">
        <f>'[3]ผูกสูตร Planfin65'!AC197</f>
        <v>747869.95</v>
      </c>
      <c r="Y24" s="522">
        <f>'[3]ผูกสูตร Planfin65'!AD197</f>
        <v>232065.91</v>
      </c>
      <c r="Z24" s="522">
        <f>'[3]ผูกสูตร Planfin65'!AE197</f>
        <v>359680.82</v>
      </c>
      <c r="AA24" s="522">
        <f>'[3]ผูกสูตร Planfin65'!AF197</f>
        <v>334750.32</v>
      </c>
      <c r="AB24" s="522">
        <f>'[3]ผูกสูตร Planfin65'!AG197</f>
        <v>161170.87</v>
      </c>
      <c r="AC24" s="522">
        <f>'[3]ผูกสูตร Planfin65'!AH197</f>
        <v>415523.94</v>
      </c>
      <c r="AD24" s="522">
        <f>'[3]ผูกสูตร Planfin65'!AI197</f>
        <v>716157.51</v>
      </c>
      <c r="AE24" s="522">
        <f>'[3]ผูกสูตร Planfin65'!AJ197</f>
        <v>636600.84</v>
      </c>
      <c r="AF24" s="522">
        <f>'[3]ผูกสูตร Planfin65'!AK197</f>
        <v>408890.34</v>
      </c>
      <c r="AG24" s="522">
        <f>'[3]ผูกสูตร Planfin65'!AL197</f>
        <v>235007.83</v>
      </c>
      <c r="AH24" s="522">
        <f>'[3]ผูกสูตร Planfin65'!AM197</f>
        <v>304285.25</v>
      </c>
      <c r="AI24" s="522">
        <f>'[3]ผูกสูตร Planfin65'!AN197</f>
        <v>401137.86</v>
      </c>
      <c r="AJ24" s="522">
        <f>'[3]ผูกสูตร Planfin65'!AO197</f>
        <v>287128.21999999997</v>
      </c>
      <c r="AK24" s="522">
        <f>'[3]ผูกสูตร Planfin65'!AP197</f>
        <v>706065.09</v>
      </c>
      <c r="AL24" s="522">
        <f>'[3]ผูกสูตร Planfin65'!AQ197</f>
        <v>340317.99</v>
      </c>
      <c r="AM24" s="522">
        <f>'[3]ผูกสูตร Planfin65'!AR197</f>
        <v>302959.75</v>
      </c>
      <c r="AN24" s="522">
        <f>'[3]ผูกสูตร Planfin65'!AS197</f>
        <v>219271.98</v>
      </c>
      <c r="AO24" s="522">
        <f>'[3]ผูกสูตร Planfin65'!AT197</f>
        <v>365980.15999999997</v>
      </c>
      <c r="AP24" s="522">
        <f>'[3]ผูกสูตร Planfin65'!AU197</f>
        <v>1197170.31</v>
      </c>
      <c r="AQ24" s="522">
        <f>'[3]ผูกสูตร Planfin65'!AV197</f>
        <v>93010.28</v>
      </c>
      <c r="AR24" s="522">
        <f>'[3]ผูกสูตร Planfin65'!AW197</f>
        <v>297789.78999999998</v>
      </c>
      <c r="AS24" s="522">
        <f>'[3]ผูกสูตร Planfin65'!AX197</f>
        <v>304621.40000000002</v>
      </c>
      <c r="AT24" s="522">
        <f>'[3]ผูกสูตร Planfin65'!AY197</f>
        <v>407571.92</v>
      </c>
      <c r="AU24" s="522">
        <f>'[3]ผูกสูตร Planfin65'!AZ197</f>
        <v>32770.1</v>
      </c>
      <c r="AV24" s="522">
        <f>'[3]ผูกสูตร Planfin65'!BA197</f>
        <v>49702.44</v>
      </c>
      <c r="AW24" s="522">
        <f>'[3]ผูกสูตร Planfin65'!BB197</f>
        <v>6081349.6200000001</v>
      </c>
      <c r="AX24" s="522">
        <f>'[3]ผูกสูตร Planfin65'!BC197</f>
        <v>521527.31</v>
      </c>
      <c r="AY24" s="522">
        <f>'[3]ผูกสูตร Planfin65'!BD197</f>
        <v>528284.22</v>
      </c>
      <c r="AZ24" s="522">
        <f>'[3]ผูกสูตร Planfin65'!BE197</f>
        <v>305452.13</v>
      </c>
      <c r="BA24" s="522">
        <f>'[3]ผูกสูตร Planfin65'!BF197</f>
        <v>243127.22</v>
      </c>
      <c r="BB24" s="522">
        <f>'[3]ผูกสูตร Planfin65'!BG197</f>
        <v>210689.77</v>
      </c>
      <c r="BC24" s="522">
        <f>'[3]ผูกสูตร Planfin65'!BH197</f>
        <v>1194500.33</v>
      </c>
      <c r="BD24" s="522">
        <f>'[3]ผูกสูตร Planfin65'!BI197</f>
        <v>774148.66</v>
      </c>
      <c r="BE24" s="522">
        <f>'[3]ผูกสูตร Planfin65'!BJ197</f>
        <v>361970.15</v>
      </c>
      <c r="BF24" s="522">
        <f>'[3]ผูกสูตร Planfin65'!BK197</f>
        <v>218276.92</v>
      </c>
      <c r="BG24" s="522">
        <f>'[3]ผูกสูตร Planfin65'!BL197</f>
        <v>88732</v>
      </c>
      <c r="BH24" s="522">
        <f>'[3]ผูกสูตร Planfin65'!BM197</f>
        <v>1673780.41</v>
      </c>
      <c r="BI24" s="522">
        <f>'[3]ผูกสูตร Planfin65'!BN197</f>
        <v>770732.19</v>
      </c>
      <c r="BJ24" s="522">
        <f>'[3]ผูกสูตร Planfin65'!BO197</f>
        <v>211899.3</v>
      </c>
      <c r="BK24" s="522">
        <f>'[3]ผูกสูตร Planfin65'!BP197</f>
        <v>206982.14</v>
      </c>
      <c r="BL24" s="522">
        <f>'[3]ผูกสูตร Planfin65'!BQ197</f>
        <v>362210.04</v>
      </c>
      <c r="BM24" s="522">
        <f>'[3]ผูกสูตร Planfin65'!BR197</f>
        <v>85853.9</v>
      </c>
      <c r="BN24" s="522">
        <f>'[3]ผูกสูตร Planfin65'!BS197</f>
        <v>256663.01</v>
      </c>
      <c r="BO24" s="522">
        <f>'[3]ผูกสูตร Planfin65'!BT197</f>
        <v>376720.45</v>
      </c>
      <c r="BP24" s="522">
        <f>'[3]ผูกสูตร Planfin65'!BU197</f>
        <v>97179.02</v>
      </c>
      <c r="BQ24" s="522">
        <f>'[3]ผูกสูตร Planfin65'!BV197</f>
        <v>250838.51</v>
      </c>
      <c r="BR24" s="522">
        <f>'[3]ผูกสูตร Planfin65'!BW197</f>
        <v>624781.59</v>
      </c>
      <c r="BS24" s="522">
        <f>'[3]ผูกสูตร Planfin65'!BX197</f>
        <v>269997.90999999997</v>
      </c>
      <c r="BT24" s="522">
        <f>'[3]ผูกสูตร Planfin65'!BY197</f>
        <v>335916</v>
      </c>
      <c r="BU24" s="522">
        <f>'[3]ผูกสูตร Planfin65'!BZ197</f>
        <v>145815.44</v>
      </c>
      <c r="BV24" s="522">
        <f>'[3]ผูกสูตร Planfin65'!CA197</f>
        <v>222026.95</v>
      </c>
      <c r="BW24" s="522">
        <f>'[3]ผูกสูตร Planfin65'!CB197</f>
        <v>171655.48</v>
      </c>
      <c r="BX24" s="523">
        <f t="shared" si="3"/>
        <v>48011709.309999987</v>
      </c>
    </row>
    <row r="25" spans="1:76" ht="14.25" customHeight="1">
      <c r="A25" s="520" t="s">
        <v>122</v>
      </c>
      <c r="B25" s="521" t="s">
        <v>78</v>
      </c>
      <c r="C25" s="522">
        <f>'[3]ผูกสูตร Planfin65'!H199</f>
        <v>123024167.19</v>
      </c>
      <c r="D25" s="522">
        <f>'[3]ผูกสูตร Planfin65'!I199</f>
        <v>15553675.98</v>
      </c>
      <c r="E25" s="522">
        <f>'[3]ผูกสูตร Planfin65'!J199</f>
        <v>22689595.960000001</v>
      </c>
      <c r="F25" s="522">
        <f>'[3]ผูกสูตร Planfin65'!K199</f>
        <v>11656441.76</v>
      </c>
      <c r="G25" s="522">
        <f>'[3]ผูกสูตร Planfin65'!L199</f>
        <v>21688548.620000001</v>
      </c>
      <c r="H25" s="522">
        <f>'[3]ผูกสูตร Planfin65'!M199</f>
        <v>2904004.1</v>
      </c>
      <c r="I25" s="522">
        <f>'[3]ผูกสูตร Planfin65'!N199</f>
        <v>198470058.28999999</v>
      </c>
      <c r="J25" s="522">
        <f>'[3]ผูกสูตร Planfin65'!O199</f>
        <v>11656441.76</v>
      </c>
      <c r="K25" s="522">
        <f>'[3]ผูกสูตร Planfin65'!P199</f>
        <v>3465676</v>
      </c>
      <c r="L25" s="522">
        <f>'[3]ผูกสูตร Planfin65'!Q199</f>
        <v>14170953.35</v>
      </c>
      <c r="M25" s="522">
        <f>'[3]ผูกสูตร Planfin65'!R199</f>
        <v>3120545.33</v>
      </c>
      <c r="N25" s="522">
        <f>'[3]ผูกสูตร Planfin65'!S199</f>
        <v>4050986.8</v>
      </c>
      <c r="O25" s="522">
        <f>'[3]ผูกสูตร Planfin65'!T199</f>
        <v>20600327.100000001</v>
      </c>
      <c r="P25" s="522">
        <f>'[3]ผูกสูตร Planfin65'!U199</f>
        <v>18187718.609999999</v>
      </c>
      <c r="Q25" s="522">
        <f>'[3]ผูกสูตร Planfin65'!V199</f>
        <v>1024938.8</v>
      </c>
      <c r="R25" s="522">
        <f>'[3]ผูกสูตร Planfin65'!W199</f>
        <v>9510986.0899999999</v>
      </c>
      <c r="S25" s="522">
        <f>'[3]ผูกสูตร Planfin65'!X199</f>
        <v>5190301</v>
      </c>
      <c r="T25" s="522">
        <f>'[3]ผูกสูตร Planfin65'!Y199</f>
        <v>3777128.5</v>
      </c>
      <c r="U25" s="522">
        <f>'[3]ผูกสูตร Planfin65'!Z199</f>
        <v>161743976.03</v>
      </c>
      <c r="V25" s="522">
        <f>'[3]ผูกสูตร Planfin65'!AA199</f>
        <v>13273289.27</v>
      </c>
      <c r="W25" s="522">
        <f>'[3]ผูกสูตร Planfin65'!AB199</f>
        <v>4809281.0199999996</v>
      </c>
      <c r="X25" s="522">
        <f>'[3]ผูกสูตร Planfin65'!AC199</f>
        <v>18593758.219999999</v>
      </c>
      <c r="Y25" s="522">
        <f>'[3]ผูกสูตร Planfin65'!AD199</f>
        <v>4987541.76</v>
      </c>
      <c r="Z25" s="522">
        <f>'[3]ผูกสูตร Planfin65'!AE199</f>
        <v>5743734.2999999998</v>
      </c>
      <c r="AA25" s="522">
        <f>'[3]ผูกสูตร Planfin65'!AF199</f>
        <v>7931553.7800000003</v>
      </c>
      <c r="AB25" s="522">
        <f>'[3]ผูกสูตร Planfin65'!AG199</f>
        <v>1799217.1</v>
      </c>
      <c r="AC25" s="522">
        <f>'[3]ผูกสูตร Planfin65'!AH199</f>
        <v>12486077.77</v>
      </c>
      <c r="AD25" s="522">
        <f>'[3]ผูกสูตร Planfin65'!AI199</f>
        <v>269522041.11000001</v>
      </c>
      <c r="AE25" s="522">
        <f>'[3]ผูกสูตร Planfin65'!AJ199</f>
        <v>6932475.7800000003</v>
      </c>
      <c r="AF25" s="522">
        <f>'[3]ผูกสูตร Planfin65'!AK199</f>
        <v>1139299.5</v>
      </c>
      <c r="AG25" s="522">
        <f>'[3]ผูกสูตร Planfin65'!AL199</f>
        <v>4378139</v>
      </c>
      <c r="AH25" s="522">
        <f>'[3]ผูกสูตร Planfin65'!AM199</f>
        <v>1098822.25</v>
      </c>
      <c r="AI25" s="522">
        <f>'[3]ผูกสูตร Planfin65'!AN199</f>
        <v>6865716.1900000004</v>
      </c>
      <c r="AJ25" s="522">
        <f>'[3]ผูกสูตร Planfin65'!AO199</f>
        <v>5778904.7999999998</v>
      </c>
      <c r="AK25" s="522">
        <f>'[3]ผูกสูตร Planfin65'!AP199</f>
        <v>2746923.59</v>
      </c>
      <c r="AL25" s="522">
        <f>'[3]ผูกสูตร Planfin65'!AQ199</f>
        <v>9267050.4000000004</v>
      </c>
      <c r="AM25" s="522">
        <f>'[3]ผูกสูตร Planfin65'!AR199</f>
        <v>4296213.0999999996</v>
      </c>
      <c r="AN25" s="522">
        <f>'[3]ผูกสูตร Planfin65'!AS199</f>
        <v>3500157.24</v>
      </c>
      <c r="AO25" s="522">
        <f>'[3]ผูกสูตร Planfin65'!AT199</f>
        <v>5920193.1900000004</v>
      </c>
      <c r="AP25" s="522">
        <f>'[3]ผูกสูตร Planfin65'!AU199</f>
        <v>69925022.579999998</v>
      </c>
      <c r="AQ25" s="522">
        <f>'[3]ผูกสูตร Planfin65'!AV199</f>
        <v>5379123.0800000001</v>
      </c>
      <c r="AR25" s="522">
        <f>'[3]ผูกสูตร Planfin65'!AW199</f>
        <v>3527835.03</v>
      </c>
      <c r="AS25" s="522">
        <f>'[3]ผูกสูตร Planfin65'!AX199</f>
        <v>3203745</v>
      </c>
      <c r="AT25" s="522">
        <f>'[3]ผูกสูตร Planfin65'!AY199</f>
        <v>2005101</v>
      </c>
      <c r="AU25" s="522">
        <f>'[3]ผูกสูตร Planfin65'!AZ199</f>
        <v>502017</v>
      </c>
      <c r="AV25" s="522">
        <f>'[3]ผูกสูตร Planfin65'!BA199</f>
        <v>1632947.1</v>
      </c>
      <c r="AW25" s="522">
        <f>'[3]ผูกสูตร Planfin65'!BB199</f>
        <v>114620905.90000001</v>
      </c>
      <c r="AX25" s="522">
        <f>'[3]ผูกสูตร Planfin65'!BC199</f>
        <v>6180974</v>
      </c>
      <c r="AY25" s="522">
        <f>'[3]ผูกสูตร Planfin65'!BD199</f>
        <v>6443532.75</v>
      </c>
      <c r="AZ25" s="522">
        <f>'[3]ผูกสูตร Planfin65'!BE199</f>
        <v>7177848</v>
      </c>
      <c r="BA25" s="522">
        <f>'[3]ผูกสูตร Planfin65'!BF199</f>
        <v>6662526.71</v>
      </c>
      <c r="BB25" s="522">
        <f>'[3]ผูกสูตร Planfin65'!BG199</f>
        <v>3080910.24</v>
      </c>
      <c r="BC25" s="522">
        <f>'[3]ผูกสูตร Planfin65'!BH199</f>
        <v>4246841</v>
      </c>
      <c r="BD25" s="522">
        <f>'[3]ผูกสูตร Planfin65'!BI199</f>
        <v>2531568.15</v>
      </c>
      <c r="BE25" s="522">
        <f>'[3]ผูกสูตร Planfin65'!BJ199</f>
        <v>4751618.4000000004</v>
      </c>
      <c r="BF25" s="522">
        <f>'[3]ผูกสูตร Planfin65'!BK199</f>
        <v>1825441.35</v>
      </c>
      <c r="BG25" s="522">
        <f>'[3]ผูกสูตร Planfin65'!BL199</f>
        <v>2275162</v>
      </c>
      <c r="BH25" s="522">
        <f>'[3]ผูกสูตร Planfin65'!BM199</f>
        <v>129428097.73</v>
      </c>
      <c r="BI25" s="522">
        <f>'[3]ผูกสูตร Planfin65'!BN199</f>
        <v>58051523</v>
      </c>
      <c r="BJ25" s="522">
        <f>'[3]ผูกสูตร Planfin65'!BO199</f>
        <v>4693597.0999999996</v>
      </c>
      <c r="BK25" s="522">
        <f>'[3]ผูกสูตร Planfin65'!BP199</f>
        <v>5206898</v>
      </c>
      <c r="BL25" s="522">
        <f>'[3]ผูกสูตร Planfin65'!BQ199</f>
        <v>7044808.5</v>
      </c>
      <c r="BM25" s="522">
        <f>'[3]ผูกสูตร Planfin65'!BR199</f>
        <v>7722690.9100000001</v>
      </c>
      <c r="BN25" s="522">
        <f>'[3]ผูกสูตร Planfin65'!BS199</f>
        <v>3678235.26</v>
      </c>
      <c r="BO25" s="522">
        <f>'[3]ผูกสูตร Planfin65'!BT199</f>
        <v>56974528.890000001</v>
      </c>
      <c r="BP25" s="522">
        <f>'[3]ผูกสูตร Planfin65'!BU199</f>
        <v>2490659.58</v>
      </c>
      <c r="BQ25" s="522">
        <f>'[3]ผูกสูตร Planfin65'!BV199</f>
        <v>1163877.43</v>
      </c>
      <c r="BR25" s="522">
        <f>'[3]ผูกสูตร Planfin65'!BW199</f>
        <v>6583120.5</v>
      </c>
      <c r="BS25" s="522">
        <f>'[3]ผูกสูตร Planfin65'!BX199</f>
        <v>7218868.9500000002</v>
      </c>
      <c r="BT25" s="522">
        <f>'[3]ผูกสูตร Planfin65'!BY199</f>
        <v>41897366.409999996</v>
      </c>
      <c r="BU25" s="522">
        <f>'[3]ผูกสูตร Planfin65'!BZ199</f>
        <v>3794978.8</v>
      </c>
      <c r="BV25" s="522">
        <f>'[3]ผูกสูตร Planfin65'!CA199</f>
        <v>1815797.45</v>
      </c>
      <c r="BW25" s="522">
        <f>'[3]ผูกสูตร Planfin65'!CB199</f>
        <v>2801974.5</v>
      </c>
      <c r="BX25" s="523">
        <f t="shared" si="3"/>
        <v>1630097002.9400003</v>
      </c>
    </row>
    <row r="26" spans="1:76" ht="14.25" customHeight="1">
      <c r="A26" s="520" t="s">
        <v>123</v>
      </c>
      <c r="B26" s="521" t="s">
        <v>55</v>
      </c>
      <c r="C26" s="522">
        <f>'[3]ผูกสูตร Planfin65'!H221</f>
        <v>409670623.79000008</v>
      </c>
      <c r="D26" s="522">
        <f>'[3]ผูกสูตร Planfin65'!I221</f>
        <v>111644891.18000001</v>
      </c>
      <c r="E26" s="522">
        <f>'[3]ผูกสูตร Planfin65'!J221</f>
        <v>130193534.69000003</v>
      </c>
      <c r="F26" s="522">
        <f>'[3]ผูกสูตร Planfin65'!K221</f>
        <v>68260768.660000011</v>
      </c>
      <c r="G26" s="522">
        <f>'[3]ผูกสูตร Planfin65'!L221</f>
        <v>49821002.399999999</v>
      </c>
      <c r="H26" s="522">
        <f>'[3]ผูกสูตร Planfin65'!M221</f>
        <v>19635411.959999997</v>
      </c>
      <c r="I26" s="522">
        <f>'[3]ผูกสูตร Planfin65'!N221</f>
        <v>682431128.04000008</v>
      </c>
      <c r="J26" s="522">
        <f>'[3]ผูกสูตร Planfin65'!O221</f>
        <v>68260768.660000011</v>
      </c>
      <c r="K26" s="522">
        <f>'[3]ผูกสูตร Planfin65'!P221</f>
        <v>34284329.93</v>
      </c>
      <c r="L26" s="522">
        <f>'[3]ผูกสูตร Planfin65'!Q221</f>
        <v>210858825.75</v>
      </c>
      <c r="M26" s="522">
        <f>'[3]ผูกสูตร Planfin65'!R221</f>
        <v>33741386.530000001</v>
      </c>
      <c r="N26" s="522">
        <f>'[3]ผูกสูตร Planfin65'!S221</f>
        <v>73265208.930000007</v>
      </c>
      <c r="O26" s="522">
        <f>'[3]ผูกสูตร Planfin65'!T221</f>
        <v>135551683.21000004</v>
      </c>
      <c r="P26" s="522">
        <f>'[3]ผูกสูตร Planfin65'!U221</f>
        <v>122403208.67000002</v>
      </c>
      <c r="Q26" s="522">
        <f>'[3]ผูกสูตร Planfin65'!V221</f>
        <v>13535672.720000001</v>
      </c>
      <c r="R26" s="522">
        <f>'[3]ผูกสูตร Planfin65'!W221</f>
        <v>63341537.670000002</v>
      </c>
      <c r="S26" s="522">
        <f>'[3]ผูกสูตร Planfin65'!X221</f>
        <v>48158011.690000005</v>
      </c>
      <c r="T26" s="522">
        <f>'[3]ผูกสูตร Planfin65'!Y221</f>
        <v>19611901.489999998</v>
      </c>
      <c r="U26" s="522">
        <f>'[3]ผูกสูตร Planfin65'!Z221</f>
        <v>453773856.92999995</v>
      </c>
      <c r="V26" s="522">
        <f>'[3]ผูกสูตร Planfin65'!AA221</f>
        <v>138414248.77999997</v>
      </c>
      <c r="W26" s="522">
        <f>'[3]ผูกสูตร Planfin65'!AB221</f>
        <v>65642739.539999999</v>
      </c>
      <c r="X26" s="522">
        <f>'[3]ผูกสูตร Planfin65'!AC221</f>
        <v>134884589.12</v>
      </c>
      <c r="Y26" s="522">
        <f>'[3]ผูกสูตร Planfin65'!AD221</f>
        <v>43944019.329999998</v>
      </c>
      <c r="Z26" s="522">
        <f>'[3]ผูกสูตร Planfin65'!AE221</f>
        <v>61011528.829999998</v>
      </c>
      <c r="AA26" s="522">
        <f>'[3]ผูกสูตร Planfin65'!AF221</f>
        <v>49291268.530000001</v>
      </c>
      <c r="AB26" s="522">
        <f>'[3]ผูกสูตร Planfin65'!AG221</f>
        <v>23742047.579999998</v>
      </c>
      <c r="AC26" s="522">
        <f>'[3]ผูกสูตร Planfin65'!AH221</f>
        <v>18130279</v>
      </c>
      <c r="AD26" s="522">
        <f>'[3]ผูกสูตร Planfin65'!AI221</f>
        <v>613003743.95000005</v>
      </c>
      <c r="AE26" s="522">
        <f>'[3]ผูกสูตร Planfin65'!AJ221</f>
        <v>38045161.45000001</v>
      </c>
      <c r="AF26" s="522">
        <f>'[3]ผูกสูตร Planfin65'!AK221</f>
        <v>28076350.010000002</v>
      </c>
      <c r="AG26" s="522">
        <f>'[3]ผูกสูตร Planfin65'!AL221</f>
        <v>29068572.789999995</v>
      </c>
      <c r="AH26" s="522">
        <f>'[3]ผูกสูตร Planfin65'!AM221</f>
        <v>26615151.449999999</v>
      </c>
      <c r="AI26" s="522">
        <f>'[3]ผูกสูตร Planfin65'!AN221</f>
        <v>44101876.850000001</v>
      </c>
      <c r="AJ26" s="522">
        <f>'[3]ผูกสูตร Planfin65'!AO221</f>
        <v>34651630.740000002</v>
      </c>
      <c r="AK26" s="522">
        <f>'[3]ผูกสูตร Planfin65'!AP221</f>
        <v>32448752.98</v>
      </c>
      <c r="AL26" s="522">
        <f>'[3]ผูกสูตร Planfin65'!AQ221</f>
        <v>49837334.209999993</v>
      </c>
      <c r="AM26" s="522">
        <f>'[3]ผูกสูตร Planfin65'!AR221</f>
        <v>27580477.489999998</v>
      </c>
      <c r="AN26" s="522">
        <f>'[3]ผูกสูตร Planfin65'!AS221</f>
        <v>32705036.43</v>
      </c>
      <c r="AO26" s="522">
        <f>'[3]ผูกสูตร Planfin65'!AT221</f>
        <v>31594711.02</v>
      </c>
      <c r="AP26" s="522">
        <f>'[3]ผูกสูตร Planfin65'!AU221</f>
        <v>255644116.45999998</v>
      </c>
      <c r="AQ26" s="522">
        <f>'[3]ผูกสูตร Planfin65'!AV221</f>
        <v>40416952.589999996</v>
      </c>
      <c r="AR26" s="522">
        <f>'[3]ผูกสูตร Planfin65'!AW221</f>
        <v>35792883.329999998</v>
      </c>
      <c r="AS26" s="522">
        <f>'[3]ผูกสูตร Planfin65'!AX221</f>
        <v>35661756.620000005</v>
      </c>
      <c r="AT26" s="522">
        <f>'[3]ผูกสูตร Planfin65'!AY221</f>
        <v>31978455.810000002</v>
      </c>
      <c r="AU26" s="522">
        <f>'[3]ผูกสูตร Planfin65'!AZ221</f>
        <v>9212500.959999999</v>
      </c>
      <c r="AV26" s="522">
        <f>'[3]ผูกสูตร Planfin65'!BA221</f>
        <v>16233296.66</v>
      </c>
      <c r="AW26" s="522">
        <f>'[3]ผูกสูตร Planfin65'!BB221</f>
        <v>450926692.56</v>
      </c>
      <c r="AX26" s="522">
        <f>'[3]ผูกสูตร Planfin65'!BC221</f>
        <v>30429283.920000002</v>
      </c>
      <c r="AY26" s="522">
        <f>'[3]ผูกสูตร Planfin65'!BD221</f>
        <v>47815048.899999999</v>
      </c>
      <c r="AZ26" s="522">
        <f>'[3]ผูกสูตร Planfin65'!BE221</f>
        <v>66761021.190000005</v>
      </c>
      <c r="BA26" s="522">
        <f>'[3]ผูกสูตร Planfin65'!BF221</f>
        <v>68048852.969999999</v>
      </c>
      <c r="BB26" s="522">
        <f>'[3]ผูกสูตร Planfin65'!BG221</f>
        <v>47820032.75</v>
      </c>
      <c r="BC26" s="522">
        <f>'[3]ผูกสูตร Planfin65'!BH221</f>
        <v>88489969.159999996</v>
      </c>
      <c r="BD26" s="522">
        <f>'[3]ผูกสูตร Planfin65'!BI221</f>
        <v>80605120.38000001</v>
      </c>
      <c r="BE26" s="522">
        <f>'[3]ผูกสูตร Planfin65'!BJ221</f>
        <v>43810778.909999996</v>
      </c>
      <c r="BF26" s="522">
        <f>'[3]ผูกสูตร Planfin65'!BK221</f>
        <v>19909685.540000003</v>
      </c>
      <c r="BG26" s="522">
        <f>'[3]ผูกสูตร Planfin65'!BL221</f>
        <v>13602137.310000001</v>
      </c>
      <c r="BH26" s="522">
        <f>'[3]ผูกสูตร Planfin65'!BM221</f>
        <v>383313159.52999991</v>
      </c>
      <c r="BI26" s="522">
        <f>'[3]ผูกสูตร Planfin65'!BN221</f>
        <v>154031549.91</v>
      </c>
      <c r="BJ26" s="522">
        <f>'[3]ผูกสูตร Planfin65'!BO221</f>
        <v>39853616.36999999</v>
      </c>
      <c r="BK26" s="522">
        <f>'[3]ผูกสูตร Planfin65'!BP221</f>
        <v>17851302.129999999</v>
      </c>
      <c r="BL26" s="522">
        <f>'[3]ผูกสูตร Planfin65'!BQ221</f>
        <v>42838653.300000004</v>
      </c>
      <c r="BM26" s="522">
        <f>'[3]ผูกสูตร Planfin65'!BR221</f>
        <v>57955756.940000005</v>
      </c>
      <c r="BN26" s="522">
        <f>'[3]ผูกสูตร Planfin65'!BS221</f>
        <v>32673158.98</v>
      </c>
      <c r="BO26" s="522">
        <f>'[3]ผูกสูตร Planfin65'!BT221</f>
        <v>239051906.82000002</v>
      </c>
      <c r="BP26" s="522">
        <f>'[3]ผูกสูตร Planfin65'!BU221</f>
        <v>33774921.549999997</v>
      </c>
      <c r="BQ26" s="522">
        <f>'[3]ผูกสูตร Planfin65'!BV221</f>
        <v>33514712.490000002</v>
      </c>
      <c r="BR26" s="522">
        <f>'[3]ผูกสูตร Planfin65'!BW221</f>
        <v>53972640.910000004</v>
      </c>
      <c r="BS26" s="522">
        <f>'[3]ผูกสูตร Planfin65'!BX221</f>
        <v>55172325.520000011</v>
      </c>
      <c r="BT26" s="522">
        <f>'[3]ผูกสูตร Planfin65'!BY221</f>
        <v>107637098.41</v>
      </c>
      <c r="BU26" s="522">
        <f>'[3]ผูกสูตร Planfin65'!BZ221</f>
        <v>35894099.899999999</v>
      </c>
      <c r="BV26" s="522">
        <f>'[3]ผูกสูตร Planfin65'!CA221</f>
        <v>13933393.119999999</v>
      </c>
      <c r="BW26" s="522">
        <f>'[3]ผูกสูตร Planfin65'!CB221</f>
        <v>16920566.400000002</v>
      </c>
      <c r="BX26" s="523">
        <f t="shared" si="3"/>
        <v>6972780721.2799978</v>
      </c>
    </row>
    <row r="27" spans="1:76" ht="14.25" customHeight="1">
      <c r="A27" s="520" t="s">
        <v>124</v>
      </c>
      <c r="B27" s="521" t="s">
        <v>57</v>
      </c>
      <c r="C27" s="522">
        <f>'[3]ผูกสูตร Planfin65'!H228</f>
        <v>107969084.51000001</v>
      </c>
      <c r="D27" s="522">
        <f>'[3]ผูกสูตร Planfin65'!I228</f>
        <v>32444668.190000001</v>
      </c>
      <c r="E27" s="522">
        <f>'[3]ผูกสูตร Planfin65'!J228</f>
        <v>39289535.57</v>
      </c>
      <c r="F27" s="522">
        <f>'[3]ผูกสูตร Planfin65'!K228</f>
        <v>24321695.390000001</v>
      </c>
      <c r="G27" s="522">
        <f>'[3]ผูกสูตร Planfin65'!L228</f>
        <v>15135865.140000001</v>
      </c>
      <c r="H27" s="522">
        <f>'[3]ผูกสูตร Planfin65'!M228</f>
        <v>9430541.5600000005</v>
      </c>
      <c r="I27" s="522">
        <f>'[3]ผูกสูตร Planfin65'!N228</f>
        <v>221586790.84999999</v>
      </c>
      <c r="J27" s="522">
        <f>'[3]ผูกสูตร Planfin65'!O228</f>
        <v>24321695.390000001</v>
      </c>
      <c r="K27" s="522">
        <f>'[3]ผูกสูตร Planfin65'!P228</f>
        <v>6102371.04</v>
      </c>
      <c r="L27" s="522">
        <f>'[3]ผูกสูตร Planfin65'!Q228</f>
        <v>88092988</v>
      </c>
      <c r="M27" s="522">
        <f>'[3]ผูกสูตร Planfin65'!R228</f>
        <v>6875453.5300000003</v>
      </c>
      <c r="N27" s="522">
        <f>'[3]ผูกสูตร Planfin65'!S228</f>
        <v>26192948.66</v>
      </c>
      <c r="O27" s="522">
        <f>'[3]ผูกสูตร Planfin65'!T228</f>
        <v>47018661.480000004</v>
      </c>
      <c r="P27" s="522">
        <f>'[3]ผูกสูตร Planfin65'!U228</f>
        <v>37507468.25</v>
      </c>
      <c r="Q27" s="522">
        <f>'[3]ผูกสูตร Planfin65'!V228</f>
        <v>2698460</v>
      </c>
      <c r="R27" s="522">
        <f>'[3]ผูกสูตร Planfin65'!W228</f>
        <v>12950349.039999999</v>
      </c>
      <c r="S27" s="522">
        <f>'[3]ผูกสูตร Planfin65'!X228</f>
        <v>7599034.8899999997</v>
      </c>
      <c r="T27" s="522">
        <f>'[3]ผูกสูตร Planfin65'!Y228</f>
        <v>10227641.5</v>
      </c>
      <c r="U27" s="522">
        <f>'[3]ผูกสูตร Planfin65'!Z228</f>
        <v>90211158.040000007</v>
      </c>
      <c r="V27" s="522">
        <f>'[3]ผูกสูตร Planfin65'!AA228</f>
        <v>25190086.059999995</v>
      </c>
      <c r="W27" s="522">
        <f>'[3]ผูกสูตร Planfin65'!AB228</f>
        <v>12285731.829999998</v>
      </c>
      <c r="X27" s="522">
        <f>'[3]ผูกสูตร Planfin65'!AC228</f>
        <v>40522922.619999997</v>
      </c>
      <c r="Y27" s="522">
        <f>'[3]ผูกสูตร Planfin65'!AD228</f>
        <v>10402514.140000001</v>
      </c>
      <c r="Z27" s="522">
        <f>'[3]ผูกสูตร Planfin65'!AE228</f>
        <v>13624178.300000001</v>
      </c>
      <c r="AA27" s="522">
        <f>'[3]ผูกสูตร Planfin65'!AF228</f>
        <v>19535750.559999999</v>
      </c>
      <c r="AB27" s="522">
        <f>'[3]ผูกสูตร Planfin65'!AG228</f>
        <v>5702824.25</v>
      </c>
      <c r="AC27" s="522">
        <f>'[3]ผูกสูตร Planfin65'!AH228</f>
        <v>6606489.9000000004</v>
      </c>
      <c r="AD27" s="522">
        <f>'[3]ผูกสูตร Planfin65'!AI228</f>
        <v>151917532</v>
      </c>
      <c r="AE27" s="522">
        <f>'[3]ผูกสูตร Planfin65'!AJ228</f>
        <v>10298892.850000001</v>
      </c>
      <c r="AF27" s="522">
        <f>'[3]ผูกสูตร Planfin65'!AK228</f>
        <v>6254825.1299999999</v>
      </c>
      <c r="AG27" s="522">
        <f>'[3]ผูกสูตร Planfin65'!AL228</f>
        <v>5611022.3499999996</v>
      </c>
      <c r="AH27" s="522">
        <f>'[3]ผูกสูตร Planfin65'!AM228</f>
        <v>5785692.2999999998</v>
      </c>
      <c r="AI27" s="522">
        <f>'[3]ผูกสูตร Planfin65'!AN228</f>
        <v>11170779.66</v>
      </c>
      <c r="AJ27" s="522">
        <f>'[3]ผูกสูตร Planfin65'!AO228</f>
        <v>10151019.700000001</v>
      </c>
      <c r="AK27" s="522">
        <f>'[3]ผูกสูตร Planfin65'!AP228</f>
        <v>9595798.4600000009</v>
      </c>
      <c r="AL27" s="522">
        <f>'[3]ผูกสูตร Planfin65'!AQ228</f>
        <v>12841701.110000001</v>
      </c>
      <c r="AM27" s="522">
        <f>'[3]ผูกสูตร Planfin65'!AR228</f>
        <v>8545054.1500000004</v>
      </c>
      <c r="AN27" s="522">
        <f>'[3]ผูกสูตร Planfin65'!AS228</f>
        <v>7236142.2199999997</v>
      </c>
      <c r="AO27" s="522">
        <f>'[3]ผูกสูตร Planfin65'!AT228</f>
        <v>6098488</v>
      </c>
      <c r="AP27" s="522">
        <f>'[3]ผูกสูตร Planfin65'!AU228</f>
        <v>53097145.969999999</v>
      </c>
      <c r="AQ27" s="522">
        <f>'[3]ผูกสูตร Planfin65'!AV228</f>
        <v>7149132.2800000003</v>
      </c>
      <c r="AR27" s="522">
        <f>'[3]ผูกสูตร Planfin65'!AW228</f>
        <v>8657147.0500000007</v>
      </c>
      <c r="AS27" s="522">
        <f>'[3]ผูกสูตร Planfin65'!AX228</f>
        <v>7369921.5700000003</v>
      </c>
      <c r="AT27" s="522">
        <f>'[3]ผูกสูตร Planfin65'!AY228</f>
        <v>8572736.8499999996</v>
      </c>
      <c r="AU27" s="522">
        <f>'[3]ผูกสูตร Planfin65'!AZ228</f>
        <v>3426391.29</v>
      </c>
      <c r="AV27" s="522">
        <f>'[3]ผูกสูตร Planfin65'!BA228</f>
        <v>6202690.3899999997</v>
      </c>
      <c r="AW27" s="522">
        <f>'[3]ผูกสูตร Planfin65'!BB228</f>
        <v>89584362.299999997</v>
      </c>
      <c r="AX27" s="522">
        <f>'[3]ผูกสูตร Planfin65'!BC228</f>
        <v>11513319.07</v>
      </c>
      <c r="AY27" s="522">
        <f>'[3]ผูกสูตร Planfin65'!BD228</f>
        <v>9799412.5099999998</v>
      </c>
      <c r="AZ27" s="522">
        <f>'[3]ผูกสูตร Planfin65'!BE228</f>
        <v>18145798</v>
      </c>
      <c r="BA27" s="522">
        <f>'[3]ผูกสูตร Planfin65'!BF228</f>
        <v>17434514.780000001</v>
      </c>
      <c r="BB27" s="522">
        <f>'[3]ผูกสูตร Planfin65'!BG228</f>
        <v>9648976</v>
      </c>
      <c r="BC27" s="522">
        <f>'[3]ผูกสูตร Planfin65'!BH228</f>
        <v>27557177.780000001</v>
      </c>
      <c r="BD27" s="522">
        <f>'[3]ผูกสูตร Planfin65'!BI228</f>
        <v>16931030.300000001</v>
      </c>
      <c r="BE27" s="522">
        <f>'[3]ผูกสูตร Planfin65'!BJ228</f>
        <v>14172648</v>
      </c>
      <c r="BF27" s="522">
        <f>'[3]ผูกสูตร Planfin65'!BK228</f>
        <v>4380249.68</v>
      </c>
      <c r="BG27" s="522">
        <f>'[3]ผูกสูตร Planfin65'!BL228</f>
        <v>3734867</v>
      </c>
      <c r="BH27" s="522">
        <f>'[3]ผูกสูตร Planfin65'!BM228</f>
        <v>77838360.689999998</v>
      </c>
      <c r="BI27" s="522">
        <f>'[3]ผูกสูตร Planfin65'!BN228</f>
        <v>42612409.049999997</v>
      </c>
      <c r="BJ27" s="522">
        <f>'[3]ผูกสูตร Planfin65'!BO228</f>
        <v>6690787</v>
      </c>
      <c r="BK27" s="522">
        <f>'[3]ผูกสูตร Planfin65'!BP228</f>
        <v>4463114.25</v>
      </c>
      <c r="BL27" s="522">
        <f>'[3]ผูกสูตร Planfin65'!BQ228</f>
        <v>7282682.5499999998</v>
      </c>
      <c r="BM27" s="522">
        <f>'[3]ผูกสูตร Planfin65'!BR228</f>
        <v>14717615.579999998</v>
      </c>
      <c r="BN27" s="522">
        <f>'[3]ผูกสูตร Planfin65'!BS228</f>
        <v>6934651.2000000002</v>
      </c>
      <c r="BO27" s="522">
        <f>'[3]ผูกสูตร Planfin65'!BT228</f>
        <v>80921046.5</v>
      </c>
      <c r="BP27" s="522">
        <f>'[3]ผูกสูตร Planfin65'!BU228</f>
        <v>8982941.3599999994</v>
      </c>
      <c r="BQ27" s="522">
        <f>'[3]ผูกสูตร Planfin65'!BV228</f>
        <v>8732366</v>
      </c>
      <c r="BR27" s="522">
        <f>'[3]ผูกสูตร Planfin65'!BW228</f>
        <v>15977808.960000001</v>
      </c>
      <c r="BS27" s="522">
        <f>'[3]ผูกสูตร Planfin65'!BX228</f>
        <v>14576636.66</v>
      </c>
      <c r="BT27" s="522">
        <f>'[3]ผูกสูตร Planfin65'!BY228</f>
        <v>31389485</v>
      </c>
      <c r="BU27" s="522">
        <f>'[3]ผูกสูตร Planfin65'!BZ228</f>
        <v>8565734.8399999999</v>
      </c>
      <c r="BV27" s="522">
        <f>'[3]ผูกสูตร Planfin65'!CA228</f>
        <v>7798369.6699999999</v>
      </c>
      <c r="BW27" s="522">
        <f>'[3]ผูกสูตร Planfin65'!CB228</f>
        <v>7355448.4999999991</v>
      </c>
      <c r="BX27" s="523">
        <f t="shared" si="3"/>
        <v>1851570835.2499995</v>
      </c>
    </row>
    <row r="28" spans="1:76" ht="14.25" customHeight="1">
      <c r="A28" s="520" t="s">
        <v>125</v>
      </c>
      <c r="B28" s="521" t="s">
        <v>79</v>
      </c>
      <c r="C28" s="522">
        <f>'[3]ผูกสูตร Planfin65'!H254</f>
        <v>368535972.38999999</v>
      </c>
      <c r="D28" s="522">
        <f>'[3]ผูกสูตร Planfin65'!I254</f>
        <v>65558246.969999999</v>
      </c>
      <c r="E28" s="522">
        <f>'[3]ผูกสูตร Planfin65'!J254</f>
        <v>116097042.68000001</v>
      </c>
      <c r="F28" s="522">
        <f>'[3]ผูกสูตร Planfin65'!K254</f>
        <v>36227873.170000002</v>
      </c>
      <c r="G28" s="522">
        <f>'[3]ผูกสูตร Planfin65'!L254</f>
        <v>37176029.649999999</v>
      </c>
      <c r="H28" s="522">
        <f>'[3]ผูกสูตร Planfin65'!M254</f>
        <v>18878042.899999999</v>
      </c>
      <c r="I28" s="522">
        <f>'[3]ผูกสูตร Planfin65'!N254</f>
        <v>519511208.37</v>
      </c>
      <c r="J28" s="522">
        <f>'[3]ผูกสูตร Planfin65'!O254</f>
        <v>36227873.170000002</v>
      </c>
      <c r="K28" s="522">
        <f>'[3]ผูกสูตร Planfin65'!P254</f>
        <v>18761508.379999999</v>
      </c>
      <c r="L28" s="522">
        <f>'[3]ผูกสูตร Planfin65'!Q254</f>
        <v>177385482.56999999</v>
      </c>
      <c r="M28" s="522">
        <f>'[3]ผูกสูตร Planfin65'!R254</f>
        <v>17847444.710000001</v>
      </c>
      <c r="N28" s="522">
        <f>'[3]ผูกสูตร Planfin65'!S254</f>
        <v>43478583.68</v>
      </c>
      <c r="O28" s="522">
        <f>'[3]ผูกสูตร Planfin65'!T254</f>
        <v>99675977.100000009</v>
      </c>
      <c r="P28" s="522">
        <f>'[3]ผูกสูตร Planfin65'!U254</f>
        <v>82924037.74000001</v>
      </c>
      <c r="Q28" s="522">
        <f>'[3]ผูกสูตร Planfin65'!V254</f>
        <v>11866125</v>
      </c>
      <c r="R28" s="522">
        <f>'[3]ผูกสูตร Planfin65'!W254</f>
        <v>41438424.939999998</v>
      </c>
      <c r="S28" s="522">
        <f>'[3]ผูกสูตร Planfin65'!X254</f>
        <v>28424333.509999998</v>
      </c>
      <c r="T28" s="522">
        <f>'[3]ผูกสูตร Planfin65'!Y254</f>
        <v>20481363.329999998</v>
      </c>
      <c r="U28" s="522">
        <f>'[3]ผูกสูตร Planfin65'!Z254</f>
        <v>280680959.67999995</v>
      </c>
      <c r="V28" s="522">
        <f>'[3]ผูกสูตร Planfin65'!AA254</f>
        <v>80729199.199999988</v>
      </c>
      <c r="W28" s="522">
        <f>'[3]ผูกสูตร Planfin65'!AB254</f>
        <v>22527283.370000001</v>
      </c>
      <c r="X28" s="522">
        <f>'[3]ผูกสูตร Planfin65'!AC254</f>
        <v>67946496.479999989</v>
      </c>
      <c r="Y28" s="522">
        <f>'[3]ผูกสูตร Planfin65'!AD254</f>
        <v>20707950.189999998</v>
      </c>
      <c r="Z28" s="522">
        <f>'[3]ผูกสูตร Planfin65'!AE254</f>
        <v>26250518.789999999</v>
      </c>
      <c r="AA28" s="522">
        <f>'[3]ผูกสูตร Planfin65'!AF254</f>
        <v>34254340.780000001</v>
      </c>
      <c r="AB28" s="522">
        <f>'[3]ผูกสูตร Planfin65'!AG254</f>
        <v>12642530.299999999</v>
      </c>
      <c r="AC28" s="522">
        <f>'[3]ผูกสูตร Planfin65'!AH254</f>
        <v>19236283.690000001</v>
      </c>
      <c r="AD28" s="522">
        <f>'[3]ผูกสูตร Planfin65'!AI254</f>
        <v>369089350.25999999</v>
      </c>
      <c r="AE28" s="522">
        <f>'[3]ผูกสูตร Planfin65'!AJ254</f>
        <v>22668800.059999999</v>
      </c>
      <c r="AF28" s="522">
        <f>'[3]ผูกสูตร Planfin65'!AK254</f>
        <v>11954588.449999999</v>
      </c>
      <c r="AG28" s="522">
        <f>'[3]ผูกสูตร Planfin65'!AL254</f>
        <v>13858731.940000001</v>
      </c>
      <c r="AH28" s="522">
        <f>'[3]ผูกสูตร Planfin65'!AM254</f>
        <v>13399721.289999999</v>
      </c>
      <c r="AI28" s="522">
        <f>'[3]ผูกสูตร Planfin65'!AN254</f>
        <v>26418917.43</v>
      </c>
      <c r="AJ28" s="522">
        <f>'[3]ผูกสูตร Planfin65'!AO254</f>
        <v>18693696.77</v>
      </c>
      <c r="AK28" s="522">
        <f>'[3]ผูกสูตร Planfin65'!AP254</f>
        <v>15617036.75</v>
      </c>
      <c r="AL28" s="522">
        <f>'[3]ผูกสูตร Planfin65'!AQ254</f>
        <v>34715238</v>
      </c>
      <c r="AM28" s="522">
        <f>'[3]ผูกสูตร Planfin65'!AR254</f>
        <v>19104446</v>
      </c>
      <c r="AN28" s="522">
        <f>'[3]ผูกสูตร Planfin65'!AS254</f>
        <v>22163232</v>
      </c>
      <c r="AO28" s="522">
        <f>'[3]ผูกสูตร Planfin65'!AT254</f>
        <v>14554627.07</v>
      </c>
      <c r="AP28" s="522">
        <f>'[3]ผูกสูตร Planfin65'!AU254</f>
        <v>101029268.16</v>
      </c>
      <c r="AQ28" s="522">
        <f>'[3]ผูกสูตร Planfin65'!AV254</f>
        <v>30167817.09</v>
      </c>
      <c r="AR28" s="522">
        <f>'[3]ผูกสูตร Planfin65'!AW254</f>
        <v>15763826.27</v>
      </c>
      <c r="AS28" s="522">
        <f>'[3]ผูกสูตร Planfin65'!AX254</f>
        <v>16131672</v>
      </c>
      <c r="AT28" s="522">
        <f>'[3]ผูกสูตร Planfin65'!AY254</f>
        <v>15113251.85</v>
      </c>
      <c r="AU28" s="522">
        <f>'[3]ผูกสูตร Planfin65'!AZ254</f>
        <v>11146477</v>
      </c>
      <c r="AV28" s="522">
        <f>'[3]ผูกสูตร Planfin65'!BA254</f>
        <v>13410040</v>
      </c>
      <c r="AW28" s="522">
        <f>'[3]ผูกสูตร Planfin65'!BB254</f>
        <v>258930880.30000001</v>
      </c>
      <c r="AX28" s="522">
        <f>'[3]ผูกสูตร Planfin65'!BC254</f>
        <v>28208524.5</v>
      </c>
      <c r="AY28" s="522">
        <f>'[3]ผูกสูตร Planfin65'!BD254</f>
        <v>47941716.340000004</v>
      </c>
      <c r="AZ28" s="522">
        <f>'[3]ผูกสูตร Planfin65'!BE254</f>
        <v>39916243.5</v>
      </c>
      <c r="BA28" s="522">
        <f>'[3]ผูกสูตร Planfin65'!BF254</f>
        <v>30187825.75</v>
      </c>
      <c r="BB28" s="522">
        <f>'[3]ผูกสูตร Planfin65'!BG254</f>
        <v>29801912.170000002</v>
      </c>
      <c r="BC28" s="522">
        <f>'[3]ผูกสูตร Planfin65'!BH254</f>
        <v>69051068.799999997</v>
      </c>
      <c r="BD28" s="522">
        <f>'[3]ผูกสูตร Planfin65'!BI254</f>
        <v>47732527</v>
      </c>
      <c r="BE28" s="522">
        <f>'[3]ผูกสูตร Planfin65'!BJ254</f>
        <v>15817229.41</v>
      </c>
      <c r="BF28" s="522">
        <f>'[3]ผูกสูตร Planfin65'!BK254</f>
        <v>14230363</v>
      </c>
      <c r="BG28" s="522">
        <f>'[3]ผูกสูตร Planfin65'!BL254</f>
        <v>8778619.5</v>
      </c>
      <c r="BH28" s="522">
        <f>'[3]ผูกสูตร Planfin65'!BM254</f>
        <v>198433521.68000001</v>
      </c>
      <c r="BI28" s="522">
        <f>'[3]ผูกสูตร Planfin65'!BN254</f>
        <v>137381773.06999999</v>
      </c>
      <c r="BJ28" s="522">
        <f>'[3]ผูกสูตร Planfin65'!BO254</f>
        <v>21609177.829999998</v>
      </c>
      <c r="BK28" s="522">
        <f>'[3]ผูกสูตร Planfin65'!BP254</f>
        <v>11985534.67</v>
      </c>
      <c r="BL28" s="522">
        <f>'[3]ผูกสูตร Planfin65'!BQ254</f>
        <v>13881670.039999999</v>
      </c>
      <c r="BM28" s="522">
        <f>'[3]ผูกสูตร Planfin65'!BR254</f>
        <v>27439517.689999998</v>
      </c>
      <c r="BN28" s="522">
        <f>'[3]ผูกสูตร Planfin65'!BS254</f>
        <v>12575252.58</v>
      </c>
      <c r="BO28" s="522">
        <f>'[3]ผูกสูตร Planfin65'!BT254</f>
        <v>171282283.28999999</v>
      </c>
      <c r="BP28" s="522">
        <f>'[3]ผูกสูตร Planfin65'!BU254</f>
        <v>17275189</v>
      </c>
      <c r="BQ28" s="522">
        <f>'[3]ผูกสูตร Planfin65'!BV254</f>
        <v>19264372.420000002</v>
      </c>
      <c r="BR28" s="522">
        <f>'[3]ผูกสูตร Planfin65'!BW254</f>
        <v>29570207.09</v>
      </c>
      <c r="BS28" s="522">
        <f>'[3]ผูกสูตร Planfin65'!BX254</f>
        <v>28909858.23</v>
      </c>
      <c r="BT28" s="522">
        <f>'[3]ผูกสูตร Planfin65'!BY254</f>
        <v>88093786.599999994</v>
      </c>
      <c r="BU28" s="522">
        <f>'[3]ผูกสูตร Planfin65'!BZ254</f>
        <v>21460405.5</v>
      </c>
      <c r="BV28" s="522">
        <f>'[3]ผูกสูตร Planfin65'!CA254</f>
        <v>14767822.42</v>
      </c>
      <c r="BW28" s="522">
        <f>'[3]ผูกสูตร Planfin65'!CB254</f>
        <v>13726894.24</v>
      </c>
      <c r="BX28" s="523">
        <f t="shared" si="3"/>
        <v>4508726047.75</v>
      </c>
    </row>
    <row r="29" spans="1:76" ht="14.25" customHeight="1">
      <c r="A29" s="520" t="s">
        <v>126</v>
      </c>
      <c r="B29" s="521" t="s">
        <v>60</v>
      </c>
      <c r="C29" s="522">
        <f>'[3]ผูกสูตร Planfin65'!H290</f>
        <v>41663482.759999998</v>
      </c>
      <c r="D29" s="522">
        <f>'[3]ผูกสูตร Planfin65'!I290</f>
        <v>28711944.809999999</v>
      </c>
      <c r="E29" s="522">
        <f>'[3]ผูกสูตร Planfin65'!J290</f>
        <v>53141563.980000004</v>
      </c>
      <c r="F29" s="522">
        <f>'[3]ผูกสูตร Planfin65'!K290</f>
        <v>27654364.060000002</v>
      </c>
      <c r="G29" s="522">
        <f>'[3]ผูกสูตร Planfin65'!L290</f>
        <v>16365361.4</v>
      </c>
      <c r="H29" s="522">
        <f>'[3]ผูกสูตร Planfin65'!M290</f>
        <v>13264384.02</v>
      </c>
      <c r="I29" s="522">
        <f>'[3]ผูกสูตร Planfin65'!N290</f>
        <v>126284324.14</v>
      </c>
      <c r="J29" s="522">
        <f>'[3]ผูกสูตร Planfin65'!O290</f>
        <v>27654364.060000002</v>
      </c>
      <c r="K29" s="522">
        <f>'[3]ผูกสูตร Planfin65'!P290</f>
        <v>15100060.65</v>
      </c>
      <c r="L29" s="522">
        <f>'[3]ผูกสูตร Planfin65'!Q290</f>
        <v>107232117.33</v>
      </c>
      <c r="M29" s="522">
        <f>'[3]ผูกสูตร Planfin65'!R290</f>
        <v>7225637.6799999997</v>
      </c>
      <c r="N29" s="522">
        <f>'[3]ผูกสูตร Planfin65'!S290</f>
        <v>17194685.43</v>
      </c>
      <c r="O29" s="522">
        <f>'[3]ผูกสูตร Planfin65'!T290</f>
        <v>28183324.460000001</v>
      </c>
      <c r="P29" s="522">
        <f>'[3]ผูกสูตร Planfin65'!U290</f>
        <v>72779871.370000005</v>
      </c>
      <c r="Q29" s="522">
        <f>'[3]ผูกสูตร Planfin65'!V290</f>
        <v>1016411.03</v>
      </c>
      <c r="R29" s="522">
        <f>'[3]ผูกสูตร Planfin65'!W290</f>
        <v>4291876.2</v>
      </c>
      <c r="S29" s="522">
        <f>'[3]ผูกสูตร Planfin65'!X290</f>
        <v>3929897.9</v>
      </c>
      <c r="T29" s="522">
        <f>'[3]ผูกสูตร Planfin65'!Y290</f>
        <v>6579562.4100000001</v>
      </c>
      <c r="U29" s="522">
        <f>'[3]ผูกสูตร Planfin65'!Z290</f>
        <v>120063322.45999999</v>
      </c>
      <c r="V29" s="522">
        <f>'[3]ผูกสูตร Planfin65'!AA290</f>
        <v>17751182.030000001</v>
      </c>
      <c r="W29" s="522">
        <f>'[3]ผูกสูตร Planfin65'!AB290</f>
        <v>5552727.2400000002</v>
      </c>
      <c r="X29" s="522">
        <f>'[3]ผูกสูตร Planfin65'!AC290</f>
        <v>64498389.040000007</v>
      </c>
      <c r="Y29" s="522">
        <f>'[3]ผูกสูตร Planfin65'!AD290</f>
        <v>6624113.5700000003</v>
      </c>
      <c r="Z29" s="522">
        <f>'[3]ผูกสูตร Planfin65'!AE290</f>
        <v>14828278.789999999</v>
      </c>
      <c r="AA29" s="522">
        <f>'[3]ผูกสูตร Planfin65'!AF290</f>
        <v>2762357.75</v>
      </c>
      <c r="AB29" s="522">
        <f>'[3]ผูกสูตร Planfin65'!AG290</f>
        <v>1673192.62</v>
      </c>
      <c r="AC29" s="522">
        <f>'[3]ผูกสูตร Planfin65'!AH290</f>
        <v>1242862.76</v>
      </c>
      <c r="AD29" s="522">
        <f>'[3]ผูกสูตร Planfin65'!AI290</f>
        <v>127926090.23</v>
      </c>
      <c r="AE29" s="522">
        <f>'[3]ผูกสูตร Planfin65'!AJ290</f>
        <v>4223651.57</v>
      </c>
      <c r="AF29" s="522">
        <f>'[3]ผูกสูตร Planfin65'!AK290</f>
        <v>3524686.84</v>
      </c>
      <c r="AG29" s="522">
        <f>'[3]ผูกสูตร Planfin65'!AL290</f>
        <v>8804678.5800000001</v>
      </c>
      <c r="AH29" s="522">
        <f>'[3]ผูกสูตร Planfin65'!AM290</f>
        <v>8795503.6799999997</v>
      </c>
      <c r="AI29" s="522">
        <f>'[3]ผูกสูตร Planfin65'!AN290</f>
        <v>5353347.82</v>
      </c>
      <c r="AJ29" s="522">
        <f>'[3]ผูกสูตร Planfin65'!AO290</f>
        <v>4742378.7</v>
      </c>
      <c r="AK29" s="522">
        <f>'[3]ผูกสูตร Planfin65'!AP290</f>
        <v>5650727.1799999997</v>
      </c>
      <c r="AL29" s="522">
        <f>'[3]ผูกสูตร Planfin65'!AQ290</f>
        <v>16789305.68</v>
      </c>
      <c r="AM29" s="522">
        <f>'[3]ผูกสูตร Planfin65'!AR290</f>
        <v>6616281.8099999996</v>
      </c>
      <c r="AN29" s="522">
        <f>'[3]ผูกสูตร Planfin65'!AS290</f>
        <v>10264813.49</v>
      </c>
      <c r="AO29" s="522">
        <f>'[3]ผูกสูตร Planfin65'!AT290</f>
        <v>3539880.24</v>
      </c>
      <c r="AP29" s="522">
        <f>'[3]ผูกสูตร Planfin65'!AU290</f>
        <v>66021211.649999999</v>
      </c>
      <c r="AQ29" s="522">
        <f>'[3]ผูกสูตร Planfin65'!AV290</f>
        <v>28308628.309999999</v>
      </c>
      <c r="AR29" s="522">
        <f>'[3]ผูกสูตร Planfin65'!AW290</f>
        <v>7035677.1299999999</v>
      </c>
      <c r="AS29" s="522">
        <f>'[3]ผูกสูตร Planfin65'!AX290</f>
        <v>10015683.99</v>
      </c>
      <c r="AT29" s="522">
        <f>'[3]ผูกสูตร Planfin65'!AY290</f>
        <v>2391008.7999999998</v>
      </c>
      <c r="AU29" s="522">
        <f>'[3]ผูกสูตร Planfin65'!AZ290</f>
        <v>518726.93</v>
      </c>
      <c r="AV29" s="522">
        <f>'[3]ผูกสูตร Planfin65'!BA290</f>
        <v>4341343.37</v>
      </c>
      <c r="AW29" s="522">
        <f>'[3]ผูกสูตร Planfin65'!BB290</f>
        <v>87325029.849999994</v>
      </c>
      <c r="AX29" s="522">
        <f>'[3]ผูกสูตร Planfin65'!BC290</f>
        <v>2703571.52</v>
      </c>
      <c r="AY29" s="522">
        <f>'[3]ผูกสูตร Planfin65'!BD290</f>
        <v>26559362.050000001</v>
      </c>
      <c r="AZ29" s="522">
        <f>'[3]ผูกสูตร Planfin65'!BE290</f>
        <v>23984157.890000001</v>
      </c>
      <c r="BA29" s="522">
        <f>'[3]ผูกสูตร Planfin65'!BF290</f>
        <v>8430551.4800000004</v>
      </c>
      <c r="BB29" s="522">
        <f>'[3]ผูกสูตร Planfin65'!BG290</f>
        <v>6720991</v>
      </c>
      <c r="BC29" s="522">
        <f>'[3]ผูกสูตร Planfin65'!BH290</f>
        <v>13377102.379999999</v>
      </c>
      <c r="BD29" s="522">
        <f>'[3]ผูกสูตร Planfin65'!BI290</f>
        <v>19264536.829999998</v>
      </c>
      <c r="BE29" s="522">
        <f>'[3]ผูกสูตร Planfin65'!BJ290</f>
        <v>1818517.6400000001</v>
      </c>
      <c r="BF29" s="522">
        <f>'[3]ผูกสูตร Planfin65'!BK290</f>
        <v>1880202.02</v>
      </c>
      <c r="BG29" s="522">
        <f>'[3]ผูกสูตร Planfin65'!BL290</f>
        <v>1915993.07</v>
      </c>
      <c r="BH29" s="522">
        <f>'[3]ผูกสูตร Planfin65'!BM290</f>
        <v>83320266.900000006</v>
      </c>
      <c r="BI29" s="522">
        <f>'[3]ผูกสูตร Planfin65'!BN290</f>
        <v>10312457.779999999</v>
      </c>
      <c r="BJ29" s="522">
        <f>'[3]ผูกสูตร Planfin65'!BO290</f>
        <v>11335856.359999999</v>
      </c>
      <c r="BK29" s="522">
        <f>'[3]ผูกสูตร Planfin65'!BP290</f>
        <v>4984934.87</v>
      </c>
      <c r="BL29" s="522">
        <f>'[3]ผูกสูตร Planfin65'!BQ290</f>
        <v>6634104.5899999999</v>
      </c>
      <c r="BM29" s="522">
        <f>'[3]ผูกสูตร Planfin65'!BR290</f>
        <v>13652575.09</v>
      </c>
      <c r="BN29" s="522">
        <f>'[3]ผูกสูตร Planfin65'!BS290</f>
        <v>3921227.6999999997</v>
      </c>
      <c r="BO29" s="522">
        <f>'[3]ผูกสูตร Planfin65'!BT290</f>
        <v>23533422.689999998</v>
      </c>
      <c r="BP29" s="522">
        <f>'[3]ผูกสูตร Planfin65'!BU290</f>
        <v>8191210.96</v>
      </c>
      <c r="BQ29" s="522">
        <f>'[3]ผูกสูตร Planfin65'!BV290</f>
        <v>9082400.6400000006</v>
      </c>
      <c r="BR29" s="522">
        <f>'[3]ผูกสูตร Planfin65'!BW290</f>
        <v>11835712.050000001</v>
      </c>
      <c r="BS29" s="522">
        <f>'[3]ผูกสูตร Planfin65'!BX290</f>
        <v>7587282.6999999993</v>
      </c>
      <c r="BT29" s="522">
        <f>'[3]ผูกสูตร Planfin65'!BY290</f>
        <v>117594291.97</v>
      </c>
      <c r="BU29" s="522">
        <f>'[3]ผูกสูตร Planfin65'!BZ290</f>
        <v>8757650.3100000005</v>
      </c>
      <c r="BV29" s="522">
        <f>'[3]ผูกสูตร Planfin65'!CA290</f>
        <v>5510878.9199999999</v>
      </c>
      <c r="BW29" s="522">
        <f>'[3]ผูกสูตร Planfin65'!CB290</f>
        <v>10831869.18</v>
      </c>
      <c r="BX29" s="523">
        <f t="shared" si="3"/>
        <v>1689199444.3900001</v>
      </c>
    </row>
    <row r="30" spans="1:76" ht="14.25" customHeight="1">
      <c r="A30" s="520" t="s">
        <v>127</v>
      </c>
      <c r="B30" s="521" t="s">
        <v>80</v>
      </c>
      <c r="C30" s="522">
        <f>'[3]ผูกสูตร Planfin65'!H332</f>
        <v>254810239.49000001</v>
      </c>
      <c r="D30" s="522">
        <f>'[3]ผูกสูตร Planfin65'!I332</f>
        <v>51738220.239999995</v>
      </c>
      <c r="E30" s="522">
        <f>'[3]ผูกสูตร Planfin65'!J332</f>
        <v>140957264.44</v>
      </c>
      <c r="F30" s="522">
        <f>'[3]ผูกสูตร Planfin65'!K332</f>
        <v>16615107.859999999</v>
      </c>
      <c r="G30" s="522">
        <f>'[3]ผูกสูตร Planfin65'!L332</f>
        <v>21718192.82</v>
      </c>
      <c r="H30" s="522">
        <f>'[3]ผูกสูตร Planfin65'!M332</f>
        <v>14711874.470000001</v>
      </c>
      <c r="I30" s="522">
        <f>'[3]ผูกสูตร Planfin65'!N332</f>
        <v>241903367.08000001</v>
      </c>
      <c r="J30" s="522">
        <f>'[3]ผูกสูตร Planfin65'!O332</f>
        <v>16615107.859999999</v>
      </c>
      <c r="K30" s="522">
        <f>'[3]ผูกสูตร Planfin65'!P332</f>
        <v>12421734.160000002</v>
      </c>
      <c r="L30" s="522">
        <f>'[3]ผูกสูตร Planfin65'!Q332</f>
        <v>240051441.28000003</v>
      </c>
      <c r="M30" s="522">
        <f>'[3]ผูกสูตร Planfin65'!R332</f>
        <v>14543988.25</v>
      </c>
      <c r="N30" s="522">
        <f>'[3]ผูกสูตร Planfin65'!S332</f>
        <v>19825293.629999999</v>
      </c>
      <c r="O30" s="522">
        <f>'[3]ผูกสูตร Planfin65'!T332</f>
        <v>40276060.419999994</v>
      </c>
      <c r="P30" s="522">
        <f>'[3]ผูกสูตร Planfin65'!U332</f>
        <v>78437560.409999996</v>
      </c>
      <c r="Q30" s="522">
        <f>'[3]ผูกสูตร Planfin65'!V332</f>
        <v>4941892.1499999994</v>
      </c>
      <c r="R30" s="522">
        <f>'[3]ผูกสูตร Planfin65'!W332</f>
        <v>27252585.32</v>
      </c>
      <c r="S30" s="522">
        <f>'[3]ผูกสูตร Planfin65'!X332</f>
        <v>17077435.25</v>
      </c>
      <c r="T30" s="522">
        <f>'[3]ผูกสูตร Planfin65'!Y332</f>
        <v>14408527.310000001</v>
      </c>
      <c r="U30" s="522">
        <f>'[3]ผูกสูตร Planfin65'!Z332</f>
        <v>292195481.84999996</v>
      </c>
      <c r="V30" s="522">
        <f>'[3]ผูกสูตร Planfin65'!AA332</f>
        <v>53301093.909999996</v>
      </c>
      <c r="W30" s="522">
        <f>'[3]ผูกสูตร Planfin65'!AB332</f>
        <v>12672066.790000001</v>
      </c>
      <c r="X30" s="522">
        <f>'[3]ผูกสูตร Planfin65'!AC332</f>
        <v>67796259.540000007</v>
      </c>
      <c r="Y30" s="522">
        <f>'[3]ผูกสูตร Planfin65'!AD332</f>
        <v>27255408.469999999</v>
      </c>
      <c r="Z30" s="522">
        <f>'[3]ผูกสูตร Planfin65'!AE332</f>
        <v>12887934.5</v>
      </c>
      <c r="AA30" s="522">
        <f>'[3]ผูกสูตร Planfin65'!AF332</f>
        <v>25008507.02</v>
      </c>
      <c r="AB30" s="522">
        <f>'[3]ผูกสูตร Planfin65'!AG332</f>
        <v>7862481.7299999995</v>
      </c>
      <c r="AC30" s="522">
        <f>'[3]ผูกสูตร Planfin65'!AH332</f>
        <v>16207513.4</v>
      </c>
      <c r="AD30" s="522">
        <f>'[3]ผูกสูตร Planfin65'!AI332</f>
        <v>245023857.92000002</v>
      </c>
      <c r="AE30" s="522">
        <f>'[3]ผูกสูตร Planfin65'!AJ332</f>
        <v>16460288</v>
      </c>
      <c r="AF30" s="522">
        <f>'[3]ผูกสูตร Planfin65'!AK332</f>
        <v>4636815.0299999993</v>
      </c>
      <c r="AG30" s="522">
        <f>'[3]ผูกสูตร Planfin65'!AL332</f>
        <v>7097353.2699999996</v>
      </c>
      <c r="AH30" s="522">
        <f>'[3]ผูกสูตร Planfin65'!AM332</f>
        <v>7035581.3599999994</v>
      </c>
      <c r="AI30" s="522">
        <f>'[3]ผูกสูตร Planfin65'!AN332</f>
        <v>15502036.59</v>
      </c>
      <c r="AJ30" s="522">
        <f>'[3]ผูกสูตร Planfin65'!AO332</f>
        <v>8632512.6500000004</v>
      </c>
      <c r="AK30" s="522">
        <f>'[3]ผูกสูตร Planfin65'!AP332</f>
        <v>5375016.8199999994</v>
      </c>
      <c r="AL30" s="522">
        <f>'[3]ผูกสูตร Planfin65'!AQ332</f>
        <v>13103600.560000002</v>
      </c>
      <c r="AM30" s="522">
        <f>'[3]ผูกสูตร Planfin65'!AR332</f>
        <v>15379863.570000002</v>
      </c>
      <c r="AN30" s="522">
        <f>'[3]ผูกสูตร Planfin65'!AS332</f>
        <v>10910978.309999999</v>
      </c>
      <c r="AO30" s="522">
        <f>'[3]ผูกสูตร Planfin65'!AT332</f>
        <v>3786690.1699999995</v>
      </c>
      <c r="AP30" s="522">
        <f>'[3]ผูกสูตร Planfin65'!AU332</f>
        <v>60918749.590000004</v>
      </c>
      <c r="AQ30" s="522">
        <f>'[3]ผูกสูตร Planfin65'!AV332</f>
        <v>7718688.4799999995</v>
      </c>
      <c r="AR30" s="522">
        <f>'[3]ผูกสูตร Planfin65'!AW332</f>
        <v>7204778.6399999997</v>
      </c>
      <c r="AS30" s="522">
        <f>'[3]ผูกสูตร Planfin65'!AX332</f>
        <v>5920269.8399999999</v>
      </c>
      <c r="AT30" s="522">
        <f>'[3]ผูกสูตร Planfin65'!AY332</f>
        <v>4153102.29</v>
      </c>
      <c r="AU30" s="522">
        <f>'[3]ผูกสูตร Planfin65'!AZ332</f>
        <v>2939466.17</v>
      </c>
      <c r="AV30" s="522">
        <f>'[3]ผูกสูตร Planfin65'!BA332</f>
        <v>7516962.3700000001</v>
      </c>
      <c r="AW30" s="522">
        <f>'[3]ผูกสูตร Planfin65'!BB332</f>
        <v>105600344.41</v>
      </c>
      <c r="AX30" s="522">
        <f>'[3]ผูกสูตร Planfin65'!BC332</f>
        <v>13066100.51</v>
      </c>
      <c r="AY30" s="522">
        <f>'[3]ผูกสูตร Planfin65'!BD332</f>
        <v>23850947.870000001</v>
      </c>
      <c r="AZ30" s="522">
        <f>'[3]ผูกสูตร Planfin65'!BE332</f>
        <v>28117895.649999999</v>
      </c>
      <c r="BA30" s="522">
        <f>'[3]ผูกสูตร Planfin65'!BF332</f>
        <v>29406967.810000002</v>
      </c>
      <c r="BB30" s="522">
        <f>'[3]ผูกสูตร Planfin65'!BG332</f>
        <v>21874558.650000002</v>
      </c>
      <c r="BC30" s="522">
        <f>'[3]ผูกสูตร Planfin65'!BH332</f>
        <v>32476713.890000001</v>
      </c>
      <c r="BD30" s="522">
        <f>'[3]ผูกสูตร Planfin65'!BI332</f>
        <v>46432230.149999999</v>
      </c>
      <c r="BE30" s="522">
        <f>'[3]ผูกสูตร Planfin65'!BJ332</f>
        <v>12415389.360000001</v>
      </c>
      <c r="BF30" s="522">
        <f>'[3]ผูกสูตร Planfin65'!BK332</f>
        <v>4171778.38</v>
      </c>
      <c r="BG30" s="522">
        <f>'[3]ผูกสูตร Planfin65'!BL332</f>
        <v>3936930.11</v>
      </c>
      <c r="BH30" s="522">
        <f>'[3]ผูกสูตร Planfin65'!BM332</f>
        <v>146176773.00000003</v>
      </c>
      <c r="BI30" s="522">
        <f>'[3]ผูกสูตร Planfin65'!BN332</f>
        <v>44426428.140000001</v>
      </c>
      <c r="BJ30" s="522">
        <f>'[3]ผูกสูตร Planfin65'!BO332</f>
        <v>11401369.039999999</v>
      </c>
      <c r="BK30" s="522">
        <f>'[3]ผูกสูตร Planfin65'!BP332</f>
        <v>3697581.04</v>
      </c>
      <c r="BL30" s="522">
        <f>'[3]ผูกสูตร Planfin65'!BQ332</f>
        <v>3103896.24</v>
      </c>
      <c r="BM30" s="522">
        <f>'[3]ผูกสูตร Planfin65'!BR332</f>
        <v>10973319.060000001</v>
      </c>
      <c r="BN30" s="522">
        <f>'[3]ผูกสูตร Planfin65'!BS332</f>
        <v>3393880.6500000004</v>
      </c>
      <c r="BO30" s="522">
        <f>'[3]ผูกสูตร Planfin65'!BT332</f>
        <v>90701708.859999999</v>
      </c>
      <c r="BP30" s="522">
        <f>'[3]ผูกสูตร Planfin65'!BU332</f>
        <v>6933490.9500000002</v>
      </c>
      <c r="BQ30" s="522">
        <f>'[3]ผูกสูตร Planfin65'!BV332</f>
        <v>4930706.1000000006</v>
      </c>
      <c r="BR30" s="522">
        <f>'[3]ผูกสูตร Planfin65'!BW332</f>
        <v>9792821.8600000013</v>
      </c>
      <c r="BS30" s="522">
        <f>'[3]ผูกสูตร Planfin65'!BX332</f>
        <v>6455991.5899999999</v>
      </c>
      <c r="BT30" s="522">
        <f>'[3]ผูกสูตร Planfin65'!BY332</f>
        <v>55546446.509999998</v>
      </c>
      <c r="BU30" s="522">
        <f>'[3]ผูกสูตร Planfin65'!BZ332</f>
        <v>7445529.7899999991</v>
      </c>
      <c r="BV30" s="522">
        <f>'[3]ผูกสูตร Planfin65'!CA332</f>
        <v>5865956.29</v>
      </c>
      <c r="BW30" s="522">
        <f>'[3]ผูกสูตร Planfin65'!CB332</f>
        <v>5816807.3300000001</v>
      </c>
      <c r="BX30" s="523">
        <f t="shared" si="3"/>
        <v>2930821814.52</v>
      </c>
    </row>
    <row r="31" spans="1:76" ht="14.25" customHeight="1">
      <c r="A31" s="520" t="s">
        <v>128</v>
      </c>
      <c r="B31" s="521" t="s">
        <v>46</v>
      </c>
      <c r="C31" s="522">
        <f>'[3]ผูกสูตร Planfin65'!H338</f>
        <v>44171848.270000011</v>
      </c>
      <c r="D31" s="522">
        <f>'[3]ผูกสูตร Planfin65'!I338</f>
        <v>10985430.140000001</v>
      </c>
      <c r="E31" s="522">
        <f>'[3]ผูกสูตร Planfin65'!J338</f>
        <v>14682407.339999998</v>
      </c>
      <c r="F31" s="522">
        <f>'[3]ผูกสูตร Planfin65'!K338</f>
        <v>5616019.7999999998</v>
      </c>
      <c r="G31" s="522">
        <f>'[3]ผูกสูตร Planfin65'!L338</f>
        <v>4827722.63</v>
      </c>
      <c r="H31" s="522">
        <f>'[3]ผูกสูตร Planfin65'!M338</f>
        <v>2128787.5700000003</v>
      </c>
      <c r="I31" s="522">
        <f>'[3]ผูกสูตร Planfin65'!N338</f>
        <v>79865565.230000004</v>
      </c>
      <c r="J31" s="522">
        <f>'[3]ผูกสูตร Planfin65'!O338</f>
        <v>5616019.7999999998</v>
      </c>
      <c r="K31" s="522">
        <f>'[3]ผูกสูตร Planfin65'!P338</f>
        <v>2298143.5500000003</v>
      </c>
      <c r="L31" s="522">
        <f>'[3]ผูกสูตร Planfin65'!Q338</f>
        <v>26283743.199999999</v>
      </c>
      <c r="M31" s="522">
        <f>'[3]ผูกสูตร Planfin65'!R338</f>
        <v>2405777.2399999998</v>
      </c>
      <c r="N31" s="522">
        <f>'[3]ผูกสูตร Planfin65'!S338</f>
        <v>6994207.8099999996</v>
      </c>
      <c r="O31" s="522">
        <f>'[3]ผูกสูตร Planfin65'!T338</f>
        <v>18046590.799999997</v>
      </c>
      <c r="P31" s="522">
        <f>'[3]ผูกสูตร Planfin65'!U338</f>
        <v>12573181.889999999</v>
      </c>
      <c r="Q31" s="522">
        <f>'[3]ผูกสูตร Planfin65'!V338</f>
        <v>1917306.67</v>
      </c>
      <c r="R31" s="522">
        <f>'[3]ผูกสูตร Planfin65'!W338</f>
        <v>4380884.2799999993</v>
      </c>
      <c r="S31" s="522">
        <f>'[3]ผูกสูตร Planfin65'!X338</f>
        <v>4366465</v>
      </c>
      <c r="T31" s="522">
        <f>'[3]ผูกสูตร Planfin65'!Y338</f>
        <v>3220538.5300000003</v>
      </c>
      <c r="U31" s="522">
        <f>'[3]ผูกสูตร Planfin65'!Z338</f>
        <v>62986959.93</v>
      </c>
      <c r="V31" s="522">
        <f>'[3]ผูกสูตร Planfin65'!AA338</f>
        <v>13662493.919999998</v>
      </c>
      <c r="W31" s="522">
        <f>'[3]ผูกสูตร Planfin65'!AB338</f>
        <v>6358589.0699999994</v>
      </c>
      <c r="X31" s="522">
        <f>'[3]ผูกสูตร Planfin65'!AC338</f>
        <v>10662817.77</v>
      </c>
      <c r="Y31" s="522">
        <f>'[3]ผูกสูตร Planfin65'!AD338</f>
        <v>2920619.12</v>
      </c>
      <c r="Z31" s="522">
        <f>'[3]ผูกสูตร Planfin65'!AE338</f>
        <v>4107412.2299999995</v>
      </c>
      <c r="AA31" s="522">
        <f>'[3]ผูกสูตร Planfin65'!AF338</f>
        <v>4391739.3</v>
      </c>
      <c r="AB31" s="522">
        <f>'[3]ผูกสูตร Planfin65'!AG338</f>
        <v>2343986.4099999997</v>
      </c>
      <c r="AC31" s="522">
        <f>'[3]ผูกสูตร Planfin65'!AH338</f>
        <v>2830461.9</v>
      </c>
      <c r="AD31" s="522">
        <f>'[3]ผูกสูตร Planfin65'!AI338</f>
        <v>49326507.679999992</v>
      </c>
      <c r="AE31" s="522">
        <f>'[3]ผูกสูตร Planfin65'!AJ338</f>
        <v>2988145.32</v>
      </c>
      <c r="AF31" s="522">
        <f>'[3]ผูกสูตร Planfin65'!AK338</f>
        <v>1779255.3699999999</v>
      </c>
      <c r="AG31" s="522">
        <f>'[3]ผูกสูตร Planfin65'!AL338</f>
        <v>2016343.8099999998</v>
      </c>
      <c r="AH31" s="522">
        <f>'[3]ผูกสูตร Planfin65'!AM338</f>
        <v>1508262.8</v>
      </c>
      <c r="AI31" s="522">
        <f>'[3]ผูกสูตร Planfin65'!AN338</f>
        <v>3119477.1999999997</v>
      </c>
      <c r="AJ31" s="522">
        <f>'[3]ผูกสูตร Planfin65'!AO338</f>
        <v>2504763.9700000002</v>
      </c>
      <c r="AK31" s="522">
        <f>'[3]ผูกสูตร Planfin65'!AP338</f>
        <v>1921732.68</v>
      </c>
      <c r="AL31" s="522">
        <f>'[3]ผูกสูตร Planfin65'!AQ338</f>
        <v>3497346.7399999998</v>
      </c>
      <c r="AM31" s="522">
        <f>'[3]ผูกสูตร Planfin65'!AR338</f>
        <v>2497634.36</v>
      </c>
      <c r="AN31" s="522">
        <f>'[3]ผูกสูตร Planfin65'!AS338</f>
        <v>2597777.23</v>
      </c>
      <c r="AO31" s="522">
        <f>'[3]ผูกสูตร Planfin65'!AT338</f>
        <v>1961884</v>
      </c>
      <c r="AP31" s="522">
        <f>'[3]ผูกสูตร Planfin65'!AU338</f>
        <v>18755083.080000002</v>
      </c>
      <c r="AQ31" s="522">
        <f>'[3]ผูกสูตร Planfin65'!AV338</f>
        <v>2021771.88</v>
      </c>
      <c r="AR31" s="522">
        <f>'[3]ผูกสูตร Planfin65'!AW338</f>
        <v>2066748.6800000002</v>
      </c>
      <c r="AS31" s="522">
        <f>'[3]ผูกสูตร Planfin65'!AX338</f>
        <v>2302747.7800000003</v>
      </c>
      <c r="AT31" s="522">
        <f>'[3]ผูกสูตร Planfin65'!AY338</f>
        <v>1800302.14</v>
      </c>
      <c r="AU31" s="522">
        <f>'[3]ผูกสูตร Planfin65'!AZ338</f>
        <v>754902.18</v>
      </c>
      <c r="AV31" s="522">
        <f>'[3]ผูกสูตร Planfin65'!BA338</f>
        <v>1220872.7699999998</v>
      </c>
      <c r="AW31" s="522">
        <f>'[3]ผูกสูตร Planfin65'!BB338</f>
        <v>41316783.829999998</v>
      </c>
      <c r="AX31" s="522">
        <f>'[3]ผูกสูตร Planfin65'!BC338</f>
        <v>2576968.42</v>
      </c>
      <c r="AY31" s="522">
        <f>'[3]ผูกสูตร Planfin65'!BD338</f>
        <v>2032640.54</v>
      </c>
      <c r="AZ31" s="522">
        <f>'[3]ผูกสูตร Planfin65'!BE338</f>
        <v>3887641.74</v>
      </c>
      <c r="BA31" s="522">
        <f>'[3]ผูกสูตร Planfin65'!BF338</f>
        <v>5421515.3300000001</v>
      </c>
      <c r="BB31" s="522">
        <f>'[3]ผูกสูตร Planfin65'!BG338</f>
        <v>3307057.4699999997</v>
      </c>
      <c r="BC31" s="522">
        <f>'[3]ผูกสูตร Planfin65'!BH338</f>
        <v>9189417.4299999997</v>
      </c>
      <c r="BD31" s="522">
        <f>'[3]ผูกสูตร Planfin65'!BI338</f>
        <v>5639614.7400000002</v>
      </c>
      <c r="BE31" s="522">
        <f>'[3]ผูกสูตร Planfin65'!BJ338</f>
        <v>1292980.8400000001</v>
      </c>
      <c r="BF31" s="522">
        <f>'[3]ผูกสูตร Planfin65'!BK338</f>
        <v>1224379.93</v>
      </c>
      <c r="BG31" s="522">
        <f>'[3]ผูกสูตร Planfin65'!BL338</f>
        <v>868989.05999999994</v>
      </c>
      <c r="BH31" s="522">
        <f>'[3]ผูกสูตร Planfin65'!BM338</f>
        <v>39623182.63000001</v>
      </c>
      <c r="BI31" s="522">
        <f>'[3]ผูกสูตร Planfin65'!BN338</f>
        <v>14584748.219999999</v>
      </c>
      <c r="BJ31" s="522">
        <f>'[3]ผูกสูตร Planfin65'!BO338</f>
        <v>2434544.5300000003</v>
      </c>
      <c r="BK31" s="522">
        <f>'[3]ผูกสูตร Planfin65'!BP338</f>
        <v>1365047.99</v>
      </c>
      <c r="BL31" s="522">
        <f>'[3]ผูกสูตร Planfin65'!BQ338</f>
        <v>2314943.3899999997</v>
      </c>
      <c r="BM31" s="522">
        <f>'[3]ผูกสูตร Planfin65'!BR338</f>
        <v>4453245.3999999994</v>
      </c>
      <c r="BN31" s="522">
        <f>'[3]ผูกสูตร Planfin65'!BS338</f>
        <v>2166752.56</v>
      </c>
      <c r="BO31" s="522">
        <f>'[3]ผูกสูตร Planfin65'!BT338</f>
        <v>23462409.149999999</v>
      </c>
      <c r="BP31" s="522">
        <f>'[3]ผูกสูตร Planfin65'!BU338</f>
        <v>2622175.3199999998</v>
      </c>
      <c r="BQ31" s="522">
        <f>'[3]ผูกสูตร Planfin65'!BV338</f>
        <v>2317219.5300000003</v>
      </c>
      <c r="BR31" s="522">
        <f>'[3]ผูกสูตร Planfin65'!BW338</f>
        <v>5022775.5500000007</v>
      </c>
      <c r="BS31" s="522">
        <f>'[3]ผูกสูตร Planfin65'!BX338</f>
        <v>4882951.63</v>
      </c>
      <c r="BT31" s="522">
        <f>'[3]ผูกสูตร Planfin65'!BY338</f>
        <v>8981617.379999999</v>
      </c>
      <c r="BU31" s="522">
        <f>'[3]ผูกสูตร Planfin65'!BZ338</f>
        <v>3283680.36</v>
      </c>
      <c r="BV31" s="522">
        <f>'[3]ผูกสูตร Planfin65'!CA338</f>
        <v>1579615.02</v>
      </c>
      <c r="BW31" s="522">
        <f>'[3]ผูกสูตร Planfin65'!CB338</f>
        <v>1903762.31</v>
      </c>
      <c r="BX31" s="523">
        <f t="shared" si="3"/>
        <v>663043939.36999977</v>
      </c>
    </row>
    <row r="32" spans="1:76" ht="14.25" customHeight="1">
      <c r="A32" s="520" t="s">
        <v>129</v>
      </c>
      <c r="B32" s="521" t="s">
        <v>45</v>
      </c>
      <c r="C32" s="522">
        <f>'[3]ผูกสูตร Planfin65'!H352</f>
        <v>66636310.309999995</v>
      </c>
      <c r="D32" s="522">
        <f>'[3]ผูกสูตร Planfin65'!I352</f>
        <v>15262183.65</v>
      </c>
      <c r="E32" s="522">
        <f>'[3]ผูกสูตร Planfin65'!J352</f>
        <v>19657664.25</v>
      </c>
      <c r="F32" s="522">
        <f>'[3]ผูกสูตร Planfin65'!K352</f>
        <v>11350143.349999998</v>
      </c>
      <c r="G32" s="522">
        <f>'[3]ผูกสูตร Planfin65'!L352</f>
        <v>7009917.8099999996</v>
      </c>
      <c r="H32" s="522">
        <f>'[3]ผูกสูตร Planfin65'!M352</f>
        <v>2782889.41</v>
      </c>
      <c r="I32" s="522">
        <f>'[3]ผูกสูตร Planfin65'!N352</f>
        <v>77879711.269999996</v>
      </c>
      <c r="J32" s="522">
        <f>'[3]ผูกสูตร Planfin65'!O352</f>
        <v>11350143.349999998</v>
      </c>
      <c r="K32" s="522">
        <f>'[3]ผูกสูตร Planfin65'!P352</f>
        <v>4135900.51</v>
      </c>
      <c r="L32" s="522">
        <f>'[3]ผูกสูตร Planfin65'!Q352</f>
        <v>34664637.120000005</v>
      </c>
      <c r="M32" s="522">
        <f>'[3]ผูกสูตร Planfin65'!R352</f>
        <v>3585199.92</v>
      </c>
      <c r="N32" s="522">
        <f>'[3]ผูกสูตร Planfin65'!S352</f>
        <v>8146425.8900000006</v>
      </c>
      <c r="O32" s="522">
        <f>'[3]ผูกสูตร Planfin65'!T352</f>
        <v>27818520.500000004</v>
      </c>
      <c r="P32" s="522">
        <f>'[3]ผูกสูตร Planfin65'!U352</f>
        <v>12572113.510000002</v>
      </c>
      <c r="Q32" s="522">
        <f>'[3]ผูกสูตร Planfin65'!V352</f>
        <v>852129.38</v>
      </c>
      <c r="R32" s="522">
        <f>'[3]ผูกสูตร Planfin65'!W352</f>
        <v>3640465.4299999997</v>
      </c>
      <c r="S32" s="522">
        <f>'[3]ผูกสูตร Planfin65'!X352</f>
        <v>5845175.1099999994</v>
      </c>
      <c r="T32" s="522">
        <f>'[3]ผูกสูตร Planfin65'!Y352</f>
        <v>3555705.73</v>
      </c>
      <c r="U32" s="522">
        <f>'[3]ผูกสูตร Planfin65'!Z352</f>
        <v>44957526.25</v>
      </c>
      <c r="V32" s="522">
        <f>'[3]ผูกสูตร Planfin65'!AA352</f>
        <v>30370697.52</v>
      </c>
      <c r="W32" s="522">
        <f>'[3]ผูกสูตร Planfin65'!AB352</f>
        <v>6428971.2400000002</v>
      </c>
      <c r="X32" s="522">
        <f>'[3]ผูกสูตร Planfin65'!AC352</f>
        <v>19571393.109999996</v>
      </c>
      <c r="Y32" s="522">
        <f>'[3]ผูกสูตร Planfin65'!AD352</f>
        <v>4171632.77</v>
      </c>
      <c r="Z32" s="522">
        <f>'[3]ผูกสูตร Planfin65'!AE352</f>
        <v>5455259.5599999996</v>
      </c>
      <c r="AA32" s="522">
        <f>'[3]ผูกสูตร Planfin65'!AF352</f>
        <v>6896850.5300000003</v>
      </c>
      <c r="AB32" s="522">
        <f>'[3]ผูกสูตร Planfin65'!AG352</f>
        <v>3040304.8400000003</v>
      </c>
      <c r="AC32" s="522">
        <f>'[3]ผูกสูตร Planfin65'!AH352</f>
        <v>4766285.95</v>
      </c>
      <c r="AD32" s="522">
        <f>'[3]ผูกสูตร Planfin65'!AI352</f>
        <v>66596890.619999997</v>
      </c>
      <c r="AE32" s="522">
        <f>'[3]ผูกสูตร Planfin65'!AJ352</f>
        <v>4784395.38</v>
      </c>
      <c r="AF32" s="522">
        <f>'[3]ผูกสูตร Planfin65'!AK352</f>
        <v>1599262.5</v>
      </c>
      <c r="AG32" s="522">
        <f>'[3]ผูกสูตร Planfin65'!AL352</f>
        <v>2322929.1</v>
      </c>
      <c r="AH32" s="522">
        <f>'[3]ผูกสูตร Planfin65'!AM352</f>
        <v>1459082.61</v>
      </c>
      <c r="AI32" s="522">
        <f>'[3]ผูกสูตร Planfin65'!AN352</f>
        <v>5726736.0300000003</v>
      </c>
      <c r="AJ32" s="522">
        <f>'[3]ผูกสูตร Planfin65'!AO352</f>
        <v>4219690.1399999997</v>
      </c>
      <c r="AK32" s="522">
        <f>'[3]ผูกสูตร Planfin65'!AP352</f>
        <v>3815468.32</v>
      </c>
      <c r="AL32" s="522">
        <f>'[3]ผูกสูตร Planfin65'!AQ352</f>
        <v>7776704.1799999997</v>
      </c>
      <c r="AM32" s="522">
        <f>'[3]ผูกสูตร Planfin65'!AR352</f>
        <v>3475319.1700000004</v>
      </c>
      <c r="AN32" s="522">
        <f>'[3]ผูกสูตร Planfin65'!AS352</f>
        <v>3204243.1900000004</v>
      </c>
      <c r="AO32" s="522">
        <f>'[3]ผูกสูตร Planfin65'!AT352</f>
        <v>2737528.9000000004</v>
      </c>
      <c r="AP32" s="522">
        <f>'[3]ผูกสูตร Planfin65'!AU352</f>
        <v>26138467.43</v>
      </c>
      <c r="AQ32" s="522">
        <f>'[3]ผูกสูตร Planfin65'!AV352</f>
        <v>4190967.71</v>
      </c>
      <c r="AR32" s="522">
        <f>'[3]ผูกสูตร Planfin65'!AW352</f>
        <v>3381099.83</v>
      </c>
      <c r="AS32" s="522">
        <f>'[3]ผูกสูตร Planfin65'!AX352</f>
        <v>4140284.54</v>
      </c>
      <c r="AT32" s="522">
        <f>'[3]ผูกสูตร Planfin65'!AY352</f>
        <v>2558650.16</v>
      </c>
      <c r="AU32" s="522">
        <f>'[3]ผูกสูตร Planfin65'!AZ352</f>
        <v>674803.8</v>
      </c>
      <c r="AV32" s="522">
        <f>'[3]ผูกสูตร Planfin65'!BA352</f>
        <v>1688212.6600000001</v>
      </c>
      <c r="AW32" s="522">
        <f>'[3]ผูกสูตร Planfin65'!BB352</f>
        <v>66602738.68</v>
      </c>
      <c r="AX32" s="522">
        <f>'[3]ผูกสูตร Planfin65'!BC352</f>
        <v>4598888.4800000004</v>
      </c>
      <c r="AY32" s="522">
        <f>'[3]ผูกสูตร Planfin65'!BD352</f>
        <v>4934275.4300000006</v>
      </c>
      <c r="AZ32" s="522">
        <f>'[3]ผูกสูตร Planfin65'!BE352</f>
        <v>8691351.1400000006</v>
      </c>
      <c r="BA32" s="522">
        <f>'[3]ผูกสูตร Planfin65'!BF352</f>
        <v>9154847.5899999999</v>
      </c>
      <c r="BB32" s="522">
        <f>'[3]ผูกสูตร Planfin65'!BG352</f>
        <v>3494247.29</v>
      </c>
      <c r="BC32" s="522">
        <f>'[3]ผูกสูตร Planfin65'!BH352</f>
        <v>12788834.460000001</v>
      </c>
      <c r="BD32" s="522">
        <f>'[3]ผูกสูตร Planfin65'!BI352</f>
        <v>4683340.16</v>
      </c>
      <c r="BE32" s="522">
        <f>'[3]ผูกสูตร Planfin65'!BJ352</f>
        <v>12583883.460000001</v>
      </c>
      <c r="BF32" s="522">
        <f>'[3]ผูกสูตร Planfin65'!BK352</f>
        <v>1513839.29</v>
      </c>
      <c r="BG32" s="522">
        <f>'[3]ผูกสูตร Planfin65'!BL352</f>
        <v>1498768.84</v>
      </c>
      <c r="BH32" s="522">
        <f>'[3]ผูกสูตร Planfin65'!BM352</f>
        <v>62105885.170000009</v>
      </c>
      <c r="BI32" s="522">
        <f>'[3]ผูกสูตร Planfin65'!BN352</f>
        <v>14433916.650000002</v>
      </c>
      <c r="BJ32" s="522">
        <f>'[3]ผูกสูตร Planfin65'!BO352</f>
        <v>4844314.8100000005</v>
      </c>
      <c r="BK32" s="522">
        <f>'[3]ผูกสูตร Planfin65'!BP352</f>
        <v>1884237.15</v>
      </c>
      <c r="BL32" s="522">
        <f>'[3]ผูกสูตร Planfin65'!BQ352</f>
        <v>3670144.51</v>
      </c>
      <c r="BM32" s="522">
        <f>'[3]ผูกสูตร Planfin65'!BR352</f>
        <v>5652943.0300000003</v>
      </c>
      <c r="BN32" s="522">
        <f>'[3]ผูกสูตร Planfin65'!BS352</f>
        <v>3140345.9099999997</v>
      </c>
      <c r="BO32" s="522">
        <f>'[3]ผูกสูตร Planfin65'!BT352</f>
        <v>28139710.350000001</v>
      </c>
      <c r="BP32" s="522">
        <f>'[3]ผูกสูตร Planfin65'!BU352</f>
        <v>3603916.95</v>
      </c>
      <c r="BQ32" s="522">
        <f>'[3]ผูกสูตร Planfin65'!BV352</f>
        <v>4596786.4399999995</v>
      </c>
      <c r="BR32" s="522">
        <f>'[3]ผูกสูตร Planfin65'!BW352</f>
        <v>7052244.4399999995</v>
      </c>
      <c r="BS32" s="522">
        <f>'[3]ผูกสูตร Planfin65'!BX352</f>
        <v>6668295.9300000006</v>
      </c>
      <c r="BT32" s="522">
        <f>'[3]ผูกสูตร Planfin65'!BY352</f>
        <v>21961935.430000003</v>
      </c>
      <c r="BU32" s="522">
        <f>'[3]ผูกสูตร Planfin65'!BZ352</f>
        <v>2642931.42</v>
      </c>
      <c r="BV32" s="522">
        <f>'[3]ผูกสูตร Planfin65'!CA352</f>
        <v>3315513.98</v>
      </c>
      <c r="BW32" s="522">
        <f>'[3]ผูกสูตร Planfin65'!CB352</f>
        <v>4385742.5599999996</v>
      </c>
      <c r="BX32" s="523">
        <f t="shared" si="3"/>
        <v>901538774.08999944</v>
      </c>
    </row>
    <row r="33" spans="1:76" ht="14.25" customHeight="1">
      <c r="A33" s="520" t="s">
        <v>130</v>
      </c>
      <c r="B33" s="521" t="s">
        <v>81</v>
      </c>
      <c r="C33" s="522">
        <f>'[3]ผูกสูตร Planfin65'!H404</f>
        <v>133775559.20999999</v>
      </c>
      <c r="D33" s="522">
        <f>'[3]ผูกสูตร Planfin65'!I404</f>
        <v>25242144.710000005</v>
      </c>
      <c r="E33" s="522">
        <f>'[3]ผูกสูตร Planfin65'!J404</f>
        <v>47801264.470000006</v>
      </c>
      <c r="F33" s="522">
        <f>'[3]ผูกสูตร Planfin65'!K404</f>
        <v>11434613</v>
      </c>
      <c r="G33" s="522">
        <f>'[3]ผูกสูตร Planfin65'!L404</f>
        <v>13480183.299999999</v>
      </c>
      <c r="H33" s="522">
        <f>'[3]ผูกสูตร Planfin65'!M404</f>
        <v>8294150.3100000015</v>
      </c>
      <c r="I33" s="522">
        <f>'[3]ผูกสูตร Planfin65'!N404</f>
        <v>210750051.28670001</v>
      </c>
      <c r="J33" s="522">
        <f>'[3]ผูกสูตร Planfin65'!O404</f>
        <v>11434613</v>
      </c>
      <c r="K33" s="522">
        <f>'[3]ผูกสูตร Planfin65'!P404</f>
        <v>8072074.4300000006</v>
      </c>
      <c r="L33" s="522">
        <f>'[3]ผูกสูตร Planfin65'!Q404</f>
        <v>109806723.34</v>
      </c>
      <c r="M33" s="522">
        <f>'[3]ผูกสูตร Planfin65'!R404</f>
        <v>5058616.9499999993</v>
      </c>
      <c r="N33" s="522">
        <f>'[3]ผูกสูตร Planfin65'!S404</f>
        <v>22138551.98</v>
      </c>
      <c r="O33" s="522">
        <f>'[3]ผูกสูตร Planfin65'!T404</f>
        <v>54374427.020000003</v>
      </c>
      <c r="P33" s="522">
        <f>'[3]ผูกสูตร Planfin65'!U404</f>
        <v>44872819.020000003</v>
      </c>
      <c r="Q33" s="522">
        <f>'[3]ผูกสูตร Planfin65'!V404</f>
        <v>3701404.6900000009</v>
      </c>
      <c r="R33" s="522">
        <f>'[3]ผูกสูตร Planfin65'!W404</f>
        <v>9520725.7691000011</v>
      </c>
      <c r="S33" s="522">
        <f>'[3]ผูกสูตร Planfin65'!X404</f>
        <v>11918319.129999999</v>
      </c>
      <c r="T33" s="522">
        <f>'[3]ผูกสูตร Planfin65'!Y404</f>
        <v>10232806.289999997</v>
      </c>
      <c r="U33" s="522">
        <f>'[3]ผูกสูตร Planfin65'!Z404</f>
        <v>143847077.74000001</v>
      </c>
      <c r="V33" s="522">
        <f>'[3]ผูกสูตร Planfin65'!AA404</f>
        <v>55336940.399999991</v>
      </c>
      <c r="W33" s="522">
        <f>'[3]ผูกสูตร Planfin65'!AB404</f>
        <v>20186681.789999995</v>
      </c>
      <c r="X33" s="522">
        <f>'[3]ผูกสูตร Planfin65'!AC404</f>
        <v>46094725.159999996</v>
      </c>
      <c r="Y33" s="522">
        <f>'[3]ผูกสูตร Planfin65'!AD404</f>
        <v>9564089.25</v>
      </c>
      <c r="Z33" s="522">
        <f>'[3]ผูกสูตร Planfin65'!AE404</f>
        <v>6749472.1200000001</v>
      </c>
      <c r="AA33" s="522">
        <f>'[3]ผูกสูตร Planfin65'!AF404</f>
        <v>10288203.51</v>
      </c>
      <c r="AB33" s="522">
        <f>'[3]ผูกสูตร Planfin65'!AG404</f>
        <v>1760274.72</v>
      </c>
      <c r="AC33" s="522">
        <f>'[3]ผูกสูตร Planfin65'!AH404</f>
        <v>1954190.28</v>
      </c>
      <c r="AD33" s="522">
        <f>'[3]ผูกสูตร Planfin65'!AI404</f>
        <v>213240437.60999998</v>
      </c>
      <c r="AE33" s="522">
        <f>'[3]ผูกสูตร Planfin65'!AJ404</f>
        <v>9622090.0200000014</v>
      </c>
      <c r="AF33" s="522">
        <f>'[3]ผูกสูตร Planfin65'!AK404</f>
        <v>4573903.0200000005</v>
      </c>
      <c r="AG33" s="522">
        <f>'[3]ผูกสูตร Planfin65'!AL404</f>
        <v>4385058.3999999994</v>
      </c>
      <c r="AH33" s="522">
        <f>'[3]ผูกสูตร Planfin65'!AM404</f>
        <v>5474065.0599999996</v>
      </c>
      <c r="AI33" s="522">
        <f>'[3]ผูกสูตร Planfin65'!AN404</f>
        <v>5670437.5299999993</v>
      </c>
      <c r="AJ33" s="522">
        <f>'[3]ผูกสูตร Planfin65'!AO404</f>
        <v>8399858.589999998</v>
      </c>
      <c r="AK33" s="522">
        <f>'[3]ผูกสูตร Planfin65'!AP404</f>
        <v>6802678.0099999998</v>
      </c>
      <c r="AL33" s="522">
        <f>'[3]ผูกสูตร Planfin65'!AQ404</f>
        <v>16731877.909999998</v>
      </c>
      <c r="AM33" s="522">
        <f>'[3]ผูกสูตร Planfin65'!AR404</f>
        <v>6454444.8700000001</v>
      </c>
      <c r="AN33" s="522">
        <f>'[3]ผูกสูตร Planfin65'!AS404</f>
        <v>6530880.4699999997</v>
      </c>
      <c r="AO33" s="522">
        <f>'[3]ผูกสูตร Planfin65'!AT404</f>
        <v>6723136.7099999981</v>
      </c>
      <c r="AP33" s="522">
        <f>'[3]ผูกสูตร Planfin65'!AU404</f>
        <v>75823991.199999988</v>
      </c>
      <c r="AQ33" s="522">
        <f>'[3]ผูกสูตร Planfin65'!AV404</f>
        <v>3961101.8</v>
      </c>
      <c r="AR33" s="522">
        <f>'[3]ผูกสูตร Planfin65'!AW404</f>
        <v>4074346.67</v>
      </c>
      <c r="AS33" s="522">
        <f>'[3]ผูกสูตร Planfin65'!AX404</f>
        <v>3871446.13</v>
      </c>
      <c r="AT33" s="522">
        <f>'[3]ผูกสูตร Planfin65'!AY404</f>
        <v>2660718.59</v>
      </c>
      <c r="AU33" s="522">
        <f>'[3]ผูกสูตร Planfin65'!AZ404</f>
        <v>1468553.65</v>
      </c>
      <c r="AV33" s="522">
        <f>'[3]ผูกสูตร Planfin65'!BA404</f>
        <v>3374068.4299999997</v>
      </c>
      <c r="AW33" s="522">
        <f>'[3]ผูกสูตร Planfin65'!BB404</f>
        <v>132913403.2</v>
      </c>
      <c r="AX33" s="522">
        <f>'[3]ผูกสูตร Planfin65'!BC404</f>
        <v>8465515.7499999981</v>
      </c>
      <c r="AY33" s="522">
        <f>'[3]ผูกสูตร Planfin65'!BD404</f>
        <v>8767660.5999999996</v>
      </c>
      <c r="AZ33" s="522">
        <f>'[3]ผูกสูตร Planfin65'!BE404</f>
        <v>12034213.859999998</v>
      </c>
      <c r="BA33" s="522">
        <f>'[3]ผูกสูตร Planfin65'!BF404</f>
        <v>6486502.2000000002</v>
      </c>
      <c r="BB33" s="522">
        <f>'[3]ผูกสูตร Planfin65'!BG404</f>
        <v>820488.2</v>
      </c>
      <c r="BC33" s="522">
        <f>'[3]ผูกสูตร Planfin65'!BH404</f>
        <v>35657606.849399999</v>
      </c>
      <c r="BD33" s="522">
        <f>'[3]ผูกสูตร Planfin65'!BI404</f>
        <v>24245888.119999994</v>
      </c>
      <c r="BE33" s="522">
        <f>'[3]ผูกสูตร Planfin65'!BJ404</f>
        <v>8004324.5199999996</v>
      </c>
      <c r="BF33" s="522">
        <f>'[3]ผูกสูตร Planfin65'!BK404</f>
        <v>3511845.0300000003</v>
      </c>
      <c r="BG33" s="522">
        <f>'[3]ผูกสูตร Planfin65'!BL404</f>
        <v>3699533.0300000003</v>
      </c>
      <c r="BH33" s="522">
        <f>'[3]ผูกสูตร Planfin65'!BM404</f>
        <v>141792131.99999997</v>
      </c>
      <c r="BI33" s="522">
        <f>'[3]ผูกสูตร Planfin65'!BN404</f>
        <v>39199800.540000014</v>
      </c>
      <c r="BJ33" s="522">
        <f>'[3]ผูกสูตร Planfin65'!BO404</f>
        <v>8884863.9700000007</v>
      </c>
      <c r="BK33" s="522">
        <f>'[3]ผูกสูตร Planfin65'!BP404</f>
        <v>3799093.6099999994</v>
      </c>
      <c r="BL33" s="522">
        <f>'[3]ผูกสูตร Planfin65'!BQ404</f>
        <v>8871581.6799999997</v>
      </c>
      <c r="BM33" s="522">
        <f>'[3]ผูกสูตร Planfin65'!BR404</f>
        <v>12658377.109999998</v>
      </c>
      <c r="BN33" s="522">
        <f>'[3]ผูกสูตร Planfin65'!BS404</f>
        <v>4127372.39</v>
      </c>
      <c r="BO33" s="522">
        <f>'[3]ผูกสูตร Planfin65'!BT404</f>
        <v>78121112.080000013</v>
      </c>
      <c r="BP33" s="522">
        <f>'[3]ผูกสูตร Planfin65'!BU404</f>
        <v>4210143.1199999992</v>
      </c>
      <c r="BQ33" s="522">
        <f>'[3]ผูกสูตร Planfin65'!BV404</f>
        <v>7464792.4099999983</v>
      </c>
      <c r="BR33" s="522">
        <f>'[3]ผูกสูตร Planfin65'!BW404</f>
        <v>12697024.43</v>
      </c>
      <c r="BS33" s="522">
        <f>'[3]ผูกสูตร Planfin65'!BX404</f>
        <v>9456188.379999999</v>
      </c>
      <c r="BT33" s="522">
        <f>'[3]ผูกสูตร Planfin65'!BY404</f>
        <v>52763341.690000013</v>
      </c>
      <c r="BU33" s="522">
        <f>'[3]ผูกสูตร Planfin65'!BZ404</f>
        <v>7678988.3499999996</v>
      </c>
      <c r="BV33" s="522">
        <f>'[3]ผูกสูตร Planfin65'!CA404</f>
        <v>9051945.3699999992</v>
      </c>
      <c r="BW33" s="522">
        <f>'[3]ผูกสูตร Planfin65'!CB404</f>
        <v>7666078.0800000001</v>
      </c>
      <c r="BX33" s="523">
        <f t="shared" si="3"/>
        <v>2080583614.1151996</v>
      </c>
    </row>
    <row r="34" spans="1:76" ht="14.25" customHeight="1">
      <c r="A34" s="520" t="s">
        <v>131</v>
      </c>
      <c r="B34" s="521" t="s">
        <v>82</v>
      </c>
      <c r="C34" s="522">
        <f>'[3]ผูกสูตร Planfin65'!H420</f>
        <v>28540833</v>
      </c>
      <c r="D34" s="522">
        <f>'[3]ผูกสูตร Planfin65'!I420</f>
        <v>1692565.1400000001</v>
      </c>
      <c r="E34" s="522">
        <f>'[3]ผูกสูตร Planfin65'!J420</f>
        <v>0</v>
      </c>
      <c r="F34" s="522">
        <f>'[3]ผูกสูตร Planfin65'!K420</f>
        <v>19412</v>
      </c>
      <c r="G34" s="522">
        <f>'[3]ผูกสูตร Planfin65'!L420</f>
        <v>15559.34</v>
      </c>
      <c r="H34" s="522">
        <f>'[3]ผูกสูตร Planfin65'!M420</f>
        <v>33885.550000000003</v>
      </c>
      <c r="I34" s="522">
        <f>'[3]ผูกสูตร Planfin65'!N420</f>
        <v>33055585.600000001</v>
      </c>
      <c r="J34" s="522">
        <f>'[3]ผูกสูตร Planfin65'!O420</f>
        <v>19412</v>
      </c>
      <c r="K34" s="522">
        <f>'[3]ผูกสูตร Planfin65'!P420</f>
        <v>71319.33</v>
      </c>
      <c r="L34" s="522">
        <f>'[3]ผูกสูตร Planfin65'!Q420</f>
        <v>118781.69</v>
      </c>
      <c r="M34" s="522">
        <f>'[3]ผูกสูตร Planfin65'!R420</f>
        <v>213086.54</v>
      </c>
      <c r="N34" s="522">
        <f>'[3]ผูกสูตร Planfin65'!S420</f>
        <v>35780.840000000004</v>
      </c>
      <c r="O34" s="522">
        <f>'[3]ผูกสูตร Planfin65'!T420</f>
        <v>55960.639999999999</v>
      </c>
      <c r="P34" s="522">
        <f>'[3]ผูกสูตร Planfin65'!U420</f>
        <v>4471.5499999999993</v>
      </c>
      <c r="Q34" s="522">
        <f>'[3]ผูกสูตร Planfin65'!V420</f>
        <v>117800</v>
      </c>
      <c r="R34" s="522">
        <f>'[3]ผูกสูตร Planfin65'!W420</f>
        <v>46000</v>
      </c>
      <c r="S34" s="522">
        <f>'[3]ผูกสูตร Planfin65'!X420</f>
        <v>353500.70999999996</v>
      </c>
      <c r="T34" s="522">
        <f>'[3]ผูกสูตร Planfin65'!Y420</f>
        <v>106411.63</v>
      </c>
      <c r="U34" s="522">
        <f>'[3]ผูกสูตร Planfin65'!Z420</f>
        <v>0</v>
      </c>
      <c r="V34" s="522">
        <f>'[3]ผูกสูตร Planfin65'!AA420</f>
        <v>1166563.44</v>
      </c>
      <c r="W34" s="522">
        <f>'[3]ผูกสูตร Planfin65'!AB420</f>
        <v>1508.89</v>
      </c>
      <c r="X34" s="522">
        <f>'[3]ผูกสูตร Planfin65'!AC420</f>
        <v>698590.96</v>
      </c>
      <c r="Y34" s="522">
        <f>'[3]ผูกสูตร Planfin65'!AD420</f>
        <v>159028.87</v>
      </c>
      <c r="Z34" s="522">
        <f>'[3]ผูกสูตร Planfin65'!AE420</f>
        <v>2077962.3</v>
      </c>
      <c r="AA34" s="522">
        <f>'[3]ผูกสูตร Planfin65'!AF420</f>
        <v>0</v>
      </c>
      <c r="AB34" s="522">
        <f>'[3]ผูกสูตร Planfin65'!AG420</f>
        <v>58067.6</v>
      </c>
      <c r="AC34" s="522">
        <f>'[3]ผูกสูตร Planfin65'!AH420</f>
        <v>357394.31</v>
      </c>
      <c r="AD34" s="522">
        <f>'[3]ผูกสูตร Planfin65'!AI420</f>
        <v>32726769.200000003</v>
      </c>
      <c r="AE34" s="522">
        <f>'[3]ผูกสูตร Planfin65'!AJ420</f>
        <v>292505.3</v>
      </c>
      <c r="AF34" s="522">
        <f>'[3]ผูกสูตร Planfin65'!AK420</f>
        <v>36431.86</v>
      </c>
      <c r="AG34" s="522">
        <f>'[3]ผูกสูตร Planfin65'!AL420</f>
        <v>5891.84</v>
      </c>
      <c r="AH34" s="522">
        <f>'[3]ผูกสูตร Planfin65'!AM420</f>
        <v>14036.89</v>
      </c>
      <c r="AI34" s="522">
        <f>'[3]ผูกสูตร Planfin65'!AN420</f>
        <v>22101.019999999997</v>
      </c>
      <c r="AJ34" s="522">
        <f>'[3]ผูกสูตร Planfin65'!AO420</f>
        <v>92570.63</v>
      </c>
      <c r="AK34" s="522">
        <f>'[3]ผูกสูตร Planfin65'!AP420</f>
        <v>6673.35</v>
      </c>
      <c r="AL34" s="522">
        <f>'[3]ผูกสูตร Planfin65'!AQ420</f>
        <v>63362.97</v>
      </c>
      <c r="AM34" s="522">
        <f>'[3]ผูกสูตร Planfin65'!AR420</f>
        <v>13279</v>
      </c>
      <c r="AN34" s="522">
        <f>'[3]ผูกสูตร Planfin65'!AS420</f>
        <v>22019.829999999998</v>
      </c>
      <c r="AO34" s="522">
        <f>'[3]ผูกสูตร Planfin65'!AT420</f>
        <v>33796.659999999996</v>
      </c>
      <c r="AP34" s="522">
        <f>'[3]ผูกสูตร Planfin65'!AU420</f>
        <v>593125.6399999999</v>
      </c>
      <c r="AQ34" s="522">
        <f>'[3]ผูกสูตร Planfin65'!AV420</f>
        <v>32852.86</v>
      </c>
      <c r="AR34" s="522">
        <f>'[3]ผูกสูตร Planfin65'!AW420</f>
        <v>45724.71</v>
      </c>
      <c r="AS34" s="522">
        <f>'[3]ผูกสูตร Planfin65'!AX420</f>
        <v>327805</v>
      </c>
      <c r="AT34" s="522">
        <f>'[3]ผูกสูตร Planfin65'!AY420</f>
        <v>65210.409999999996</v>
      </c>
      <c r="AU34" s="522">
        <f>'[3]ผูกสูตร Planfin65'!AZ420</f>
        <v>2849.85</v>
      </c>
      <c r="AV34" s="522">
        <f>'[3]ผูกสูตร Planfin65'!BA420</f>
        <v>64675.58</v>
      </c>
      <c r="AW34" s="522">
        <f>'[3]ผูกสูตร Planfin65'!BB420</f>
        <v>1109596.04</v>
      </c>
      <c r="AX34" s="522">
        <f>'[3]ผูกสูตร Planfin65'!BC420</f>
        <v>497363.55999999994</v>
      </c>
      <c r="AY34" s="522">
        <f>'[3]ผูกสูตร Planfin65'!BD420</f>
        <v>1296459.3999999999</v>
      </c>
      <c r="AZ34" s="522">
        <f>'[3]ผูกสูตร Planfin65'!BE420</f>
        <v>569131.84</v>
      </c>
      <c r="BA34" s="522">
        <f>'[3]ผูกสูตร Planfin65'!BF420</f>
        <v>45103.759999999995</v>
      </c>
      <c r="BB34" s="522">
        <f>'[3]ผูกสูตร Planfin65'!BG420</f>
        <v>168121.26</v>
      </c>
      <c r="BC34" s="522">
        <f>'[3]ผูกสูตร Planfin65'!BH420</f>
        <v>1319249.79</v>
      </c>
      <c r="BD34" s="522">
        <f>'[3]ผูกสูตร Planfin65'!BI420</f>
        <v>412254.16</v>
      </c>
      <c r="BE34" s="522">
        <f>'[3]ผูกสูตร Planfin65'!BJ420</f>
        <v>25713.46</v>
      </c>
      <c r="BF34" s="522">
        <f>'[3]ผูกสูตร Planfin65'!BK420</f>
        <v>22015.919999999998</v>
      </c>
      <c r="BG34" s="522">
        <f>'[3]ผูกสูตร Planfin65'!BL420</f>
        <v>184984</v>
      </c>
      <c r="BH34" s="522">
        <f>'[3]ผูกสูตร Planfin65'!BM420</f>
        <v>14460660.260000002</v>
      </c>
      <c r="BI34" s="522">
        <f>'[3]ผูกสูตร Planfin65'!BN420</f>
        <v>126287.98000000001</v>
      </c>
      <c r="BJ34" s="522">
        <f>'[3]ผูกสูตร Planfin65'!BO420</f>
        <v>1054542.8999999999</v>
      </c>
      <c r="BK34" s="522">
        <f>'[3]ผูกสูตร Planfin65'!BP420</f>
        <v>833778</v>
      </c>
      <c r="BL34" s="522">
        <f>'[3]ผูกสูตร Planfin65'!BQ420</f>
        <v>290237.55</v>
      </c>
      <c r="BM34" s="522">
        <f>'[3]ผูกสูตร Planfin65'!BR420</f>
        <v>5018491.62</v>
      </c>
      <c r="BN34" s="522">
        <f>'[3]ผูกสูตร Planfin65'!BS420</f>
        <v>288581.30000000005</v>
      </c>
      <c r="BO34" s="522">
        <f>'[3]ผูกสูตร Planfin65'!BT420</f>
        <v>1139942.93</v>
      </c>
      <c r="BP34" s="522">
        <f>'[3]ผูกสูตร Planfin65'!BU420</f>
        <v>106681.62999999999</v>
      </c>
      <c r="BQ34" s="522">
        <f>'[3]ผูกสูตร Planfin65'!BV420</f>
        <v>42978.509999999995</v>
      </c>
      <c r="BR34" s="522">
        <f>'[3]ผูกสูตร Planfin65'!BW420</f>
        <v>35732.78</v>
      </c>
      <c r="BS34" s="522">
        <f>'[3]ผูกสูตร Planfin65'!BX420</f>
        <v>1003246.65</v>
      </c>
      <c r="BT34" s="522">
        <f>'[3]ผูกสูตร Planfin65'!BY420</f>
        <v>396157.03</v>
      </c>
      <c r="BU34" s="522">
        <f>'[3]ผูกสูตร Planfin65'!BZ420</f>
        <v>75951.66</v>
      </c>
      <c r="BV34" s="522">
        <f>'[3]ผูกสูตร Planfin65'!CA420</f>
        <v>156050.34999999998</v>
      </c>
      <c r="BW34" s="522">
        <f>'[3]ผูกสูตร Planfin65'!CB420</f>
        <v>99347.31</v>
      </c>
      <c r="BX34" s="523">
        <f>SUM(C34:BW34)</f>
        <v>134259826.18000001</v>
      </c>
    </row>
    <row r="35" spans="1:76" ht="14.25" customHeight="1">
      <c r="A35" s="520" t="s">
        <v>132</v>
      </c>
      <c r="B35" s="521" t="s">
        <v>216</v>
      </c>
      <c r="C35" s="522">
        <f>'[3]ผูกสูตร Planfin65'!H470</f>
        <v>98693448.189999998</v>
      </c>
      <c r="D35" s="522">
        <f>'[3]ผูกสูตร Planfin65'!I470</f>
        <v>13591351.24</v>
      </c>
      <c r="E35" s="522">
        <f>'[3]ผูกสูตร Planfin65'!J470</f>
        <v>46010532.990000002</v>
      </c>
      <c r="F35" s="522">
        <f>'[3]ผูกสูตร Planfin65'!K470</f>
        <v>19388144.18</v>
      </c>
      <c r="G35" s="522">
        <f>'[3]ผูกสูตร Planfin65'!L470</f>
        <v>15528743.649999999</v>
      </c>
      <c r="H35" s="522">
        <f>'[3]ผูกสูตร Planfin65'!M470</f>
        <v>18471338.550000001</v>
      </c>
      <c r="I35" s="522">
        <f>'[3]ผูกสูตร Planfin65'!N470</f>
        <v>84503829.909999996</v>
      </c>
      <c r="J35" s="522">
        <f>'[3]ผูกสูตร Planfin65'!O470</f>
        <v>19388144.18</v>
      </c>
      <c r="K35" s="522">
        <f>'[3]ผูกสูตร Planfin65'!P470</f>
        <v>7125349</v>
      </c>
      <c r="L35" s="522">
        <f>'[3]ผูกสูตร Planfin65'!Q470</f>
        <v>61604111.500000007</v>
      </c>
      <c r="M35" s="522">
        <f>'[3]ผูกสูตร Planfin65'!R470</f>
        <v>4761768</v>
      </c>
      <c r="N35" s="522">
        <f>'[3]ผูกสูตร Planfin65'!S470</f>
        <v>28826424.59</v>
      </c>
      <c r="O35" s="522">
        <f>'[3]ผูกสูตร Planfin65'!T470</f>
        <v>26272372.469999999</v>
      </c>
      <c r="P35" s="522">
        <f>'[3]ผูกสูตร Planfin65'!U470</f>
        <v>28105772.879999999</v>
      </c>
      <c r="Q35" s="522">
        <f>'[3]ผูกสูตร Planfin65'!V470</f>
        <v>1324040.25</v>
      </c>
      <c r="R35" s="522">
        <f>'[3]ผูกสูตร Planfin65'!W470</f>
        <v>17909804.07</v>
      </c>
      <c r="S35" s="522">
        <f>'[3]ผูกสูตร Planfin65'!X470</f>
        <v>20675658.759999998</v>
      </c>
      <c r="T35" s="522">
        <f>'[3]ผูกสูตร Planfin65'!Y470</f>
        <v>5517790.1000000006</v>
      </c>
      <c r="U35" s="522">
        <f>'[3]ผูกสูตร Planfin65'!Z470</f>
        <v>61153944.740000002</v>
      </c>
      <c r="V35" s="522">
        <f>'[3]ผูกสูตร Planfin65'!AA470</f>
        <v>5906455.3300000001</v>
      </c>
      <c r="W35" s="522">
        <f>'[3]ผูกสูตร Planfin65'!AB470</f>
        <v>7911555.7299999995</v>
      </c>
      <c r="X35" s="522">
        <f>'[3]ผูกสูตร Planfin65'!AC470</f>
        <v>6932540.8800000008</v>
      </c>
      <c r="Y35" s="522">
        <f>'[3]ผูกสูตร Planfin65'!AD470</f>
        <v>13284784.810000001</v>
      </c>
      <c r="Z35" s="522">
        <f>'[3]ผูกสูตร Planfin65'!AE470</f>
        <v>13543732.120000001</v>
      </c>
      <c r="AA35" s="522">
        <f>'[3]ผูกสูตร Planfin65'!AF470</f>
        <v>4345688</v>
      </c>
      <c r="AB35" s="522">
        <f>'[3]ผูกสูตร Planfin65'!AG470</f>
        <v>12864576.550000001</v>
      </c>
      <c r="AC35" s="522">
        <f>'[3]ผูกสูตร Planfin65'!AH470</f>
        <v>10769373.32</v>
      </c>
      <c r="AD35" s="522">
        <f>'[3]ผูกสูตร Planfin65'!AI470</f>
        <v>37425177.039999999</v>
      </c>
      <c r="AE35" s="522">
        <f>'[3]ผูกสูตร Planfin65'!AJ470</f>
        <v>42127047.75</v>
      </c>
      <c r="AF35" s="522">
        <f>'[3]ผูกสูตร Planfin65'!AK470</f>
        <v>23705282.75</v>
      </c>
      <c r="AG35" s="522">
        <f>'[3]ผูกสูตร Planfin65'!AL470</f>
        <v>13519029.15</v>
      </c>
      <c r="AH35" s="522">
        <f>'[3]ผูกสูตร Planfin65'!AM470</f>
        <v>20653597.84</v>
      </c>
      <c r="AI35" s="522">
        <f>'[3]ผูกสูตร Planfin65'!AN470</f>
        <v>30955732.199999999</v>
      </c>
      <c r="AJ35" s="522">
        <f>'[3]ผูกสูตร Planfin65'!AO470</f>
        <v>22700859.289999999</v>
      </c>
      <c r="AK35" s="522">
        <f>'[3]ผูกสูตร Planfin65'!AP470</f>
        <v>21796584.449999999</v>
      </c>
      <c r="AL35" s="522">
        <f>'[3]ผูกสูตร Planfin65'!AQ470</f>
        <v>29940146.5</v>
      </c>
      <c r="AM35" s="522">
        <f>'[3]ผูกสูตร Planfin65'!AR470</f>
        <v>23397742.219999999</v>
      </c>
      <c r="AN35" s="522">
        <f>'[3]ผูกสูตร Planfin65'!AS470</f>
        <v>26936677.780000001</v>
      </c>
      <c r="AO35" s="522">
        <f>'[3]ผูกสูตร Planfin65'!AT470</f>
        <v>17445152.559999999</v>
      </c>
      <c r="AP35" s="522">
        <f>'[3]ผูกสูตร Planfin65'!AU470</f>
        <v>21782400.039999999</v>
      </c>
      <c r="AQ35" s="522">
        <f>'[3]ผูกสูตร Planfin65'!AV470</f>
        <v>7190909.29</v>
      </c>
      <c r="AR35" s="522">
        <f>'[3]ผูกสูตร Planfin65'!AW470</f>
        <v>11744146.85</v>
      </c>
      <c r="AS35" s="522">
        <f>'[3]ผูกสูตร Planfin65'!AX470</f>
        <v>6731709.8899999997</v>
      </c>
      <c r="AT35" s="522">
        <f>'[3]ผูกสูตร Planfin65'!AY470</f>
        <v>6328350.4199999999</v>
      </c>
      <c r="AU35" s="522">
        <f>'[3]ผูกสูตร Planfin65'!AZ470</f>
        <v>1027330.8500000001</v>
      </c>
      <c r="AV35" s="522">
        <f>'[3]ผูกสูตร Planfin65'!BA470</f>
        <v>2536085.1399999997</v>
      </c>
      <c r="AW35" s="522">
        <f>'[3]ผูกสูตร Planfin65'!BB470</f>
        <v>76845642.449999988</v>
      </c>
      <c r="AX35" s="522">
        <f>'[3]ผูกสูตร Planfin65'!BC470</f>
        <v>9966979.1400000006</v>
      </c>
      <c r="AY35" s="522">
        <f>'[3]ผูกสูตร Planfin65'!BD470</f>
        <v>18763679.810000002</v>
      </c>
      <c r="AZ35" s="522">
        <f>'[3]ผูกสูตร Planfin65'!BE470</f>
        <v>17683027.329999998</v>
      </c>
      <c r="BA35" s="522">
        <f>'[3]ผูกสูตร Planfin65'!BF470</f>
        <v>26785748.16</v>
      </c>
      <c r="BB35" s="522">
        <f>'[3]ผูกสูตร Planfin65'!BG470</f>
        <v>14926794.199999999</v>
      </c>
      <c r="BC35" s="522">
        <f>'[3]ผูกสูตร Planfin65'!BH470</f>
        <v>18518018.57</v>
      </c>
      <c r="BD35" s="522">
        <f>'[3]ผูกสูตร Planfin65'!BI470</f>
        <v>14450883.18</v>
      </c>
      <c r="BE35" s="522">
        <f>'[3]ผูกสูตร Planfin65'!BJ470</f>
        <v>4034062.05</v>
      </c>
      <c r="BF35" s="522">
        <f>'[3]ผูกสูตร Planfin65'!BK470</f>
        <v>3246678</v>
      </c>
      <c r="BG35" s="522">
        <f>'[3]ผูกสูตร Planfin65'!BL470</f>
        <v>4822664.5599999996</v>
      </c>
      <c r="BH35" s="522">
        <f>'[3]ผูกสูตร Planfin65'!BM470</f>
        <v>78841998.460000008</v>
      </c>
      <c r="BI35" s="522">
        <f>'[3]ผูกสูตร Planfin65'!BN470</f>
        <v>46347658.200000003</v>
      </c>
      <c r="BJ35" s="522">
        <f>'[3]ผูกสูตร Planfin65'!BO470</f>
        <v>10874552.969999999</v>
      </c>
      <c r="BK35" s="522">
        <f>'[3]ผูกสูตร Planfin65'!BP470</f>
        <v>16128168.4</v>
      </c>
      <c r="BL35" s="522">
        <f>'[3]ผูกสูตร Planfin65'!BQ470</f>
        <v>21151827.899999999</v>
      </c>
      <c r="BM35" s="522">
        <f>'[3]ผูกสูตร Planfin65'!BR470</f>
        <v>29268650.309999999</v>
      </c>
      <c r="BN35" s="522">
        <f>'[3]ผูกสูตร Planfin65'!BS470</f>
        <v>5312981.0999999996</v>
      </c>
      <c r="BO35" s="522">
        <f>'[3]ผูกสูตร Planfin65'!BT470</f>
        <v>20263910.130000003</v>
      </c>
      <c r="BP35" s="522">
        <f>'[3]ผูกสูตร Planfin65'!BU470</f>
        <v>14850964.399999999</v>
      </c>
      <c r="BQ35" s="522">
        <f>'[3]ผูกสูตร Planfin65'!BV470</f>
        <v>11616280.609999999</v>
      </c>
      <c r="BR35" s="522">
        <f>'[3]ผูกสูตร Planfin65'!BW470</f>
        <v>12356935.359999999</v>
      </c>
      <c r="BS35" s="522">
        <f>'[3]ผูกสูตร Planfin65'!BX470</f>
        <v>29535198.890000001</v>
      </c>
      <c r="BT35" s="522">
        <f>'[3]ผูกสูตร Planfin65'!BY470</f>
        <v>10065362.220000001</v>
      </c>
      <c r="BU35" s="522">
        <f>'[3]ผูกสูตร Planfin65'!BZ470</f>
        <v>15356129.039999999</v>
      </c>
      <c r="BV35" s="522">
        <f>'[3]ผูกสูตร Planfin65'!CA470</f>
        <v>7824518.9700000007</v>
      </c>
      <c r="BW35" s="522">
        <f>'[3]ผูกสูตร Planfin65'!CB470</f>
        <v>6046349.4500000002</v>
      </c>
      <c r="BX35" s="523">
        <f t="shared" si="3"/>
        <v>1568240901.8600001</v>
      </c>
    </row>
    <row r="36" spans="1:76" ht="14.25" customHeight="1">
      <c r="A36" s="520" t="s">
        <v>165</v>
      </c>
      <c r="B36" s="521" t="s">
        <v>163</v>
      </c>
      <c r="C36" s="522">
        <f>'[3]ผูกสูตร Planfin65'!H479</f>
        <v>1373577.77</v>
      </c>
      <c r="D36" s="522">
        <f>'[3]ผูกสูตร Planfin65'!I479</f>
        <v>0</v>
      </c>
      <c r="E36" s="522">
        <f>'[3]ผูกสูตร Planfin65'!J479</f>
        <v>0</v>
      </c>
      <c r="F36" s="522">
        <f>'[3]ผูกสูตร Planfin65'!K479</f>
        <v>0</v>
      </c>
      <c r="G36" s="522">
        <f>'[3]ผูกสูตร Planfin65'!L479</f>
        <v>0</v>
      </c>
      <c r="H36" s="522">
        <f>'[3]ผูกสูตร Planfin65'!M479</f>
        <v>0</v>
      </c>
      <c r="I36" s="522">
        <f>'[3]ผูกสูตร Planfin65'!N479</f>
        <v>1253515323.8399999</v>
      </c>
      <c r="J36" s="522">
        <f>'[3]ผูกสูตร Planfin65'!O479</f>
        <v>0</v>
      </c>
      <c r="K36" s="522">
        <f>'[3]ผูกสูตร Planfin65'!P479</f>
        <v>0</v>
      </c>
      <c r="L36" s="522">
        <f>'[3]ผูกสูตร Planfin65'!Q479</f>
        <v>53121401.640000001</v>
      </c>
      <c r="M36" s="522">
        <f>'[3]ผูกสูตร Planfin65'!R479</f>
        <v>0</v>
      </c>
      <c r="N36" s="522">
        <f>'[3]ผูกสูตร Planfin65'!S479</f>
        <v>0</v>
      </c>
      <c r="O36" s="522">
        <f>'[3]ผูกสูตร Planfin65'!T479</f>
        <v>0</v>
      </c>
      <c r="P36" s="522">
        <f>'[3]ผูกสูตร Planfin65'!U479</f>
        <v>0</v>
      </c>
      <c r="Q36" s="522">
        <f>'[3]ผูกสูตร Planfin65'!V479</f>
        <v>0</v>
      </c>
      <c r="R36" s="522">
        <f>'[3]ผูกสูตร Planfin65'!W479</f>
        <v>0</v>
      </c>
      <c r="S36" s="522">
        <f>'[3]ผูกสูตร Planfin65'!X479</f>
        <v>854000</v>
      </c>
      <c r="T36" s="522">
        <f>'[3]ผูกสูตร Planfin65'!Y479</f>
        <v>0</v>
      </c>
      <c r="U36" s="522">
        <f>'[3]ผูกสูตร Planfin65'!Z479</f>
        <v>10000</v>
      </c>
      <c r="V36" s="522">
        <f>'[3]ผูกสูตร Planfin65'!AA479</f>
        <v>123798.18</v>
      </c>
      <c r="W36" s="522">
        <f>'[3]ผูกสูตร Planfin65'!AB479</f>
        <v>0</v>
      </c>
      <c r="X36" s="522">
        <f>'[3]ผูกสูตร Planfin65'!AC479</f>
        <v>1636885.62</v>
      </c>
      <c r="Y36" s="522">
        <f>'[3]ผูกสูตร Planfin65'!AD479</f>
        <v>0</v>
      </c>
      <c r="Z36" s="522">
        <f>'[3]ผูกสูตร Planfin65'!AE479</f>
        <v>0</v>
      </c>
      <c r="AA36" s="522">
        <f>'[3]ผูกสูตร Planfin65'!AF479</f>
        <v>0</v>
      </c>
      <c r="AB36" s="522">
        <f>'[3]ผูกสูตร Planfin65'!AG479</f>
        <v>0</v>
      </c>
      <c r="AC36" s="522">
        <f>'[3]ผูกสูตร Planfin65'!AH479</f>
        <v>0</v>
      </c>
      <c r="AD36" s="522">
        <f>'[3]ผูกสูตร Planfin65'!AI479</f>
        <v>1090612514.1800001</v>
      </c>
      <c r="AE36" s="522">
        <f>'[3]ผูกสูตร Planfin65'!AJ479</f>
        <v>0</v>
      </c>
      <c r="AF36" s="522">
        <f>'[3]ผูกสูตร Planfin65'!AK479</f>
        <v>0</v>
      </c>
      <c r="AG36" s="522">
        <f>'[3]ผูกสูตร Planfin65'!AL479</f>
        <v>0</v>
      </c>
      <c r="AH36" s="522">
        <f>'[3]ผูกสูตร Planfin65'!AM479</f>
        <v>0</v>
      </c>
      <c r="AI36" s="522">
        <f>'[3]ผูกสูตร Planfin65'!AN479</f>
        <v>0</v>
      </c>
      <c r="AJ36" s="522">
        <f>'[3]ผูกสูตร Planfin65'!AO479</f>
        <v>0</v>
      </c>
      <c r="AK36" s="522">
        <f>'[3]ผูกสูตร Planfin65'!AP479</f>
        <v>0</v>
      </c>
      <c r="AL36" s="522">
        <f>'[3]ผูกสูตร Planfin65'!AQ479</f>
        <v>0</v>
      </c>
      <c r="AM36" s="522">
        <f>'[3]ผูกสูตร Planfin65'!AR479</f>
        <v>0</v>
      </c>
      <c r="AN36" s="522">
        <f>'[3]ผูกสูตร Planfin65'!AS479</f>
        <v>0</v>
      </c>
      <c r="AO36" s="522">
        <f>'[3]ผูกสูตร Planfin65'!AT479</f>
        <v>0</v>
      </c>
      <c r="AP36" s="522">
        <f>'[3]ผูกสูตร Planfin65'!AU479</f>
        <v>107299758.86</v>
      </c>
      <c r="AQ36" s="522">
        <f>'[3]ผูกสูตร Planfin65'!AV479</f>
        <v>0</v>
      </c>
      <c r="AR36" s="522">
        <f>'[3]ผูกสูตร Planfin65'!AW479</f>
        <v>0</v>
      </c>
      <c r="AS36" s="522">
        <f>'[3]ผูกสูตร Planfin65'!AX479</f>
        <v>0</v>
      </c>
      <c r="AT36" s="522">
        <f>'[3]ผูกสูตร Planfin65'!AY479</f>
        <v>0</v>
      </c>
      <c r="AU36" s="522">
        <f>'[3]ผูกสูตร Planfin65'!AZ479</f>
        <v>0</v>
      </c>
      <c r="AV36" s="522">
        <f>'[3]ผูกสูตร Planfin65'!BA479</f>
        <v>0</v>
      </c>
      <c r="AW36" s="522">
        <f>'[3]ผูกสูตร Planfin65'!BB479</f>
        <v>1326672601.5799999</v>
      </c>
      <c r="AX36" s="522">
        <f>'[3]ผูกสูตร Planfin65'!BC479</f>
        <v>0</v>
      </c>
      <c r="AY36" s="522">
        <f>'[3]ผูกสูตร Planfin65'!BD479</f>
        <v>0</v>
      </c>
      <c r="AZ36" s="522">
        <f>'[3]ผูกสูตร Planfin65'!BE479</f>
        <v>0</v>
      </c>
      <c r="BA36" s="522">
        <f>'[3]ผูกสูตร Planfin65'!BF479</f>
        <v>634.12</v>
      </c>
      <c r="BB36" s="522">
        <f>'[3]ผูกสูตร Planfin65'!BG479</f>
        <v>0</v>
      </c>
      <c r="BC36" s="522">
        <f>'[3]ผูกสูตร Planfin65'!BH479</f>
        <v>0</v>
      </c>
      <c r="BD36" s="522">
        <f>'[3]ผูกสูตร Planfin65'!BI479</f>
        <v>811.22</v>
      </c>
      <c r="BE36" s="522">
        <f>'[3]ผูกสูตร Planfin65'!BJ479</f>
        <v>0</v>
      </c>
      <c r="BF36" s="522">
        <f>'[3]ผูกสูตร Planfin65'!BK479</f>
        <v>0</v>
      </c>
      <c r="BG36" s="522">
        <f>'[3]ผูกสูตร Planfin65'!BL479</f>
        <v>0</v>
      </c>
      <c r="BH36" s="522">
        <f>'[3]ผูกสูตร Planfin65'!BM479</f>
        <v>1165868436.27</v>
      </c>
      <c r="BI36" s="522">
        <f>'[3]ผูกสูตร Planfin65'!BN479</f>
        <v>13500</v>
      </c>
      <c r="BJ36" s="522">
        <f>'[3]ผูกสูตร Planfin65'!BO479</f>
        <v>0</v>
      </c>
      <c r="BK36" s="522">
        <f>'[3]ผูกสูตร Planfin65'!BP479</f>
        <v>0</v>
      </c>
      <c r="BL36" s="522">
        <f>'[3]ผูกสูตร Planfin65'!BQ479</f>
        <v>0</v>
      </c>
      <c r="BM36" s="522">
        <f>'[3]ผูกสูตร Planfin65'!BR479</f>
        <v>0</v>
      </c>
      <c r="BN36" s="522">
        <f>'[3]ผูกสูตร Planfin65'!BS479</f>
        <v>0</v>
      </c>
      <c r="BO36" s="522">
        <f>'[3]ผูกสูตร Planfin65'!BT479</f>
        <v>109499.64</v>
      </c>
      <c r="BP36" s="522">
        <f>'[3]ผูกสูตร Planfin65'!BU479</f>
        <v>0</v>
      </c>
      <c r="BQ36" s="522">
        <f>'[3]ผูกสูตร Planfin65'!BV479</f>
        <v>0</v>
      </c>
      <c r="BR36" s="522">
        <f>'[3]ผูกสูตร Planfin65'!BW479</f>
        <v>0</v>
      </c>
      <c r="BS36" s="522">
        <f>'[3]ผูกสูตร Planfin65'!BX479</f>
        <v>0</v>
      </c>
      <c r="BT36" s="522">
        <f>'[3]ผูกสูตร Planfin65'!BY479</f>
        <v>0</v>
      </c>
      <c r="BU36" s="522">
        <f>'[3]ผูกสูตร Planfin65'!BZ479</f>
        <v>0</v>
      </c>
      <c r="BV36" s="522">
        <f>'[3]ผูกสูตร Planfin65'!CA479</f>
        <v>0</v>
      </c>
      <c r="BW36" s="522">
        <f>'[3]ผูกสูตร Planfin65'!CB479</f>
        <v>0</v>
      </c>
      <c r="BX36" s="523">
        <f>SUM(C36:BW36)</f>
        <v>5001212742.9200001</v>
      </c>
    </row>
    <row r="37" spans="1:76" s="529" customFormat="1" ht="14.25" customHeight="1">
      <c r="A37" s="526" t="s">
        <v>133</v>
      </c>
      <c r="B37" s="527" t="s">
        <v>83</v>
      </c>
      <c r="C37" s="528">
        <f>SUM(C22:C36)</f>
        <v>2125084101.3099999</v>
      </c>
      <c r="D37" s="528">
        <f t="shared" ref="D37:BO37" si="4">SUM(D22:D36)</f>
        <v>435444601.30999994</v>
      </c>
      <c r="E37" s="528">
        <f t="shared" si="4"/>
        <v>748924199.07000005</v>
      </c>
      <c r="F37" s="528">
        <f t="shared" si="4"/>
        <v>268731806.51000005</v>
      </c>
      <c r="G37" s="528">
        <f t="shared" si="4"/>
        <v>235837346.54000002</v>
      </c>
      <c r="H37" s="528">
        <f t="shared" si="4"/>
        <v>120074095.14999998</v>
      </c>
      <c r="I37" s="528">
        <f t="shared" si="4"/>
        <v>4972052389.356699</v>
      </c>
      <c r="J37" s="528">
        <f t="shared" si="4"/>
        <v>268731806.51000005</v>
      </c>
      <c r="K37" s="528">
        <f t="shared" si="4"/>
        <v>121868516.93000001</v>
      </c>
      <c r="L37" s="528">
        <f t="shared" si="4"/>
        <v>1404333282.6600003</v>
      </c>
      <c r="M37" s="528">
        <f t="shared" si="4"/>
        <v>109387604.02000001</v>
      </c>
      <c r="N37" s="528">
        <f t="shared" si="4"/>
        <v>284180113.39999998</v>
      </c>
      <c r="O37" s="528">
        <f t="shared" si="4"/>
        <v>620421256.96000016</v>
      </c>
      <c r="P37" s="528">
        <f t="shared" si="4"/>
        <v>581271582.38999987</v>
      </c>
      <c r="Q37" s="528">
        <f t="shared" si="4"/>
        <v>45866052.900000006</v>
      </c>
      <c r="R37" s="528">
        <f t="shared" si="4"/>
        <v>224104934.17909998</v>
      </c>
      <c r="S37" s="528">
        <f t="shared" si="4"/>
        <v>179913334.11999997</v>
      </c>
      <c r="T37" s="528">
        <f t="shared" si="4"/>
        <v>112367658.30999999</v>
      </c>
      <c r="U37" s="528">
        <f t="shared" si="4"/>
        <v>2345343731.4199996</v>
      </c>
      <c r="V37" s="528">
        <f t="shared" si="4"/>
        <v>512236241.32999992</v>
      </c>
      <c r="W37" s="528">
        <f t="shared" si="4"/>
        <v>186543032.17999998</v>
      </c>
      <c r="X37" s="528">
        <f t="shared" si="4"/>
        <v>586056260.92000008</v>
      </c>
      <c r="Y37" s="528">
        <f t="shared" si="4"/>
        <v>160170372.77000001</v>
      </c>
      <c r="Z37" s="528">
        <f t="shared" si="4"/>
        <v>209220128.78</v>
      </c>
      <c r="AA37" s="528">
        <f t="shared" si="4"/>
        <v>204184432.99000001</v>
      </c>
      <c r="AB37" s="528">
        <f t="shared" si="4"/>
        <v>83573528.399999976</v>
      </c>
      <c r="AC37" s="528">
        <f t="shared" si="4"/>
        <v>110400327.93000004</v>
      </c>
      <c r="AD37" s="528">
        <f t="shared" si="4"/>
        <v>3942189168.25</v>
      </c>
      <c r="AE37" s="528">
        <f t="shared" si="4"/>
        <v>184316337.64000002</v>
      </c>
      <c r="AF37" s="528">
        <f t="shared" si="4"/>
        <v>96619365.330000013</v>
      </c>
      <c r="AG37" s="528">
        <f t="shared" si="4"/>
        <v>98086656.260000005</v>
      </c>
      <c r="AH37" s="528">
        <f t="shared" si="4"/>
        <v>99281435.269999996</v>
      </c>
      <c r="AI37" s="528">
        <f t="shared" si="4"/>
        <v>173661566.57999998</v>
      </c>
      <c r="AJ37" s="528">
        <f t="shared" si="4"/>
        <v>128952448.44</v>
      </c>
      <c r="AK37" s="528">
        <f t="shared" si="4"/>
        <v>120559328.71000001</v>
      </c>
      <c r="AL37" s="528">
        <f t="shared" si="4"/>
        <v>220965145.93000001</v>
      </c>
      <c r="AM37" s="528">
        <f t="shared" si="4"/>
        <v>129571296.98</v>
      </c>
      <c r="AN37" s="528">
        <f t="shared" si="4"/>
        <v>135469984.92000002</v>
      </c>
      <c r="AO37" s="528">
        <f t="shared" si="4"/>
        <v>108622132.08</v>
      </c>
      <c r="AP37" s="528">
        <f t="shared" si="4"/>
        <v>1051277316.6299999</v>
      </c>
      <c r="AQ37" s="528">
        <f t="shared" si="4"/>
        <v>152229180.11000001</v>
      </c>
      <c r="AR37" s="528">
        <f t="shared" si="4"/>
        <v>110017052.44999999</v>
      </c>
      <c r="AS37" s="528">
        <f t="shared" si="4"/>
        <v>106452724.97000001</v>
      </c>
      <c r="AT37" s="528">
        <f t="shared" si="4"/>
        <v>84062863.810000002</v>
      </c>
      <c r="AU37" s="528">
        <f t="shared" si="4"/>
        <v>33018638.23</v>
      </c>
      <c r="AV37" s="528">
        <f t="shared" si="4"/>
        <v>63016214.460000001</v>
      </c>
      <c r="AW37" s="528">
        <f t="shared" si="4"/>
        <v>3202938005.1799998</v>
      </c>
      <c r="AX37" s="528">
        <f t="shared" si="4"/>
        <v>133028900.09000002</v>
      </c>
      <c r="AY37" s="528">
        <f t="shared" si="4"/>
        <v>215127952.39000002</v>
      </c>
      <c r="AZ37" s="528">
        <f t="shared" si="4"/>
        <v>261536079.92000002</v>
      </c>
      <c r="BA37" s="528">
        <f t="shared" si="4"/>
        <v>234530458.06</v>
      </c>
      <c r="BB37" s="528">
        <f t="shared" si="4"/>
        <v>157301637.39999995</v>
      </c>
      <c r="BC37" s="528">
        <f t="shared" si="4"/>
        <v>360964737.99939996</v>
      </c>
      <c r="BD37" s="528">
        <f t="shared" si="4"/>
        <v>296957771.89200008</v>
      </c>
      <c r="BE37" s="528">
        <f t="shared" si="4"/>
        <v>141363792.87000003</v>
      </c>
      <c r="BF37" s="528">
        <f t="shared" si="4"/>
        <v>62450926.090000011</v>
      </c>
      <c r="BG37" s="528">
        <f t="shared" si="4"/>
        <v>49127653.320000008</v>
      </c>
      <c r="BH37" s="528">
        <f t="shared" si="4"/>
        <v>2933860341.4000006</v>
      </c>
      <c r="BI37" s="528">
        <f t="shared" si="4"/>
        <v>676886026.70000005</v>
      </c>
      <c r="BJ37" s="528">
        <f t="shared" si="4"/>
        <v>135356755.94</v>
      </c>
      <c r="BK37" s="528">
        <f t="shared" si="4"/>
        <v>79466856.760000005</v>
      </c>
      <c r="BL37" s="528">
        <f t="shared" si="4"/>
        <v>126986435.16</v>
      </c>
      <c r="BM37" s="528">
        <f t="shared" si="4"/>
        <v>206332862.46000001</v>
      </c>
      <c r="BN37" s="528">
        <f t="shared" si="4"/>
        <v>83740307.359999999</v>
      </c>
      <c r="BO37" s="528">
        <f t="shared" si="4"/>
        <v>1074590391.98</v>
      </c>
      <c r="BP37" s="528">
        <f t="shared" ref="BP37:BW37" si="5">SUM(BP22:BP36)</f>
        <v>113604640.45999998</v>
      </c>
      <c r="BQ37" s="528">
        <f t="shared" si="5"/>
        <v>117178971.73999999</v>
      </c>
      <c r="BR37" s="528">
        <f t="shared" si="5"/>
        <v>180439881.12</v>
      </c>
      <c r="BS37" s="528">
        <f t="shared" si="5"/>
        <v>196772448.54000002</v>
      </c>
      <c r="BT37" s="528">
        <f t="shared" si="5"/>
        <v>616879679.58000004</v>
      </c>
      <c r="BU37" s="528">
        <f t="shared" si="5"/>
        <v>129798486.98999998</v>
      </c>
      <c r="BV37" s="528">
        <f t="shared" si="5"/>
        <v>79491920.069999993</v>
      </c>
      <c r="BW37" s="528">
        <f t="shared" si="5"/>
        <v>85230163</v>
      </c>
      <c r="BX37" s="528">
        <f>SUM(BX22:BX36)</f>
        <v>36246635679.867195</v>
      </c>
    </row>
    <row r="38" spans="1:76" s="529" customFormat="1" ht="14.25" customHeight="1">
      <c r="A38" s="526" t="s">
        <v>1397</v>
      </c>
      <c r="B38" s="532" t="s">
        <v>1398</v>
      </c>
      <c r="C38" s="528">
        <f>C20-C37</f>
        <v>404115641.80999947</v>
      </c>
      <c r="D38" s="528">
        <f t="shared" ref="D38:BO38" si="6">D20-D37</f>
        <v>159030831.99000001</v>
      </c>
      <c r="E38" s="528">
        <f t="shared" si="6"/>
        <v>156423748.53000009</v>
      </c>
      <c r="F38" s="528">
        <f t="shared" si="6"/>
        <v>155124719.95000005</v>
      </c>
      <c r="G38" s="528">
        <f t="shared" si="6"/>
        <v>32543142.349999934</v>
      </c>
      <c r="H38" s="528">
        <f t="shared" si="6"/>
        <v>14604097.040000021</v>
      </c>
      <c r="I38" s="528">
        <f t="shared" si="6"/>
        <v>-112244694.88669872</v>
      </c>
      <c r="J38" s="528">
        <f t="shared" si="6"/>
        <v>155124719.95000005</v>
      </c>
      <c r="K38" s="528">
        <f t="shared" si="6"/>
        <v>26961676.889999986</v>
      </c>
      <c r="L38" s="528">
        <f t="shared" si="6"/>
        <v>554400211.03999949</v>
      </c>
      <c r="M38" s="528">
        <f t="shared" si="6"/>
        <v>47407648.729999989</v>
      </c>
      <c r="N38" s="528">
        <f t="shared" si="6"/>
        <v>57424450.950000048</v>
      </c>
      <c r="O38" s="528">
        <f t="shared" si="6"/>
        <v>152959792.96999967</v>
      </c>
      <c r="P38" s="528">
        <f t="shared" si="6"/>
        <v>168178778.06000006</v>
      </c>
      <c r="Q38" s="528">
        <f t="shared" si="6"/>
        <v>557.5</v>
      </c>
      <c r="R38" s="528">
        <f t="shared" si="6"/>
        <v>110222037.00089991</v>
      </c>
      <c r="S38" s="528">
        <f t="shared" si="6"/>
        <v>73226963.490000039</v>
      </c>
      <c r="T38" s="528">
        <f t="shared" si="6"/>
        <v>32609580.800000027</v>
      </c>
      <c r="U38" s="528">
        <f t="shared" si="6"/>
        <v>467010486.8300004</v>
      </c>
      <c r="V38" s="528">
        <f t="shared" si="6"/>
        <v>53748715.380000114</v>
      </c>
      <c r="W38" s="528">
        <f t="shared" si="6"/>
        <v>25453118.76000005</v>
      </c>
      <c r="X38" s="528">
        <f t="shared" si="6"/>
        <v>214859512.41000009</v>
      </c>
      <c r="Y38" s="528">
        <f t="shared" si="6"/>
        <v>12064745.149999976</v>
      </c>
      <c r="Z38" s="528">
        <f t="shared" si="6"/>
        <v>33285586.059999973</v>
      </c>
      <c r="AA38" s="528">
        <f t="shared" si="6"/>
        <v>149447427.16999996</v>
      </c>
      <c r="AB38" s="528">
        <f t="shared" si="6"/>
        <v>40283359.340000018</v>
      </c>
      <c r="AC38" s="528">
        <f t="shared" si="6"/>
        <v>77324233.569999993</v>
      </c>
      <c r="AD38" s="528">
        <f t="shared" si="6"/>
        <v>909144776.43000031</v>
      </c>
      <c r="AE38" s="528">
        <f t="shared" si="6"/>
        <v>38557650.770000041</v>
      </c>
      <c r="AF38" s="528">
        <f t="shared" si="6"/>
        <v>17292504.219999999</v>
      </c>
      <c r="AG38" s="528">
        <f t="shared" si="6"/>
        <v>18043854.769999996</v>
      </c>
      <c r="AH38" s="528">
        <f t="shared" si="6"/>
        <v>14807754.990000024</v>
      </c>
      <c r="AI38" s="528">
        <f t="shared" si="6"/>
        <v>44590799.830000043</v>
      </c>
      <c r="AJ38" s="528">
        <f t="shared" si="6"/>
        <v>29878867.330000013</v>
      </c>
      <c r="AK38" s="528">
        <f t="shared" si="6"/>
        <v>21932975.789999992</v>
      </c>
      <c r="AL38" s="528">
        <f t="shared" si="6"/>
        <v>36394858.530000001</v>
      </c>
      <c r="AM38" s="528">
        <f t="shared" si="6"/>
        <v>21601411.160000011</v>
      </c>
      <c r="AN38" s="528">
        <f t="shared" si="6"/>
        <v>27453346.75999999</v>
      </c>
      <c r="AO38" s="528">
        <f t="shared" si="6"/>
        <v>63634416.779999986</v>
      </c>
      <c r="AP38" s="528">
        <f t="shared" si="6"/>
        <v>3707385.2700002193</v>
      </c>
      <c r="AQ38" s="528">
        <f t="shared" si="6"/>
        <v>44507610.349999934</v>
      </c>
      <c r="AR38" s="528">
        <f t="shared" si="6"/>
        <v>28248717.75</v>
      </c>
      <c r="AS38" s="528">
        <f t="shared" si="6"/>
        <v>29821049.579999998</v>
      </c>
      <c r="AT38" s="528">
        <f t="shared" si="6"/>
        <v>17171364.25000003</v>
      </c>
      <c r="AU38" s="528">
        <f t="shared" si="6"/>
        <v>357252.3900000006</v>
      </c>
      <c r="AV38" s="528">
        <f t="shared" si="6"/>
        <v>5854730.8299999908</v>
      </c>
      <c r="AW38" s="528">
        <f t="shared" si="6"/>
        <v>206848460.49000025</v>
      </c>
      <c r="AX38" s="528">
        <f t="shared" si="6"/>
        <v>31884907.059999987</v>
      </c>
      <c r="AY38" s="528">
        <f t="shared" si="6"/>
        <v>72137530.189999968</v>
      </c>
      <c r="AZ38" s="528">
        <f t="shared" si="6"/>
        <v>86651700.549999952</v>
      </c>
      <c r="BA38" s="528">
        <f t="shared" si="6"/>
        <v>59446621.130000055</v>
      </c>
      <c r="BB38" s="528">
        <f t="shared" si="6"/>
        <v>93055793.530000061</v>
      </c>
      <c r="BC38" s="528">
        <f t="shared" si="6"/>
        <v>253993480.82059997</v>
      </c>
      <c r="BD38" s="528">
        <f t="shared" si="6"/>
        <v>98798080.33799994</v>
      </c>
      <c r="BE38" s="528">
        <f t="shared" si="6"/>
        <v>109608988.63999996</v>
      </c>
      <c r="BF38" s="528">
        <f t="shared" si="6"/>
        <v>27917358.80999998</v>
      </c>
      <c r="BG38" s="528">
        <f t="shared" si="6"/>
        <v>12320449.579999998</v>
      </c>
      <c r="BH38" s="528">
        <f t="shared" si="6"/>
        <v>634982213.11999893</v>
      </c>
      <c r="BI38" s="528">
        <f t="shared" si="6"/>
        <v>630504951.05999994</v>
      </c>
      <c r="BJ38" s="528">
        <f t="shared" si="6"/>
        <v>69292289.76000002</v>
      </c>
      <c r="BK38" s="528">
        <f t="shared" si="6"/>
        <v>10277157.25</v>
      </c>
      <c r="BL38" s="528">
        <f t="shared" si="6"/>
        <v>16262311.820000052</v>
      </c>
      <c r="BM38" s="528">
        <f t="shared" si="6"/>
        <v>61369030.359999985</v>
      </c>
      <c r="BN38" s="528">
        <f t="shared" si="6"/>
        <v>13280321.150000021</v>
      </c>
      <c r="BO38" s="528">
        <f t="shared" si="6"/>
        <v>429933740.25</v>
      </c>
      <c r="BP38" s="528">
        <f t="shared" ref="BP38:BW38" si="7">BP20-BP37</f>
        <v>54389937.629999995</v>
      </c>
      <c r="BQ38" s="528">
        <f t="shared" si="7"/>
        <v>34329854.660000011</v>
      </c>
      <c r="BR38" s="528">
        <f t="shared" si="7"/>
        <v>52773179.290000021</v>
      </c>
      <c r="BS38" s="528">
        <f t="shared" si="7"/>
        <v>50369541.289999992</v>
      </c>
      <c r="BT38" s="528">
        <f t="shared" si="7"/>
        <v>542148832.03000009</v>
      </c>
      <c r="BU38" s="528">
        <f t="shared" si="7"/>
        <v>26296218.650000006</v>
      </c>
      <c r="BV38" s="528">
        <f t="shared" si="7"/>
        <v>39939853.270000011</v>
      </c>
      <c r="BW38" s="528">
        <f t="shared" si="7"/>
        <v>44224343.999999985</v>
      </c>
      <c r="BX38" s="528">
        <f>BX20-BX37</f>
        <v>8397629563.3428116</v>
      </c>
    </row>
    <row r="39" spans="1:76" s="529" customFormat="1" ht="14.25" customHeight="1">
      <c r="A39" s="526" t="s">
        <v>1399</v>
      </c>
      <c r="B39" s="532" t="s">
        <v>1400</v>
      </c>
      <c r="C39" s="528">
        <f>C38-C19+C33</f>
        <v>487570938.52999943</v>
      </c>
      <c r="D39" s="528">
        <f t="shared" ref="D39:BO39" si="8">D38-D19+D33</f>
        <v>178787967.59</v>
      </c>
      <c r="E39" s="528">
        <f t="shared" si="8"/>
        <v>176598191.00000009</v>
      </c>
      <c r="F39" s="528">
        <f t="shared" si="8"/>
        <v>162703190.29000005</v>
      </c>
      <c r="G39" s="528">
        <f t="shared" si="8"/>
        <v>42071735.29999993</v>
      </c>
      <c r="H39" s="528">
        <f t="shared" si="8"/>
        <v>19487299.520000022</v>
      </c>
      <c r="I39" s="528">
        <f t="shared" si="8"/>
        <v>-16013892.729998708</v>
      </c>
      <c r="J39" s="528">
        <f t="shared" si="8"/>
        <v>162703190.29000005</v>
      </c>
      <c r="K39" s="528">
        <f t="shared" si="8"/>
        <v>30291291.959999986</v>
      </c>
      <c r="L39" s="528">
        <f t="shared" si="8"/>
        <v>561427747.54999948</v>
      </c>
      <c r="M39" s="528">
        <f t="shared" si="8"/>
        <v>50346725.309999987</v>
      </c>
      <c r="N39" s="528">
        <f t="shared" si="8"/>
        <v>72347863.620000049</v>
      </c>
      <c r="O39" s="528">
        <f t="shared" si="8"/>
        <v>196474381.57999969</v>
      </c>
      <c r="P39" s="528">
        <f t="shared" si="8"/>
        <v>199766097.08000007</v>
      </c>
      <c r="Q39" s="528">
        <f t="shared" si="8"/>
        <v>3148764.4400000009</v>
      </c>
      <c r="R39" s="528">
        <f t="shared" si="8"/>
        <v>115836398.3699999</v>
      </c>
      <c r="S39" s="528">
        <f t="shared" si="8"/>
        <v>80106855.560000032</v>
      </c>
      <c r="T39" s="528">
        <f t="shared" si="8"/>
        <v>40269596.850000024</v>
      </c>
      <c r="U39" s="528">
        <f t="shared" si="8"/>
        <v>593096132.40000033</v>
      </c>
      <c r="V39" s="528">
        <f t="shared" si="8"/>
        <v>68927157.190000102</v>
      </c>
      <c r="W39" s="528">
        <f t="shared" si="8"/>
        <v>41292088.940000042</v>
      </c>
      <c r="X39" s="528">
        <f t="shared" si="8"/>
        <v>150154394.99000007</v>
      </c>
      <c r="Y39" s="528">
        <f t="shared" si="8"/>
        <v>14007121.489999976</v>
      </c>
      <c r="Z39" s="528">
        <f t="shared" si="8"/>
        <v>36301435.869999975</v>
      </c>
      <c r="AA39" s="528">
        <f t="shared" si="8"/>
        <v>147795713.80999994</v>
      </c>
      <c r="AB39" s="528">
        <f t="shared" si="8"/>
        <v>39735610.960000016</v>
      </c>
      <c r="AC39" s="528">
        <f t="shared" si="8"/>
        <v>77232417.419999987</v>
      </c>
      <c r="AD39" s="528">
        <f t="shared" si="8"/>
        <v>1037960135.2500004</v>
      </c>
      <c r="AE39" s="528">
        <f t="shared" si="8"/>
        <v>46905115.310000047</v>
      </c>
      <c r="AF39" s="528">
        <f t="shared" si="8"/>
        <v>21866407.239999998</v>
      </c>
      <c r="AG39" s="528">
        <f t="shared" si="8"/>
        <v>18415913.169999994</v>
      </c>
      <c r="AH39" s="528">
        <f t="shared" si="8"/>
        <v>18205420.050000023</v>
      </c>
      <c r="AI39" s="528">
        <f t="shared" si="8"/>
        <v>48064730.750000045</v>
      </c>
      <c r="AJ39" s="528">
        <f t="shared" si="8"/>
        <v>37047801.99000001</v>
      </c>
      <c r="AK39" s="528">
        <f t="shared" si="8"/>
        <v>26311863.679999992</v>
      </c>
      <c r="AL39" s="528">
        <f t="shared" si="8"/>
        <v>47299742.609999999</v>
      </c>
      <c r="AM39" s="528">
        <f t="shared" si="8"/>
        <v>26141979.150000013</v>
      </c>
      <c r="AN39" s="528">
        <f t="shared" si="8"/>
        <v>26234557.95999999</v>
      </c>
      <c r="AO39" s="528">
        <f t="shared" si="8"/>
        <v>59448739.639999986</v>
      </c>
      <c r="AP39" s="528">
        <f t="shared" si="8"/>
        <v>51778630.500000209</v>
      </c>
      <c r="AQ39" s="528">
        <f t="shared" si="8"/>
        <v>46792086.259999931</v>
      </c>
      <c r="AR39" s="528">
        <f t="shared" si="8"/>
        <v>29786210.219999999</v>
      </c>
      <c r="AS39" s="528">
        <f t="shared" si="8"/>
        <v>32081495.709999997</v>
      </c>
      <c r="AT39" s="528">
        <f t="shared" si="8"/>
        <v>18129840.330000028</v>
      </c>
      <c r="AU39" s="528">
        <f t="shared" si="8"/>
        <v>11806.040000000503</v>
      </c>
      <c r="AV39" s="528">
        <f t="shared" si="8"/>
        <v>8276335.9599999906</v>
      </c>
      <c r="AW39" s="528">
        <f t="shared" si="8"/>
        <v>281681892.24000025</v>
      </c>
      <c r="AX39" s="528">
        <f t="shared" si="8"/>
        <v>36554914.119999982</v>
      </c>
      <c r="AY39" s="528">
        <f t="shared" si="8"/>
        <v>77012881.589999959</v>
      </c>
      <c r="AZ39" s="528">
        <f t="shared" si="8"/>
        <v>93883477.299999952</v>
      </c>
      <c r="BA39" s="528">
        <f t="shared" si="8"/>
        <v>61449236.830000058</v>
      </c>
      <c r="BB39" s="528">
        <f t="shared" si="8"/>
        <v>90995859.290000066</v>
      </c>
      <c r="BC39" s="528">
        <f t="shared" si="8"/>
        <v>284488356.57999998</v>
      </c>
      <c r="BD39" s="528">
        <f t="shared" si="8"/>
        <v>118587531.15799993</v>
      </c>
      <c r="BE39" s="528">
        <f t="shared" si="8"/>
        <v>114668350.34999995</v>
      </c>
      <c r="BF39" s="528">
        <f t="shared" si="8"/>
        <v>29448632.599999983</v>
      </c>
      <c r="BG39" s="528">
        <f t="shared" si="8"/>
        <v>15112489.25</v>
      </c>
      <c r="BH39" s="528">
        <f t="shared" si="8"/>
        <v>719851994.19999897</v>
      </c>
      <c r="BI39" s="528">
        <f t="shared" si="8"/>
        <v>660021986.8599999</v>
      </c>
      <c r="BJ39" s="528">
        <f t="shared" si="8"/>
        <v>76611291.01000002</v>
      </c>
      <c r="BK39" s="528">
        <f t="shared" si="8"/>
        <v>13254966.18</v>
      </c>
      <c r="BL39" s="528">
        <f t="shared" si="8"/>
        <v>23352743.150000051</v>
      </c>
      <c r="BM39" s="528">
        <f t="shared" si="8"/>
        <v>70921413.37999998</v>
      </c>
      <c r="BN39" s="528">
        <f t="shared" si="8"/>
        <v>16277592.980000021</v>
      </c>
      <c r="BO39" s="528">
        <f t="shared" si="8"/>
        <v>361283079.89999998</v>
      </c>
      <c r="BP39" s="528">
        <f t="shared" ref="BP39:BX39" si="9">BP38-BP19+BP33</f>
        <v>56715911.609999992</v>
      </c>
      <c r="BQ39" s="528">
        <f t="shared" si="9"/>
        <v>39153508.70000001</v>
      </c>
      <c r="BR39" s="528">
        <f t="shared" si="9"/>
        <v>62294970.480000019</v>
      </c>
      <c r="BS39" s="528">
        <f t="shared" si="9"/>
        <v>56639294.419999987</v>
      </c>
      <c r="BT39" s="528">
        <f t="shared" si="9"/>
        <v>279747746.41000009</v>
      </c>
      <c r="BU39" s="528">
        <f t="shared" si="9"/>
        <v>32302466.040000007</v>
      </c>
      <c r="BV39" s="528">
        <f t="shared" si="9"/>
        <v>44734017.090000011</v>
      </c>
      <c r="BW39" s="528">
        <f t="shared" si="9"/>
        <v>44304569.589999981</v>
      </c>
      <c r="BX39" s="528">
        <f t="shared" si="9"/>
        <v>9094576400.308012</v>
      </c>
    </row>
    <row r="40" spans="1:76" s="534" customFormat="1" ht="14.25" customHeight="1">
      <c r="A40" s="520" t="s">
        <v>1401</v>
      </c>
      <c r="B40" s="521" t="s">
        <v>71</v>
      </c>
      <c r="C40" s="533"/>
      <c r="D40" s="533"/>
      <c r="E40" s="533"/>
      <c r="F40" s="533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  <c r="AL40" s="533"/>
      <c r="AM40" s="533"/>
      <c r="AN40" s="533"/>
      <c r="AO40" s="533"/>
      <c r="AP40" s="533"/>
      <c r="AQ40" s="533"/>
      <c r="AR40" s="533"/>
      <c r="AS40" s="533"/>
      <c r="AT40" s="533"/>
      <c r="AU40" s="533"/>
      <c r="AV40" s="533"/>
      <c r="AW40" s="533"/>
      <c r="AX40" s="533"/>
      <c r="AY40" s="533"/>
      <c r="AZ40" s="533"/>
      <c r="BA40" s="533"/>
      <c r="BB40" s="533"/>
      <c r="BC40" s="533"/>
      <c r="BD40" s="533"/>
      <c r="BE40" s="533"/>
      <c r="BF40" s="533"/>
      <c r="BG40" s="533"/>
      <c r="BH40" s="533"/>
      <c r="BI40" s="533"/>
      <c r="BJ40" s="533"/>
      <c r="BK40" s="533"/>
      <c r="BL40" s="533"/>
      <c r="BM40" s="533"/>
      <c r="BN40" s="533"/>
      <c r="BO40" s="533"/>
      <c r="BP40" s="533"/>
      <c r="BQ40" s="533"/>
      <c r="BR40" s="533"/>
      <c r="BS40" s="533"/>
      <c r="BT40" s="533"/>
      <c r="BU40" s="533"/>
      <c r="BV40" s="533"/>
      <c r="BW40" s="533"/>
      <c r="BX40" s="533"/>
    </row>
    <row r="41" spans="1:76" s="534" customFormat="1" ht="14.25" customHeight="1">
      <c r="A41" s="520"/>
      <c r="B41" s="521" t="s">
        <v>151</v>
      </c>
      <c r="C41" s="533"/>
      <c r="D41" s="533"/>
      <c r="E41" s="533"/>
      <c r="F41" s="533"/>
      <c r="G41" s="533"/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3"/>
      <c r="AP41" s="533"/>
      <c r="AQ41" s="533"/>
      <c r="AR41" s="533"/>
      <c r="AS41" s="533"/>
      <c r="AT41" s="533"/>
      <c r="AU41" s="533"/>
      <c r="AV41" s="533"/>
      <c r="AW41" s="533"/>
      <c r="AX41" s="533"/>
      <c r="AY41" s="533"/>
      <c r="AZ41" s="533"/>
      <c r="BA41" s="533"/>
      <c r="BB41" s="533"/>
      <c r="BC41" s="533"/>
      <c r="BD41" s="533"/>
      <c r="BE41" s="533"/>
      <c r="BF41" s="533"/>
      <c r="BG41" s="533"/>
      <c r="BH41" s="533"/>
      <c r="BI41" s="533"/>
      <c r="BJ41" s="533"/>
      <c r="BK41" s="533"/>
      <c r="BL41" s="533"/>
      <c r="BM41" s="533"/>
      <c r="BN41" s="533"/>
      <c r="BO41" s="533"/>
      <c r="BP41" s="533"/>
      <c r="BQ41" s="533"/>
      <c r="BR41" s="533"/>
      <c r="BS41" s="533"/>
      <c r="BT41" s="533"/>
      <c r="BU41" s="533"/>
      <c r="BV41" s="533"/>
      <c r="BW41" s="533"/>
      <c r="BX41" s="533"/>
    </row>
    <row r="42" spans="1:76" s="534" customFormat="1" ht="14.25" customHeight="1">
      <c r="A42" s="520"/>
      <c r="B42" s="521" t="s">
        <v>84</v>
      </c>
      <c r="C42" s="533"/>
      <c r="D42" s="533"/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  <c r="AL42" s="533"/>
      <c r="AM42" s="533"/>
      <c r="AN42" s="533"/>
      <c r="AO42" s="533"/>
      <c r="AP42" s="533"/>
      <c r="AQ42" s="533"/>
      <c r="AR42" s="533"/>
      <c r="AS42" s="533"/>
      <c r="AT42" s="533"/>
      <c r="AU42" s="533"/>
      <c r="AV42" s="533"/>
      <c r="AW42" s="533"/>
      <c r="AX42" s="533"/>
      <c r="AY42" s="533"/>
      <c r="AZ42" s="533"/>
      <c r="BA42" s="533"/>
      <c r="BB42" s="533"/>
      <c r="BC42" s="533"/>
      <c r="BD42" s="533"/>
      <c r="BE42" s="533"/>
      <c r="BF42" s="533"/>
      <c r="BG42" s="533"/>
      <c r="BH42" s="533"/>
      <c r="BI42" s="533"/>
      <c r="BJ42" s="533"/>
      <c r="BK42" s="533"/>
      <c r="BL42" s="533"/>
      <c r="BM42" s="533"/>
      <c r="BN42" s="533"/>
      <c r="BO42" s="533"/>
      <c r="BP42" s="533"/>
      <c r="BQ42" s="533"/>
      <c r="BR42" s="533"/>
      <c r="BS42" s="533"/>
      <c r="BT42" s="533"/>
      <c r="BU42" s="533"/>
      <c r="BV42" s="533"/>
      <c r="BW42" s="533"/>
      <c r="BX42" s="533"/>
    </row>
    <row r="43" spans="1:76" s="534" customFormat="1" ht="14.25" customHeight="1">
      <c r="A43" s="520"/>
      <c r="B43" s="535" t="s">
        <v>1402</v>
      </c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  <c r="AL43" s="533"/>
      <c r="AM43" s="533"/>
      <c r="AN43" s="533"/>
      <c r="AO43" s="533"/>
      <c r="AP43" s="533"/>
      <c r="AQ43" s="533"/>
      <c r="AR43" s="533"/>
      <c r="AS43" s="533"/>
      <c r="AT43" s="533"/>
      <c r="AU43" s="533"/>
      <c r="AV43" s="533"/>
      <c r="AW43" s="533"/>
      <c r="AX43" s="533"/>
      <c r="AY43" s="533"/>
      <c r="AZ43" s="533"/>
      <c r="BA43" s="533"/>
      <c r="BB43" s="533"/>
      <c r="BC43" s="533"/>
      <c r="BD43" s="533"/>
      <c r="BE43" s="533"/>
      <c r="BF43" s="533"/>
      <c r="BG43" s="533"/>
      <c r="BH43" s="533"/>
      <c r="BI43" s="533"/>
      <c r="BJ43" s="533"/>
      <c r="BK43" s="533"/>
      <c r="BL43" s="533"/>
      <c r="BM43" s="533"/>
      <c r="BN43" s="533"/>
      <c r="BO43" s="533"/>
      <c r="BP43" s="533"/>
      <c r="BQ43" s="533"/>
      <c r="BR43" s="533"/>
      <c r="BS43" s="533"/>
      <c r="BT43" s="533"/>
      <c r="BU43" s="533"/>
      <c r="BV43" s="533"/>
      <c r="BW43" s="533"/>
      <c r="BX43" s="533"/>
    </row>
    <row r="44" spans="1:76" ht="14.25" customHeight="1">
      <c r="A44" s="520" t="s">
        <v>134</v>
      </c>
      <c r="B44" s="536" t="s">
        <v>1403</v>
      </c>
      <c r="C44" s="522">
        <f>'[3]ผูกสูตร Planfin65'!H728</f>
        <v>1465309682.6400003</v>
      </c>
      <c r="D44" s="522">
        <f>'[3]ผูกสูตร Planfin65'!I728</f>
        <v>307667885.58000004</v>
      </c>
      <c r="E44" s="522">
        <f>'[3]ผูกสูตร Planfin65'!J728</f>
        <v>787572837.26000011</v>
      </c>
      <c r="F44" s="522">
        <f>'[3]ผูกสูตร Planfin65'!K728</f>
        <v>211442504.66000003</v>
      </c>
      <c r="G44" s="522">
        <f>'[3]ผูกสูตร Planfin65'!L728</f>
        <v>67538436.729999989</v>
      </c>
      <c r="H44" s="522">
        <f>'[3]ผูกสูตร Planfin65'!M728</f>
        <v>121007413.85000001</v>
      </c>
      <c r="I44" s="522">
        <f>'[3]ผูกสูตร Planfin65'!N728</f>
        <v>2548031870.46</v>
      </c>
      <c r="J44" s="522">
        <f>'[3]ผูกสูตร Planfin65'!O728</f>
        <v>211442504.66000003</v>
      </c>
      <c r="K44" s="522">
        <f>'[3]ผูกสูตร Planfin65'!P728</f>
        <v>68748245.539999992</v>
      </c>
      <c r="L44" s="522">
        <f>'[3]ผูกสูตร Planfin65'!Q728</f>
        <v>1071323100.0000001</v>
      </c>
      <c r="M44" s="522">
        <f>'[3]ผูกสูตร Planfin65'!R728</f>
        <v>64283354.439999938</v>
      </c>
      <c r="N44" s="522">
        <f>'[3]ผูกสูตร Planfin65'!S728</f>
        <v>173171213.22999996</v>
      </c>
      <c r="O44" s="522">
        <f>'[3]ผูกสูตร Planfin65'!T728</f>
        <v>483302066.86000007</v>
      </c>
      <c r="P44" s="522">
        <f>'[3]ผูกสูตร Planfin65'!U728</f>
        <v>427787263.99000001</v>
      </c>
      <c r="Q44" s="522">
        <f>'[3]ผูกสูตร Planfin65'!V728</f>
        <v>35353782.739999987</v>
      </c>
      <c r="R44" s="522">
        <f>'[3]ผูกสูตร Planfin65'!W728</f>
        <v>344386830.63999993</v>
      </c>
      <c r="S44" s="522">
        <f>'[3]ผูกสูตร Planfin65'!X728</f>
        <v>178274330.91000006</v>
      </c>
      <c r="T44" s="522">
        <f>'[3]ผูกสูตร Planfin65'!Y728</f>
        <v>105121912.08</v>
      </c>
      <c r="U44" s="522">
        <f>'[3]ผูกสูตร Planfin65'!Z728</f>
        <v>1483743676.0899992</v>
      </c>
      <c r="V44" s="522">
        <f>'[3]ผูกสูตร Planfin65'!AA728</f>
        <v>100795226.29999997</v>
      </c>
      <c r="W44" s="522">
        <f>'[3]ผูกสูตร Planfin65'!AB728</f>
        <v>95953901.540000021</v>
      </c>
      <c r="X44" s="522">
        <f>'[3]ผูกสูตร Planfin65'!AC728</f>
        <v>377731612.77000016</v>
      </c>
      <c r="Y44" s="522">
        <f>'[3]ผูกสูตร Planfin65'!AD728</f>
        <v>47500089.140000001</v>
      </c>
      <c r="Z44" s="522">
        <f>'[3]ผูกสูตร Planfin65'!AE728</f>
        <v>178670239.54999995</v>
      </c>
      <c r="AA44" s="522">
        <f>'[3]ผูกสูตร Planfin65'!AF728</f>
        <v>279139315.82000005</v>
      </c>
      <c r="AB44" s="522">
        <f>'[3]ผูกสูตร Planfin65'!AG728</f>
        <v>42107745.589999974</v>
      </c>
      <c r="AC44" s="522">
        <f>'[3]ผูกสูตร Planfin65'!AH728</f>
        <v>179906592.19999996</v>
      </c>
      <c r="AD44" s="522">
        <f>'[3]ผูกสูตร Planfin65'!AI728</f>
        <v>1245383483.309999</v>
      </c>
      <c r="AE44" s="522">
        <f>'[3]ผูกสูตร Planfin65'!AJ728</f>
        <v>67468056.459999993</v>
      </c>
      <c r="AF44" s="522">
        <f>'[3]ผูกสูตร Planfin65'!AK728</f>
        <v>63440870.380000018</v>
      </c>
      <c r="AG44" s="522">
        <f>'[3]ผูกสูตร Planfin65'!AL728</f>
        <v>40874257.639999993</v>
      </c>
      <c r="AH44" s="522">
        <f>'[3]ผูกสูตร Planfin65'!AM728</f>
        <v>52779052.290000007</v>
      </c>
      <c r="AI44" s="522">
        <f>'[3]ผูกสูตร Planfin65'!AN728</f>
        <v>80575011.979999974</v>
      </c>
      <c r="AJ44" s="522">
        <f>'[3]ผูกสูตร Planfin65'!AO728</f>
        <v>28277874.130000003</v>
      </c>
      <c r="AK44" s="522">
        <f>'[3]ผูกสูตร Planfin65'!AP728</f>
        <v>46368832.159999989</v>
      </c>
      <c r="AL44" s="522">
        <f>'[3]ผูกสูตร Planfin65'!AQ728</f>
        <v>73542946.920000017</v>
      </c>
      <c r="AM44" s="522">
        <f>'[3]ผูกสูตร Planfin65'!AR728</f>
        <v>47297914.010000005</v>
      </c>
      <c r="AN44" s="522">
        <f>'[3]ผูกสูตร Planfin65'!AS728</f>
        <v>33759522.080000006</v>
      </c>
      <c r="AO44" s="522">
        <f>'[3]ผูกสูตร Planfin65'!AT728</f>
        <v>57099614.256999955</v>
      </c>
      <c r="AP44" s="522">
        <f>'[3]ผูกสูตร Planfin65'!AU728</f>
        <v>393602106.92999995</v>
      </c>
      <c r="AQ44" s="522">
        <f>'[3]ผูกสูตร Planfin65'!AV728</f>
        <v>68492937.749999985</v>
      </c>
      <c r="AR44" s="522">
        <f>'[3]ผูกสูตร Planfin65'!AW728</f>
        <v>41655578.109999992</v>
      </c>
      <c r="AS44" s="522">
        <f>'[3]ผูกสูตร Planfin65'!AX728</f>
        <v>64239459.890000001</v>
      </c>
      <c r="AT44" s="522">
        <f>'[3]ผูกสูตร Planfin65'!AY728</f>
        <v>53869713.370000005</v>
      </c>
      <c r="AU44" s="522">
        <f>'[3]ผูกสูตร Planfin65'!AZ728</f>
        <v>12877750.250000004</v>
      </c>
      <c r="AV44" s="522">
        <f>'[3]ผูกสูตร Planfin65'!BA728</f>
        <v>30168131.93</v>
      </c>
      <c r="AW44" s="522">
        <f>'[3]ผูกสูตร Planfin65'!BB728</f>
        <v>766561170.88999999</v>
      </c>
      <c r="AX44" s="522">
        <f>'[3]ผูกสูตร Planfin65'!BC728</f>
        <v>62621001.839999989</v>
      </c>
      <c r="AY44" s="522">
        <f>'[3]ผูกสูตร Planfin65'!BD728</f>
        <v>260786318.17000008</v>
      </c>
      <c r="AZ44" s="522">
        <f>'[3]ผูกสูตร Planfin65'!BE728</f>
        <v>152965476.59999996</v>
      </c>
      <c r="BA44" s="522">
        <f>'[3]ผูกสูตร Planfin65'!BF728</f>
        <v>131378102.63</v>
      </c>
      <c r="BB44" s="522">
        <f>'[3]ผูกสูตร Planfin65'!BG728</f>
        <v>178196273.69999999</v>
      </c>
      <c r="BC44" s="522">
        <f>'[3]ผูกสูตร Planfin65'!BH728</f>
        <v>549780713.98999977</v>
      </c>
      <c r="BD44" s="522">
        <f>'[3]ผูกสูตร Planfin65'!BI728</f>
        <v>163653828.09799993</v>
      </c>
      <c r="BE44" s="522">
        <f>'[3]ผูกสูตร Planfin65'!BJ728</f>
        <v>161413673.38000008</v>
      </c>
      <c r="BF44" s="522">
        <f>'[3]ผูกสูตร Planfin65'!BK728</f>
        <v>33878612.179999992</v>
      </c>
      <c r="BG44" s="522">
        <f>'[3]ผูกสูตร Planfin65'!BL728</f>
        <v>48050618.590000004</v>
      </c>
      <c r="BH44" s="522">
        <f>'[3]ผูกสูตร Planfin65'!BM728</f>
        <v>1237378079.1399996</v>
      </c>
      <c r="BI44" s="522">
        <f>'[3]ผูกสูตร Planfin65'!BN728</f>
        <v>657365926.78999996</v>
      </c>
      <c r="BJ44" s="522">
        <f>'[3]ผูกสูตร Planfin65'!BO728</f>
        <v>101961761.23999998</v>
      </c>
      <c r="BK44" s="522">
        <f>'[3]ผูกสูตร Planfin65'!BP728</f>
        <v>18966132.269999988</v>
      </c>
      <c r="BL44" s="522">
        <f>'[3]ผูกสูตร Planfin65'!BQ728</f>
        <v>42501947.620000005</v>
      </c>
      <c r="BM44" s="522">
        <f>'[3]ผูกสูตร Planfin65'!BR728</f>
        <v>118921423.51999998</v>
      </c>
      <c r="BN44" s="522">
        <f>'[3]ผูกสูตร Planfin65'!BS728</f>
        <v>19186973.660000004</v>
      </c>
      <c r="BO44" s="522">
        <f>'[3]ผูกสูตร Planfin65'!BT728</f>
        <v>992570952.78000021</v>
      </c>
      <c r="BP44" s="522">
        <f>'[3]ผูกสูตร Planfin65'!BU728</f>
        <v>82859820.729999989</v>
      </c>
      <c r="BQ44" s="522">
        <f>'[3]ผูกสูตร Planfin65'!BV728</f>
        <v>132955575.69000004</v>
      </c>
      <c r="BR44" s="522">
        <f>'[3]ผูกสูตร Planfin65'!BW728</f>
        <v>134107739.41</v>
      </c>
      <c r="BS44" s="522">
        <f>'[3]ผูกสูตร Planfin65'!BX728</f>
        <v>97852195.540000021</v>
      </c>
      <c r="BT44" s="522">
        <f>'[3]ผูกสูตร Planfin65'!BY728</f>
        <v>598170457.6700002</v>
      </c>
      <c r="BU44" s="522">
        <f>'[3]ผูกสูตร Planfin65'!BZ728</f>
        <v>75285641.070000008</v>
      </c>
      <c r="BV44" s="522">
        <f>'[3]ผูกสูตร Planfin65'!CA728</f>
        <v>89001132.610000014</v>
      </c>
      <c r="BW44" s="522">
        <f>'[3]ผูกสูตร Planfin65'!CB728</f>
        <v>90837063.879999965</v>
      </c>
      <c r="BX44" s="523">
        <f>SUM(C44:BW44)</f>
        <v>20958295362.804996</v>
      </c>
    </row>
    <row r="45" spans="1:76" ht="14.25" customHeight="1">
      <c r="A45" s="520" t="s">
        <v>135</v>
      </c>
      <c r="B45" s="536" t="s">
        <v>1404</v>
      </c>
      <c r="C45" s="522">
        <f>'[3]ผูกสูตร Planfin65'!H743</f>
        <v>1294948561.8399999</v>
      </c>
      <c r="D45" s="522">
        <f>'[3]ผูกสูตร Planfin65'!I743</f>
        <v>258408418.42000002</v>
      </c>
      <c r="E45" s="522">
        <f>'[3]ผูกสูตร Planfin65'!J743</f>
        <v>945173691.26999998</v>
      </c>
      <c r="F45" s="522">
        <f>'[3]ผูกสูตร Planfin65'!K743</f>
        <v>191160168.81999999</v>
      </c>
      <c r="G45" s="522">
        <f>'[3]ผูกสูตร Planfin65'!L743</f>
        <v>49059544.859999999</v>
      </c>
      <c r="H45" s="522">
        <f>'[3]ผูกสูตร Planfin65'!M743</f>
        <v>119413889.17999999</v>
      </c>
      <c r="I45" s="522">
        <f>'[3]ผูกสูตร Planfin65'!N743</f>
        <v>1710951393.4499998</v>
      </c>
      <c r="J45" s="522">
        <f>'[3]ผูกสูตร Planfin65'!O743</f>
        <v>191160168.81999999</v>
      </c>
      <c r="K45" s="522">
        <f>'[3]ผูกสูตร Planfin65'!P743</f>
        <v>53460685.350000009</v>
      </c>
      <c r="L45" s="522">
        <f>'[3]ผูกสูตร Planfin65'!Q743</f>
        <v>921048606.11000001</v>
      </c>
      <c r="M45" s="522">
        <f>'[3]ผูกสูตร Planfin65'!R743</f>
        <v>38751214.079999998</v>
      </c>
      <c r="N45" s="522">
        <f>'[3]ผูกสูตร Planfin65'!S743</f>
        <v>168364165.09</v>
      </c>
      <c r="O45" s="522">
        <f>'[3]ผูกสูตร Planfin65'!T743</f>
        <v>525995573.37999994</v>
      </c>
      <c r="P45" s="522">
        <f>'[3]ผูกสูตร Planfin65'!U743</f>
        <v>384896443.91999996</v>
      </c>
      <c r="Q45" s="522">
        <f>'[3]ผูกสูตร Planfin65'!V743</f>
        <v>34502873.68</v>
      </c>
      <c r="R45" s="522">
        <f>'[3]ผูกสูตร Planfin65'!W743</f>
        <v>264820177.59999996</v>
      </c>
      <c r="S45" s="522">
        <f>'[3]ผูกสูตร Planfin65'!X743</f>
        <v>131651177.75999999</v>
      </c>
      <c r="T45" s="522">
        <f>'[3]ผูกสูตร Planfin65'!Y743</f>
        <v>87791626.140000001</v>
      </c>
      <c r="U45" s="522">
        <f>'[3]ผูกสูตร Planfin65'!Z743</f>
        <v>1288560723.52</v>
      </c>
      <c r="V45" s="522">
        <f>'[3]ผูกสูตร Planfin65'!AA743</f>
        <v>84848859.659999996</v>
      </c>
      <c r="W45" s="522">
        <f>'[3]ผูกสูตร Planfin65'!AB743</f>
        <v>93026111.25</v>
      </c>
      <c r="X45" s="522">
        <f>'[3]ผูกสูตร Planfin65'!AC743</f>
        <v>180315356.76999998</v>
      </c>
      <c r="Y45" s="522">
        <f>'[3]ผูกสูตร Planfin65'!AD743</f>
        <v>20069042.150000002</v>
      </c>
      <c r="Z45" s="522">
        <f>'[3]ผูกสูตร Planfin65'!AE743</f>
        <v>155391432.15000001</v>
      </c>
      <c r="AA45" s="522">
        <f>'[3]ผูกสูตร Planfin65'!AF743</f>
        <v>143638263.59</v>
      </c>
      <c r="AB45" s="522">
        <f>'[3]ผูกสูตร Planfin65'!AG743</f>
        <v>25960243.539999999</v>
      </c>
      <c r="AC45" s="522">
        <f>'[3]ผูกสูตร Planfin65'!AH743</f>
        <v>141962863.17000002</v>
      </c>
      <c r="AD45" s="522">
        <f>'[3]ผูกสูตร Planfin65'!AI743</f>
        <v>676058245.99000001</v>
      </c>
      <c r="AE45" s="522">
        <f>'[3]ผูกสูตร Planfin65'!AJ743</f>
        <v>40053259.089999996</v>
      </c>
      <c r="AF45" s="522">
        <f>'[3]ผูกสูตร Planfin65'!AK743</f>
        <v>56893278.080000006</v>
      </c>
      <c r="AG45" s="522">
        <f>'[3]ผูกสูตร Planfin65'!AL743</f>
        <v>34406154.939999998</v>
      </c>
      <c r="AH45" s="522">
        <f>'[3]ผูกสูตร Planfin65'!AM743</f>
        <v>40289276.640000001</v>
      </c>
      <c r="AI45" s="522">
        <f>'[3]ผูกสูตร Planfin65'!AN743</f>
        <v>77405268.069999993</v>
      </c>
      <c r="AJ45" s="522">
        <f>'[3]ผูกสูตร Planfin65'!AO743</f>
        <v>15494661.189999999</v>
      </c>
      <c r="AK45" s="522">
        <f>'[3]ผูกสูตร Planfin65'!AP743</f>
        <v>26025948.180000003</v>
      </c>
      <c r="AL45" s="522">
        <f>'[3]ผูกสูตร Planfin65'!AQ743</f>
        <v>46366757.390000001</v>
      </c>
      <c r="AM45" s="522">
        <f>'[3]ผูกสูตร Planfin65'!AR743</f>
        <v>31065910.419999998</v>
      </c>
      <c r="AN45" s="522">
        <f>'[3]ผูกสูตร Planfin65'!AS743</f>
        <v>22581933.109999999</v>
      </c>
      <c r="AO45" s="522">
        <f>'[3]ผูกสูตร Planfin65'!AT743</f>
        <v>44314598.960000001</v>
      </c>
      <c r="AP45" s="522">
        <f>'[3]ผูกสูตร Planfin65'!AU743</f>
        <v>342406369.85999995</v>
      </c>
      <c r="AQ45" s="522">
        <f>'[3]ผูกสูตร Planfin65'!AV743</f>
        <v>66714672.18</v>
      </c>
      <c r="AR45" s="522">
        <f>'[3]ผูกสูตร Planfin65'!AW743</f>
        <v>25460485.409999996</v>
      </c>
      <c r="AS45" s="522">
        <f>'[3]ผูกสูตร Planfin65'!AX743</f>
        <v>47517381.980000004</v>
      </c>
      <c r="AT45" s="522">
        <f>'[3]ผูกสูตร Planfin65'!AY743</f>
        <v>47549556.539999999</v>
      </c>
      <c r="AU45" s="522">
        <f>'[3]ผูกสูตร Planfin65'!AZ743</f>
        <v>12821029.050000001</v>
      </c>
      <c r="AV45" s="522">
        <f>'[3]ผูกสูตร Planfin65'!BA743</f>
        <v>19148755.949999999</v>
      </c>
      <c r="AW45" s="522">
        <f>'[3]ผูกสูตร Planfin65'!BB743</f>
        <v>751314460.63000011</v>
      </c>
      <c r="AX45" s="522">
        <f>'[3]ผูกสูตร Planfin65'!BC743</f>
        <v>38662501.969999999</v>
      </c>
      <c r="AY45" s="522">
        <f>'[3]ผูกสูตร Planfin65'!BD743</f>
        <v>194627195.03000003</v>
      </c>
      <c r="AZ45" s="522">
        <f>'[3]ผูกสูตร Planfin65'!BE743</f>
        <v>110221142.81</v>
      </c>
      <c r="BA45" s="522">
        <f>'[3]ผูกสูตร Planfin65'!BF743</f>
        <v>109078152.81999999</v>
      </c>
      <c r="BB45" s="522">
        <f>'[3]ผูกสูตร Planfin65'!BG743</f>
        <v>83720903.710000008</v>
      </c>
      <c r="BC45" s="522">
        <f>'[3]ผูกสูตร Planfin65'!BH743</f>
        <v>350270677.41000003</v>
      </c>
      <c r="BD45" s="522">
        <f>'[3]ผูกสูตร Planfin65'!BI743</f>
        <v>60001763.979999997</v>
      </c>
      <c r="BE45" s="522">
        <f>'[3]ผูกสูตร Planfin65'!BJ743</f>
        <v>107720251.88</v>
      </c>
      <c r="BF45" s="522">
        <f>'[3]ผูกสูตร Planfin65'!BK743</f>
        <v>8999050.459999999</v>
      </c>
      <c r="BG45" s="522">
        <f>'[3]ผูกสูตร Planfin65'!BL743</f>
        <v>43163652.300000004</v>
      </c>
      <c r="BH45" s="522">
        <f>'[3]ผูกสูตร Planfin65'!BM743</f>
        <v>733084471.69999993</v>
      </c>
      <c r="BI45" s="522">
        <f>'[3]ผูกสูตร Planfin65'!BN743</f>
        <v>490800784.62999994</v>
      </c>
      <c r="BJ45" s="522">
        <f>'[3]ผูกสูตร Planfin65'!BO743</f>
        <v>80089866.109999999</v>
      </c>
      <c r="BK45" s="522">
        <f>'[3]ผูกสูตร Planfin65'!BP743</f>
        <v>12697937.460000001</v>
      </c>
      <c r="BL45" s="522">
        <f>'[3]ผูกสูตร Planfin65'!BQ743</f>
        <v>44538287.909999996</v>
      </c>
      <c r="BM45" s="522">
        <f>'[3]ผูกสูตร Planfin65'!BR743</f>
        <v>70827664.939999998</v>
      </c>
      <c r="BN45" s="522">
        <f>'[3]ผูกสูตร Planfin65'!BS743</f>
        <v>9452412.6899999995</v>
      </c>
      <c r="BO45" s="522">
        <f>'[3]ผูกสูตร Planfin65'!BT743</f>
        <v>746567075.07999992</v>
      </c>
      <c r="BP45" s="522">
        <f>'[3]ผูกสูตร Planfin65'!BU743</f>
        <v>51418803.979999997</v>
      </c>
      <c r="BQ45" s="522">
        <f>'[3]ผูกสูตร Planfin65'!BV743</f>
        <v>108007396.87</v>
      </c>
      <c r="BR45" s="522">
        <f>'[3]ผูกสูตร Planfin65'!BW743</f>
        <v>98888335.360000014</v>
      </c>
      <c r="BS45" s="522">
        <f>'[3]ผูกสูตร Planfin65'!BX743</f>
        <v>79588463.579999998</v>
      </c>
      <c r="BT45" s="522">
        <f>'[3]ผูกสูตร Planfin65'!BY743</f>
        <v>329527965.38000005</v>
      </c>
      <c r="BU45" s="522">
        <f>'[3]ผูกสูตร Planfin65'!BZ743</f>
        <v>48185775.149999999</v>
      </c>
      <c r="BV45" s="522">
        <f>'[3]ผูกสูตร Planfin65'!CA743</f>
        <v>56374682.170000002</v>
      </c>
      <c r="BW45" s="522">
        <f>'[3]ผูกสูตร Planfin65'!CB743</f>
        <v>64960672.480000004</v>
      </c>
      <c r="BX45" s="523">
        <f t="shared" ref="BX45" si="10">SUM(C45:BW45)</f>
        <v>16060695167.089998</v>
      </c>
    </row>
    <row r="46" spans="1:76" ht="14.25" customHeight="1">
      <c r="A46" s="520" t="s">
        <v>136</v>
      </c>
      <c r="B46" s="536" t="s">
        <v>1405</v>
      </c>
      <c r="C46" s="522">
        <f>'[3]ผูกสูตร Planfin65'!H842</f>
        <v>347233972.95999998</v>
      </c>
      <c r="D46" s="522">
        <f>'[3]ผูกสูตร Planfin65'!I842</f>
        <v>66497299.749999993</v>
      </c>
      <c r="E46" s="522">
        <f>'[3]ผูกสูตร Planfin65'!J842</f>
        <v>214631777.99000004</v>
      </c>
      <c r="F46" s="522">
        <f>'[3]ผูกสูตร Planfin65'!K842</f>
        <v>33401856.609999999</v>
      </c>
      <c r="G46" s="522">
        <f>'[3]ผูกสูตร Planfin65'!L842</f>
        <v>39811913.080000006</v>
      </c>
      <c r="H46" s="522">
        <f>'[3]ผูกสูตร Planfin65'!M842</f>
        <v>23510284.419999998</v>
      </c>
      <c r="I46" s="522">
        <f>'[3]ผูกสูตร Planfin65'!N842</f>
        <v>774492280.06000018</v>
      </c>
      <c r="J46" s="522">
        <f>'[3]ผูกสูตร Planfin65'!O842</f>
        <v>33401856.609999999</v>
      </c>
      <c r="K46" s="522">
        <f>'[3]ผูกสูตร Planfin65'!P842</f>
        <v>11137510.649999999</v>
      </c>
      <c r="L46" s="522">
        <f>'[3]ผูกสูตร Planfin65'!Q842</f>
        <v>135707973.85999998</v>
      </c>
      <c r="M46" s="522">
        <f>'[3]ผูกสูตร Planfin65'!R842</f>
        <v>27148464.59</v>
      </c>
      <c r="N46" s="522">
        <f>'[3]ผูกสูตร Planfin65'!S842</f>
        <v>40353084.609999999</v>
      </c>
      <c r="O46" s="522">
        <f>'[3]ผูกสูตร Planfin65'!T842</f>
        <v>156893412.09999996</v>
      </c>
      <c r="P46" s="522">
        <f>'[3]ผูกสูตร Planfin65'!U842</f>
        <v>123687777.09</v>
      </c>
      <c r="Q46" s="522">
        <f>'[3]ผูกสูตร Planfin65'!V842</f>
        <v>3721037.2800000003</v>
      </c>
      <c r="R46" s="522">
        <f>'[3]ผูกสูตร Planfin65'!W842</f>
        <v>37180728.189999998</v>
      </c>
      <c r="S46" s="522">
        <f>'[3]ผูกสูตร Planfin65'!X842</f>
        <v>14007348.01</v>
      </c>
      <c r="T46" s="522">
        <f>'[3]ผูกสูตร Planfin65'!Y842</f>
        <v>14724151.380000001</v>
      </c>
      <c r="U46" s="522">
        <f>'[3]ผูกสูตร Planfin65'!Z842</f>
        <v>419152878.20999998</v>
      </c>
      <c r="V46" s="522">
        <f>'[3]ผูกสูตร Planfin65'!AA842</f>
        <v>105115662.63000001</v>
      </c>
      <c r="W46" s="522">
        <f>'[3]ผูกสูตร Planfin65'!AB842</f>
        <v>26329211.18</v>
      </c>
      <c r="X46" s="522">
        <f>'[3]ผูกสูตร Planfin65'!AC842</f>
        <v>115939568.61000001</v>
      </c>
      <c r="Y46" s="522">
        <f>'[3]ผูกสูตร Planfin65'!AD842</f>
        <v>23915854.879999999</v>
      </c>
      <c r="Z46" s="522">
        <f>'[3]ผูกสูตร Planfin65'!AE842</f>
        <v>26578759.98</v>
      </c>
      <c r="AA46" s="522">
        <f>'[3]ผูกสูตร Planfin65'!AF842</f>
        <v>53868215.580000006</v>
      </c>
      <c r="AB46" s="522">
        <f>'[3]ผูกสูตร Planfin65'!AG842</f>
        <v>26411589.430000007</v>
      </c>
      <c r="AC46" s="522">
        <f>'[3]ผูกสูตร Planfin65'!AH842</f>
        <v>28752260.059999999</v>
      </c>
      <c r="AD46" s="522">
        <f>'[3]ผูกสูตร Planfin65'!AI842</f>
        <v>393526576.45000011</v>
      </c>
      <c r="AE46" s="522">
        <f>'[3]ผูกสูตร Planfin65'!AJ842</f>
        <v>21818581.48</v>
      </c>
      <c r="AF46" s="522">
        <f>'[3]ผูกสูตร Planfin65'!AK842</f>
        <v>11524500.65</v>
      </c>
      <c r="AG46" s="522">
        <f>'[3]ผูกสูตร Planfin65'!AL842</f>
        <v>13354458.469999999</v>
      </c>
      <c r="AH46" s="522">
        <f>'[3]ผูกสูตร Planfin65'!AM842</f>
        <v>13637550.779999999</v>
      </c>
      <c r="AI46" s="522">
        <f>'[3]ผูกสูตร Planfin65'!AN842</f>
        <v>24055205.520000007</v>
      </c>
      <c r="AJ46" s="522">
        <f>'[3]ผูกสูตร Planfin65'!AO842</f>
        <v>27610034.719999999</v>
      </c>
      <c r="AK46" s="522">
        <f>'[3]ผูกสูตร Planfin65'!AP842</f>
        <v>7942947.5599999996</v>
      </c>
      <c r="AL46" s="522">
        <f>'[3]ผูกสูตร Planfin65'!AQ842</f>
        <v>41032192.850000001</v>
      </c>
      <c r="AM46" s="522">
        <f>'[3]ผูกสูตร Planfin65'!AR842</f>
        <v>16978157.32</v>
      </c>
      <c r="AN46" s="522">
        <f>'[3]ผูกสูตร Planfin65'!AS842</f>
        <v>17874547.390000001</v>
      </c>
      <c r="AO46" s="522">
        <f>'[3]ผูกสูตร Planfin65'!AT842</f>
        <v>17261118.560000002</v>
      </c>
      <c r="AP46" s="522">
        <f>'[3]ผูกสูตร Planfin65'!AU842</f>
        <v>129121455.51000005</v>
      </c>
      <c r="AQ46" s="522">
        <f>'[3]ผูกสูตร Planfin65'!AV842</f>
        <v>6290723.0100000007</v>
      </c>
      <c r="AR46" s="522">
        <f>'[3]ผูกสูตร Planfin65'!AW842</f>
        <v>10195126.719999999</v>
      </c>
      <c r="AS46" s="522">
        <f>'[3]ผูกสูตร Planfin65'!AX842</f>
        <v>8340483.8899999997</v>
      </c>
      <c r="AT46" s="522">
        <f>'[3]ผูกสูตร Planfin65'!AY842</f>
        <v>8382312.3200000003</v>
      </c>
      <c r="AU46" s="522">
        <f>'[3]ผูกสูตร Planfin65'!AZ842</f>
        <v>2421926.6899999995</v>
      </c>
      <c r="AV46" s="522">
        <f>'[3]ผูกสูตร Planfin65'!BA842</f>
        <v>3116898.24</v>
      </c>
      <c r="AW46" s="522">
        <f>'[3]ผูกสูตร Planfin65'!BB842</f>
        <v>397255120.81000006</v>
      </c>
      <c r="AX46" s="522">
        <f>'[3]ผูกสูตร Planfin65'!BC842</f>
        <v>24307380.25</v>
      </c>
      <c r="AY46" s="522">
        <f>'[3]ผูกสูตร Planfin65'!BD842</f>
        <v>38603762.180000007</v>
      </c>
      <c r="AZ46" s="522">
        <f>'[3]ผูกสูตร Planfin65'!BE842</f>
        <v>34775360.109999999</v>
      </c>
      <c r="BA46" s="522">
        <f>'[3]ผูกสูตร Planfin65'!BF842</f>
        <v>62880154.009999998</v>
      </c>
      <c r="BB46" s="522">
        <f>'[3]ผูกสูตร Planfin65'!BG842</f>
        <v>18993015.449999999</v>
      </c>
      <c r="BC46" s="522">
        <f>'[3]ผูกสูตร Planfin65'!BH842</f>
        <v>56832102.820000008</v>
      </c>
      <c r="BD46" s="522">
        <f>'[3]ผูกสูตร Planfin65'!BI842</f>
        <v>52199792.460000001</v>
      </c>
      <c r="BE46" s="522">
        <f>'[3]ผูกสูตร Planfin65'!BJ842</f>
        <v>37859675.289999999</v>
      </c>
      <c r="BF46" s="522">
        <f>'[3]ผูกสูตร Planfin65'!BK842</f>
        <v>12152745.219999999</v>
      </c>
      <c r="BG46" s="522">
        <f>'[3]ผูกสูตร Planfin65'!BL842</f>
        <v>7465565.8900000006</v>
      </c>
      <c r="BH46" s="522">
        <f>'[3]ผูกสูตร Planfin65'!BM842</f>
        <v>431025196.00000006</v>
      </c>
      <c r="BI46" s="522">
        <f>'[3]ผูกสูตร Planfin65'!BN842</f>
        <v>115188858.91</v>
      </c>
      <c r="BJ46" s="522">
        <f>'[3]ผูกสูตร Planfin65'!BO842</f>
        <v>15721504.080000002</v>
      </c>
      <c r="BK46" s="522">
        <f>'[3]ผูกสูตร Planfin65'!BP842</f>
        <v>15676943.670000002</v>
      </c>
      <c r="BL46" s="522">
        <f>'[3]ผูกสูตร Planfin65'!BQ842</f>
        <v>13857290.110000001</v>
      </c>
      <c r="BM46" s="522">
        <f>'[3]ผูกสูตร Planfin65'!BR842</f>
        <v>11777957.720000001</v>
      </c>
      <c r="BN46" s="522">
        <f>'[3]ผูกสูตร Planfin65'!BS842</f>
        <v>12007397.139999999</v>
      </c>
      <c r="BO46" s="522">
        <f>'[3]ผูกสูตร Planfin65'!BT842</f>
        <v>107654621.97000001</v>
      </c>
      <c r="BP46" s="522">
        <f>'[3]ผูกสูตร Planfin65'!BU842</f>
        <v>13386460.629999999</v>
      </c>
      <c r="BQ46" s="522">
        <f>'[3]ผูกสูตร Planfin65'!BV842</f>
        <v>16046388.640000001</v>
      </c>
      <c r="BR46" s="522">
        <f>'[3]ผูกสูตร Planfin65'!BW842</f>
        <v>15007140.250000002</v>
      </c>
      <c r="BS46" s="522">
        <f>'[3]ผูกสูตร Planfin65'!BX842</f>
        <v>17345064.690000001</v>
      </c>
      <c r="BT46" s="522">
        <f>'[3]ผูกสูตร Planfin65'!BY842</f>
        <v>65341783.020000003</v>
      </c>
      <c r="BU46" s="522">
        <f>'[3]ผูกสูตร Planfin65'!BZ842</f>
        <v>10099558.699999999</v>
      </c>
      <c r="BV46" s="522">
        <f>'[3]ผูกสูตร Planfin65'!CA842</f>
        <v>8298908.5100000016</v>
      </c>
      <c r="BW46" s="522">
        <f>'[3]ผูกสูตร Planfin65'!CB842</f>
        <v>24276727.699999999</v>
      </c>
      <c r="BX46" s="523">
        <f>SUM(C46:BW46)</f>
        <v>5334128004.1600008</v>
      </c>
    </row>
    <row r="47" spans="1:76" ht="14.25" customHeight="1">
      <c r="A47" s="537"/>
      <c r="B47" s="538" t="s">
        <v>1406</v>
      </c>
      <c r="C47" s="539">
        <f>'[3]ผูกสูตร Planfin65'!H843</f>
        <v>947714588.87999988</v>
      </c>
      <c r="D47" s="539">
        <f>'[3]ผูกสูตร Planfin65'!I843</f>
        <v>191911118.67000002</v>
      </c>
      <c r="E47" s="539">
        <f>'[3]ผูกสูตร Planfin65'!J843</f>
        <v>730541913.27999997</v>
      </c>
      <c r="F47" s="539">
        <f>'[3]ผูกสูตร Planfin65'!K843</f>
        <v>157758312.20999998</v>
      </c>
      <c r="G47" s="539">
        <f>'[3]ผูกสูตร Planfin65'!L843</f>
        <v>9247631.7799999937</v>
      </c>
      <c r="H47" s="539">
        <f>'[3]ผูกสูตร Planfin65'!M843</f>
        <v>95903604.75999999</v>
      </c>
      <c r="I47" s="539">
        <f>'[3]ผูกสูตร Planfin65'!N843</f>
        <v>936459113.38999963</v>
      </c>
      <c r="J47" s="539">
        <f>'[3]ผูกสูตร Planfin65'!O843</f>
        <v>157758312.20999998</v>
      </c>
      <c r="K47" s="539">
        <f>'[3]ผูกสูตร Planfin65'!P843</f>
        <v>42323174.70000001</v>
      </c>
      <c r="L47" s="539">
        <f>'[3]ผูกสูตร Planfin65'!Q843</f>
        <v>785340632.25</v>
      </c>
      <c r="M47" s="539">
        <f>'[3]ผูกสูตร Planfin65'!R843</f>
        <v>11602749.489999998</v>
      </c>
      <c r="N47" s="539">
        <f>'[3]ผูกสูตร Planfin65'!S843</f>
        <v>128011080.48</v>
      </c>
      <c r="O47" s="539">
        <f>'[3]ผูกสูตร Planfin65'!T843</f>
        <v>369102161.27999997</v>
      </c>
      <c r="P47" s="539">
        <f>'[3]ผูกสูตร Planfin65'!U843</f>
        <v>261208666.82999995</v>
      </c>
      <c r="Q47" s="539">
        <f>'[3]ผูกสูตร Planfin65'!V843</f>
        <v>30781836.399999999</v>
      </c>
      <c r="R47" s="539">
        <f>'[3]ผูกสูตร Planfin65'!W843</f>
        <v>227639449.40999997</v>
      </c>
      <c r="S47" s="539">
        <f>'[3]ผูกสูตร Planfin65'!X843</f>
        <v>117643829.74999999</v>
      </c>
      <c r="T47" s="539">
        <f>'[3]ผูกสูตร Planfin65'!Y843</f>
        <v>73067474.760000005</v>
      </c>
      <c r="U47" s="539">
        <f>'[3]ผูกสูตร Planfin65'!Z843</f>
        <v>869407845.30999994</v>
      </c>
      <c r="V47" s="539">
        <f>'[3]ผูกสูตร Planfin65'!AA843</f>
        <v>-20266802.970000014</v>
      </c>
      <c r="W47" s="539">
        <f>'[3]ผูกสูตร Planfin65'!AB843</f>
        <v>66696900.07</v>
      </c>
      <c r="X47" s="539">
        <f>'[3]ผูกสูตร Planfin65'!AC843</f>
        <v>64375788.159999967</v>
      </c>
      <c r="Y47" s="539">
        <f>'[3]ผูกสูตร Planfin65'!AD843</f>
        <v>-3846812.7299999967</v>
      </c>
      <c r="Z47" s="539">
        <f>'[3]ผูกสูตร Planfin65'!AE843</f>
        <v>128812672.17</v>
      </c>
      <c r="AA47" s="539">
        <f>'[3]ผูกสูตร Planfin65'!AF843</f>
        <v>89770048.00999999</v>
      </c>
      <c r="AB47" s="539">
        <f>'[3]ผูกสูตร Planfin65'!AG843</f>
        <v>-451345.89000000805</v>
      </c>
      <c r="AC47" s="539">
        <f>'[3]ผูกสูตร Planfin65'!AH843</f>
        <v>113210603.11000001</v>
      </c>
      <c r="AD47" s="539">
        <f>'[3]ผูกสูตร Planfin65'!AI843</f>
        <v>282531669.5399999</v>
      </c>
      <c r="AE47" s="539">
        <f>'[3]ผูกสูตร Planfin65'!AJ843</f>
        <v>18234677.609999996</v>
      </c>
      <c r="AF47" s="539">
        <f>'[3]ผูกสูตร Planfin65'!AK843</f>
        <v>45368777.430000007</v>
      </c>
      <c r="AG47" s="539">
        <f>'[3]ผูกสูตร Planfin65'!AL843</f>
        <v>21051696.469999999</v>
      </c>
      <c r="AH47" s="539">
        <f>'[3]ผูกสูตร Planfin65'!AM843</f>
        <v>26651725.859999999</v>
      </c>
      <c r="AI47" s="539">
        <f>'[3]ผูกสูตร Planfin65'!AN843</f>
        <v>53350062.549999982</v>
      </c>
      <c r="AJ47" s="539">
        <f>'[3]ผูกสูตร Planfin65'!AO843</f>
        <v>-12115373.529999999</v>
      </c>
      <c r="AK47" s="539">
        <f>'[3]ผูกสูตร Planfin65'!AP843</f>
        <v>18083000.620000005</v>
      </c>
      <c r="AL47" s="539">
        <f>'[3]ผูกสูตร Planfin65'!AQ843</f>
        <v>5334564.5399999991</v>
      </c>
      <c r="AM47" s="539">
        <f>'[3]ผูกสูตร Planfin65'!AR843</f>
        <v>14087753.099999998</v>
      </c>
      <c r="AN47" s="539">
        <f>'[3]ผูกสูตร Planfin65'!AS843</f>
        <v>4707385.7199999988</v>
      </c>
      <c r="AO47" s="539">
        <f>'[3]ผูกสูตร Planfin65'!AT843</f>
        <v>27053480.399999999</v>
      </c>
      <c r="AP47" s="539">
        <f>'[3]ผูกสูตร Planfin65'!AU843</f>
        <v>213284914.3499999</v>
      </c>
      <c r="AQ47" s="539">
        <f>'[3]ผูกสูตร Planfin65'!AV843</f>
        <v>60423949.170000002</v>
      </c>
      <c r="AR47" s="539">
        <f>'[3]ผูกสูตร Planfin65'!AW843</f>
        <v>15265358.689999998</v>
      </c>
      <c r="AS47" s="539">
        <f>'[3]ผูกสูตร Planfin65'!AX843</f>
        <v>39176898.090000004</v>
      </c>
      <c r="AT47" s="539">
        <f>'[3]ผูกสูตร Planfin65'!AY843</f>
        <v>39167244.219999999</v>
      </c>
      <c r="AU47" s="539">
        <f>'[3]ผูกสูตร Planfin65'!AZ843</f>
        <v>10399102.360000001</v>
      </c>
      <c r="AV47" s="539">
        <f>'[3]ผูกสูตร Planfin65'!BA843</f>
        <v>16031857.709999999</v>
      </c>
      <c r="AW47" s="539">
        <f>'[3]ผูกสูตร Planfin65'!BB843</f>
        <v>354059339.82000005</v>
      </c>
      <c r="AX47" s="539">
        <f>'[3]ผูกสูตร Planfin65'!BC843</f>
        <v>14355121.719999999</v>
      </c>
      <c r="AY47" s="539">
        <f>'[3]ผูกสูตร Planfin65'!BD843</f>
        <v>156023432.85000002</v>
      </c>
      <c r="AZ47" s="539">
        <f>'[3]ผูกสูตร Planfin65'!BE843</f>
        <v>75445782.700000003</v>
      </c>
      <c r="BA47" s="539">
        <f>'[3]ผูกสูตร Planfin65'!BF843</f>
        <v>46197998.809999995</v>
      </c>
      <c r="BB47" s="539">
        <f>'[3]ผูกสูตร Planfin65'!BG843</f>
        <v>64727888.260000005</v>
      </c>
      <c r="BC47" s="539">
        <f>'[3]ผูกสูตร Planfin65'!BH843</f>
        <v>293438574.59000003</v>
      </c>
      <c r="BD47" s="539">
        <f>'[3]ผูกสูตร Planfin65'!BI843</f>
        <v>7801971.5199999958</v>
      </c>
      <c r="BE47" s="539">
        <f>'[3]ผูกสูตร Planfin65'!BJ843</f>
        <v>69860576.590000004</v>
      </c>
      <c r="BF47" s="539">
        <f>'[3]ผูกสูตร Planfin65'!BK843</f>
        <v>-3153694.76</v>
      </c>
      <c r="BG47" s="539">
        <f>'[3]ผูกสูตร Planfin65'!BL843</f>
        <v>35698086.410000004</v>
      </c>
      <c r="BH47" s="539">
        <f>'[3]ผูกสูตร Planfin65'!BM843</f>
        <v>302059275.69999987</v>
      </c>
      <c r="BI47" s="539">
        <f>'[3]ผูกสูตร Planfin65'!BN843</f>
        <v>375611925.71999991</v>
      </c>
      <c r="BJ47" s="539">
        <f>'[3]ผูกสูตร Planfin65'!BO843</f>
        <v>64368362.030000001</v>
      </c>
      <c r="BK47" s="539">
        <f>'[3]ผูกสูตร Planfin65'!BP843</f>
        <v>-2979006.2100000009</v>
      </c>
      <c r="BL47" s="539">
        <f>'[3]ผูกสูตร Planfin65'!BQ843</f>
        <v>30680997.799999997</v>
      </c>
      <c r="BM47" s="539">
        <f>'[3]ผูกสูตร Planfin65'!BR843</f>
        <v>59049707.219999999</v>
      </c>
      <c r="BN47" s="539">
        <f>'[3]ผูกสูตร Planfin65'!BS843</f>
        <v>-2554984.4499999993</v>
      </c>
      <c r="BO47" s="539">
        <f>'[3]ผูกสูตร Planfin65'!BT843</f>
        <v>638912453.1099999</v>
      </c>
      <c r="BP47" s="539">
        <f>'[3]ผูกสูตร Planfin65'!BU843</f>
        <v>38032343.349999994</v>
      </c>
      <c r="BQ47" s="539">
        <f>'[3]ผูกสูตร Planfin65'!BV843</f>
        <v>91961008.230000004</v>
      </c>
      <c r="BR47" s="539">
        <f>'[3]ผูกสูตร Planfin65'!BW843</f>
        <v>83881195.110000014</v>
      </c>
      <c r="BS47" s="539">
        <f>'[3]ผูกสูตร Planfin65'!BX843</f>
        <v>62243398.890000001</v>
      </c>
      <c r="BT47" s="539">
        <f>'[3]ผูกสูตร Planfin65'!BY843</f>
        <v>264186182.36000004</v>
      </c>
      <c r="BU47" s="539">
        <f>'[3]ผูกสูตร Planfin65'!BZ843</f>
        <v>38086216.450000003</v>
      </c>
      <c r="BV47" s="539">
        <f>'[3]ผูกสูตร Planfin65'!CA843</f>
        <v>48075773.659999996</v>
      </c>
      <c r="BW47" s="539">
        <f>'[3]ผูกสูตร Planfin65'!CB843</f>
        <v>40683944.780000001</v>
      </c>
      <c r="BX47" s="523">
        <f>SUM(C47:BW47)</f>
        <v>10726567162.930002</v>
      </c>
    </row>
    <row r="48" spans="1:76" ht="14.25" customHeight="1">
      <c r="B48" s="541"/>
      <c r="BO48" s="542">
        <v>-107654621.97</v>
      </c>
      <c r="BP48" s="542">
        <v>-13386460.630000001</v>
      </c>
      <c r="BQ48" s="542">
        <v>-16046388.640000001</v>
      </c>
      <c r="BR48" s="542">
        <v>-15007140.25</v>
      </c>
      <c r="BS48" s="542">
        <v>-17345064.690000001</v>
      </c>
      <c r="BT48" s="542">
        <v>-65341783.020000003</v>
      </c>
      <c r="BU48" s="542">
        <v>-10099558.699999999</v>
      </c>
      <c r="BV48" s="542">
        <v>-8298908.5099999998</v>
      </c>
      <c r="BW48" s="542">
        <v>-24276727.699999999</v>
      </c>
    </row>
    <row r="49" spans="1:75" ht="14.25" customHeight="1">
      <c r="A49" s="1098" t="s">
        <v>1407</v>
      </c>
      <c r="B49" s="1098"/>
    </row>
    <row r="51" spans="1:75">
      <c r="C51" s="543"/>
    </row>
    <row r="52" spans="1:75">
      <c r="C52" s="543"/>
    </row>
    <row r="53" spans="1:75">
      <c r="C53" s="543"/>
      <c r="BO53" s="544"/>
      <c r="BP53" s="544"/>
      <c r="BQ53" s="544"/>
      <c r="BR53" s="544"/>
      <c r="BS53" s="544"/>
      <c r="BT53" s="544"/>
      <c r="BU53" s="544"/>
      <c r="BV53" s="544"/>
      <c r="BW53" s="544"/>
    </row>
    <row r="54" spans="1:75">
      <c r="BO54" s="544"/>
      <c r="BP54" s="544"/>
      <c r="BQ54" s="544"/>
      <c r="BR54" s="544"/>
      <c r="BS54" s="544"/>
      <c r="BT54" s="544"/>
      <c r="BU54" s="544"/>
      <c r="BV54" s="544"/>
      <c r="BW54" s="544"/>
    </row>
    <row r="55" spans="1:75">
      <c r="BO55" s="544"/>
      <c r="BP55" s="544"/>
      <c r="BQ55" s="544"/>
      <c r="BR55" s="544"/>
      <c r="BS55" s="544"/>
      <c r="BT55" s="544"/>
      <c r="BU55" s="544"/>
      <c r="BV55" s="544"/>
      <c r="BW55" s="544"/>
    </row>
    <row r="58" spans="1:75">
      <c r="BO58" s="544"/>
      <c r="BP58" s="544"/>
      <c r="BQ58" s="544"/>
    </row>
    <row r="59" spans="1:75">
      <c r="BO59" s="544"/>
      <c r="BP59" s="544"/>
      <c r="BQ59" s="544"/>
    </row>
    <row r="60" spans="1:75">
      <c r="BO60" s="544"/>
      <c r="BP60" s="544"/>
      <c r="BQ60" s="544"/>
    </row>
    <row r="61" spans="1:75">
      <c r="BO61" s="544"/>
      <c r="BP61" s="544"/>
      <c r="BQ61" s="544"/>
    </row>
    <row r="62" spans="1:75">
      <c r="BO62" s="544"/>
      <c r="BP62" s="544"/>
      <c r="BQ62" s="544"/>
    </row>
    <row r="63" spans="1:75">
      <c r="BO63" s="544"/>
      <c r="BP63" s="544"/>
      <c r="BQ63" s="544"/>
    </row>
    <row r="64" spans="1:75">
      <c r="BO64" s="544"/>
      <c r="BP64" s="544"/>
      <c r="BQ64" s="544"/>
    </row>
    <row r="65" spans="67:69">
      <c r="BO65" s="544"/>
      <c r="BP65" s="544"/>
      <c r="BQ65" s="544"/>
    </row>
    <row r="66" spans="67:69">
      <c r="BO66" s="544"/>
      <c r="BP66" s="544"/>
      <c r="BQ66" s="544"/>
    </row>
  </sheetData>
  <mergeCells count="17">
    <mergeCell ref="A1:B1"/>
    <mergeCell ref="A2:B2"/>
    <mergeCell ref="A3:B3"/>
    <mergeCell ref="A4:A6"/>
    <mergeCell ref="B4:B6"/>
    <mergeCell ref="BO4:BW4"/>
    <mergeCell ref="BX4:BX6"/>
    <mergeCell ref="A7:B7"/>
    <mergeCell ref="A21:B21"/>
    <mergeCell ref="A49:B49"/>
    <mergeCell ref="I4:T4"/>
    <mergeCell ref="U4:AC4"/>
    <mergeCell ref="AD4:AO4"/>
    <mergeCell ref="AP4:AV4"/>
    <mergeCell ref="AW4:BG4"/>
    <mergeCell ref="BH4:BN4"/>
    <mergeCell ref="C4:H4"/>
  </mergeCells>
  <pageMargins left="0.19685039370078741" right="0.19685039370078741" top="0.43307086614173229" bottom="0.43307086614173229" header="0.27559055118110237" footer="0.15748031496062992"/>
  <pageSetup paperSize="5" scale="75" orientation="landscape" r:id="rId1"/>
  <headerFooter>
    <oddFooter>&amp;R&amp;P</oddFooter>
  </headerFooter>
  <drawing r:id="rId2"/>
  <legacyDrawing r:id="rId3"/>
  <controls>
    <mc:AlternateContent xmlns:mc="http://schemas.openxmlformats.org/markup-compatibility/2006">
      <mc:Choice Requires="x14">
        <control shapeId="129025" r:id="rId4" name="Control 1">
          <controlPr defaultSize="0" r:id="rId5">
            <anchor moveWithCells="1">
              <from>
                <xdr:col>0</xdr:col>
                <xdr:colOff>533400</xdr:colOff>
                <xdr:row>0</xdr:row>
                <xdr:rowOff>0</xdr:rowOff>
              </from>
              <to>
                <xdr:col>1</xdr:col>
                <xdr:colOff>556260</xdr:colOff>
                <xdr:row>0</xdr:row>
                <xdr:rowOff>160020</xdr:rowOff>
              </to>
            </anchor>
          </controlPr>
        </control>
      </mc:Choice>
      <mc:Fallback>
        <control shapeId="129025" r:id="rId4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7516-CC78-4325-AD99-937E27668555}">
  <sheetPr>
    <tabColor theme="6"/>
  </sheetPr>
  <dimension ref="A1:T65"/>
  <sheetViews>
    <sheetView view="pageBreakPreview" topLeftCell="A59" zoomScale="90" zoomScaleNormal="100" zoomScaleSheetLayoutView="90" workbookViewId="0">
      <selection activeCell="T38" sqref="T38"/>
    </sheetView>
  </sheetViews>
  <sheetFormatPr defaultColWidth="6.5" defaultRowHeight="24.6"/>
  <cols>
    <col min="1" max="1" width="5.19921875" style="618" customWidth="1"/>
    <col min="2" max="2" width="44.69921875" style="618" bestFit="1" customWidth="1"/>
    <col min="3" max="3" width="15.09765625" style="634" customWidth="1"/>
    <col min="4" max="4" width="6.59765625" style="618" customWidth="1"/>
    <col min="5" max="5" width="12.09765625" style="618" bestFit="1" customWidth="1"/>
    <col min="6" max="15" width="5.3984375" style="618" bestFit="1" customWidth="1"/>
    <col min="16" max="16" width="5.19921875" style="618" bestFit="1" customWidth="1"/>
    <col min="17" max="17" width="5.3984375" style="618" bestFit="1" customWidth="1"/>
    <col min="18" max="18" width="4.296875" style="618" bestFit="1" customWidth="1"/>
    <col min="19" max="19" width="13.796875" style="618" customWidth="1"/>
    <col min="20" max="20" width="22.296875" style="618" customWidth="1"/>
    <col min="21" max="23" width="6.5" style="618"/>
    <col min="24" max="24" width="20.3984375" style="618" customWidth="1"/>
    <col min="25" max="25" width="6.5" style="618"/>
    <col min="26" max="26" width="21.5" style="618" customWidth="1"/>
    <col min="27" max="256" width="6.5" style="618"/>
    <col min="257" max="257" width="5.19921875" style="618" customWidth="1"/>
    <col min="258" max="258" width="44.69921875" style="618" bestFit="1" customWidth="1"/>
    <col min="259" max="259" width="14" style="618" bestFit="1" customWidth="1"/>
    <col min="260" max="260" width="6.59765625" style="618" customWidth="1"/>
    <col min="261" max="261" width="9.796875" style="618" bestFit="1" customWidth="1"/>
    <col min="262" max="271" width="5.3984375" style="618" bestFit="1" customWidth="1"/>
    <col min="272" max="272" width="5.19921875" style="618" bestFit="1" customWidth="1"/>
    <col min="273" max="273" width="5.3984375" style="618" bestFit="1" customWidth="1"/>
    <col min="274" max="274" width="4.296875" style="618" bestFit="1" customWidth="1"/>
    <col min="275" max="275" width="12" style="618" bestFit="1" customWidth="1"/>
    <col min="276" max="276" width="22.296875" style="618" customWidth="1"/>
    <col min="277" max="279" width="6.5" style="618"/>
    <col min="280" max="280" width="20.3984375" style="618" customWidth="1"/>
    <col min="281" max="281" width="6.5" style="618"/>
    <col min="282" max="282" width="21.5" style="618" customWidth="1"/>
    <col min="283" max="512" width="6.5" style="618"/>
    <col min="513" max="513" width="5.19921875" style="618" customWidth="1"/>
    <col min="514" max="514" width="44.69921875" style="618" bestFit="1" customWidth="1"/>
    <col min="515" max="515" width="14" style="618" bestFit="1" customWidth="1"/>
    <col min="516" max="516" width="6.59765625" style="618" customWidth="1"/>
    <col min="517" max="517" width="9.796875" style="618" bestFit="1" customWidth="1"/>
    <col min="518" max="527" width="5.3984375" style="618" bestFit="1" customWidth="1"/>
    <col min="528" max="528" width="5.19921875" style="618" bestFit="1" customWidth="1"/>
    <col min="529" max="529" width="5.3984375" style="618" bestFit="1" customWidth="1"/>
    <col min="530" max="530" width="4.296875" style="618" bestFit="1" customWidth="1"/>
    <col min="531" max="531" width="12" style="618" bestFit="1" customWidth="1"/>
    <col min="532" max="532" width="22.296875" style="618" customWidth="1"/>
    <col min="533" max="535" width="6.5" style="618"/>
    <col min="536" max="536" width="20.3984375" style="618" customWidth="1"/>
    <col min="537" max="537" width="6.5" style="618"/>
    <col min="538" max="538" width="21.5" style="618" customWidth="1"/>
    <col min="539" max="768" width="6.5" style="618"/>
    <col min="769" max="769" width="5.19921875" style="618" customWidth="1"/>
    <col min="770" max="770" width="44.69921875" style="618" bestFit="1" customWidth="1"/>
    <col min="771" max="771" width="14" style="618" bestFit="1" customWidth="1"/>
    <col min="772" max="772" width="6.59765625" style="618" customWidth="1"/>
    <col min="773" max="773" width="9.796875" style="618" bestFit="1" customWidth="1"/>
    <col min="774" max="783" width="5.3984375" style="618" bestFit="1" customWidth="1"/>
    <col min="784" max="784" width="5.19921875" style="618" bestFit="1" customWidth="1"/>
    <col min="785" max="785" width="5.3984375" style="618" bestFit="1" customWidth="1"/>
    <col min="786" max="786" width="4.296875" style="618" bestFit="1" customWidth="1"/>
    <col min="787" max="787" width="12" style="618" bestFit="1" customWidth="1"/>
    <col min="788" max="788" width="22.296875" style="618" customWidth="1"/>
    <col min="789" max="791" width="6.5" style="618"/>
    <col min="792" max="792" width="20.3984375" style="618" customWidth="1"/>
    <col min="793" max="793" width="6.5" style="618"/>
    <col min="794" max="794" width="21.5" style="618" customWidth="1"/>
    <col min="795" max="1024" width="6.5" style="618"/>
    <col min="1025" max="1025" width="5.19921875" style="618" customWidth="1"/>
    <col min="1026" max="1026" width="44.69921875" style="618" bestFit="1" customWidth="1"/>
    <col min="1027" max="1027" width="14" style="618" bestFit="1" customWidth="1"/>
    <col min="1028" max="1028" width="6.59765625" style="618" customWidth="1"/>
    <col min="1029" max="1029" width="9.796875" style="618" bestFit="1" customWidth="1"/>
    <col min="1030" max="1039" width="5.3984375" style="618" bestFit="1" customWidth="1"/>
    <col min="1040" max="1040" width="5.19921875" style="618" bestFit="1" customWidth="1"/>
    <col min="1041" max="1041" width="5.3984375" style="618" bestFit="1" customWidth="1"/>
    <col min="1042" max="1042" width="4.296875" style="618" bestFit="1" customWidth="1"/>
    <col min="1043" max="1043" width="12" style="618" bestFit="1" customWidth="1"/>
    <col min="1044" max="1044" width="22.296875" style="618" customWidth="1"/>
    <col min="1045" max="1047" width="6.5" style="618"/>
    <col min="1048" max="1048" width="20.3984375" style="618" customWidth="1"/>
    <col min="1049" max="1049" width="6.5" style="618"/>
    <col min="1050" max="1050" width="21.5" style="618" customWidth="1"/>
    <col min="1051" max="1280" width="6.5" style="618"/>
    <col min="1281" max="1281" width="5.19921875" style="618" customWidth="1"/>
    <col min="1282" max="1282" width="44.69921875" style="618" bestFit="1" customWidth="1"/>
    <col min="1283" max="1283" width="14" style="618" bestFit="1" customWidth="1"/>
    <col min="1284" max="1284" width="6.59765625" style="618" customWidth="1"/>
    <col min="1285" max="1285" width="9.796875" style="618" bestFit="1" customWidth="1"/>
    <col min="1286" max="1295" width="5.3984375" style="618" bestFit="1" customWidth="1"/>
    <col min="1296" max="1296" width="5.19921875" style="618" bestFit="1" customWidth="1"/>
    <col min="1297" max="1297" width="5.3984375" style="618" bestFit="1" customWidth="1"/>
    <col min="1298" max="1298" width="4.296875" style="618" bestFit="1" customWidth="1"/>
    <col min="1299" max="1299" width="12" style="618" bestFit="1" customWidth="1"/>
    <col min="1300" max="1300" width="22.296875" style="618" customWidth="1"/>
    <col min="1301" max="1303" width="6.5" style="618"/>
    <col min="1304" max="1304" width="20.3984375" style="618" customWidth="1"/>
    <col min="1305" max="1305" width="6.5" style="618"/>
    <col min="1306" max="1306" width="21.5" style="618" customWidth="1"/>
    <col min="1307" max="1536" width="6.5" style="618"/>
    <col min="1537" max="1537" width="5.19921875" style="618" customWidth="1"/>
    <col min="1538" max="1538" width="44.69921875" style="618" bestFit="1" customWidth="1"/>
    <col min="1539" max="1539" width="14" style="618" bestFit="1" customWidth="1"/>
    <col min="1540" max="1540" width="6.59765625" style="618" customWidth="1"/>
    <col min="1541" max="1541" width="9.796875" style="618" bestFit="1" customWidth="1"/>
    <col min="1542" max="1551" width="5.3984375" style="618" bestFit="1" customWidth="1"/>
    <col min="1552" max="1552" width="5.19921875" style="618" bestFit="1" customWidth="1"/>
    <col min="1553" max="1553" width="5.3984375" style="618" bestFit="1" customWidth="1"/>
    <col min="1554" max="1554" width="4.296875" style="618" bestFit="1" customWidth="1"/>
    <col min="1555" max="1555" width="12" style="618" bestFit="1" customWidth="1"/>
    <col min="1556" max="1556" width="22.296875" style="618" customWidth="1"/>
    <col min="1557" max="1559" width="6.5" style="618"/>
    <col min="1560" max="1560" width="20.3984375" style="618" customWidth="1"/>
    <col min="1561" max="1561" width="6.5" style="618"/>
    <col min="1562" max="1562" width="21.5" style="618" customWidth="1"/>
    <col min="1563" max="1792" width="6.5" style="618"/>
    <col min="1793" max="1793" width="5.19921875" style="618" customWidth="1"/>
    <col min="1794" max="1794" width="44.69921875" style="618" bestFit="1" customWidth="1"/>
    <col min="1795" max="1795" width="14" style="618" bestFit="1" customWidth="1"/>
    <col min="1796" max="1796" width="6.59765625" style="618" customWidth="1"/>
    <col min="1797" max="1797" width="9.796875" style="618" bestFit="1" customWidth="1"/>
    <col min="1798" max="1807" width="5.3984375" style="618" bestFit="1" customWidth="1"/>
    <col min="1808" max="1808" width="5.19921875" style="618" bestFit="1" customWidth="1"/>
    <col min="1809" max="1809" width="5.3984375" style="618" bestFit="1" customWidth="1"/>
    <col min="1810" max="1810" width="4.296875" style="618" bestFit="1" customWidth="1"/>
    <col min="1811" max="1811" width="12" style="618" bestFit="1" customWidth="1"/>
    <col min="1812" max="1812" width="22.296875" style="618" customWidth="1"/>
    <col min="1813" max="1815" width="6.5" style="618"/>
    <col min="1816" max="1816" width="20.3984375" style="618" customWidth="1"/>
    <col min="1817" max="1817" width="6.5" style="618"/>
    <col min="1818" max="1818" width="21.5" style="618" customWidth="1"/>
    <col min="1819" max="2048" width="6.5" style="618"/>
    <col min="2049" max="2049" width="5.19921875" style="618" customWidth="1"/>
    <col min="2050" max="2050" width="44.69921875" style="618" bestFit="1" customWidth="1"/>
    <col min="2051" max="2051" width="14" style="618" bestFit="1" customWidth="1"/>
    <col min="2052" max="2052" width="6.59765625" style="618" customWidth="1"/>
    <col min="2053" max="2053" width="9.796875" style="618" bestFit="1" customWidth="1"/>
    <col min="2054" max="2063" width="5.3984375" style="618" bestFit="1" customWidth="1"/>
    <col min="2064" max="2064" width="5.19921875" style="618" bestFit="1" customWidth="1"/>
    <col min="2065" max="2065" width="5.3984375" style="618" bestFit="1" customWidth="1"/>
    <col min="2066" max="2066" width="4.296875" style="618" bestFit="1" customWidth="1"/>
    <col min="2067" max="2067" width="12" style="618" bestFit="1" customWidth="1"/>
    <col min="2068" max="2068" width="22.296875" style="618" customWidth="1"/>
    <col min="2069" max="2071" width="6.5" style="618"/>
    <col min="2072" max="2072" width="20.3984375" style="618" customWidth="1"/>
    <col min="2073" max="2073" width="6.5" style="618"/>
    <col min="2074" max="2074" width="21.5" style="618" customWidth="1"/>
    <col min="2075" max="2304" width="6.5" style="618"/>
    <col min="2305" max="2305" width="5.19921875" style="618" customWidth="1"/>
    <col min="2306" max="2306" width="44.69921875" style="618" bestFit="1" customWidth="1"/>
    <col min="2307" max="2307" width="14" style="618" bestFit="1" customWidth="1"/>
    <col min="2308" max="2308" width="6.59765625" style="618" customWidth="1"/>
    <col min="2309" max="2309" width="9.796875" style="618" bestFit="1" customWidth="1"/>
    <col min="2310" max="2319" width="5.3984375" style="618" bestFit="1" customWidth="1"/>
    <col min="2320" max="2320" width="5.19921875" style="618" bestFit="1" customWidth="1"/>
    <col min="2321" max="2321" width="5.3984375" style="618" bestFit="1" customWidth="1"/>
    <col min="2322" max="2322" width="4.296875" style="618" bestFit="1" customWidth="1"/>
    <col min="2323" max="2323" width="12" style="618" bestFit="1" customWidth="1"/>
    <col min="2324" max="2324" width="22.296875" style="618" customWidth="1"/>
    <col min="2325" max="2327" width="6.5" style="618"/>
    <col min="2328" max="2328" width="20.3984375" style="618" customWidth="1"/>
    <col min="2329" max="2329" width="6.5" style="618"/>
    <col min="2330" max="2330" width="21.5" style="618" customWidth="1"/>
    <col min="2331" max="2560" width="6.5" style="618"/>
    <col min="2561" max="2561" width="5.19921875" style="618" customWidth="1"/>
    <col min="2562" max="2562" width="44.69921875" style="618" bestFit="1" customWidth="1"/>
    <col min="2563" max="2563" width="14" style="618" bestFit="1" customWidth="1"/>
    <col min="2564" max="2564" width="6.59765625" style="618" customWidth="1"/>
    <col min="2565" max="2565" width="9.796875" style="618" bestFit="1" customWidth="1"/>
    <col min="2566" max="2575" width="5.3984375" style="618" bestFit="1" customWidth="1"/>
    <col min="2576" max="2576" width="5.19921875" style="618" bestFit="1" customWidth="1"/>
    <col min="2577" max="2577" width="5.3984375" style="618" bestFit="1" customWidth="1"/>
    <col min="2578" max="2578" width="4.296875" style="618" bestFit="1" customWidth="1"/>
    <col min="2579" max="2579" width="12" style="618" bestFit="1" customWidth="1"/>
    <col min="2580" max="2580" width="22.296875" style="618" customWidth="1"/>
    <col min="2581" max="2583" width="6.5" style="618"/>
    <col min="2584" max="2584" width="20.3984375" style="618" customWidth="1"/>
    <col min="2585" max="2585" width="6.5" style="618"/>
    <col min="2586" max="2586" width="21.5" style="618" customWidth="1"/>
    <col min="2587" max="2816" width="6.5" style="618"/>
    <col min="2817" max="2817" width="5.19921875" style="618" customWidth="1"/>
    <col min="2818" max="2818" width="44.69921875" style="618" bestFit="1" customWidth="1"/>
    <col min="2819" max="2819" width="14" style="618" bestFit="1" customWidth="1"/>
    <col min="2820" max="2820" width="6.59765625" style="618" customWidth="1"/>
    <col min="2821" max="2821" width="9.796875" style="618" bestFit="1" customWidth="1"/>
    <col min="2822" max="2831" width="5.3984375" style="618" bestFit="1" customWidth="1"/>
    <col min="2832" max="2832" width="5.19921875" style="618" bestFit="1" customWidth="1"/>
    <col min="2833" max="2833" width="5.3984375" style="618" bestFit="1" customWidth="1"/>
    <col min="2834" max="2834" width="4.296875" style="618" bestFit="1" customWidth="1"/>
    <col min="2835" max="2835" width="12" style="618" bestFit="1" customWidth="1"/>
    <col min="2836" max="2836" width="22.296875" style="618" customWidth="1"/>
    <col min="2837" max="2839" width="6.5" style="618"/>
    <col min="2840" max="2840" width="20.3984375" style="618" customWidth="1"/>
    <col min="2841" max="2841" width="6.5" style="618"/>
    <col min="2842" max="2842" width="21.5" style="618" customWidth="1"/>
    <col min="2843" max="3072" width="6.5" style="618"/>
    <col min="3073" max="3073" width="5.19921875" style="618" customWidth="1"/>
    <col min="3074" max="3074" width="44.69921875" style="618" bestFit="1" customWidth="1"/>
    <col min="3075" max="3075" width="14" style="618" bestFit="1" customWidth="1"/>
    <col min="3076" max="3076" width="6.59765625" style="618" customWidth="1"/>
    <col min="3077" max="3077" width="9.796875" style="618" bestFit="1" customWidth="1"/>
    <col min="3078" max="3087" width="5.3984375" style="618" bestFit="1" customWidth="1"/>
    <col min="3088" max="3088" width="5.19921875" style="618" bestFit="1" customWidth="1"/>
    <col min="3089" max="3089" width="5.3984375" style="618" bestFit="1" customWidth="1"/>
    <col min="3090" max="3090" width="4.296875" style="618" bestFit="1" customWidth="1"/>
    <col min="3091" max="3091" width="12" style="618" bestFit="1" customWidth="1"/>
    <col min="3092" max="3092" width="22.296875" style="618" customWidth="1"/>
    <col min="3093" max="3095" width="6.5" style="618"/>
    <col min="3096" max="3096" width="20.3984375" style="618" customWidth="1"/>
    <col min="3097" max="3097" width="6.5" style="618"/>
    <col min="3098" max="3098" width="21.5" style="618" customWidth="1"/>
    <col min="3099" max="3328" width="6.5" style="618"/>
    <col min="3329" max="3329" width="5.19921875" style="618" customWidth="1"/>
    <col min="3330" max="3330" width="44.69921875" style="618" bestFit="1" customWidth="1"/>
    <col min="3331" max="3331" width="14" style="618" bestFit="1" customWidth="1"/>
    <col min="3332" max="3332" width="6.59765625" style="618" customWidth="1"/>
    <col min="3333" max="3333" width="9.796875" style="618" bestFit="1" customWidth="1"/>
    <col min="3334" max="3343" width="5.3984375" style="618" bestFit="1" customWidth="1"/>
    <col min="3344" max="3344" width="5.19921875" style="618" bestFit="1" customWidth="1"/>
    <col min="3345" max="3345" width="5.3984375" style="618" bestFit="1" customWidth="1"/>
    <col min="3346" max="3346" width="4.296875" style="618" bestFit="1" customWidth="1"/>
    <col min="3347" max="3347" width="12" style="618" bestFit="1" customWidth="1"/>
    <col min="3348" max="3348" width="22.296875" style="618" customWidth="1"/>
    <col min="3349" max="3351" width="6.5" style="618"/>
    <col min="3352" max="3352" width="20.3984375" style="618" customWidth="1"/>
    <col min="3353" max="3353" width="6.5" style="618"/>
    <col min="3354" max="3354" width="21.5" style="618" customWidth="1"/>
    <col min="3355" max="3584" width="6.5" style="618"/>
    <col min="3585" max="3585" width="5.19921875" style="618" customWidth="1"/>
    <col min="3586" max="3586" width="44.69921875" style="618" bestFit="1" customWidth="1"/>
    <col min="3587" max="3587" width="14" style="618" bestFit="1" customWidth="1"/>
    <col min="3588" max="3588" width="6.59765625" style="618" customWidth="1"/>
    <col min="3589" max="3589" width="9.796875" style="618" bestFit="1" customWidth="1"/>
    <col min="3590" max="3599" width="5.3984375" style="618" bestFit="1" customWidth="1"/>
    <col min="3600" max="3600" width="5.19921875" style="618" bestFit="1" customWidth="1"/>
    <col min="3601" max="3601" width="5.3984375" style="618" bestFit="1" customWidth="1"/>
    <col min="3602" max="3602" width="4.296875" style="618" bestFit="1" customWidth="1"/>
    <col min="3603" max="3603" width="12" style="618" bestFit="1" customWidth="1"/>
    <col min="3604" max="3604" width="22.296875" style="618" customWidth="1"/>
    <col min="3605" max="3607" width="6.5" style="618"/>
    <col min="3608" max="3608" width="20.3984375" style="618" customWidth="1"/>
    <col min="3609" max="3609" width="6.5" style="618"/>
    <col min="3610" max="3610" width="21.5" style="618" customWidth="1"/>
    <col min="3611" max="3840" width="6.5" style="618"/>
    <col min="3841" max="3841" width="5.19921875" style="618" customWidth="1"/>
    <col min="3842" max="3842" width="44.69921875" style="618" bestFit="1" customWidth="1"/>
    <col min="3843" max="3843" width="14" style="618" bestFit="1" customWidth="1"/>
    <col min="3844" max="3844" width="6.59765625" style="618" customWidth="1"/>
    <col min="3845" max="3845" width="9.796875" style="618" bestFit="1" customWidth="1"/>
    <col min="3846" max="3855" width="5.3984375" style="618" bestFit="1" customWidth="1"/>
    <col min="3856" max="3856" width="5.19921875" style="618" bestFit="1" customWidth="1"/>
    <col min="3857" max="3857" width="5.3984375" style="618" bestFit="1" customWidth="1"/>
    <col min="3858" max="3858" width="4.296875" style="618" bestFit="1" customWidth="1"/>
    <col min="3859" max="3859" width="12" style="618" bestFit="1" customWidth="1"/>
    <col min="3860" max="3860" width="22.296875" style="618" customWidth="1"/>
    <col min="3861" max="3863" width="6.5" style="618"/>
    <col min="3864" max="3864" width="20.3984375" style="618" customWidth="1"/>
    <col min="3865" max="3865" width="6.5" style="618"/>
    <col min="3866" max="3866" width="21.5" style="618" customWidth="1"/>
    <col min="3867" max="4096" width="6.5" style="618"/>
    <col min="4097" max="4097" width="5.19921875" style="618" customWidth="1"/>
    <col min="4098" max="4098" width="44.69921875" style="618" bestFit="1" customWidth="1"/>
    <col min="4099" max="4099" width="14" style="618" bestFit="1" customWidth="1"/>
    <col min="4100" max="4100" width="6.59765625" style="618" customWidth="1"/>
    <col min="4101" max="4101" width="9.796875" style="618" bestFit="1" customWidth="1"/>
    <col min="4102" max="4111" width="5.3984375" style="618" bestFit="1" customWidth="1"/>
    <col min="4112" max="4112" width="5.19921875" style="618" bestFit="1" customWidth="1"/>
    <col min="4113" max="4113" width="5.3984375" style="618" bestFit="1" customWidth="1"/>
    <col min="4114" max="4114" width="4.296875" style="618" bestFit="1" customWidth="1"/>
    <col min="4115" max="4115" width="12" style="618" bestFit="1" customWidth="1"/>
    <col min="4116" max="4116" width="22.296875" style="618" customWidth="1"/>
    <col min="4117" max="4119" width="6.5" style="618"/>
    <col min="4120" max="4120" width="20.3984375" style="618" customWidth="1"/>
    <col min="4121" max="4121" width="6.5" style="618"/>
    <col min="4122" max="4122" width="21.5" style="618" customWidth="1"/>
    <col min="4123" max="4352" width="6.5" style="618"/>
    <col min="4353" max="4353" width="5.19921875" style="618" customWidth="1"/>
    <col min="4354" max="4354" width="44.69921875" style="618" bestFit="1" customWidth="1"/>
    <col min="4355" max="4355" width="14" style="618" bestFit="1" customWidth="1"/>
    <col min="4356" max="4356" width="6.59765625" style="618" customWidth="1"/>
    <col min="4357" max="4357" width="9.796875" style="618" bestFit="1" customWidth="1"/>
    <col min="4358" max="4367" width="5.3984375" style="618" bestFit="1" customWidth="1"/>
    <col min="4368" max="4368" width="5.19921875" style="618" bestFit="1" customWidth="1"/>
    <col min="4369" max="4369" width="5.3984375" style="618" bestFit="1" customWidth="1"/>
    <col min="4370" max="4370" width="4.296875" style="618" bestFit="1" customWidth="1"/>
    <col min="4371" max="4371" width="12" style="618" bestFit="1" customWidth="1"/>
    <col min="4372" max="4372" width="22.296875" style="618" customWidth="1"/>
    <col min="4373" max="4375" width="6.5" style="618"/>
    <col min="4376" max="4376" width="20.3984375" style="618" customWidth="1"/>
    <col min="4377" max="4377" width="6.5" style="618"/>
    <col min="4378" max="4378" width="21.5" style="618" customWidth="1"/>
    <col min="4379" max="4608" width="6.5" style="618"/>
    <col min="4609" max="4609" width="5.19921875" style="618" customWidth="1"/>
    <col min="4610" max="4610" width="44.69921875" style="618" bestFit="1" customWidth="1"/>
    <col min="4611" max="4611" width="14" style="618" bestFit="1" customWidth="1"/>
    <col min="4612" max="4612" width="6.59765625" style="618" customWidth="1"/>
    <col min="4613" max="4613" width="9.796875" style="618" bestFit="1" customWidth="1"/>
    <col min="4614" max="4623" width="5.3984375" style="618" bestFit="1" customWidth="1"/>
    <col min="4624" max="4624" width="5.19921875" style="618" bestFit="1" customWidth="1"/>
    <col min="4625" max="4625" width="5.3984375" style="618" bestFit="1" customWidth="1"/>
    <col min="4626" max="4626" width="4.296875" style="618" bestFit="1" customWidth="1"/>
    <col min="4627" max="4627" width="12" style="618" bestFit="1" customWidth="1"/>
    <col min="4628" max="4628" width="22.296875" style="618" customWidth="1"/>
    <col min="4629" max="4631" width="6.5" style="618"/>
    <col min="4632" max="4632" width="20.3984375" style="618" customWidth="1"/>
    <col min="4633" max="4633" width="6.5" style="618"/>
    <col min="4634" max="4634" width="21.5" style="618" customWidth="1"/>
    <col min="4635" max="4864" width="6.5" style="618"/>
    <col min="4865" max="4865" width="5.19921875" style="618" customWidth="1"/>
    <col min="4866" max="4866" width="44.69921875" style="618" bestFit="1" customWidth="1"/>
    <col min="4867" max="4867" width="14" style="618" bestFit="1" customWidth="1"/>
    <col min="4868" max="4868" width="6.59765625" style="618" customWidth="1"/>
    <col min="4869" max="4869" width="9.796875" style="618" bestFit="1" customWidth="1"/>
    <col min="4870" max="4879" width="5.3984375" style="618" bestFit="1" customWidth="1"/>
    <col min="4880" max="4880" width="5.19921875" style="618" bestFit="1" customWidth="1"/>
    <col min="4881" max="4881" width="5.3984375" style="618" bestFit="1" customWidth="1"/>
    <col min="4882" max="4882" width="4.296875" style="618" bestFit="1" customWidth="1"/>
    <col min="4883" max="4883" width="12" style="618" bestFit="1" customWidth="1"/>
    <col min="4884" max="4884" width="22.296875" style="618" customWidth="1"/>
    <col min="4885" max="4887" width="6.5" style="618"/>
    <col min="4888" max="4888" width="20.3984375" style="618" customWidth="1"/>
    <col min="4889" max="4889" width="6.5" style="618"/>
    <col min="4890" max="4890" width="21.5" style="618" customWidth="1"/>
    <col min="4891" max="5120" width="6.5" style="618"/>
    <col min="5121" max="5121" width="5.19921875" style="618" customWidth="1"/>
    <col min="5122" max="5122" width="44.69921875" style="618" bestFit="1" customWidth="1"/>
    <col min="5123" max="5123" width="14" style="618" bestFit="1" customWidth="1"/>
    <col min="5124" max="5124" width="6.59765625" style="618" customWidth="1"/>
    <col min="5125" max="5125" width="9.796875" style="618" bestFit="1" customWidth="1"/>
    <col min="5126" max="5135" width="5.3984375" style="618" bestFit="1" customWidth="1"/>
    <col min="5136" max="5136" width="5.19921875" style="618" bestFit="1" customWidth="1"/>
    <col min="5137" max="5137" width="5.3984375" style="618" bestFit="1" customWidth="1"/>
    <col min="5138" max="5138" width="4.296875" style="618" bestFit="1" customWidth="1"/>
    <col min="5139" max="5139" width="12" style="618" bestFit="1" customWidth="1"/>
    <col min="5140" max="5140" width="22.296875" style="618" customWidth="1"/>
    <col min="5141" max="5143" width="6.5" style="618"/>
    <col min="5144" max="5144" width="20.3984375" style="618" customWidth="1"/>
    <col min="5145" max="5145" width="6.5" style="618"/>
    <col min="5146" max="5146" width="21.5" style="618" customWidth="1"/>
    <col min="5147" max="5376" width="6.5" style="618"/>
    <col min="5377" max="5377" width="5.19921875" style="618" customWidth="1"/>
    <col min="5378" max="5378" width="44.69921875" style="618" bestFit="1" customWidth="1"/>
    <col min="5379" max="5379" width="14" style="618" bestFit="1" customWidth="1"/>
    <col min="5380" max="5380" width="6.59765625" style="618" customWidth="1"/>
    <col min="5381" max="5381" width="9.796875" style="618" bestFit="1" customWidth="1"/>
    <col min="5382" max="5391" width="5.3984375" style="618" bestFit="1" customWidth="1"/>
    <col min="5392" max="5392" width="5.19921875" style="618" bestFit="1" customWidth="1"/>
    <col min="5393" max="5393" width="5.3984375" style="618" bestFit="1" customWidth="1"/>
    <col min="5394" max="5394" width="4.296875" style="618" bestFit="1" customWidth="1"/>
    <col min="5395" max="5395" width="12" style="618" bestFit="1" customWidth="1"/>
    <col min="5396" max="5396" width="22.296875" style="618" customWidth="1"/>
    <col min="5397" max="5399" width="6.5" style="618"/>
    <col min="5400" max="5400" width="20.3984375" style="618" customWidth="1"/>
    <col min="5401" max="5401" width="6.5" style="618"/>
    <col min="5402" max="5402" width="21.5" style="618" customWidth="1"/>
    <col min="5403" max="5632" width="6.5" style="618"/>
    <col min="5633" max="5633" width="5.19921875" style="618" customWidth="1"/>
    <col min="5634" max="5634" width="44.69921875" style="618" bestFit="1" customWidth="1"/>
    <col min="5635" max="5635" width="14" style="618" bestFit="1" customWidth="1"/>
    <col min="5636" max="5636" width="6.59765625" style="618" customWidth="1"/>
    <col min="5637" max="5637" width="9.796875" style="618" bestFit="1" customWidth="1"/>
    <col min="5638" max="5647" width="5.3984375" style="618" bestFit="1" customWidth="1"/>
    <col min="5648" max="5648" width="5.19921875" style="618" bestFit="1" customWidth="1"/>
    <col min="5649" max="5649" width="5.3984375" style="618" bestFit="1" customWidth="1"/>
    <col min="5650" max="5650" width="4.296875" style="618" bestFit="1" customWidth="1"/>
    <col min="5651" max="5651" width="12" style="618" bestFit="1" customWidth="1"/>
    <col min="5652" max="5652" width="22.296875" style="618" customWidth="1"/>
    <col min="5653" max="5655" width="6.5" style="618"/>
    <col min="5656" max="5656" width="20.3984375" style="618" customWidth="1"/>
    <col min="5657" max="5657" width="6.5" style="618"/>
    <col min="5658" max="5658" width="21.5" style="618" customWidth="1"/>
    <col min="5659" max="5888" width="6.5" style="618"/>
    <col min="5889" max="5889" width="5.19921875" style="618" customWidth="1"/>
    <col min="5890" max="5890" width="44.69921875" style="618" bestFit="1" customWidth="1"/>
    <col min="5891" max="5891" width="14" style="618" bestFit="1" customWidth="1"/>
    <col min="5892" max="5892" width="6.59765625" style="618" customWidth="1"/>
    <col min="5893" max="5893" width="9.796875" style="618" bestFit="1" customWidth="1"/>
    <col min="5894" max="5903" width="5.3984375" style="618" bestFit="1" customWidth="1"/>
    <col min="5904" max="5904" width="5.19921875" style="618" bestFit="1" customWidth="1"/>
    <col min="5905" max="5905" width="5.3984375" style="618" bestFit="1" customWidth="1"/>
    <col min="5906" max="5906" width="4.296875" style="618" bestFit="1" customWidth="1"/>
    <col min="5907" max="5907" width="12" style="618" bestFit="1" customWidth="1"/>
    <col min="5908" max="5908" width="22.296875" style="618" customWidth="1"/>
    <col min="5909" max="5911" width="6.5" style="618"/>
    <col min="5912" max="5912" width="20.3984375" style="618" customWidth="1"/>
    <col min="5913" max="5913" width="6.5" style="618"/>
    <col min="5914" max="5914" width="21.5" style="618" customWidth="1"/>
    <col min="5915" max="6144" width="6.5" style="618"/>
    <col min="6145" max="6145" width="5.19921875" style="618" customWidth="1"/>
    <col min="6146" max="6146" width="44.69921875" style="618" bestFit="1" customWidth="1"/>
    <col min="6147" max="6147" width="14" style="618" bestFit="1" customWidth="1"/>
    <col min="6148" max="6148" width="6.59765625" style="618" customWidth="1"/>
    <col min="6149" max="6149" width="9.796875" style="618" bestFit="1" customWidth="1"/>
    <col min="6150" max="6159" width="5.3984375" style="618" bestFit="1" customWidth="1"/>
    <col min="6160" max="6160" width="5.19921875" style="618" bestFit="1" customWidth="1"/>
    <col min="6161" max="6161" width="5.3984375" style="618" bestFit="1" customWidth="1"/>
    <col min="6162" max="6162" width="4.296875" style="618" bestFit="1" customWidth="1"/>
    <col min="6163" max="6163" width="12" style="618" bestFit="1" customWidth="1"/>
    <col min="6164" max="6164" width="22.296875" style="618" customWidth="1"/>
    <col min="6165" max="6167" width="6.5" style="618"/>
    <col min="6168" max="6168" width="20.3984375" style="618" customWidth="1"/>
    <col min="6169" max="6169" width="6.5" style="618"/>
    <col min="6170" max="6170" width="21.5" style="618" customWidth="1"/>
    <col min="6171" max="6400" width="6.5" style="618"/>
    <col min="6401" max="6401" width="5.19921875" style="618" customWidth="1"/>
    <col min="6402" max="6402" width="44.69921875" style="618" bestFit="1" customWidth="1"/>
    <col min="6403" max="6403" width="14" style="618" bestFit="1" customWidth="1"/>
    <col min="6404" max="6404" width="6.59765625" style="618" customWidth="1"/>
    <col min="6405" max="6405" width="9.796875" style="618" bestFit="1" customWidth="1"/>
    <col min="6406" max="6415" width="5.3984375" style="618" bestFit="1" customWidth="1"/>
    <col min="6416" max="6416" width="5.19921875" style="618" bestFit="1" customWidth="1"/>
    <col min="6417" max="6417" width="5.3984375" style="618" bestFit="1" customWidth="1"/>
    <col min="6418" max="6418" width="4.296875" style="618" bestFit="1" customWidth="1"/>
    <col min="6419" max="6419" width="12" style="618" bestFit="1" customWidth="1"/>
    <col min="6420" max="6420" width="22.296875" style="618" customWidth="1"/>
    <col min="6421" max="6423" width="6.5" style="618"/>
    <col min="6424" max="6424" width="20.3984375" style="618" customWidth="1"/>
    <col min="6425" max="6425" width="6.5" style="618"/>
    <col min="6426" max="6426" width="21.5" style="618" customWidth="1"/>
    <col min="6427" max="6656" width="6.5" style="618"/>
    <col min="6657" max="6657" width="5.19921875" style="618" customWidth="1"/>
    <col min="6658" max="6658" width="44.69921875" style="618" bestFit="1" customWidth="1"/>
    <col min="6659" max="6659" width="14" style="618" bestFit="1" customWidth="1"/>
    <col min="6660" max="6660" width="6.59765625" style="618" customWidth="1"/>
    <col min="6661" max="6661" width="9.796875" style="618" bestFit="1" customWidth="1"/>
    <col min="6662" max="6671" width="5.3984375" style="618" bestFit="1" customWidth="1"/>
    <col min="6672" max="6672" width="5.19921875" style="618" bestFit="1" customWidth="1"/>
    <col min="6673" max="6673" width="5.3984375" style="618" bestFit="1" customWidth="1"/>
    <col min="6674" max="6674" width="4.296875" style="618" bestFit="1" customWidth="1"/>
    <col min="6675" max="6675" width="12" style="618" bestFit="1" customWidth="1"/>
    <col min="6676" max="6676" width="22.296875" style="618" customWidth="1"/>
    <col min="6677" max="6679" width="6.5" style="618"/>
    <col min="6680" max="6680" width="20.3984375" style="618" customWidth="1"/>
    <col min="6681" max="6681" width="6.5" style="618"/>
    <col min="6682" max="6682" width="21.5" style="618" customWidth="1"/>
    <col min="6683" max="6912" width="6.5" style="618"/>
    <col min="6913" max="6913" width="5.19921875" style="618" customWidth="1"/>
    <col min="6914" max="6914" width="44.69921875" style="618" bestFit="1" customWidth="1"/>
    <col min="6915" max="6915" width="14" style="618" bestFit="1" customWidth="1"/>
    <col min="6916" max="6916" width="6.59765625" style="618" customWidth="1"/>
    <col min="6917" max="6917" width="9.796875" style="618" bestFit="1" customWidth="1"/>
    <col min="6918" max="6927" width="5.3984375" style="618" bestFit="1" customWidth="1"/>
    <col min="6928" max="6928" width="5.19921875" style="618" bestFit="1" customWidth="1"/>
    <col min="6929" max="6929" width="5.3984375" style="618" bestFit="1" customWidth="1"/>
    <col min="6930" max="6930" width="4.296875" style="618" bestFit="1" customWidth="1"/>
    <col min="6931" max="6931" width="12" style="618" bestFit="1" customWidth="1"/>
    <col min="6932" max="6932" width="22.296875" style="618" customWidth="1"/>
    <col min="6933" max="6935" width="6.5" style="618"/>
    <col min="6936" max="6936" width="20.3984375" style="618" customWidth="1"/>
    <col min="6937" max="6937" width="6.5" style="618"/>
    <col min="6938" max="6938" width="21.5" style="618" customWidth="1"/>
    <col min="6939" max="7168" width="6.5" style="618"/>
    <col min="7169" max="7169" width="5.19921875" style="618" customWidth="1"/>
    <col min="7170" max="7170" width="44.69921875" style="618" bestFit="1" customWidth="1"/>
    <col min="7171" max="7171" width="14" style="618" bestFit="1" customWidth="1"/>
    <col min="7172" max="7172" width="6.59765625" style="618" customWidth="1"/>
    <col min="7173" max="7173" width="9.796875" style="618" bestFit="1" customWidth="1"/>
    <col min="7174" max="7183" width="5.3984375" style="618" bestFit="1" customWidth="1"/>
    <col min="7184" max="7184" width="5.19921875" style="618" bestFit="1" customWidth="1"/>
    <col min="7185" max="7185" width="5.3984375" style="618" bestFit="1" customWidth="1"/>
    <col min="7186" max="7186" width="4.296875" style="618" bestFit="1" customWidth="1"/>
    <col min="7187" max="7187" width="12" style="618" bestFit="1" customWidth="1"/>
    <col min="7188" max="7188" width="22.296875" style="618" customWidth="1"/>
    <col min="7189" max="7191" width="6.5" style="618"/>
    <col min="7192" max="7192" width="20.3984375" style="618" customWidth="1"/>
    <col min="7193" max="7193" width="6.5" style="618"/>
    <col min="7194" max="7194" width="21.5" style="618" customWidth="1"/>
    <col min="7195" max="7424" width="6.5" style="618"/>
    <col min="7425" max="7425" width="5.19921875" style="618" customWidth="1"/>
    <col min="7426" max="7426" width="44.69921875" style="618" bestFit="1" customWidth="1"/>
    <col min="7427" max="7427" width="14" style="618" bestFit="1" customWidth="1"/>
    <col min="7428" max="7428" width="6.59765625" style="618" customWidth="1"/>
    <col min="7429" max="7429" width="9.796875" style="618" bestFit="1" customWidth="1"/>
    <col min="7430" max="7439" width="5.3984375" style="618" bestFit="1" customWidth="1"/>
    <col min="7440" max="7440" width="5.19921875" style="618" bestFit="1" customWidth="1"/>
    <col min="7441" max="7441" width="5.3984375" style="618" bestFit="1" customWidth="1"/>
    <col min="7442" max="7442" width="4.296875" style="618" bestFit="1" customWidth="1"/>
    <col min="7443" max="7443" width="12" style="618" bestFit="1" customWidth="1"/>
    <col min="7444" max="7444" width="22.296875" style="618" customWidth="1"/>
    <col min="7445" max="7447" width="6.5" style="618"/>
    <col min="7448" max="7448" width="20.3984375" style="618" customWidth="1"/>
    <col min="7449" max="7449" width="6.5" style="618"/>
    <col min="7450" max="7450" width="21.5" style="618" customWidth="1"/>
    <col min="7451" max="7680" width="6.5" style="618"/>
    <col min="7681" max="7681" width="5.19921875" style="618" customWidth="1"/>
    <col min="7682" max="7682" width="44.69921875" style="618" bestFit="1" customWidth="1"/>
    <col min="7683" max="7683" width="14" style="618" bestFit="1" customWidth="1"/>
    <col min="7684" max="7684" width="6.59765625" style="618" customWidth="1"/>
    <col min="7685" max="7685" width="9.796875" style="618" bestFit="1" customWidth="1"/>
    <col min="7686" max="7695" width="5.3984375" style="618" bestFit="1" customWidth="1"/>
    <col min="7696" max="7696" width="5.19921875" style="618" bestFit="1" customWidth="1"/>
    <col min="7697" max="7697" width="5.3984375" style="618" bestFit="1" customWidth="1"/>
    <col min="7698" max="7698" width="4.296875" style="618" bestFit="1" customWidth="1"/>
    <col min="7699" max="7699" width="12" style="618" bestFit="1" customWidth="1"/>
    <col min="7700" max="7700" width="22.296875" style="618" customWidth="1"/>
    <col min="7701" max="7703" width="6.5" style="618"/>
    <col min="7704" max="7704" width="20.3984375" style="618" customWidth="1"/>
    <col min="7705" max="7705" width="6.5" style="618"/>
    <col min="7706" max="7706" width="21.5" style="618" customWidth="1"/>
    <col min="7707" max="7936" width="6.5" style="618"/>
    <col min="7937" max="7937" width="5.19921875" style="618" customWidth="1"/>
    <col min="7938" max="7938" width="44.69921875" style="618" bestFit="1" customWidth="1"/>
    <col min="7939" max="7939" width="14" style="618" bestFit="1" customWidth="1"/>
    <col min="7940" max="7940" width="6.59765625" style="618" customWidth="1"/>
    <col min="7941" max="7941" width="9.796875" style="618" bestFit="1" customWidth="1"/>
    <col min="7942" max="7951" width="5.3984375" style="618" bestFit="1" customWidth="1"/>
    <col min="7952" max="7952" width="5.19921875" style="618" bestFit="1" customWidth="1"/>
    <col min="7953" max="7953" width="5.3984375" style="618" bestFit="1" customWidth="1"/>
    <col min="7954" max="7954" width="4.296875" style="618" bestFit="1" customWidth="1"/>
    <col min="7955" max="7955" width="12" style="618" bestFit="1" customWidth="1"/>
    <col min="7956" max="7956" width="22.296875" style="618" customWidth="1"/>
    <col min="7957" max="7959" width="6.5" style="618"/>
    <col min="7960" max="7960" width="20.3984375" style="618" customWidth="1"/>
    <col min="7961" max="7961" width="6.5" style="618"/>
    <col min="7962" max="7962" width="21.5" style="618" customWidth="1"/>
    <col min="7963" max="8192" width="6.5" style="618"/>
    <col min="8193" max="8193" width="5.19921875" style="618" customWidth="1"/>
    <col min="8194" max="8194" width="44.69921875" style="618" bestFit="1" customWidth="1"/>
    <col min="8195" max="8195" width="14" style="618" bestFit="1" customWidth="1"/>
    <col min="8196" max="8196" width="6.59765625" style="618" customWidth="1"/>
    <col min="8197" max="8197" width="9.796875" style="618" bestFit="1" customWidth="1"/>
    <col min="8198" max="8207" width="5.3984375" style="618" bestFit="1" customWidth="1"/>
    <col min="8208" max="8208" width="5.19921875" style="618" bestFit="1" customWidth="1"/>
    <col min="8209" max="8209" width="5.3984375" style="618" bestFit="1" customWidth="1"/>
    <col min="8210" max="8210" width="4.296875" style="618" bestFit="1" customWidth="1"/>
    <col min="8211" max="8211" width="12" style="618" bestFit="1" customWidth="1"/>
    <col min="8212" max="8212" width="22.296875" style="618" customWidth="1"/>
    <col min="8213" max="8215" width="6.5" style="618"/>
    <col min="8216" max="8216" width="20.3984375" style="618" customWidth="1"/>
    <col min="8217" max="8217" width="6.5" style="618"/>
    <col min="8218" max="8218" width="21.5" style="618" customWidth="1"/>
    <col min="8219" max="8448" width="6.5" style="618"/>
    <col min="8449" max="8449" width="5.19921875" style="618" customWidth="1"/>
    <col min="8450" max="8450" width="44.69921875" style="618" bestFit="1" customWidth="1"/>
    <col min="8451" max="8451" width="14" style="618" bestFit="1" customWidth="1"/>
    <col min="8452" max="8452" width="6.59765625" style="618" customWidth="1"/>
    <col min="8453" max="8453" width="9.796875" style="618" bestFit="1" customWidth="1"/>
    <col min="8454" max="8463" width="5.3984375" style="618" bestFit="1" customWidth="1"/>
    <col min="8464" max="8464" width="5.19921875" style="618" bestFit="1" customWidth="1"/>
    <col min="8465" max="8465" width="5.3984375" style="618" bestFit="1" customWidth="1"/>
    <col min="8466" max="8466" width="4.296875" style="618" bestFit="1" customWidth="1"/>
    <col min="8467" max="8467" width="12" style="618" bestFit="1" customWidth="1"/>
    <col min="8468" max="8468" width="22.296875" style="618" customWidth="1"/>
    <col min="8469" max="8471" width="6.5" style="618"/>
    <col min="8472" max="8472" width="20.3984375" style="618" customWidth="1"/>
    <col min="8473" max="8473" width="6.5" style="618"/>
    <col min="8474" max="8474" width="21.5" style="618" customWidth="1"/>
    <col min="8475" max="8704" width="6.5" style="618"/>
    <col min="8705" max="8705" width="5.19921875" style="618" customWidth="1"/>
    <col min="8706" max="8706" width="44.69921875" style="618" bestFit="1" customWidth="1"/>
    <col min="8707" max="8707" width="14" style="618" bestFit="1" customWidth="1"/>
    <col min="8708" max="8708" width="6.59765625" style="618" customWidth="1"/>
    <col min="8709" max="8709" width="9.796875" style="618" bestFit="1" customWidth="1"/>
    <col min="8710" max="8719" width="5.3984375" style="618" bestFit="1" customWidth="1"/>
    <col min="8720" max="8720" width="5.19921875" style="618" bestFit="1" customWidth="1"/>
    <col min="8721" max="8721" width="5.3984375" style="618" bestFit="1" customWidth="1"/>
    <col min="8722" max="8722" width="4.296875" style="618" bestFit="1" customWidth="1"/>
    <col min="8723" max="8723" width="12" style="618" bestFit="1" customWidth="1"/>
    <col min="8724" max="8724" width="22.296875" style="618" customWidth="1"/>
    <col min="8725" max="8727" width="6.5" style="618"/>
    <col min="8728" max="8728" width="20.3984375" style="618" customWidth="1"/>
    <col min="8729" max="8729" width="6.5" style="618"/>
    <col min="8730" max="8730" width="21.5" style="618" customWidth="1"/>
    <col min="8731" max="8960" width="6.5" style="618"/>
    <col min="8961" max="8961" width="5.19921875" style="618" customWidth="1"/>
    <col min="8962" max="8962" width="44.69921875" style="618" bestFit="1" customWidth="1"/>
    <col min="8963" max="8963" width="14" style="618" bestFit="1" customWidth="1"/>
    <col min="8964" max="8964" width="6.59765625" style="618" customWidth="1"/>
    <col min="8965" max="8965" width="9.796875" style="618" bestFit="1" customWidth="1"/>
    <col min="8966" max="8975" width="5.3984375" style="618" bestFit="1" customWidth="1"/>
    <col min="8976" max="8976" width="5.19921875" style="618" bestFit="1" customWidth="1"/>
    <col min="8977" max="8977" width="5.3984375" style="618" bestFit="1" customWidth="1"/>
    <col min="8978" max="8978" width="4.296875" style="618" bestFit="1" customWidth="1"/>
    <col min="8979" max="8979" width="12" style="618" bestFit="1" customWidth="1"/>
    <col min="8980" max="8980" width="22.296875" style="618" customWidth="1"/>
    <col min="8981" max="8983" width="6.5" style="618"/>
    <col min="8984" max="8984" width="20.3984375" style="618" customWidth="1"/>
    <col min="8985" max="8985" width="6.5" style="618"/>
    <col min="8986" max="8986" width="21.5" style="618" customWidth="1"/>
    <col min="8987" max="9216" width="6.5" style="618"/>
    <col min="9217" max="9217" width="5.19921875" style="618" customWidth="1"/>
    <col min="9218" max="9218" width="44.69921875" style="618" bestFit="1" customWidth="1"/>
    <col min="9219" max="9219" width="14" style="618" bestFit="1" customWidth="1"/>
    <col min="9220" max="9220" width="6.59765625" style="618" customWidth="1"/>
    <col min="9221" max="9221" width="9.796875" style="618" bestFit="1" customWidth="1"/>
    <col min="9222" max="9231" width="5.3984375" style="618" bestFit="1" customWidth="1"/>
    <col min="9232" max="9232" width="5.19921875" style="618" bestFit="1" customWidth="1"/>
    <col min="9233" max="9233" width="5.3984375" style="618" bestFit="1" customWidth="1"/>
    <col min="9234" max="9234" width="4.296875" style="618" bestFit="1" customWidth="1"/>
    <col min="9235" max="9235" width="12" style="618" bestFit="1" customWidth="1"/>
    <col min="9236" max="9236" width="22.296875" style="618" customWidth="1"/>
    <col min="9237" max="9239" width="6.5" style="618"/>
    <col min="9240" max="9240" width="20.3984375" style="618" customWidth="1"/>
    <col min="9241" max="9241" width="6.5" style="618"/>
    <col min="9242" max="9242" width="21.5" style="618" customWidth="1"/>
    <col min="9243" max="9472" width="6.5" style="618"/>
    <col min="9473" max="9473" width="5.19921875" style="618" customWidth="1"/>
    <col min="9474" max="9474" width="44.69921875" style="618" bestFit="1" customWidth="1"/>
    <col min="9475" max="9475" width="14" style="618" bestFit="1" customWidth="1"/>
    <col min="9476" max="9476" width="6.59765625" style="618" customWidth="1"/>
    <col min="9477" max="9477" width="9.796875" style="618" bestFit="1" customWidth="1"/>
    <col min="9478" max="9487" width="5.3984375" style="618" bestFit="1" customWidth="1"/>
    <col min="9488" max="9488" width="5.19921875" style="618" bestFit="1" customWidth="1"/>
    <col min="9489" max="9489" width="5.3984375" style="618" bestFit="1" customWidth="1"/>
    <col min="9490" max="9490" width="4.296875" style="618" bestFit="1" customWidth="1"/>
    <col min="9491" max="9491" width="12" style="618" bestFit="1" customWidth="1"/>
    <col min="9492" max="9492" width="22.296875" style="618" customWidth="1"/>
    <col min="9493" max="9495" width="6.5" style="618"/>
    <col min="9496" max="9496" width="20.3984375" style="618" customWidth="1"/>
    <col min="9497" max="9497" width="6.5" style="618"/>
    <col min="9498" max="9498" width="21.5" style="618" customWidth="1"/>
    <col min="9499" max="9728" width="6.5" style="618"/>
    <col min="9729" max="9729" width="5.19921875" style="618" customWidth="1"/>
    <col min="9730" max="9730" width="44.69921875" style="618" bestFit="1" customWidth="1"/>
    <col min="9731" max="9731" width="14" style="618" bestFit="1" customWidth="1"/>
    <col min="9732" max="9732" width="6.59765625" style="618" customWidth="1"/>
    <col min="9733" max="9733" width="9.796875" style="618" bestFit="1" customWidth="1"/>
    <col min="9734" max="9743" width="5.3984375" style="618" bestFit="1" customWidth="1"/>
    <col min="9744" max="9744" width="5.19921875" style="618" bestFit="1" customWidth="1"/>
    <col min="9745" max="9745" width="5.3984375" style="618" bestFit="1" customWidth="1"/>
    <col min="9746" max="9746" width="4.296875" style="618" bestFit="1" customWidth="1"/>
    <col min="9747" max="9747" width="12" style="618" bestFit="1" customWidth="1"/>
    <col min="9748" max="9748" width="22.296875" style="618" customWidth="1"/>
    <col min="9749" max="9751" width="6.5" style="618"/>
    <col min="9752" max="9752" width="20.3984375" style="618" customWidth="1"/>
    <col min="9753" max="9753" width="6.5" style="618"/>
    <col min="9754" max="9754" width="21.5" style="618" customWidth="1"/>
    <col min="9755" max="9984" width="6.5" style="618"/>
    <col min="9985" max="9985" width="5.19921875" style="618" customWidth="1"/>
    <col min="9986" max="9986" width="44.69921875" style="618" bestFit="1" customWidth="1"/>
    <col min="9987" max="9987" width="14" style="618" bestFit="1" customWidth="1"/>
    <col min="9988" max="9988" width="6.59765625" style="618" customWidth="1"/>
    <col min="9989" max="9989" width="9.796875" style="618" bestFit="1" customWidth="1"/>
    <col min="9990" max="9999" width="5.3984375" style="618" bestFit="1" customWidth="1"/>
    <col min="10000" max="10000" width="5.19921875" style="618" bestFit="1" customWidth="1"/>
    <col min="10001" max="10001" width="5.3984375" style="618" bestFit="1" customWidth="1"/>
    <col min="10002" max="10002" width="4.296875" style="618" bestFit="1" customWidth="1"/>
    <col min="10003" max="10003" width="12" style="618" bestFit="1" customWidth="1"/>
    <col min="10004" max="10004" width="22.296875" style="618" customWidth="1"/>
    <col min="10005" max="10007" width="6.5" style="618"/>
    <col min="10008" max="10008" width="20.3984375" style="618" customWidth="1"/>
    <col min="10009" max="10009" width="6.5" style="618"/>
    <col min="10010" max="10010" width="21.5" style="618" customWidth="1"/>
    <col min="10011" max="10240" width="6.5" style="618"/>
    <col min="10241" max="10241" width="5.19921875" style="618" customWidth="1"/>
    <col min="10242" max="10242" width="44.69921875" style="618" bestFit="1" customWidth="1"/>
    <col min="10243" max="10243" width="14" style="618" bestFit="1" customWidth="1"/>
    <col min="10244" max="10244" width="6.59765625" style="618" customWidth="1"/>
    <col min="10245" max="10245" width="9.796875" style="618" bestFit="1" customWidth="1"/>
    <col min="10246" max="10255" width="5.3984375" style="618" bestFit="1" customWidth="1"/>
    <col min="10256" max="10256" width="5.19921875" style="618" bestFit="1" customWidth="1"/>
    <col min="10257" max="10257" width="5.3984375" style="618" bestFit="1" customWidth="1"/>
    <col min="10258" max="10258" width="4.296875" style="618" bestFit="1" customWidth="1"/>
    <col min="10259" max="10259" width="12" style="618" bestFit="1" customWidth="1"/>
    <col min="10260" max="10260" width="22.296875" style="618" customWidth="1"/>
    <col min="10261" max="10263" width="6.5" style="618"/>
    <col min="10264" max="10264" width="20.3984375" style="618" customWidth="1"/>
    <col min="10265" max="10265" width="6.5" style="618"/>
    <col min="10266" max="10266" width="21.5" style="618" customWidth="1"/>
    <col min="10267" max="10496" width="6.5" style="618"/>
    <col min="10497" max="10497" width="5.19921875" style="618" customWidth="1"/>
    <col min="10498" max="10498" width="44.69921875" style="618" bestFit="1" customWidth="1"/>
    <col min="10499" max="10499" width="14" style="618" bestFit="1" customWidth="1"/>
    <col min="10500" max="10500" width="6.59765625" style="618" customWidth="1"/>
    <col min="10501" max="10501" width="9.796875" style="618" bestFit="1" customWidth="1"/>
    <col min="10502" max="10511" width="5.3984375" style="618" bestFit="1" customWidth="1"/>
    <col min="10512" max="10512" width="5.19921875" style="618" bestFit="1" customWidth="1"/>
    <col min="10513" max="10513" width="5.3984375" style="618" bestFit="1" customWidth="1"/>
    <col min="10514" max="10514" width="4.296875" style="618" bestFit="1" customWidth="1"/>
    <col min="10515" max="10515" width="12" style="618" bestFit="1" customWidth="1"/>
    <col min="10516" max="10516" width="22.296875" style="618" customWidth="1"/>
    <col min="10517" max="10519" width="6.5" style="618"/>
    <col min="10520" max="10520" width="20.3984375" style="618" customWidth="1"/>
    <col min="10521" max="10521" width="6.5" style="618"/>
    <col min="10522" max="10522" width="21.5" style="618" customWidth="1"/>
    <col min="10523" max="10752" width="6.5" style="618"/>
    <col min="10753" max="10753" width="5.19921875" style="618" customWidth="1"/>
    <col min="10754" max="10754" width="44.69921875" style="618" bestFit="1" customWidth="1"/>
    <col min="10755" max="10755" width="14" style="618" bestFit="1" customWidth="1"/>
    <col min="10756" max="10756" width="6.59765625" style="618" customWidth="1"/>
    <col min="10757" max="10757" width="9.796875" style="618" bestFit="1" customWidth="1"/>
    <col min="10758" max="10767" width="5.3984375" style="618" bestFit="1" customWidth="1"/>
    <col min="10768" max="10768" width="5.19921875" style="618" bestFit="1" customWidth="1"/>
    <col min="10769" max="10769" width="5.3984375" style="618" bestFit="1" customWidth="1"/>
    <col min="10770" max="10770" width="4.296875" style="618" bestFit="1" customWidth="1"/>
    <col min="10771" max="10771" width="12" style="618" bestFit="1" customWidth="1"/>
    <col min="10772" max="10772" width="22.296875" style="618" customWidth="1"/>
    <col min="10773" max="10775" width="6.5" style="618"/>
    <col min="10776" max="10776" width="20.3984375" style="618" customWidth="1"/>
    <col min="10777" max="10777" width="6.5" style="618"/>
    <col min="10778" max="10778" width="21.5" style="618" customWidth="1"/>
    <col min="10779" max="11008" width="6.5" style="618"/>
    <col min="11009" max="11009" width="5.19921875" style="618" customWidth="1"/>
    <col min="11010" max="11010" width="44.69921875" style="618" bestFit="1" customWidth="1"/>
    <col min="11011" max="11011" width="14" style="618" bestFit="1" customWidth="1"/>
    <col min="11012" max="11012" width="6.59765625" style="618" customWidth="1"/>
    <col min="11013" max="11013" width="9.796875" style="618" bestFit="1" customWidth="1"/>
    <col min="11014" max="11023" width="5.3984375" style="618" bestFit="1" customWidth="1"/>
    <col min="11024" max="11024" width="5.19921875" style="618" bestFit="1" customWidth="1"/>
    <col min="11025" max="11025" width="5.3984375" style="618" bestFit="1" customWidth="1"/>
    <col min="11026" max="11026" width="4.296875" style="618" bestFit="1" customWidth="1"/>
    <col min="11027" max="11027" width="12" style="618" bestFit="1" customWidth="1"/>
    <col min="11028" max="11028" width="22.296875" style="618" customWidth="1"/>
    <col min="11029" max="11031" width="6.5" style="618"/>
    <col min="11032" max="11032" width="20.3984375" style="618" customWidth="1"/>
    <col min="11033" max="11033" width="6.5" style="618"/>
    <col min="11034" max="11034" width="21.5" style="618" customWidth="1"/>
    <col min="11035" max="11264" width="6.5" style="618"/>
    <col min="11265" max="11265" width="5.19921875" style="618" customWidth="1"/>
    <col min="11266" max="11266" width="44.69921875" style="618" bestFit="1" customWidth="1"/>
    <col min="11267" max="11267" width="14" style="618" bestFit="1" customWidth="1"/>
    <col min="11268" max="11268" width="6.59765625" style="618" customWidth="1"/>
    <col min="11269" max="11269" width="9.796875" style="618" bestFit="1" customWidth="1"/>
    <col min="11270" max="11279" width="5.3984375" style="618" bestFit="1" customWidth="1"/>
    <col min="11280" max="11280" width="5.19921875" style="618" bestFit="1" customWidth="1"/>
    <col min="11281" max="11281" width="5.3984375" style="618" bestFit="1" customWidth="1"/>
    <col min="11282" max="11282" width="4.296875" style="618" bestFit="1" customWidth="1"/>
    <col min="11283" max="11283" width="12" style="618" bestFit="1" customWidth="1"/>
    <col min="11284" max="11284" width="22.296875" style="618" customWidth="1"/>
    <col min="11285" max="11287" width="6.5" style="618"/>
    <col min="11288" max="11288" width="20.3984375" style="618" customWidth="1"/>
    <col min="11289" max="11289" width="6.5" style="618"/>
    <col min="11290" max="11290" width="21.5" style="618" customWidth="1"/>
    <col min="11291" max="11520" width="6.5" style="618"/>
    <col min="11521" max="11521" width="5.19921875" style="618" customWidth="1"/>
    <col min="11522" max="11522" width="44.69921875" style="618" bestFit="1" customWidth="1"/>
    <col min="11523" max="11523" width="14" style="618" bestFit="1" customWidth="1"/>
    <col min="11524" max="11524" width="6.59765625" style="618" customWidth="1"/>
    <col min="11525" max="11525" width="9.796875" style="618" bestFit="1" customWidth="1"/>
    <col min="11526" max="11535" width="5.3984375" style="618" bestFit="1" customWidth="1"/>
    <col min="11536" max="11536" width="5.19921875" style="618" bestFit="1" customWidth="1"/>
    <col min="11537" max="11537" width="5.3984375" style="618" bestFit="1" customWidth="1"/>
    <col min="11538" max="11538" width="4.296875" style="618" bestFit="1" customWidth="1"/>
    <col min="11539" max="11539" width="12" style="618" bestFit="1" customWidth="1"/>
    <col min="11540" max="11540" width="22.296875" style="618" customWidth="1"/>
    <col min="11541" max="11543" width="6.5" style="618"/>
    <col min="11544" max="11544" width="20.3984375" style="618" customWidth="1"/>
    <col min="11545" max="11545" width="6.5" style="618"/>
    <col min="11546" max="11546" width="21.5" style="618" customWidth="1"/>
    <col min="11547" max="11776" width="6.5" style="618"/>
    <col min="11777" max="11777" width="5.19921875" style="618" customWidth="1"/>
    <col min="11778" max="11778" width="44.69921875" style="618" bestFit="1" customWidth="1"/>
    <col min="11779" max="11779" width="14" style="618" bestFit="1" customWidth="1"/>
    <col min="11780" max="11780" width="6.59765625" style="618" customWidth="1"/>
    <col min="11781" max="11781" width="9.796875" style="618" bestFit="1" customWidth="1"/>
    <col min="11782" max="11791" width="5.3984375" style="618" bestFit="1" customWidth="1"/>
    <col min="11792" max="11792" width="5.19921875" style="618" bestFit="1" customWidth="1"/>
    <col min="11793" max="11793" width="5.3984375" style="618" bestFit="1" customWidth="1"/>
    <col min="11794" max="11794" width="4.296875" style="618" bestFit="1" customWidth="1"/>
    <col min="11795" max="11795" width="12" style="618" bestFit="1" customWidth="1"/>
    <col min="11796" max="11796" width="22.296875" style="618" customWidth="1"/>
    <col min="11797" max="11799" width="6.5" style="618"/>
    <col min="11800" max="11800" width="20.3984375" style="618" customWidth="1"/>
    <col min="11801" max="11801" width="6.5" style="618"/>
    <col min="11802" max="11802" width="21.5" style="618" customWidth="1"/>
    <col min="11803" max="12032" width="6.5" style="618"/>
    <col min="12033" max="12033" width="5.19921875" style="618" customWidth="1"/>
    <col min="12034" max="12034" width="44.69921875" style="618" bestFit="1" customWidth="1"/>
    <col min="12035" max="12035" width="14" style="618" bestFit="1" customWidth="1"/>
    <col min="12036" max="12036" width="6.59765625" style="618" customWidth="1"/>
    <col min="12037" max="12037" width="9.796875" style="618" bestFit="1" customWidth="1"/>
    <col min="12038" max="12047" width="5.3984375" style="618" bestFit="1" customWidth="1"/>
    <col min="12048" max="12048" width="5.19921875" style="618" bestFit="1" customWidth="1"/>
    <col min="12049" max="12049" width="5.3984375" style="618" bestFit="1" customWidth="1"/>
    <col min="12050" max="12050" width="4.296875" style="618" bestFit="1" customWidth="1"/>
    <col min="12051" max="12051" width="12" style="618" bestFit="1" customWidth="1"/>
    <col min="12052" max="12052" width="22.296875" style="618" customWidth="1"/>
    <col min="12053" max="12055" width="6.5" style="618"/>
    <col min="12056" max="12056" width="20.3984375" style="618" customWidth="1"/>
    <col min="12057" max="12057" width="6.5" style="618"/>
    <col min="12058" max="12058" width="21.5" style="618" customWidth="1"/>
    <col min="12059" max="12288" width="6.5" style="618"/>
    <col min="12289" max="12289" width="5.19921875" style="618" customWidth="1"/>
    <col min="12290" max="12290" width="44.69921875" style="618" bestFit="1" customWidth="1"/>
    <col min="12291" max="12291" width="14" style="618" bestFit="1" customWidth="1"/>
    <col min="12292" max="12292" width="6.59765625" style="618" customWidth="1"/>
    <col min="12293" max="12293" width="9.796875" style="618" bestFit="1" customWidth="1"/>
    <col min="12294" max="12303" width="5.3984375" style="618" bestFit="1" customWidth="1"/>
    <col min="12304" max="12304" width="5.19921875" style="618" bestFit="1" customWidth="1"/>
    <col min="12305" max="12305" width="5.3984375" style="618" bestFit="1" customWidth="1"/>
    <col min="12306" max="12306" width="4.296875" style="618" bestFit="1" customWidth="1"/>
    <col min="12307" max="12307" width="12" style="618" bestFit="1" customWidth="1"/>
    <col min="12308" max="12308" width="22.296875" style="618" customWidth="1"/>
    <col min="12309" max="12311" width="6.5" style="618"/>
    <col min="12312" max="12312" width="20.3984375" style="618" customWidth="1"/>
    <col min="12313" max="12313" width="6.5" style="618"/>
    <col min="12314" max="12314" width="21.5" style="618" customWidth="1"/>
    <col min="12315" max="12544" width="6.5" style="618"/>
    <col min="12545" max="12545" width="5.19921875" style="618" customWidth="1"/>
    <col min="12546" max="12546" width="44.69921875" style="618" bestFit="1" customWidth="1"/>
    <col min="12547" max="12547" width="14" style="618" bestFit="1" customWidth="1"/>
    <col min="12548" max="12548" width="6.59765625" style="618" customWidth="1"/>
    <col min="12549" max="12549" width="9.796875" style="618" bestFit="1" customWidth="1"/>
    <col min="12550" max="12559" width="5.3984375" style="618" bestFit="1" customWidth="1"/>
    <col min="12560" max="12560" width="5.19921875" style="618" bestFit="1" customWidth="1"/>
    <col min="12561" max="12561" width="5.3984375" style="618" bestFit="1" customWidth="1"/>
    <col min="12562" max="12562" width="4.296875" style="618" bestFit="1" customWidth="1"/>
    <col min="12563" max="12563" width="12" style="618" bestFit="1" customWidth="1"/>
    <col min="12564" max="12564" width="22.296875" style="618" customWidth="1"/>
    <col min="12565" max="12567" width="6.5" style="618"/>
    <col min="12568" max="12568" width="20.3984375" style="618" customWidth="1"/>
    <col min="12569" max="12569" width="6.5" style="618"/>
    <col min="12570" max="12570" width="21.5" style="618" customWidth="1"/>
    <col min="12571" max="12800" width="6.5" style="618"/>
    <col min="12801" max="12801" width="5.19921875" style="618" customWidth="1"/>
    <col min="12802" max="12802" width="44.69921875" style="618" bestFit="1" customWidth="1"/>
    <col min="12803" max="12803" width="14" style="618" bestFit="1" customWidth="1"/>
    <col min="12804" max="12804" width="6.59765625" style="618" customWidth="1"/>
    <col min="12805" max="12805" width="9.796875" style="618" bestFit="1" customWidth="1"/>
    <col min="12806" max="12815" width="5.3984375" style="618" bestFit="1" customWidth="1"/>
    <col min="12816" max="12816" width="5.19921875" style="618" bestFit="1" customWidth="1"/>
    <col min="12817" max="12817" width="5.3984375" style="618" bestFit="1" customWidth="1"/>
    <col min="12818" max="12818" width="4.296875" style="618" bestFit="1" customWidth="1"/>
    <col min="12819" max="12819" width="12" style="618" bestFit="1" customWidth="1"/>
    <col min="12820" max="12820" width="22.296875" style="618" customWidth="1"/>
    <col min="12821" max="12823" width="6.5" style="618"/>
    <col min="12824" max="12824" width="20.3984375" style="618" customWidth="1"/>
    <col min="12825" max="12825" width="6.5" style="618"/>
    <col min="12826" max="12826" width="21.5" style="618" customWidth="1"/>
    <col min="12827" max="13056" width="6.5" style="618"/>
    <col min="13057" max="13057" width="5.19921875" style="618" customWidth="1"/>
    <col min="13058" max="13058" width="44.69921875" style="618" bestFit="1" customWidth="1"/>
    <col min="13059" max="13059" width="14" style="618" bestFit="1" customWidth="1"/>
    <col min="13060" max="13060" width="6.59765625" style="618" customWidth="1"/>
    <col min="13061" max="13061" width="9.796875" style="618" bestFit="1" customWidth="1"/>
    <col min="13062" max="13071" width="5.3984375" style="618" bestFit="1" customWidth="1"/>
    <col min="13072" max="13072" width="5.19921875" style="618" bestFit="1" customWidth="1"/>
    <col min="13073" max="13073" width="5.3984375" style="618" bestFit="1" customWidth="1"/>
    <col min="13074" max="13074" width="4.296875" style="618" bestFit="1" customWidth="1"/>
    <col min="13075" max="13075" width="12" style="618" bestFit="1" customWidth="1"/>
    <col min="13076" max="13076" width="22.296875" style="618" customWidth="1"/>
    <col min="13077" max="13079" width="6.5" style="618"/>
    <col min="13080" max="13080" width="20.3984375" style="618" customWidth="1"/>
    <col min="13081" max="13081" width="6.5" style="618"/>
    <col min="13082" max="13082" width="21.5" style="618" customWidth="1"/>
    <col min="13083" max="13312" width="6.5" style="618"/>
    <col min="13313" max="13313" width="5.19921875" style="618" customWidth="1"/>
    <col min="13314" max="13314" width="44.69921875" style="618" bestFit="1" customWidth="1"/>
    <col min="13315" max="13315" width="14" style="618" bestFit="1" customWidth="1"/>
    <col min="13316" max="13316" width="6.59765625" style="618" customWidth="1"/>
    <col min="13317" max="13317" width="9.796875" style="618" bestFit="1" customWidth="1"/>
    <col min="13318" max="13327" width="5.3984375" style="618" bestFit="1" customWidth="1"/>
    <col min="13328" max="13328" width="5.19921875" style="618" bestFit="1" customWidth="1"/>
    <col min="13329" max="13329" width="5.3984375" style="618" bestFit="1" customWidth="1"/>
    <col min="13330" max="13330" width="4.296875" style="618" bestFit="1" customWidth="1"/>
    <col min="13331" max="13331" width="12" style="618" bestFit="1" customWidth="1"/>
    <col min="13332" max="13332" width="22.296875" style="618" customWidth="1"/>
    <col min="13333" max="13335" width="6.5" style="618"/>
    <col min="13336" max="13336" width="20.3984375" style="618" customWidth="1"/>
    <col min="13337" max="13337" width="6.5" style="618"/>
    <col min="13338" max="13338" width="21.5" style="618" customWidth="1"/>
    <col min="13339" max="13568" width="6.5" style="618"/>
    <col min="13569" max="13569" width="5.19921875" style="618" customWidth="1"/>
    <col min="13570" max="13570" width="44.69921875" style="618" bestFit="1" customWidth="1"/>
    <col min="13571" max="13571" width="14" style="618" bestFit="1" customWidth="1"/>
    <col min="13572" max="13572" width="6.59765625" style="618" customWidth="1"/>
    <col min="13573" max="13573" width="9.796875" style="618" bestFit="1" customWidth="1"/>
    <col min="13574" max="13583" width="5.3984375" style="618" bestFit="1" customWidth="1"/>
    <col min="13584" max="13584" width="5.19921875" style="618" bestFit="1" customWidth="1"/>
    <col min="13585" max="13585" width="5.3984375" style="618" bestFit="1" customWidth="1"/>
    <col min="13586" max="13586" width="4.296875" style="618" bestFit="1" customWidth="1"/>
    <col min="13587" max="13587" width="12" style="618" bestFit="1" customWidth="1"/>
    <col min="13588" max="13588" width="22.296875" style="618" customWidth="1"/>
    <col min="13589" max="13591" width="6.5" style="618"/>
    <col min="13592" max="13592" width="20.3984375" style="618" customWidth="1"/>
    <col min="13593" max="13593" width="6.5" style="618"/>
    <col min="13594" max="13594" width="21.5" style="618" customWidth="1"/>
    <col min="13595" max="13824" width="6.5" style="618"/>
    <col min="13825" max="13825" width="5.19921875" style="618" customWidth="1"/>
    <col min="13826" max="13826" width="44.69921875" style="618" bestFit="1" customWidth="1"/>
    <col min="13827" max="13827" width="14" style="618" bestFit="1" customWidth="1"/>
    <col min="13828" max="13828" width="6.59765625" style="618" customWidth="1"/>
    <col min="13829" max="13829" width="9.796875" style="618" bestFit="1" customWidth="1"/>
    <col min="13830" max="13839" width="5.3984375" style="618" bestFit="1" customWidth="1"/>
    <col min="13840" max="13840" width="5.19921875" style="618" bestFit="1" customWidth="1"/>
    <col min="13841" max="13841" width="5.3984375" style="618" bestFit="1" customWidth="1"/>
    <col min="13842" max="13842" width="4.296875" style="618" bestFit="1" customWidth="1"/>
    <col min="13843" max="13843" width="12" style="618" bestFit="1" customWidth="1"/>
    <col min="13844" max="13844" width="22.296875" style="618" customWidth="1"/>
    <col min="13845" max="13847" width="6.5" style="618"/>
    <col min="13848" max="13848" width="20.3984375" style="618" customWidth="1"/>
    <col min="13849" max="13849" width="6.5" style="618"/>
    <col min="13850" max="13850" width="21.5" style="618" customWidth="1"/>
    <col min="13851" max="14080" width="6.5" style="618"/>
    <col min="14081" max="14081" width="5.19921875" style="618" customWidth="1"/>
    <col min="14082" max="14082" width="44.69921875" style="618" bestFit="1" customWidth="1"/>
    <col min="14083" max="14083" width="14" style="618" bestFit="1" customWidth="1"/>
    <col min="14084" max="14084" width="6.59765625" style="618" customWidth="1"/>
    <col min="14085" max="14085" width="9.796875" style="618" bestFit="1" customWidth="1"/>
    <col min="14086" max="14095" width="5.3984375" style="618" bestFit="1" customWidth="1"/>
    <col min="14096" max="14096" width="5.19921875" style="618" bestFit="1" customWidth="1"/>
    <col min="14097" max="14097" width="5.3984375" style="618" bestFit="1" customWidth="1"/>
    <col min="14098" max="14098" width="4.296875" style="618" bestFit="1" customWidth="1"/>
    <col min="14099" max="14099" width="12" style="618" bestFit="1" customWidth="1"/>
    <col min="14100" max="14100" width="22.296875" style="618" customWidth="1"/>
    <col min="14101" max="14103" width="6.5" style="618"/>
    <col min="14104" max="14104" width="20.3984375" style="618" customWidth="1"/>
    <col min="14105" max="14105" width="6.5" style="618"/>
    <col min="14106" max="14106" width="21.5" style="618" customWidth="1"/>
    <col min="14107" max="14336" width="6.5" style="618"/>
    <col min="14337" max="14337" width="5.19921875" style="618" customWidth="1"/>
    <col min="14338" max="14338" width="44.69921875" style="618" bestFit="1" customWidth="1"/>
    <col min="14339" max="14339" width="14" style="618" bestFit="1" customWidth="1"/>
    <col min="14340" max="14340" width="6.59765625" style="618" customWidth="1"/>
    <col min="14341" max="14341" width="9.796875" style="618" bestFit="1" customWidth="1"/>
    <col min="14342" max="14351" width="5.3984375" style="618" bestFit="1" customWidth="1"/>
    <col min="14352" max="14352" width="5.19921875" style="618" bestFit="1" customWidth="1"/>
    <col min="14353" max="14353" width="5.3984375" style="618" bestFit="1" customWidth="1"/>
    <col min="14354" max="14354" width="4.296875" style="618" bestFit="1" customWidth="1"/>
    <col min="14355" max="14355" width="12" style="618" bestFit="1" customWidth="1"/>
    <col min="14356" max="14356" width="22.296875" style="618" customWidth="1"/>
    <col min="14357" max="14359" width="6.5" style="618"/>
    <col min="14360" max="14360" width="20.3984375" style="618" customWidth="1"/>
    <col min="14361" max="14361" width="6.5" style="618"/>
    <col min="14362" max="14362" width="21.5" style="618" customWidth="1"/>
    <col min="14363" max="14592" width="6.5" style="618"/>
    <col min="14593" max="14593" width="5.19921875" style="618" customWidth="1"/>
    <col min="14594" max="14594" width="44.69921875" style="618" bestFit="1" customWidth="1"/>
    <col min="14595" max="14595" width="14" style="618" bestFit="1" customWidth="1"/>
    <col min="14596" max="14596" width="6.59765625" style="618" customWidth="1"/>
    <col min="14597" max="14597" width="9.796875" style="618" bestFit="1" customWidth="1"/>
    <col min="14598" max="14607" width="5.3984375" style="618" bestFit="1" customWidth="1"/>
    <col min="14608" max="14608" width="5.19921875" style="618" bestFit="1" customWidth="1"/>
    <col min="14609" max="14609" width="5.3984375" style="618" bestFit="1" customWidth="1"/>
    <col min="14610" max="14610" width="4.296875" style="618" bestFit="1" customWidth="1"/>
    <col min="14611" max="14611" width="12" style="618" bestFit="1" customWidth="1"/>
    <col min="14612" max="14612" width="22.296875" style="618" customWidth="1"/>
    <col min="14613" max="14615" width="6.5" style="618"/>
    <col min="14616" max="14616" width="20.3984375" style="618" customWidth="1"/>
    <col min="14617" max="14617" width="6.5" style="618"/>
    <col min="14618" max="14618" width="21.5" style="618" customWidth="1"/>
    <col min="14619" max="14848" width="6.5" style="618"/>
    <col min="14849" max="14849" width="5.19921875" style="618" customWidth="1"/>
    <col min="14850" max="14850" width="44.69921875" style="618" bestFit="1" customWidth="1"/>
    <col min="14851" max="14851" width="14" style="618" bestFit="1" customWidth="1"/>
    <col min="14852" max="14852" width="6.59765625" style="618" customWidth="1"/>
    <col min="14853" max="14853" width="9.796875" style="618" bestFit="1" customWidth="1"/>
    <col min="14854" max="14863" width="5.3984375" style="618" bestFit="1" customWidth="1"/>
    <col min="14864" max="14864" width="5.19921875" style="618" bestFit="1" customWidth="1"/>
    <col min="14865" max="14865" width="5.3984375" style="618" bestFit="1" customWidth="1"/>
    <col min="14866" max="14866" width="4.296875" style="618" bestFit="1" customWidth="1"/>
    <col min="14867" max="14867" width="12" style="618" bestFit="1" customWidth="1"/>
    <col min="14868" max="14868" width="22.296875" style="618" customWidth="1"/>
    <col min="14869" max="14871" width="6.5" style="618"/>
    <col min="14872" max="14872" width="20.3984375" style="618" customWidth="1"/>
    <col min="14873" max="14873" width="6.5" style="618"/>
    <col min="14874" max="14874" width="21.5" style="618" customWidth="1"/>
    <col min="14875" max="15104" width="6.5" style="618"/>
    <col min="15105" max="15105" width="5.19921875" style="618" customWidth="1"/>
    <col min="15106" max="15106" width="44.69921875" style="618" bestFit="1" customWidth="1"/>
    <col min="15107" max="15107" width="14" style="618" bestFit="1" customWidth="1"/>
    <col min="15108" max="15108" width="6.59765625" style="618" customWidth="1"/>
    <col min="15109" max="15109" width="9.796875" style="618" bestFit="1" customWidth="1"/>
    <col min="15110" max="15119" width="5.3984375" style="618" bestFit="1" customWidth="1"/>
    <col min="15120" max="15120" width="5.19921875" style="618" bestFit="1" customWidth="1"/>
    <col min="15121" max="15121" width="5.3984375" style="618" bestFit="1" customWidth="1"/>
    <col min="15122" max="15122" width="4.296875" style="618" bestFit="1" customWidth="1"/>
    <col min="15123" max="15123" width="12" style="618" bestFit="1" customWidth="1"/>
    <col min="15124" max="15124" width="22.296875" style="618" customWidth="1"/>
    <col min="15125" max="15127" width="6.5" style="618"/>
    <col min="15128" max="15128" width="20.3984375" style="618" customWidth="1"/>
    <col min="15129" max="15129" width="6.5" style="618"/>
    <col min="15130" max="15130" width="21.5" style="618" customWidth="1"/>
    <col min="15131" max="15360" width="6.5" style="618"/>
    <col min="15361" max="15361" width="5.19921875" style="618" customWidth="1"/>
    <col min="15362" max="15362" width="44.69921875" style="618" bestFit="1" customWidth="1"/>
    <col min="15363" max="15363" width="14" style="618" bestFit="1" customWidth="1"/>
    <col min="15364" max="15364" width="6.59765625" style="618" customWidth="1"/>
    <col min="15365" max="15365" width="9.796875" style="618" bestFit="1" customWidth="1"/>
    <col min="15366" max="15375" width="5.3984375" style="618" bestFit="1" customWidth="1"/>
    <col min="15376" max="15376" width="5.19921875" style="618" bestFit="1" customWidth="1"/>
    <col min="15377" max="15377" width="5.3984375" style="618" bestFit="1" customWidth="1"/>
    <col min="15378" max="15378" width="4.296875" style="618" bestFit="1" customWidth="1"/>
    <col min="15379" max="15379" width="12" style="618" bestFit="1" customWidth="1"/>
    <col min="15380" max="15380" width="22.296875" style="618" customWidth="1"/>
    <col min="15381" max="15383" width="6.5" style="618"/>
    <col min="15384" max="15384" width="20.3984375" style="618" customWidth="1"/>
    <col min="15385" max="15385" width="6.5" style="618"/>
    <col min="15386" max="15386" width="21.5" style="618" customWidth="1"/>
    <col min="15387" max="15616" width="6.5" style="618"/>
    <col min="15617" max="15617" width="5.19921875" style="618" customWidth="1"/>
    <col min="15618" max="15618" width="44.69921875" style="618" bestFit="1" customWidth="1"/>
    <col min="15619" max="15619" width="14" style="618" bestFit="1" customWidth="1"/>
    <col min="15620" max="15620" width="6.59765625" style="618" customWidth="1"/>
    <col min="15621" max="15621" width="9.796875" style="618" bestFit="1" customWidth="1"/>
    <col min="15622" max="15631" width="5.3984375" style="618" bestFit="1" customWidth="1"/>
    <col min="15632" max="15632" width="5.19921875" style="618" bestFit="1" customWidth="1"/>
    <col min="15633" max="15633" width="5.3984375" style="618" bestFit="1" customWidth="1"/>
    <col min="15634" max="15634" width="4.296875" style="618" bestFit="1" customWidth="1"/>
    <col min="15635" max="15635" width="12" style="618" bestFit="1" customWidth="1"/>
    <col min="15636" max="15636" width="22.296875" style="618" customWidth="1"/>
    <col min="15637" max="15639" width="6.5" style="618"/>
    <col min="15640" max="15640" width="20.3984375" style="618" customWidth="1"/>
    <col min="15641" max="15641" width="6.5" style="618"/>
    <col min="15642" max="15642" width="21.5" style="618" customWidth="1"/>
    <col min="15643" max="15872" width="6.5" style="618"/>
    <col min="15873" max="15873" width="5.19921875" style="618" customWidth="1"/>
    <col min="15874" max="15874" width="44.69921875" style="618" bestFit="1" customWidth="1"/>
    <col min="15875" max="15875" width="14" style="618" bestFit="1" customWidth="1"/>
    <col min="15876" max="15876" width="6.59765625" style="618" customWidth="1"/>
    <col min="15877" max="15877" width="9.796875" style="618" bestFit="1" customWidth="1"/>
    <col min="15878" max="15887" width="5.3984375" style="618" bestFit="1" customWidth="1"/>
    <col min="15888" max="15888" width="5.19921875" style="618" bestFit="1" customWidth="1"/>
    <col min="15889" max="15889" width="5.3984375" style="618" bestFit="1" customWidth="1"/>
    <col min="15890" max="15890" width="4.296875" style="618" bestFit="1" customWidth="1"/>
    <col min="15891" max="15891" width="12" style="618" bestFit="1" customWidth="1"/>
    <col min="15892" max="15892" width="22.296875" style="618" customWidth="1"/>
    <col min="15893" max="15895" width="6.5" style="618"/>
    <col min="15896" max="15896" width="20.3984375" style="618" customWidth="1"/>
    <col min="15897" max="15897" width="6.5" style="618"/>
    <col min="15898" max="15898" width="21.5" style="618" customWidth="1"/>
    <col min="15899" max="16128" width="6.5" style="618"/>
    <col min="16129" max="16129" width="5.19921875" style="618" customWidth="1"/>
    <col min="16130" max="16130" width="44.69921875" style="618" bestFit="1" customWidth="1"/>
    <col min="16131" max="16131" width="14" style="618" bestFit="1" customWidth="1"/>
    <col min="16132" max="16132" width="6.59765625" style="618" customWidth="1"/>
    <col min="16133" max="16133" width="9.796875" style="618" bestFit="1" customWidth="1"/>
    <col min="16134" max="16143" width="5.3984375" style="618" bestFit="1" customWidth="1"/>
    <col min="16144" max="16144" width="5.19921875" style="618" bestFit="1" customWidth="1"/>
    <col min="16145" max="16145" width="5.3984375" style="618" bestFit="1" customWidth="1"/>
    <col min="16146" max="16146" width="4.296875" style="618" bestFit="1" customWidth="1"/>
    <col min="16147" max="16147" width="12" style="618" bestFit="1" customWidth="1"/>
    <col min="16148" max="16148" width="22.296875" style="618" customWidth="1"/>
    <col min="16149" max="16151" width="6.5" style="618"/>
    <col min="16152" max="16152" width="20.3984375" style="618" customWidth="1"/>
    <col min="16153" max="16153" width="6.5" style="618"/>
    <col min="16154" max="16154" width="21.5" style="618" customWidth="1"/>
    <col min="16155" max="16384" width="6.5" style="618"/>
  </cols>
  <sheetData>
    <row r="1" spans="1:20" s="616" customFormat="1">
      <c r="A1" s="1274" t="s">
        <v>1412</v>
      </c>
      <c r="B1" s="1274"/>
      <c r="C1" s="1274"/>
      <c r="D1" s="1274"/>
      <c r="E1" s="1274"/>
      <c r="F1" s="1274"/>
      <c r="G1" s="1274"/>
      <c r="H1" s="1274"/>
      <c r="I1" s="1274"/>
      <c r="J1" s="1274"/>
      <c r="K1" s="1274"/>
      <c r="L1" s="1274"/>
      <c r="M1" s="1274"/>
      <c r="N1" s="1274"/>
      <c r="O1" s="1274"/>
      <c r="P1" s="1274"/>
      <c r="Q1" s="1274"/>
      <c r="R1" s="1274"/>
      <c r="S1" s="1274"/>
    </row>
    <row r="2" spans="1:20" s="616" customFormat="1">
      <c r="A2" s="1274" t="s">
        <v>1413</v>
      </c>
      <c r="B2" s="1274"/>
      <c r="C2" s="1274"/>
      <c r="D2" s="1274"/>
      <c r="E2" s="1274"/>
      <c r="F2" s="1274"/>
      <c r="G2" s="1274"/>
      <c r="H2" s="1274"/>
      <c r="I2" s="1274"/>
      <c r="J2" s="1274"/>
      <c r="K2" s="1274"/>
      <c r="L2" s="1274"/>
      <c r="M2" s="1274"/>
      <c r="N2" s="1274"/>
      <c r="O2" s="1274"/>
      <c r="P2" s="1274"/>
      <c r="Q2" s="1274"/>
      <c r="R2" s="1274"/>
      <c r="S2" s="1274"/>
    </row>
    <row r="3" spans="1:20">
      <c r="A3" s="1275" t="s">
        <v>523</v>
      </c>
      <c r="B3" s="1275"/>
      <c r="C3" s="1275"/>
      <c r="D3" s="1275"/>
      <c r="E3" s="1275"/>
      <c r="F3" s="1275"/>
      <c r="G3" s="1275"/>
      <c r="H3" s="1275"/>
      <c r="I3" s="1275"/>
      <c r="J3" s="1275"/>
      <c r="K3" s="1275"/>
      <c r="L3" s="1275"/>
      <c r="M3" s="1275"/>
      <c r="N3" s="1275"/>
      <c r="O3" s="1275"/>
      <c r="P3" s="1275"/>
      <c r="Q3" s="1275"/>
      <c r="R3" s="1275"/>
      <c r="S3" s="1275"/>
      <c r="T3" s="617"/>
    </row>
    <row r="4" spans="1:20" s="622" customFormat="1">
      <c r="A4" s="1276" t="s">
        <v>215</v>
      </c>
      <c r="B4" s="1276" t="s">
        <v>137</v>
      </c>
      <c r="C4" s="1276" t="s">
        <v>1414</v>
      </c>
      <c r="D4" s="1276" t="s">
        <v>806</v>
      </c>
      <c r="E4" s="1276" t="s">
        <v>1415</v>
      </c>
      <c r="F4" s="1277" t="s">
        <v>911</v>
      </c>
      <c r="G4" s="1277"/>
      <c r="H4" s="1277"/>
      <c r="I4" s="1277"/>
      <c r="J4" s="1277"/>
      <c r="K4" s="1277"/>
      <c r="L4" s="1277"/>
      <c r="M4" s="1277"/>
      <c r="N4" s="1277"/>
      <c r="O4" s="1277"/>
      <c r="P4" s="1277"/>
      <c r="Q4" s="1277"/>
      <c r="R4" s="620"/>
      <c r="S4" s="1265" t="s">
        <v>1416</v>
      </c>
      <c r="T4" s="621"/>
    </row>
    <row r="5" spans="1:20" s="626" customFormat="1" ht="75.599999999999994">
      <c r="A5" s="1276"/>
      <c r="B5" s="1276"/>
      <c r="C5" s="1276"/>
      <c r="D5" s="1276"/>
      <c r="E5" s="1276"/>
      <c r="F5" s="623" t="s">
        <v>1417</v>
      </c>
      <c r="G5" s="623" t="s">
        <v>1418</v>
      </c>
      <c r="H5" s="624" t="s">
        <v>1419</v>
      </c>
      <c r="I5" s="624" t="s">
        <v>1226</v>
      </c>
      <c r="J5" s="625" t="s">
        <v>1420</v>
      </c>
      <c r="K5" s="623" t="s">
        <v>1421</v>
      </c>
      <c r="L5" s="623" t="s">
        <v>1011</v>
      </c>
      <c r="M5" s="623" t="s">
        <v>1422</v>
      </c>
      <c r="N5" s="623" t="s">
        <v>1423</v>
      </c>
      <c r="O5" s="623" t="s">
        <v>1424</v>
      </c>
      <c r="P5" s="623" t="s">
        <v>1425</v>
      </c>
      <c r="Q5" s="623" t="s">
        <v>190</v>
      </c>
      <c r="R5" s="619" t="s">
        <v>53</v>
      </c>
      <c r="S5" s="1265"/>
    </row>
    <row r="6" spans="1:20" s="632" customFormat="1">
      <c r="A6" s="627">
        <v>1</v>
      </c>
      <c r="B6" s="628" t="s">
        <v>1426</v>
      </c>
      <c r="C6" s="628" t="s">
        <v>913</v>
      </c>
      <c r="D6" s="627" t="s">
        <v>197</v>
      </c>
      <c r="E6" s="629">
        <v>900000</v>
      </c>
      <c r="F6" s="627"/>
      <c r="G6" s="627"/>
      <c r="H6" s="627"/>
      <c r="I6" s="627"/>
      <c r="J6" s="627"/>
      <c r="K6" s="627"/>
      <c r="L6" s="627">
        <v>1</v>
      </c>
      <c r="M6" s="627"/>
      <c r="N6" s="627"/>
      <c r="O6" s="627"/>
      <c r="P6" s="627"/>
      <c r="Q6" s="627"/>
      <c r="R6" s="630">
        <f>SUM(F6:Q6)</f>
        <v>1</v>
      </c>
      <c r="S6" s="631">
        <f>R6*E6</f>
        <v>900000</v>
      </c>
    </row>
    <row r="7" spans="1:20" s="632" customFormat="1" ht="49.2">
      <c r="A7" s="627">
        <v>2</v>
      </c>
      <c r="B7" s="633" t="s">
        <v>1427</v>
      </c>
      <c r="C7" s="628" t="s">
        <v>1428</v>
      </c>
      <c r="D7" s="627" t="s">
        <v>197</v>
      </c>
      <c r="E7" s="629">
        <v>17000</v>
      </c>
      <c r="F7" s="627">
        <v>37</v>
      </c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630">
        <f>SUM(F7:Q7)</f>
        <v>37</v>
      </c>
      <c r="S7" s="631">
        <f>R7*E7</f>
        <v>629000</v>
      </c>
    </row>
    <row r="8" spans="1:20" s="632" customFormat="1" ht="49.2">
      <c r="A8" s="627">
        <v>3</v>
      </c>
      <c r="B8" s="628" t="s">
        <v>1429</v>
      </c>
      <c r="C8" s="628" t="s">
        <v>1430</v>
      </c>
      <c r="D8" s="627" t="s">
        <v>197</v>
      </c>
      <c r="E8" s="629">
        <v>45000</v>
      </c>
      <c r="F8" s="627"/>
      <c r="G8" s="627"/>
      <c r="H8" s="627"/>
      <c r="I8" s="627"/>
      <c r="J8" s="627">
        <v>4</v>
      </c>
      <c r="K8" s="627"/>
      <c r="L8" s="627"/>
      <c r="M8" s="627"/>
      <c r="N8" s="627"/>
      <c r="O8" s="627"/>
      <c r="P8" s="627"/>
      <c r="Q8" s="627"/>
      <c r="R8" s="630">
        <f>SUM(F8:Q8)</f>
        <v>4</v>
      </c>
      <c r="S8" s="631">
        <f>R8*E8</f>
        <v>180000</v>
      </c>
    </row>
    <row r="9" spans="1:20" s="632" customFormat="1">
      <c r="A9" s="627">
        <v>4</v>
      </c>
      <c r="B9" s="628" t="s">
        <v>1431</v>
      </c>
      <c r="C9" s="628" t="s">
        <v>1430</v>
      </c>
      <c r="D9" s="627" t="s">
        <v>197</v>
      </c>
      <c r="E9" s="629">
        <v>75000</v>
      </c>
      <c r="F9" s="627"/>
      <c r="G9" s="627"/>
      <c r="H9" s="627"/>
      <c r="I9" s="627"/>
      <c r="J9" s="627"/>
      <c r="K9" s="627">
        <v>2</v>
      </c>
      <c r="L9" s="627"/>
      <c r="M9" s="627"/>
      <c r="N9" s="627"/>
      <c r="O9" s="627"/>
      <c r="P9" s="627"/>
      <c r="Q9" s="627"/>
      <c r="R9" s="630">
        <f>SUM(F9:Q9)</f>
        <v>2</v>
      </c>
      <c r="S9" s="631">
        <f>R9*E9</f>
        <v>150000</v>
      </c>
    </row>
    <row r="10" spans="1:20" s="632" customFormat="1">
      <c r="A10" s="627">
        <v>5</v>
      </c>
      <c r="B10" s="628" t="s">
        <v>1432</v>
      </c>
      <c r="C10" s="628" t="s">
        <v>913</v>
      </c>
      <c r="D10" s="627" t="s">
        <v>197</v>
      </c>
      <c r="E10" s="629">
        <v>15061.22</v>
      </c>
      <c r="F10" s="627"/>
      <c r="G10" s="627"/>
      <c r="H10" s="627"/>
      <c r="I10" s="627"/>
      <c r="J10" s="627"/>
      <c r="K10" s="627"/>
      <c r="L10" s="627">
        <v>2</v>
      </c>
      <c r="M10" s="627"/>
      <c r="N10" s="627"/>
      <c r="O10" s="627"/>
      <c r="P10" s="627"/>
      <c r="Q10" s="627"/>
      <c r="R10" s="630">
        <f>SUM(F10:Q10)</f>
        <v>2</v>
      </c>
      <c r="S10" s="631">
        <f>R10*E10</f>
        <v>30122.44</v>
      </c>
    </row>
    <row r="11" spans="1:20" ht="25.2" thickBot="1">
      <c r="S11" s="635">
        <f>SUM(S6:S10)</f>
        <v>1889122.44</v>
      </c>
    </row>
    <row r="12" spans="1:20" ht="329.4" customHeight="1" thickTop="1"/>
    <row r="13" spans="1:20" s="637" customFormat="1">
      <c r="A13" s="1271" t="s">
        <v>1433</v>
      </c>
      <c r="B13" s="1271"/>
      <c r="C13" s="1271"/>
      <c r="D13" s="1271"/>
      <c r="E13" s="1271"/>
      <c r="F13" s="1271"/>
      <c r="G13" s="1271"/>
      <c r="H13" s="1271"/>
      <c r="I13" s="1271"/>
      <c r="J13" s="1271"/>
      <c r="K13" s="1271"/>
      <c r="L13" s="1271"/>
      <c r="M13" s="1271"/>
      <c r="N13" s="1271"/>
      <c r="O13" s="1271"/>
      <c r="P13" s="1271"/>
      <c r="Q13" s="1271"/>
      <c r="R13" s="1271"/>
      <c r="S13" s="636"/>
    </row>
    <row r="14" spans="1:20" s="639" customFormat="1">
      <c r="A14" s="1272" t="s">
        <v>1413</v>
      </c>
      <c r="B14" s="1272"/>
      <c r="C14" s="1272"/>
      <c r="D14" s="1272"/>
      <c r="E14" s="1272"/>
      <c r="F14" s="1272"/>
      <c r="G14" s="1272"/>
      <c r="H14" s="1272"/>
      <c r="I14" s="1272"/>
      <c r="J14" s="1272"/>
      <c r="K14" s="1272"/>
      <c r="L14" s="1272"/>
      <c r="M14" s="1272"/>
      <c r="N14" s="1272"/>
      <c r="O14" s="1272"/>
      <c r="P14" s="1272"/>
      <c r="Q14" s="1272"/>
      <c r="R14" s="1272"/>
      <c r="S14" s="638"/>
    </row>
    <row r="15" spans="1:20" s="639" customFormat="1">
      <c r="A15" s="1272" t="s">
        <v>523</v>
      </c>
      <c r="B15" s="1272"/>
      <c r="C15" s="1272"/>
      <c r="D15" s="1272"/>
      <c r="E15" s="1272"/>
      <c r="F15" s="1272"/>
      <c r="G15" s="1272"/>
      <c r="H15" s="1272"/>
      <c r="I15" s="1272"/>
      <c r="J15" s="1272"/>
      <c r="K15" s="1272"/>
      <c r="L15" s="1272"/>
      <c r="M15" s="1272"/>
      <c r="N15" s="1272"/>
      <c r="O15" s="1272"/>
      <c r="P15" s="1272"/>
      <c r="Q15" s="1272"/>
      <c r="R15" s="1272"/>
      <c r="S15" s="638"/>
    </row>
    <row r="16" spans="1:20" s="642" customFormat="1">
      <c r="A16" s="1269" t="s">
        <v>215</v>
      </c>
      <c r="B16" s="1269" t="s">
        <v>137</v>
      </c>
      <c r="C16" s="1269" t="s">
        <v>1414</v>
      </c>
      <c r="D16" s="1269" t="s">
        <v>806</v>
      </c>
      <c r="E16" s="1273" t="s">
        <v>1415</v>
      </c>
      <c r="F16" s="1270" t="s">
        <v>911</v>
      </c>
      <c r="G16" s="1270"/>
      <c r="H16" s="1270"/>
      <c r="I16" s="1270"/>
      <c r="J16" s="1270"/>
      <c r="K16" s="1270"/>
      <c r="L16" s="1270"/>
      <c r="M16" s="1270"/>
      <c r="N16" s="1270"/>
      <c r="O16" s="1270"/>
      <c r="P16" s="1270"/>
      <c r="Q16" s="1270"/>
      <c r="R16" s="641"/>
      <c r="S16" s="1266" t="s">
        <v>1416</v>
      </c>
    </row>
    <row r="17" spans="1:20" s="646" customFormat="1" ht="75.599999999999994">
      <c r="A17" s="1269"/>
      <c r="B17" s="1269"/>
      <c r="C17" s="1269"/>
      <c r="D17" s="1269"/>
      <c r="E17" s="1273"/>
      <c r="F17" s="643" t="s">
        <v>1417</v>
      </c>
      <c r="G17" s="643" t="s">
        <v>1418</v>
      </c>
      <c r="H17" s="644" t="s">
        <v>1419</v>
      </c>
      <c r="I17" s="644" t="s">
        <v>1226</v>
      </c>
      <c r="J17" s="645" t="s">
        <v>1420</v>
      </c>
      <c r="K17" s="643" t="s">
        <v>1421</v>
      </c>
      <c r="L17" s="643" t="s">
        <v>1011</v>
      </c>
      <c r="M17" s="643" t="s">
        <v>1422</v>
      </c>
      <c r="N17" s="643" t="s">
        <v>1423</v>
      </c>
      <c r="O17" s="643" t="s">
        <v>1424</v>
      </c>
      <c r="P17" s="643" t="s">
        <v>1425</v>
      </c>
      <c r="Q17" s="643" t="s">
        <v>190</v>
      </c>
      <c r="R17" s="640" t="s">
        <v>53</v>
      </c>
      <c r="S17" s="1266"/>
    </row>
    <row r="18" spans="1:20" s="658" customFormat="1">
      <c r="A18" s="647">
        <v>1</v>
      </c>
      <c r="B18" s="648" t="s">
        <v>1434</v>
      </c>
      <c r="C18" s="647" t="s">
        <v>258</v>
      </c>
      <c r="D18" s="157" t="s">
        <v>258</v>
      </c>
      <c r="E18" s="649">
        <v>1200000</v>
      </c>
      <c r="F18" s="650"/>
      <c r="G18" s="650"/>
      <c r="H18" s="650"/>
      <c r="I18" s="651"/>
      <c r="J18" s="651"/>
      <c r="K18" s="652"/>
      <c r="L18" s="650"/>
      <c r="M18" s="650"/>
      <c r="N18" s="650"/>
      <c r="O18" s="650"/>
      <c r="P18" s="653"/>
      <c r="Q18" s="654">
        <v>1</v>
      </c>
      <c r="R18" s="655">
        <f t="shared" ref="R18:R47" si="0">SUM(F18:Q18)</f>
        <v>1</v>
      </c>
      <c r="S18" s="656">
        <f t="shared" ref="S18:S48" si="1">R18*E18</f>
        <v>1200000</v>
      </c>
      <c r="T18" s="657"/>
    </row>
    <row r="19" spans="1:20" s="658" customFormat="1">
      <c r="A19" s="647">
        <v>2</v>
      </c>
      <c r="B19" s="648" t="s">
        <v>1435</v>
      </c>
      <c r="C19" s="647" t="s">
        <v>258</v>
      </c>
      <c r="D19" s="157" t="s">
        <v>258</v>
      </c>
      <c r="E19" s="659">
        <v>490000</v>
      </c>
      <c r="F19" s="650"/>
      <c r="G19" s="650"/>
      <c r="H19" s="650"/>
      <c r="I19" s="651"/>
      <c r="J19" s="651"/>
      <c r="K19" s="652"/>
      <c r="L19" s="650"/>
      <c r="M19" s="650"/>
      <c r="N19" s="650"/>
      <c r="O19" s="650"/>
      <c r="P19" s="653"/>
      <c r="Q19" s="654">
        <v>1</v>
      </c>
      <c r="R19" s="655">
        <f t="shared" si="0"/>
        <v>1</v>
      </c>
      <c r="S19" s="656">
        <f t="shared" si="1"/>
        <v>490000</v>
      </c>
      <c r="T19" s="657"/>
    </row>
    <row r="20" spans="1:20" s="661" customFormat="1">
      <c r="A20" s="647">
        <v>3</v>
      </c>
      <c r="B20" s="648" t="s">
        <v>1436</v>
      </c>
      <c r="C20" s="647" t="s">
        <v>258</v>
      </c>
      <c r="D20" s="157" t="s">
        <v>258</v>
      </c>
      <c r="E20" s="649">
        <v>490000</v>
      </c>
      <c r="F20" s="650"/>
      <c r="G20" s="650"/>
      <c r="H20" s="650"/>
      <c r="I20" s="660"/>
      <c r="J20" s="660"/>
      <c r="K20" s="652"/>
      <c r="L20" s="157"/>
      <c r="M20" s="650"/>
      <c r="N20" s="650"/>
      <c r="O20" s="650"/>
      <c r="P20" s="653"/>
      <c r="Q20" s="654">
        <v>1</v>
      </c>
      <c r="R20" s="655">
        <f t="shared" si="0"/>
        <v>1</v>
      </c>
      <c r="S20" s="656">
        <f t="shared" si="1"/>
        <v>490000</v>
      </c>
    </row>
    <row r="21" spans="1:20" s="661" customFormat="1">
      <c r="A21" s="647">
        <v>4</v>
      </c>
      <c r="B21" s="648" t="s">
        <v>1437</v>
      </c>
      <c r="C21" s="647" t="s">
        <v>258</v>
      </c>
      <c r="D21" s="157" t="s">
        <v>258</v>
      </c>
      <c r="E21" s="659">
        <v>400000</v>
      </c>
      <c r="F21" s="650"/>
      <c r="G21" s="650"/>
      <c r="H21" s="650"/>
      <c r="I21" s="660"/>
      <c r="J21" s="660"/>
      <c r="K21" s="652"/>
      <c r="L21" s="157"/>
      <c r="M21" s="650"/>
      <c r="N21" s="650"/>
      <c r="O21" s="650"/>
      <c r="P21" s="653"/>
      <c r="Q21" s="654">
        <v>1</v>
      </c>
      <c r="R21" s="655">
        <f t="shared" si="0"/>
        <v>1</v>
      </c>
      <c r="S21" s="656">
        <f t="shared" si="1"/>
        <v>400000</v>
      </c>
      <c r="T21" s="662"/>
    </row>
    <row r="22" spans="1:20" s="661" customFormat="1" ht="42">
      <c r="A22" s="647">
        <v>5</v>
      </c>
      <c r="B22" s="648" t="s">
        <v>1438</v>
      </c>
      <c r="C22" s="647" t="s">
        <v>258</v>
      </c>
      <c r="D22" s="157" t="s">
        <v>258</v>
      </c>
      <c r="E22" s="659">
        <v>300000</v>
      </c>
      <c r="F22" s="650"/>
      <c r="G22" s="650"/>
      <c r="H22" s="650"/>
      <c r="I22" s="660"/>
      <c r="J22" s="660"/>
      <c r="K22" s="652"/>
      <c r="L22" s="157"/>
      <c r="M22" s="650"/>
      <c r="N22" s="650"/>
      <c r="O22" s="650"/>
      <c r="P22" s="653"/>
      <c r="Q22" s="654">
        <v>1</v>
      </c>
      <c r="R22" s="655">
        <f t="shared" si="0"/>
        <v>1</v>
      </c>
      <c r="S22" s="656">
        <f t="shared" si="1"/>
        <v>300000</v>
      </c>
      <c r="T22" s="662"/>
    </row>
    <row r="23" spans="1:20" s="661" customFormat="1">
      <c r="A23" s="647">
        <v>6</v>
      </c>
      <c r="B23" s="648" t="s">
        <v>1439</v>
      </c>
      <c r="C23" s="647" t="s">
        <v>258</v>
      </c>
      <c r="D23" s="157" t="s">
        <v>258</v>
      </c>
      <c r="E23" s="659">
        <v>300000</v>
      </c>
      <c r="F23" s="650"/>
      <c r="G23" s="650"/>
      <c r="H23" s="650"/>
      <c r="I23" s="660"/>
      <c r="J23" s="660"/>
      <c r="K23" s="652"/>
      <c r="L23" s="157"/>
      <c r="M23" s="650"/>
      <c r="N23" s="650"/>
      <c r="O23" s="650"/>
      <c r="P23" s="653"/>
      <c r="Q23" s="654">
        <v>1</v>
      </c>
      <c r="R23" s="655">
        <f t="shared" si="0"/>
        <v>1</v>
      </c>
      <c r="S23" s="656">
        <f t="shared" si="1"/>
        <v>300000</v>
      </c>
    </row>
    <row r="24" spans="1:20" s="661" customFormat="1">
      <c r="A24" s="647">
        <v>7</v>
      </c>
      <c r="B24" s="648" t="s">
        <v>1440</v>
      </c>
      <c r="C24" s="647" t="s">
        <v>258</v>
      </c>
      <c r="D24" s="157" t="s">
        <v>258</v>
      </c>
      <c r="E24" s="659">
        <v>100000</v>
      </c>
      <c r="F24" s="650"/>
      <c r="G24" s="650"/>
      <c r="H24" s="650"/>
      <c r="I24" s="660"/>
      <c r="J24" s="660"/>
      <c r="K24" s="652"/>
      <c r="L24" s="650"/>
      <c r="M24" s="650"/>
      <c r="N24" s="650"/>
      <c r="O24" s="650"/>
      <c r="P24" s="653"/>
      <c r="Q24" s="654">
        <v>1</v>
      </c>
      <c r="R24" s="655">
        <f t="shared" si="0"/>
        <v>1</v>
      </c>
      <c r="S24" s="656">
        <f t="shared" si="1"/>
        <v>100000</v>
      </c>
      <c r="T24" s="662"/>
    </row>
    <row r="25" spans="1:20" s="671" customFormat="1">
      <c r="A25" s="647">
        <v>8</v>
      </c>
      <c r="B25" s="663" t="s">
        <v>1441</v>
      </c>
      <c r="C25" s="664" t="s">
        <v>258</v>
      </c>
      <c r="D25" s="157" t="s">
        <v>258</v>
      </c>
      <c r="E25" s="665">
        <v>300000</v>
      </c>
      <c r="F25" s="650"/>
      <c r="G25" s="650"/>
      <c r="H25" s="650"/>
      <c r="I25" s="666"/>
      <c r="J25" s="666"/>
      <c r="K25" s="667"/>
      <c r="L25" s="668"/>
      <c r="M25" s="668"/>
      <c r="N25" s="668"/>
      <c r="O25" s="668"/>
      <c r="P25" s="669"/>
      <c r="Q25" s="666">
        <v>7</v>
      </c>
      <c r="R25" s="655">
        <f t="shared" si="0"/>
        <v>7</v>
      </c>
      <c r="S25" s="656">
        <f t="shared" si="1"/>
        <v>2100000</v>
      </c>
      <c r="T25" s="670"/>
    </row>
    <row r="26" spans="1:20" s="674" customFormat="1">
      <c r="A26" s="647">
        <v>9</v>
      </c>
      <c r="B26" s="672" t="s">
        <v>1442</v>
      </c>
      <c r="C26" s="673" t="s">
        <v>1430</v>
      </c>
      <c r="D26" s="673" t="s">
        <v>197</v>
      </c>
      <c r="E26" s="629">
        <v>260000</v>
      </c>
      <c r="F26" s="673"/>
      <c r="G26" s="673"/>
      <c r="H26" s="673"/>
      <c r="I26" s="673"/>
      <c r="J26" s="673"/>
      <c r="K26" s="673"/>
      <c r="L26" s="673">
        <v>1</v>
      </c>
      <c r="M26" s="673"/>
      <c r="N26" s="673"/>
      <c r="O26" s="673"/>
      <c r="P26" s="673"/>
      <c r="Q26" s="673"/>
      <c r="R26" s="655">
        <f t="shared" si="0"/>
        <v>1</v>
      </c>
      <c r="S26" s="656">
        <f t="shared" si="1"/>
        <v>260000</v>
      </c>
    </row>
    <row r="27" spans="1:20" s="674" customFormat="1">
      <c r="A27" s="647">
        <v>10</v>
      </c>
      <c r="B27" s="675" t="s">
        <v>1443</v>
      </c>
      <c r="C27" s="673" t="s">
        <v>1430</v>
      </c>
      <c r="D27" s="673" t="s">
        <v>197</v>
      </c>
      <c r="E27" s="629">
        <v>100000</v>
      </c>
      <c r="F27" s="673"/>
      <c r="G27" s="673"/>
      <c r="H27" s="673"/>
      <c r="I27" s="673"/>
      <c r="J27" s="673">
        <v>2</v>
      </c>
      <c r="K27" s="673"/>
      <c r="L27" s="673"/>
      <c r="M27" s="673"/>
      <c r="N27" s="673"/>
      <c r="O27" s="673"/>
      <c r="P27" s="673"/>
      <c r="Q27" s="673"/>
      <c r="R27" s="655">
        <f t="shared" si="0"/>
        <v>2</v>
      </c>
      <c r="S27" s="656">
        <f t="shared" si="1"/>
        <v>200000</v>
      </c>
    </row>
    <row r="28" spans="1:20" s="674" customFormat="1" ht="49.2">
      <c r="A28" s="647">
        <v>11</v>
      </c>
      <c r="B28" s="675" t="s">
        <v>1444</v>
      </c>
      <c r="C28" s="673" t="s">
        <v>1428</v>
      </c>
      <c r="D28" s="673" t="s">
        <v>197</v>
      </c>
      <c r="E28" s="629">
        <v>200000</v>
      </c>
      <c r="F28" s="673">
        <v>1</v>
      </c>
      <c r="G28" s="673"/>
      <c r="H28" s="673"/>
      <c r="I28" s="673"/>
      <c r="J28" s="673"/>
      <c r="K28" s="673"/>
      <c r="L28" s="673"/>
      <c r="M28" s="673"/>
      <c r="N28" s="673"/>
      <c r="O28" s="673"/>
      <c r="P28" s="673"/>
      <c r="Q28" s="673"/>
      <c r="R28" s="655">
        <f t="shared" si="0"/>
        <v>1</v>
      </c>
      <c r="S28" s="656">
        <f t="shared" si="1"/>
        <v>200000</v>
      </c>
    </row>
    <row r="29" spans="1:20" s="681" customFormat="1">
      <c r="A29" s="647">
        <v>12</v>
      </c>
      <c r="B29" s="676" t="s">
        <v>1445</v>
      </c>
      <c r="C29" s="677" t="s">
        <v>913</v>
      </c>
      <c r="D29" s="677" t="s">
        <v>197</v>
      </c>
      <c r="E29" s="678">
        <v>90000</v>
      </c>
      <c r="F29" s="677"/>
      <c r="G29" s="677"/>
      <c r="H29" s="677"/>
      <c r="I29" s="677"/>
      <c r="J29" s="677"/>
      <c r="K29" s="677"/>
      <c r="L29" s="677">
        <v>1</v>
      </c>
      <c r="M29" s="677"/>
      <c r="N29" s="677"/>
      <c r="O29" s="677"/>
      <c r="P29" s="677"/>
      <c r="Q29" s="677"/>
      <c r="R29" s="679">
        <f t="shared" si="0"/>
        <v>1</v>
      </c>
      <c r="S29" s="680">
        <f t="shared" si="1"/>
        <v>90000</v>
      </c>
    </row>
    <row r="30" spans="1:20" s="674" customFormat="1">
      <c r="A30" s="647">
        <v>13</v>
      </c>
      <c r="B30" s="672" t="s">
        <v>1446</v>
      </c>
      <c r="C30" s="673" t="s">
        <v>913</v>
      </c>
      <c r="D30" s="673" t="s">
        <v>200</v>
      </c>
      <c r="E30" s="629">
        <v>15000</v>
      </c>
      <c r="F30" s="673"/>
      <c r="G30" s="673"/>
      <c r="H30" s="673"/>
      <c r="I30" s="673">
        <v>10</v>
      </c>
      <c r="J30" s="673"/>
      <c r="K30" s="673"/>
      <c r="L30" s="673"/>
      <c r="M30" s="673"/>
      <c r="N30" s="673"/>
      <c r="O30" s="673"/>
      <c r="P30" s="673"/>
      <c r="Q30" s="673"/>
      <c r="R30" s="655">
        <f t="shared" si="0"/>
        <v>10</v>
      </c>
      <c r="S30" s="656">
        <f t="shared" si="1"/>
        <v>150000</v>
      </c>
    </row>
    <row r="31" spans="1:20" s="674" customFormat="1">
      <c r="A31" s="647">
        <v>14</v>
      </c>
      <c r="B31" s="672" t="s">
        <v>1447</v>
      </c>
      <c r="C31" s="673" t="s">
        <v>913</v>
      </c>
      <c r="D31" s="673" t="s">
        <v>200</v>
      </c>
      <c r="E31" s="629">
        <v>35000</v>
      </c>
      <c r="F31" s="673"/>
      <c r="G31" s="673"/>
      <c r="H31" s="673"/>
      <c r="I31" s="673">
        <v>4</v>
      </c>
      <c r="J31" s="673"/>
      <c r="K31" s="673"/>
      <c r="L31" s="673"/>
      <c r="M31" s="673"/>
      <c r="N31" s="673"/>
      <c r="O31" s="673"/>
      <c r="P31" s="673"/>
      <c r="Q31" s="673"/>
      <c r="R31" s="655">
        <f t="shared" si="0"/>
        <v>4</v>
      </c>
      <c r="S31" s="656">
        <f t="shared" si="1"/>
        <v>140000</v>
      </c>
    </row>
    <row r="32" spans="1:20" s="674" customFormat="1">
      <c r="A32" s="647">
        <v>15</v>
      </c>
      <c r="B32" s="672" t="s">
        <v>1448</v>
      </c>
      <c r="C32" s="682" t="s">
        <v>1449</v>
      </c>
      <c r="D32" s="673" t="s">
        <v>197</v>
      </c>
      <c r="E32" s="629">
        <v>100000</v>
      </c>
      <c r="F32" s="673"/>
      <c r="G32" s="673"/>
      <c r="H32" s="673"/>
      <c r="I32" s="673"/>
      <c r="J32" s="673"/>
      <c r="K32" s="673">
        <v>1</v>
      </c>
      <c r="L32" s="673"/>
      <c r="M32" s="673"/>
      <c r="N32" s="673"/>
      <c r="O32" s="673"/>
      <c r="P32" s="673"/>
      <c r="Q32" s="673"/>
      <c r="R32" s="655">
        <f t="shared" si="0"/>
        <v>1</v>
      </c>
      <c r="S32" s="656">
        <f t="shared" si="1"/>
        <v>100000</v>
      </c>
    </row>
    <row r="33" spans="1:19" s="674" customFormat="1">
      <c r="A33" s="647">
        <v>16</v>
      </c>
      <c r="B33" s="672" t="s">
        <v>1450</v>
      </c>
      <c r="C33" s="682" t="s">
        <v>1449</v>
      </c>
      <c r="D33" s="673" t="s">
        <v>197</v>
      </c>
      <c r="E33" s="629">
        <v>100000</v>
      </c>
      <c r="F33" s="673"/>
      <c r="G33" s="673"/>
      <c r="H33" s="673"/>
      <c r="I33" s="673"/>
      <c r="J33" s="673"/>
      <c r="K33" s="673">
        <v>1</v>
      </c>
      <c r="L33" s="673"/>
      <c r="M33" s="673"/>
      <c r="N33" s="673"/>
      <c r="O33" s="673"/>
      <c r="P33" s="673"/>
      <c r="Q33" s="673"/>
      <c r="R33" s="655">
        <f t="shared" si="0"/>
        <v>1</v>
      </c>
      <c r="S33" s="656">
        <f t="shared" si="1"/>
        <v>100000</v>
      </c>
    </row>
    <row r="34" spans="1:19" s="674" customFormat="1">
      <c r="A34" s="647">
        <v>17</v>
      </c>
      <c r="B34" s="672" t="s">
        <v>1451</v>
      </c>
      <c r="C34" s="682" t="s">
        <v>1449</v>
      </c>
      <c r="D34" s="673" t="s">
        <v>197</v>
      </c>
      <c r="E34" s="629">
        <v>100000</v>
      </c>
      <c r="F34" s="673"/>
      <c r="G34" s="673"/>
      <c r="H34" s="673"/>
      <c r="I34" s="673"/>
      <c r="J34" s="673"/>
      <c r="K34" s="673">
        <v>1</v>
      </c>
      <c r="L34" s="673"/>
      <c r="M34" s="673"/>
      <c r="N34" s="673"/>
      <c r="O34" s="673"/>
      <c r="P34" s="673"/>
      <c r="Q34" s="673"/>
      <c r="R34" s="655">
        <f t="shared" si="0"/>
        <v>1</v>
      </c>
      <c r="S34" s="656">
        <f t="shared" si="1"/>
        <v>100000</v>
      </c>
    </row>
    <row r="35" spans="1:19" s="674" customFormat="1">
      <c r="A35" s="647">
        <v>18</v>
      </c>
      <c r="B35" s="672" t="s">
        <v>1452</v>
      </c>
      <c r="C35" s="682" t="s">
        <v>1453</v>
      </c>
      <c r="D35" s="673" t="s">
        <v>197</v>
      </c>
      <c r="E35" s="629">
        <v>23500</v>
      </c>
      <c r="F35" s="673"/>
      <c r="G35" s="673"/>
      <c r="H35" s="673"/>
      <c r="I35" s="673"/>
      <c r="J35" s="673"/>
      <c r="K35" s="673"/>
      <c r="L35" s="673"/>
      <c r="M35" s="673">
        <v>4</v>
      </c>
      <c r="N35" s="673"/>
      <c r="O35" s="673"/>
      <c r="P35" s="673"/>
      <c r="Q35" s="673"/>
      <c r="R35" s="655">
        <f t="shared" si="0"/>
        <v>4</v>
      </c>
      <c r="S35" s="656">
        <f t="shared" si="1"/>
        <v>94000</v>
      </c>
    </row>
    <row r="36" spans="1:19" s="674" customFormat="1" ht="49.2">
      <c r="A36" s="647">
        <v>19</v>
      </c>
      <c r="B36" s="683" t="s">
        <v>1454</v>
      </c>
      <c r="C36" s="673" t="s">
        <v>203</v>
      </c>
      <c r="D36" s="673" t="s">
        <v>197</v>
      </c>
      <c r="E36" s="629">
        <v>13000</v>
      </c>
      <c r="F36" s="673">
        <v>3</v>
      </c>
      <c r="G36" s="673"/>
      <c r="H36" s="673"/>
      <c r="I36" s="673"/>
      <c r="J36" s="673"/>
      <c r="K36" s="673"/>
      <c r="L36" s="673"/>
      <c r="M36" s="673"/>
      <c r="N36" s="673"/>
      <c r="O36" s="673"/>
      <c r="P36" s="673"/>
      <c r="Q36" s="673"/>
      <c r="R36" s="655">
        <f t="shared" si="0"/>
        <v>3</v>
      </c>
      <c r="S36" s="656">
        <f t="shared" si="1"/>
        <v>39000</v>
      </c>
    </row>
    <row r="37" spans="1:19" s="642" customFormat="1">
      <c r="A37" s="1269" t="s">
        <v>215</v>
      </c>
      <c r="B37" s="1269" t="s">
        <v>137</v>
      </c>
      <c r="C37" s="1269" t="s">
        <v>1414</v>
      </c>
      <c r="D37" s="1269" t="s">
        <v>806</v>
      </c>
      <c r="E37" s="1273" t="s">
        <v>1415</v>
      </c>
      <c r="F37" s="1270" t="s">
        <v>911</v>
      </c>
      <c r="G37" s="1270"/>
      <c r="H37" s="1270"/>
      <c r="I37" s="1270"/>
      <c r="J37" s="1270"/>
      <c r="K37" s="1270"/>
      <c r="L37" s="1270"/>
      <c r="M37" s="1270"/>
      <c r="N37" s="1270"/>
      <c r="O37" s="1270"/>
      <c r="P37" s="1270"/>
      <c r="Q37" s="1270"/>
      <c r="R37" s="641"/>
      <c r="S37" s="1266" t="s">
        <v>1416</v>
      </c>
    </row>
    <row r="38" spans="1:19" s="646" customFormat="1" ht="75.599999999999994">
      <c r="A38" s="1269"/>
      <c r="B38" s="1269"/>
      <c r="C38" s="1269"/>
      <c r="D38" s="1269"/>
      <c r="E38" s="1273"/>
      <c r="F38" s="643" t="s">
        <v>1417</v>
      </c>
      <c r="G38" s="643" t="s">
        <v>1418</v>
      </c>
      <c r="H38" s="644" t="s">
        <v>1419</v>
      </c>
      <c r="I38" s="644" t="s">
        <v>1226</v>
      </c>
      <c r="J38" s="645" t="s">
        <v>1420</v>
      </c>
      <c r="K38" s="643" t="s">
        <v>1421</v>
      </c>
      <c r="L38" s="643" t="s">
        <v>1011</v>
      </c>
      <c r="M38" s="643" t="s">
        <v>1422</v>
      </c>
      <c r="N38" s="643" t="s">
        <v>1423</v>
      </c>
      <c r="O38" s="643" t="s">
        <v>1424</v>
      </c>
      <c r="P38" s="643" t="s">
        <v>1425</v>
      </c>
      <c r="Q38" s="643" t="s">
        <v>190</v>
      </c>
      <c r="R38" s="640" t="s">
        <v>53</v>
      </c>
      <c r="S38" s="1266"/>
    </row>
    <row r="39" spans="1:19" s="674" customFormat="1">
      <c r="A39" s="647">
        <v>20</v>
      </c>
      <c r="B39" s="672" t="s">
        <v>1455</v>
      </c>
      <c r="C39" s="682" t="s">
        <v>1456</v>
      </c>
      <c r="D39" s="673" t="s">
        <v>196</v>
      </c>
      <c r="E39" s="629">
        <v>38355</v>
      </c>
      <c r="F39" s="673"/>
      <c r="G39" s="673"/>
      <c r="H39" s="673"/>
      <c r="I39" s="673"/>
      <c r="J39" s="673"/>
      <c r="K39" s="673"/>
      <c r="L39" s="673"/>
      <c r="M39" s="673">
        <v>1</v>
      </c>
      <c r="N39" s="673"/>
      <c r="O39" s="673"/>
      <c r="P39" s="673"/>
      <c r="Q39" s="673"/>
      <c r="R39" s="655">
        <f t="shared" si="0"/>
        <v>1</v>
      </c>
      <c r="S39" s="656">
        <f t="shared" si="1"/>
        <v>38355</v>
      </c>
    </row>
    <row r="40" spans="1:19" s="674" customFormat="1">
      <c r="A40" s="647">
        <v>21</v>
      </c>
      <c r="B40" s="672" t="s">
        <v>1457</v>
      </c>
      <c r="C40" s="673" t="s">
        <v>913</v>
      </c>
      <c r="D40" s="673" t="s">
        <v>197</v>
      </c>
      <c r="E40" s="629">
        <v>19000</v>
      </c>
      <c r="F40" s="673"/>
      <c r="G40" s="673"/>
      <c r="H40" s="673"/>
      <c r="I40" s="673"/>
      <c r="J40" s="673"/>
      <c r="K40" s="673"/>
      <c r="L40" s="673">
        <v>2</v>
      </c>
      <c r="M40" s="673"/>
      <c r="N40" s="673"/>
      <c r="O40" s="673"/>
      <c r="P40" s="673"/>
      <c r="Q40" s="673"/>
      <c r="R40" s="655">
        <f t="shared" si="0"/>
        <v>2</v>
      </c>
      <c r="S40" s="656">
        <f t="shared" si="1"/>
        <v>38000</v>
      </c>
    </row>
    <row r="41" spans="1:19" s="674" customFormat="1">
      <c r="A41" s="647">
        <v>22</v>
      </c>
      <c r="B41" s="672" t="s">
        <v>1458</v>
      </c>
      <c r="C41" s="682" t="s">
        <v>1449</v>
      </c>
      <c r="D41" s="673" t="s">
        <v>197</v>
      </c>
      <c r="E41" s="629">
        <v>37900</v>
      </c>
      <c r="F41" s="673"/>
      <c r="G41" s="673"/>
      <c r="H41" s="673"/>
      <c r="I41" s="673"/>
      <c r="J41" s="673"/>
      <c r="K41" s="673"/>
      <c r="L41" s="673"/>
      <c r="M41" s="673">
        <v>1</v>
      </c>
      <c r="N41" s="673"/>
      <c r="O41" s="673"/>
      <c r="P41" s="673"/>
      <c r="Q41" s="673"/>
      <c r="R41" s="655">
        <f t="shared" si="0"/>
        <v>1</v>
      </c>
      <c r="S41" s="656">
        <f t="shared" si="1"/>
        <v>37900</v>
      </c>
    </row>
    <row r="42" spans="1:19" s="674" customFormat="1" ht="49.2">
      <c r="A42" s="647">
        <v>23</v>
      </c>
      <c r="B42" s="675" t="s">
        <v>1459</v>
      </c>
      <c r="C42" s="673" t="s">
        <v>203</v>
      </c>
      <c r="D42" s="673" t="s">
        <v>197</v>
      </c>
      <c r="E42" s="629">
        <v>12000</v>
      </c>
      <c r="F42" s="673">
        <v>3</v>
      </c>
      <c r="G42" s="673"/>
      <c r="H42" s="673"/>
      <c r="I42" s="673"/>
      <c r="J42" s="673"/>
      <c r="K42" s="673"/>
      <c r="L42" s="673"/>
      <c r="M42" s="673"/>
      <c r="N42" s="673"/>
      <c r="O42" s="673"/>
      <c r="P42" s="673"/>
      <c r="Q42" s="673"/>
      <c r="R42" s="655">
        <f t="shared" si="0"/>
        <v>3</v>
      </c>
      <c r="S42" s="656">
        <f t="shared" si="1"/>
        <v>36000</v>
      </c>
    </row>
    <row r="43" spans="1:19" s="674" customFormat="1" ht="49.2">
      <c r="A43" s="647">
        <v>24</v>
      </c>
      <c r="B43" s="675" t="s">
        <v>1460</v>
      </c>
      <c r="C43" s="673" t="s">
        <v>203</v>
      </c>
      <c r="D43" s="673" t="s">
        <v>197</v>
      </c>
      <c r="E43" s="629">
        <v>35000</v>
      </c>
      <c r="F43" s="673">
        <v>1</v>
      </c>
      <c r="G43" s="673"/>
      <c r="H43" s="673"/>
      <c r="I43" s="673"/>
      <c r="J43" s="673"/>
      <c r="K43" s="673"/>
      <c r="L43" s="673"/>
      <c r="M43" s="673"/>
      <c r="N43" s="673"/>
      <c r="O43" s="673"/>
      <c r="P43" s="673"/>
      <c r="Q43" s="673"/>
      <c r="R43" s="655">
        <f t="shared" si="0"/>
        <v>1</v>
      </c>
      <c r="S43" s="656">
        <f t="shared" si="1"/>
        <v>35000</v>
      </c>
    </row>
    <row r="44" spans="1:19" s="674" customFormat="1">
      <c r="A44" s="647">
        <v>25</v>
      </c>
      <c r="B44" s="672" t="s">
        <v>1461</v>
      </c>
      <c r="C44" s="682" t="s">
        <v>1449</v>
      </c>
      <c r="D44" s="673" t="s">
        <v>200</v>
      </c>
      <c r="E44" s="629">
        <v>28355</v>
      </c>
      <c r="F44" s="673"/>
      <c r="G44" s="673"/>
      <c r="H44" s="673"/>
      <c r="I44" s="673"/>
      <c r="J44" s="673"/>
      <c r="K44" s="673"/>
      <c r="L44" s="673"/>
      <c r="M44" s="673"/>
      <c r="N44" s="673"/>
      <c r="O44" s="673">
        <v>1</v>
      </c>
      <c r="P44" s="673"/>
      <c r="Q44" s="673"/>
      <c r="R44" s="655">
        <f t="shared" si="0"/>
        <v>1</v>
      </c>
      <c r="S44" s="656">
        <f t="shared" si="1"/>
        <v>28355</v>
      </c>
    </row>
    <row r="45" spans="1:19" s="674" customFormat="1">
      <c r="A45" s="647">
        <v>26</v>
      </c>
      <c r="B45" s="672" t="s">
        <v>1462</v>
      </c>
      <c r="C45" s="682" t="s">
        <v>1449</v>
      </c>
      <c r="D45" s="673" t="s">
        <v>197</v>
      </c>
      <c r="E45" s="629">
        <v>24000</v>
      </c>
      <c r="F45" s="673"/>
      <c r="G45" s="673"/>
      <c r="H45" s="673"/>
      <c r="I45" s="673"/>
      <c r="J45" s="673"/>
      <c r="K45" s="673"/>
      <c r="L45" s="673"/>
      <c r="M45" s="673"/>
      <c r="N45" s="673"/>
      <c r="O45" s="673"/>
      <c r="P45" s="673"/>
      <c r="Q45" s="673">
        <v>1</v>
      </c>
      <c r="R45" s="655">
        <f t="shared" si="0"/>
        <v>1</v>
      </c>
      <c r="S45" s="656">
        <f t="shared" si="1"/>
        <v>24000</v>
      </c>
    </row>
    <row r="46" spans="1:19" s="674" customFormat="1">
      <c r="A46" s="647">
        <v>27</v>
      </c>
      <c r="B46" s="672" t="s">
        <v>1463</v>
      </c>
      <c r="C46" s="673" t="s">
        <v>913</v>
      </c>
      <c r="D46" s="673" t="s">
        <v>197</v>
      </c>
      <c r="E46" s="629">
        <v>20000</v>
      </c>
      <c r="F46" s="673"/>
      <c r="G46" s="673"/>
      <c r="H46" s="673">
        <v>1</v>
      </c>
      <c r="I46" s="673"/>
      <c r="J46" s="673"/>
      <c r="K46" s="673"/>
      <c r="L46" s="673"/>
      <c r="M46" s="673"/>
      <c r="N46" s="673"/>
      <c r="O46" s="673"/>
      <c r="P46" s="673"/>
      <c r="Q46" s="673"/>
      <c r="R46" s="655">
        <f t="shared" si="0"/>
        <v>1</v>
      </c>
      <c r="S46" s="656">
        <f t="shared" si="1"/>
        <v>20000</v>
      </c>
    </row>
    <row r="47" spans="1:19" s="674" customFormat="1">
      <c r="A47" s="647">
        <v>28</v>
      </c>
      <c r="B47" s="672" t="s">
        <v>1464</v>
      </c>
      <c r="C47" s="682" t="s">
        <v>1449</v>
      </c>
      <c r="D47" s="673" t="s">
        <v>848</v>
      </c>
      <c r="E47" s="629">
        <v>19900</v>
      </c>
      <c r="F47" s="673"/>
      <c r="G47" s="673">
        <v>1</v>
      </c>
      <c r="H47" s="673"/>
      <c r="I47" s="673"/>
      <c r="J47" s="673"/>
      <c r="K47" s="673"/>
      <c r="L47" s="673"/>
      <c r="M47" s="673"/>
      <c r="N47" s="673"/>
      <c r="O47" s="673"/>
      <c r="P47" s="673"/>
      <c r="Q47" s="673"/>
      <c r="R47" s="655">
        <f t="shared" si="0"/>
        <v>1</v>
      </c>
      <c r="S47" s="656">
        <f t="shared" si="1"/>
        <v>19900</v>
      </c>
    </row>
    <row r="48" spans="1:19" s="674" customFormat="1">
      <c r="A48" s="647">
        <v>29</v>
      </c>
      <c r="B48" s="672" t="s">
        <v>1465</v>
      </c>
      <c r="C48" s="684" t="s">
        <v>1453</v>
      </c>
      <c r="D48" s="673" t="s">
        <v>848</v>
      </c>
      <c r="E48" s="629">
        <v>9877.56</v>
      </c>
      <c r="F48" s="673"/>
      <c r="G48" s="673"/>
      <c r="H48" s="673"/>
      <c r="I48" s="673"/>
      <c r="J48" s="673"/>
      <c r="K48" s="673"/>
      <c r="L48" s="673"/>
      <c r="M48" s="673"/>
      <c r="N48" s="673">
        <v>1</v>
      </c>
      <c r="O48" s="673"/>
      <c r="P48" s="673"/>
      <c r="Q48" s="673"/>
      <c r="R48" s="655">
        <f>SUM(F48:Q48)</f>
        <v>1</v>
      </c>
      <c r="S48" s="656">
        <f t="shared" si="1"/>
        <v>9877.56</v>
      </c>
    </row>
    <row r="49" spans="1:20" s="639" customFormat="1" ht="25.2" thickBot="1">
      <c r="C49" s="685"/>
      <c r="D49" s="685"/>
      <c r="E49" s="686"/>
      <c r="S49" s="687">
        <f>SUM(S18:S48)</f>
        <v>7140387.5599999996</v>
      </c>
    </row>
    <row r="50" spans="1:20" s="639" customFormat="1" ht="25.2" thickTop="1">
      <c r="C50" s="685"/>
      <c r="D50" s="685"/>
      <c r="E50" s="686"/>
      <c r="S50" s="693"/>
    </row>
    <row r="51" spans="1:20" s="639" customFormat="1">
      <c r="C51" s="685"/>
      <c r="D51" s="685"/>
      <c r="E51" s="686"/>
      <c r="S51" s="693"/>
    </row>
    <row r="52" spans="1:20" s="639" customFormat="1">
      <c r="C52" s="685"/>
      <c r="D52" s="685"/>
      <c r="E52" s="686"/>
      <c r="S52" s="693"/>
    </row>
    <row r="53" spans="1:20" s="639" customFormat="1">
      <c r="C53" s="685"/>
      <c r="D53" s="685"/>
      <c r="E53" s="686"/>
      <c r="S53" s="693"/>
    </row>
    <row r="56" spans="1:20" ht="122.4" customHeight="1"/>
    <row r="57" spans="1:20" s="688" customFormat="1">
      <c r="A57" s="1267" t="s">
        <v>1466</v>
      </c>
      <c r="B57" s="1267"/>
      <c r="C57" s="1267"/>
      <c r="D57" s="1267"/>
      <c r="E57" s="1267"/>
      <c r="F57" s="1267"/>
      <c r="G57" s="1267"/>
      <c r="H57" s="1267"/>
      <c r="I57" s="1267"/>
      <c r="J57" s="1267"/>
      <c r="K57" s="1267"/>
      <c r="L57" s="1267"/>
      <c r="M57" s="1267"/>
      <c r="N57" s="1267"/>
      <c r="O57" s="1267"/>
      <c r="P57" s="1267"/>
      <c r="Q57" s="1267"/>
      <c r="R57" s="1267"/>
      <c r="S57" s="1267"/>
    </row>
    <row r="58" spans="1:20" s="688" customFormat="1">
      <c r="A58" s="1267" t="s">
        <v>1413</v>
      </c>
      <c r="B58" s="1267"/>
      <c r="C58" s="1267"/>
      <c r="D58" s="1267"/>
      <c r="E58" s="1267"/>
      <c r="F58" s="1267"/>
      <c r="G58" s="1267"/>
      <c r="H58" s="1267"/>
      <c r="I58" s="1267"/>
      <c r="J58" s="1267"/>
      <c r="K58" s="1267"/>
      <c r="L58" s="1267"/>
      <c r="M58" s="1267"/>
      <c r="N58" s="1267"/>
      <c r="O58" s="1267"/>
      <c r="P58" s="1267"/>
      <c r="Q58" s="1267"/>
      <c r="R58" s="1267"/>
      <c r="S58" s="1267"/>
    </row>
    <row r="59" spans="1:20" s="689" customFormat="1">
      <c r="A59" s="1268" t="s">
        <v>523</v>
      </c>
      <c r="B59" s="1268"/>
      <c r="C59" s="1268"/>
      <c r="D59" s="1268"/>
      <c r="E59" s="1268"/>
      <c r="F59" s="1268"/>
      <c r="G59" s="1268"/>
      <c r="H59" s="1268"/>
      <c r="I59" s="1268"/>
      <c r="J59" s="1268"/>
      <c r="K59" s="1268"/>
      <c r="L59" s="1268"/>
      <c r="M59" s="1268"/>
      <c r="N59" s="1268"/>
      <c r="O59" s="1268"/>
      <c r="P59" s="1268"/>
      <c r="Q59" s="1268"/>
      <c r="R59" s="1268"/>
      <c r="S59" s="1268"/>
      <c r="T59" s="617"/>
    </row>
    <row r="60" spans="1:20" s="642" customFormat="1">
      <c r="A60" s="1269" t="s">
        <v>215</v>
      </c>
      <c r="B60" s="1269" t="s">
        <v>137</v>
      </c>
      <c r="C60" s="1269" t="s">
        <v>1414</v>
      </c>
      <c r="D60" s="1269" t="s">
        <v>806</v>
      </c>
      <c r="E60" s="1269" t="s">
        <v>1415</v>
      </c>
      <c r="F60" s="1270" t="s">
        <v>911</v>
      </c>
      <c r="G60" s="1270"/>
      <c r="H60" s="1270"/>
      <c r="I60" s="1270"/>
      <c r="J60" s="1270"/>
      <c r="K60" s="1270"/>
      <c r="L60" s="1270"/>
      <c r="M60" s="1270"/>
      <c r="N60" s="1270"/>
      <c r="O60" s="1270"/>
      <c r="P60" s="1270"/>
      <c r="Q60" s="1270"/>
      <c r="R60" s="641"/>
      <c r="S60" s="1265" t="s">
        <v>1416</v>
      </c>
      <c r="T60" s="690"/>
    </row>
    <row r="61" spans="1:20" s="646" customFormat="1" ht="75.599999999999994">
      <c r="A61" s="1269"/>
      <c r="B61" s="1269"/>
      <c r="C61" s="1269"/>
      <c r="D61" s="1269"/>
      <c r="E61" s="1269"/>
      <c r="F61" s="643" t="s">
        <v>1417</v>
      </c>
      <c r="G61" s="643" t="s">
        <v>1418</v>
      </c>
      <c r="H61" s="644" t="s">
        <v>1419</v>
      </c>
      <c r="I61" s="644" t="s">
        <v>1226</v>
      </c>
      <c r="J61" s="645" t="s">
        <v>1420</v>
      </c>
      <c r="K61" s="643" t="s">
        <v>1421</v>
      </c>
      <c r="L61" s="643" t="s">
        <v>1011</v>
      </c>
      <c r="M61" s="643" t="s">
        <v>1422</v>
      </c>
      <c r="N61" s="643" t="s">
        <v>1423</v>
      </c>
      <c r="O61" s="643" t="s">
        <v>1424</v>
      </c>
      <c r="P61" s="643" t="s">
        <v>1425</v>
      </c>
      <c r="Q61" s="643" t="s">
        <v>190</v>
      </c>
      <c r="R61" s="640" t="s">
        <v>53</v>
      </c>
      <c r="S61" s="1265"/>
    </row>
    <row r="62" spans="1:20" s="674" customFormat="1" ht="49.2">
      <c r="A62" s="673">
        <v>1</v>
      </c>
      <c r="B62" s="672" t="s">
        <v>1467</v>
      </c>
      <c r="C62" s="672" t="s">
        <v>969</v>
      </c>
      <c r="D62" s="673" t="s">
        <v>258</v>
      </c>
      <c r="E62" s="629">
        <v>10000000</v>
      </c>
      <c r="F62" s="673"/>
      <c r="G62" s="673"/>
      <c r="H62" s="673"/>
      <c r="I62" s="673">
        <v>1</v>
      </c>
      <c r="J62" s="673"/>
      <c r="K62" s="673"/>
      <c r="L62" s="673"/>
      <c r="M62" s="673"/>
      <c r="N62" s="673"/>
      <c r="O62" s="673"/>
      <c r="P62" s="673"/>
      <c r="Q62" s="673"/>
      <c r="R62" s="655">
        <f>SUM(F62:Q62)</f>
        <v>1</v>
      </c>
      <c r="S62" s="631">
        <f>R62*E62</f>
        <v>10000000</v>
      </c>
    </row>
    <row r="63" spans="1:20" s="674" customFormat="1">
      <c r="A63" s="673">
        <v>2</v>
      </c>
      <c r="B63" s="672" t="s">
        <v>1468</v>
      </c>
      <c r="C63" s="672" t="s">
        <v>969</v>
      </c>
      <c r="D63" s="673" t="s">
        <v>258</v>
      </c>
      <c r="E63" s="629">
        <v>2000000</v>
      </c>
      <c r="F63" s="673"/>
      <c r="G63" s="673"/>
      <c r="H63" s="673"/>
      <c r="I63" s="673">
        <v>1</v>
      </c>
      <c r="J63" s="673"/>
      <c r="K63" s="673"/>
      <c r="L63" s="673"/>
      <c r="M63" s="673"/>
      <c r="N63" s="673"/>
      <c r="O63" s="673"/>
      <c r="P63" s="673"/>
      <c r="Q63" s="673"/>
      <c r="R63" s="655">
        <f>SUM(F63:Q63)</f>
        <v>1</v>
      </c>
      <c r="S63" s="631">
        <f>R63*E63</f>
        <v>2000000</v>
      </c>
    </row>
    <row r="64" spans="1:20" s="689" customFormat="1" ht="25.2" thickBot="1">
      <c r="C64" s="691"/>
      <c r="S64" s="692">
        <f>SUM(S62:S63)</f>
        <v>12000000</v>
      </c>
    </row>
    <row r="65" ht="25.2" thickTop="1"/>
  </sheetData>
  <protectedRanges>
    <protectedRange password="CC6F" sqref="C31:C34 C36 C39:C47" name="ช่วง1_2"/>
    <protectedRange password="CC6F" sqref="C48" name="ช่วง1_1_2"/>
    <protectedRange password="CC6F" sqref="C62:C63" name="ช่วง1_1_3"/>
  </protectedRanges>
  <mergeCells count="37">
    <mergeCell ref="D37:D38"/>
    <mergeCell ref="E37:E38"/>
    <mergeCell ref="A1:S1"/>
    <mergeCell ref="A2:S2"/>
    <mergeCell ref="A3:S3"/>
    <mergeCell ref="A4:A5"/>
    <mergeCell ref="B4:B5"/>
    <mergeCell ref="C4:C5"/>
    <mergeCell ref="D4:D5"/>
    <mergeCell ref="E4:E5"/>
    <mergeCell ref="F4:Q4"/>
    <mergeCell ref="S4:S5"/>
    <mergeCell ref="A13:R13"/>
    <mergeCell ref="A14:R14"/>
    <mergeCell ref="A15:R15"/>
    <mergeCell ref="A16:A17"/>
    <mergeCell ref="B16:B17"/>
    <mergeCell ref="C16:C17"/>
    <mergeCell ref="D16:D17"/>
    <mergeCell ref="E16:E17"/>
    <mergeCell ref="F16:Q16"/>
    <mergeCell ref="S60:S61"/>
    <mergeCell ref="S16:S17"/>
    <mergeCell ref="A57:S57"/>
    <mergeCell ref="A58:S58"/>
    <mergeCell ref="A59:S59"/>
    <mergeCell ref="A60:A61"/>
    <mergeCell ref="B60:B61"/>
    <mergeCell ref="C60:C61"/>
    <mergeCell ref="D60:D61"/>
    <mergeCell ref="E60:E61"/>
    <mergeCell ref="F60:Q60"/>
    <mergeCell ref="F37:Q37"/>
    <mergeCell ref="S37:S38"/>
    <mergeCell ref="A37:A38"/>
    <mergeCell ref="B37:B38"/>
    <mergeCell ref="C37:C38"/>
  </mergeCells>
  <pageMargins left="0.19685039370078741" right="0.19685039370078741" top="0.23" bottom="0.35" header="0.21" footer="0.15748031496062992"/>
  <pageSetup paperSize="9" scale="75" orientation="landscape" r:id="rId1"/>
  <headerFooter>
    <oddFooter>&amp;R&amp;P</odd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D673-66C3-46CE-A67C-C1D9796A7BDE}">
  <sheetPr>
    <tabColor theme="6"/>
  </sheetPr>
  <dimension ref="A1:CG345"/>
  <sheetViews>
    <sheetView topLeftCell="A20" zoomScale="50" zoomScaleNormal="50" workbookViewId="0">
      <selection activeCell="R48" sqref="R48"/>
    </sheetView>
  </sheetViews>
  <sheetFormatPr defaultColWidth="9" defaultRowHeight="20.25" customHeight="1"/>
  <cols>
    <col min="1" max="1" width="5.59765625" style="351" customWidth="1"/>
    <col min="2" max="2" width="40.69921875" style="14" customWidth="1"/>
    <col min="3" max="3" width="11.19921875" style="14" customWidth="1"/>
    <col min="4" max="5" width="7.8984375" style="14" customWidth="1"/>
    <col min="6" max="8" width="8.09765625" style="952" customWidth="1"/>
    <col min="9" max="9" width="4.8984375" style="952" bestFit="1" customWidth="1"/>
    <col min="10" max="11" width="14" style="14" bestFit="1" customWidth="1"/>
    <col min="12" max="12" width="13.09765625" style="14" customWidth="1"/>
    <col min="13" max="15" width="13.09765625" style="17" customWidth="1"/>
    <col min="16" max="16" width="7.69921875" style="17" bestFit="1" customWidth="1"/>
    <col min="17" max="17" width="17.296875" style="17" customWidth="1"/>
    <col min="18" max="18" width="14.296875" style="14" customWidth="1"/>
    <col min="19" max="19" width="2.09765625" style="14" customWidth="1"/>
    <col min="20" max="20" width="4" style="351" bestFit="1" customWidth="1"/>
    <col min="21" max="21" width="6" style="14" bestFit="1" customWidth="1"/>
    <col min="22" max="22" width="46.19921875" style="14" customWidth="1"/>
    <col min="23" max="23" width="7.09765625" style="14" customWidth="1"/>
    <col min="24" max="27" width="9.09765625" style="14" bestFit="1" customWidth="1"/>
    <col min="28" max="28" width="17.19921875" style="14" customWidth="1"/>
    <col min="29" max="29" width="6.796875" style="14" customWidth="1"/>
    <col min="30" max="30" width="6.796875" style="14" bestFit="1" customWidth="1"/>
    <col min="31" max="31" width="6.69921875" style="14" bestFit="1" customWidth="1"/>
    <col min="32" max="33" width="9" style="14"/>
    <col min="34" max="34" width="11.796875" style="14" customWidth="1"/>
    <col min="35" max="35" width="40.3984375" style="14" customWidth="1"/>
    <col min="36" max="36" width="10.09765625" style="14" customWidth="1"/>
    <col min="37" max="37" width="7.5" style="351" bestFit="1" customWidth="1"/>
    <col min="38" max="38" width="3.8984375" style="14" customWidth="1"/>
    <col min="39" max="39" width="6.796875" style="14" customWidth="1"/>
    <col min="40" max="40" width="62.09765625" style="14" customWidth="1"/>
    <col min="41" max="41" width="14.5" style="14" customWidth="1"/>
    <col min="42" max="42" width="9.09765625" style="14" bestFit="1" customWidth="1"/>
    <col min="43" max="43" width="14.8984375" style="14" customWidth="1"/>
    <col min="44" max="44" width="10.5" style="14" customWidth="1"/>
    <col min="45" max="45" width="62" style="14" customWidth="1"/>
    <col min="46" max="46" width="37.69921875" style="349" bestFit="1" customWidth="1"/>
    <col min="47" max="47" width="2.3984375" style="14" customWidth="1"/>
    <col min="48" max="48" width="7.5" style="14" customWidth="1"/>
    <col min="49" max="49" width="43" style="1032" customWidth="1"/>
    <col min="50" max="50" width="11.296875" style="14" bestFit="1" customWidth="1"/>
    <col min="51" max="51" width="9.09765625" style="14" bestFit="1" customWidth="1"/>
    <col min="52" max="52" width="11.296875" style="14" bestFit="1" customWidth="1"/>
    <col min="53" max="53" width="8.8984375" style="14" customWidth="1"/>
    <col min="54" max="54" width="14.09765625" style="14" bestFit="1" customWidth="1"/>
    <col min="55" max="55" width="14.09765625" style="14" customWidth="1"/>
    <col min="56" max="56" width="9" style="14"/>
    <col min="57" max="57" width="9.09765625" style="14" bestFit="1" customWidth="1"/>
    <col min="58" max="58" width="10.296875" style="14" bestFit="1" customWidth="1"/>
    <col min="59" max="62" width="11.296875" style="14" bestFit="1" customWidth="1"/>
    <col min="63" max="63" width="10.296875" style="14" bestFit="1" customWidth="1"/>
    <col min="64" max="64" width="9.09765625" style="14" bestFit="1" customWidth="1"/>
    <col min="65" max="65" width="11.296875" style="14" customWidth="1"/>
    <col min="66" max="66" width="13" style="14" hidden="1" customWidth="1"/>
    <col min="67" max="67" width="3.19921875" style="14" customWidth="1"/>
    <col min="68" max="68" width="7" style="14" customWidth="1"/>
    <col min="69" max="69" width="14.69921875" style="14" bestFit="1" customWidth="1"/>
    <col min="70" max="70" width="12.69921875" style="14" bestFit="1" customWidth="1"/>
    <col min="71" max="71" width="12.69921875" style="14" customWidth="1"/>
    <col min="72" max="72" width="13.8984375" style="14" bestFit="1" customWidth="1"/>
    <col min="73" max="73" width="14.296875" style="14" bestFit="1" customWidth="1"/>
    <col min="74" max="75" width="9.09765625" style="14" customWidth="1"/>
    <col min="76" max="77" width="12.69921875" style="14" bestFit="1" customWidth="1"/>
    <col min="78" max="78" width="13.296875" style="14" customWidth="1"/>
    <col min="79" max="80" width="12.69921875" style="14" bestFit="1" customWidth="1"/>
    <col min="81" max="83" width="12.69921875" style="14" customWidth="1"/>
    <col min="84" max="84" width="26.09765625" style="14" customWidth="1"/>
    <col min="85" max="85" width="0" style="14" hidden="1" customWidth="1"/>
    <col min="86" max="224" width="9" style="14"/>
    <col min="225" max="225" width="12.5" style="14" customWidth="1"/>
    <col min="226" max="226" width="18.19921875" style="14" customWidth="1"/>
    <col min="227" max="227" width="20.69921875" style="14" bestFit="1" customWidth="1"/>
    <col min="228" max="228" width="12" style="14" customWidth="1"/>
    <col min="229" max="229" width="15.19921875" style="14" bestFit="1" customWidth="1"/>
    <col min="230" max="230" width="14.19921875" style="14" bestFit="1" customWidth="1"/>
    <col min="231" max="231" width="26" style="14" customWidth="1"/>
    <col min="232" max="232" width="30" style="14" customWidth="1"/>
    <col min="233" max="233" width="12.69921875" style="14" bestFit="1" customWidth="1"/>
    <col min="234" max="234" width="16" style="14" customWidth="1"/>
    <col min="235" max="235" width="13.69921875" style="14" bestFit="1" customWidth="1"/>
    <col min="236" max="236" width="14.19921875" style="14" customWidth="1"/>
    <col min="237" max="237" width="13.296875" style="14" bestFit="1" customWidth="1"/>
    <col min="238" max="238" width="15.69921875" style="14" customWidth="1"/>
    <col min="239" max="239" width="12.69921875" style="14" bestFit="1" customWidth="1"/>
    <col min="240" max="240" width="11.19921875" style="14" bestFit="1" customWidth="1"/>
    <col min="241" max="241" width="13.296875" style="14" bestFit="1" customWidth="1"/>
    <col min="242" max="242" width="11" style="14" bestFit="1" customWidth="1"/>
    <col min="243" max="243" width="12" style="14" bestFit="1" customWidth="1"/>
    <col min="244" max="244" width="10.5" style="14" bestFit="1" customWidth="1"/>
    <col min="245" max="245" width="13.8984375" style="14" bestFit="1" customWidth="1"/>
    <col min="246" max="246" width="15.796875" style="14" customWidth="1"/>
    <col min="247" max="480" width="9" style="14"/>
    <col min="481" max="481" width="12.5" style="14" customWidth="1"/>
    <col min="482" max="482" width="18.19921875" style="14" customWidth="1"/>
    <col min="483" max="483" width="20.69921875" style="14" bestFit="1" customWidth="1"/>
    <col min="484" max="484" width="12" style="14" customWidth="1"/>
    <col min="485" max="485" width="15.19921875" style="14" bestFit="1" customWidth="1"/>
    <col min="486" max="486" width="14.19921875" style="14" bestFit="1" customWidth="1"/>
    <col min="487" max="487" width="26" style="14" customWidth="1"/>
    <col min="488" max="488" width="30" style="14" customWidth="1"/>
    <col min="489" max="489" width="12.69921875" style="14" bestFit="1" customWidth="1"/>
    <col min="490" max="490" width="16" style="14" customWidth="1"/>
    <col min="491" max="491" width="13.69921875" style="14" bestFit="1" customWidth="1"/>
    <col min="492" max="492" width="14.19921875" style="14" customWidth="1"/>
    <col min="493" max="493" width="13.296875" style="14" bestFit="1" customWidth="1"/>
    <col min="494" max="494" width="15.69921875" style="14" customWidth="1"/>
    <col min="495" max="495" width="12.69921875" style="14" bestFit="1" customWidth="1"/>
    <col min="496" max="496" width="11.19921875" style="14" bestFit="1" customWidth="1"/>
    <col min="497" max="497" width="13.296875" style="14" bestFit="1" customWidth="1"/>
    <col min="498" max="498" width="11" style="14" bestFit="1" customWidth="1"/>
    <col min="499" max="499" width="12" style="14" bestFit="1" customWidth="1"/>
    <col min="500" max="500" width="10.5" style="14" bestFit="1" customWidth="1"/>
    <col min="501" max="501" width="13.8984375" style="14" bestFit="1" customWidth="1"/>
    <col min="502" max="502" width="15.796875" style="14" customWidth="1"/>
    <col min="503" max="736" width="9" style="14"/>
    <col min="737" max="737" width="12.5" style="14" customWidth="1"/>
    <col min="738" max="738" width="18.19921875" style="14" customWidth="1"/>
    <col min="739" max="739" width="20.69921875" style="14" bestFit="1" customWidth="1"/>
    <col min="740" max="740" width="12" style="14" customWidth="1"/>
    <col min="741" max="741" width="15.19921875" style="14" bestFit="1" customWidth="1"/>
    <col min="742" max="742" width="14.19921875" style="14" bestFit="1" customWidth="1"/>
    <col min="743" max="743" width="26" style="14" customWidth="1"/>
    <col min="744" max="744" width="30" style="14" customWidth="1"/>
    <col min="745" max="745" width="12.69921875" style="14" bestFit="1" customWidth="1"/>
    <col min="746" max="746" width="16" style="14" customWidth="1"/>
    <col min="747" max="747" width="13.69921875" style="14" bestFit="1" customWidth="1"/>
    <col min="748" max="748" width="14.19921875" style="14" customWidth="1"/>
    <col min="749" max="749" width="13.296875" style="14" bestFit="1" customWidth="1"/>
    <col min="750" max="750" width="15.69921875" style="14" customWidth="1"/>
    <col min="751" max="751" width="12.69921875" style="14" bestFit="1" customWidth="1"/>
    <col min="752" max="752" width="11.19921875" style="14" bestFit="1" customWidth="1"/>
    <col min="753" max="753" width="13.296875" style="14" bestFit="1" customWidth="1"/>
    <col min="754" max="754" width="11" style="14" bestFit="1" customWidth="1"/>
    <col min="755" max="755" width="12" style="14" bestFit="1" customWidth="1"/>
    <col min="756" max="756" width="10.5" style="14" bestFit="1" customWidth="1"/>
    <col min="757" max="757" width="13.8984375" style="14" bestFit="1" customWidth="1"/>
    <col min="758" max="758" width="15.796875" style="14" customWidth="1"/>
    <col min="759" max="992" width="9" style="14"/>
    <col min="993" max="993" width="12.5" style="14" customWidth="1"/>
    <col min="994" max="994" width="18.19921875" style="14" customWidth="1"/>
    <col min="995" max="995" width="20.69921875" style="14" bestFit="1" customWidth="1"/>
    <col min="996" max="996" width="12" style="14" customWidth="1"/>
    <col min="997" max="997" width="15.19921875" style="14" bestFit="1" customWidth="1"/>
    <col min="998" max="998" width="14.19921875" style="14" bestFit="1" customWidth="1"/>
    <col min="999" max="999" width="26" style="14" customWidth="1"/>
    <col min="1000" max="1000" width="30" style="14" customWidth="1"/>
    <col min="1001" max="1001" width="12.69921875" style="14" bestFit="1" customWidth="1"/>
    <col min="1002" max="1002" width="16" style="14" customWidth="1"/>
    <col min="1003" max="1003" width="13.69921875" style="14" bestFit="1" customWidth="1"/>
    <col min="1004" max="1004" width="14.19921875" style="14" customWidth="1"/>
    <col min="1005" max="1005" width="13.296875" style="14" bestFit="1" customWidth="1"/>
    <col min="1006" max="1006" width="15.69921875" style="14" customWidth="1"/>
    <col min="1007" max="1007" width="12.69921875" style="14" bestFit="1" customWidth="1"/>
    <col min="1008" max="1008" width="11.19921875" style="14" bestFit="1" customWidth="1"/>
    <col min="1009" max="1009" width="13.296875" style="14" bestFit="1" customWidth="1"/>
    <col min="1010" max="1010" width="11" style="14" bestFit="1" customWidth="1"/>
    <col min="1011" max="1011" width="12" style="14" bestFit="1" customWidth="1"/>
    <col min="1012" max="1012" width="10.5" style="14" bestFit="1" customWidth="1"/>
    <col min="1013" max="1013" width="13.8984375" style="14" bestFit="1" customWidth="1"/>
    <col min="1014" max="1014" width="15.796875" style="14" customWidth="1"/>
    <col min="1015" max="1248" width="9" style="14"/>
    <col min="1249" max="1249" width="12.5" style="14" customWidth="1"/>
    <col min="1250" max="1250" width="18.19921875" style="14" customWidth="1"/>
    <col min="1251" max="1251" width="20.69921875" style="14" bestFit="1" customWidth="1"/>
    <col min="1252" max="1252" width="12" style="14" customWidth="1"/>
    <col min="1253" max="1253" width="15.19921875" style="14" bestFit="1" customWidth="1"/>
    <col min="1254" max="1254" width="14.19921875" style="14" bestFit="1" customWidth="1"/>
    <col min="1255" max="1255" width="26" style="14" customWidth="1"/>
    <col min="1256" max="1256" width="30" style="14" customWidth="1"/>
    <col min="1257" max="1257" width="12.69921875" style="14" bestFit="1" customWidth="1"/>
    <col min="1258" max="1258" width="16" style="14" customWidth="1"/>
    <col min="1259" max="1259" width="13.69921875" style="14" bestFit="1" customWidth="1"/>
    <col min="1260" max="1260" width="14.19921875" style="14" customWidth="1"/>
    <col min="1261" max="1261" width="13.296875" style="14" bestFit="1" customWidth="1"/>
    <col min="1262" max="1262" width="15.69921875" style="14" customWidth="1"/>
    <col min="1263" max="1263" width="12.69921875" style="14" bestFit="1" customWidth="1"/>
    <col min="1264" max="1264" width="11.19921875" style="14" bestFit="1" customWidth="1"/>
    <col min="1265" max="1265" width="13.296875" style="14" bestFit="1" customWidth="1"/>
    <col min="1266" max="1266" width="11" style="14" bestFit="1" customWidth="1"/>
    <col min="1267" max="1267" width="12" style="14" bestFit="1" customWidth="1"/>
    <col min="1268" max="1268" width="10.5" style="14" bestFit="1" customWidth="1"/>
    <col min="1269" max="1269" width="13.8984375" style="14" bestFit="1" customWidth="1"/>
    <col min="1270" max="1270" width="15.796875" style="14" customWidth="1"/>
    <col min="1271" max="1504" width="9" style="14"/>
    <col min="1505" max="1505" width="12.5" style="14" customWidth="1"/>
    <col min="1506" max="1506" width="18.19921875" style="14" customWidth="1"/>
    <col min="1507" max="1507" width="20.69921875" style="14" bestFit="1" customWidth="1"/>
    <col min="1508" max="1508" width="12" style="14" customWidth="1"/>
    <col min="1509" max="1509" width="15.19921875" style="14" bestFit="1" customWidth="1"/>
    <col min="1510" max="1510" width="14.19921875" style="14" bestFit="1" customWidth="1"/>
    <col min="1511" max="1511" width="26" style="14" customWidth="1"/>
    <col min="1512" max="1512" width="30" style="14" customWidth="1"/>
    <col min="1513" max="1513" width="12.69921875" style="14" bestFit="1" customWidth="1"/>
    <col min="1514" max="1514" width="16" style="14" customWidth="1"/>
    <col min="1515" max="1515" width="13.69921875" style="14" bestFit="1" customWidth="1"/>
    <col min="1516" max="1516" width="14.19921875" style="14" customWidth="1"/>
    <col min="1517" max="1517" width="13.296875" style="14" bestFit="1" customWidth="1"/>
    <col min="1518" max="1518" width="15.69921875" style="14" customWidth="1"/>
    <col min="1519" max="1519" width="12.69921875" style="14" bestFit="1" customWidth="1"/>
    <col min="1520" max="1520" width="11.19921875" style="14" bestFit="1" customWidth="1"/>
    <col min="1521" max="1521" width="13.296875" style="14" bestFit="1" customWidth="1"/>
    <col min="1522" max="1522" width="11" style="14" bestFit="1" customWidth="1"/>
    <col min="1523" max="1523" width="12" style="14" bestFit="1" customWidth="1"/>
    <col min="1524" max="1524" width="10.5" style="14" bestFit="1" customWidth="1"/>
    <col min="1525" max="1525" width="13.8984375" style="14" bestFit="1" customWidth="1"/>
    <col min="1526" max="1526" width="15.796875" style="14" customWidth="1"/>
    <col min="1527" max="1760" width="9" style="14"/>
    <col min="1761" max="1761" width="12.5" style="14" customWidth="1"/>
    <col min="1762" max="1762" width="18.19921875" style="14" customWidth="1"/>
    <col min="1763" max="1763" width="20.69921875" style="14" bestFit="1" customWidth="1"/>
    <col min="1764" max="1764" width="12" style="14" customWidth="1"/>
    <col min="1765" max="1765" width="15.19921875" style="14" bestFit="1" customWidth="1"/>
    <col min="1766" max="1766" width="14.19921875" style="14" bestFit="1" customWidth="1"/>
    <col min="1767" max="1767" width="26" style="14" customWidth="1"/>
    <col min="1768" max="1768" width="30" style="14" customWidth="1"/>
    <col min="1769" max="1769" width="12.69921875" style="14" bestFit="1" customWidth="1"/>
    <col min="1770" max="1770" width="16" style="14" customWidth="1"/>
    <col min="1771" max="1771" width="13.69921875" style="14" bestFit="1" customWidth="1"/>
    <col min="1772" max="1772" width="14.19921875" style="14" customWidth="1"/>
    <col min="1773" max="1773" width="13.296875" style="14" bestFit="1" customWidth="1"/>
    <col min="1774" max="1774" width="15.69921875" style="14" customWidth="1"/>
    <col min="1775" max="1775" width="12.69921875" style="14" bestFit="1" customWidth="1"/>
    <col min="1776" max="1776" width="11.19921875" style="14" bestFit="1" customWidth="1"/>
    <col min="1777" max="1777" width="13.296875" style="14" bestFit="1" customWidth="1"/>
    <col min="1778" max="1778" width="11" style="14" bestFit="1" customWidth="1"/>
    <col min="1779" max="1779" width="12" style="14" bestFit="1" customWidth="1"/>
    <col min="1780" max="1780" width="10.5" style="14" bestFit="1" customWidth="1"/>
    <col min="1781" max="1781" width="13.8984375" style="14" bestFit="1" customWidth="1"/>
    <col min="1782" max="1782" width="15.796875" style="14" customWidth="1"/>
    <col min="1783" max="2016" width="9" style="14"/>
    <col min="2017" max="2017" width="12.5" style="14" customWidth="1"/>
    <col min="2018" max="2018" width="18.19921875" style="14" customWidth="1"/>
    <col min="2019" max="2019" width="20.69921875" style="14" bestFit="1" customWidth="1"/>
    <col min="2020" max="2020" width="12" style="14" customWidth="1"/>
    <col min="2021" max="2021" width="15.19921875" style="14" bestFit="1" customWidth="1"/>
    <col min="2022" max="2022" width="14.19921875" style="14" bestFit="1" customWidth="1"/>
    <col min="2023" max="2023" width="26" style="14" customWidth="1"/>
    <col min="2024" max="2024" width="30" style="14" customWidth="1"/>
    <col min="2025" max="2025" width="12.69921875" style="14" bestFit="1" customWidth="1"/>
    <col min="2026" max="2026" width="16" style="14" customWidth="1"/>
    <col min="2027" max="2027" width="13.69921875" style="14" bestFit="1" customWidth="1"/>
    <col min="2028" max="2028" width="14.19921875" style="14" customWidth="1"/>
    <col min="2029" max="2029" width="13.296875" style="14" bestFit="1" customWidth="1"/>
    <col min="2030" max="2030" width="15.69921875" style="14" customWidth="1"/>
    <col min="2031" max="2031" width="12.69921875" style="14" bestFit="1" customWidth="1"/>
    <col min="2032" max="2032" width="11.19921875" style="14" bestFit="1" customWidth="1"/>
    <col min="2033" max="2033" width="13.296875" style="14" bestFit="1" customWidth="1"/>
    <col min="2034" max="2034" width="11" style="14" bestFit="1" customWidth="1"/>
    <col min="2035" max="2035" width="12" style="14" bestFit="1" customWidth="1"/>
    <col min="2036" max="2036" width="10.5" style="14" bestFit="1" customWidth="1"/>
    <col min="2037" max="2037" width="13.8984375" style="14" bestFit="1" customWidth="1"/>
    <col min="2038" max="2038" width="15.796875" style="14" customWidth="1"/>
    <col min="2039" max="2272" width="9" style="14"/>
    <col min="2273" max="2273" width="12.5" style="14" customWidth="1"/>
    <col min="2274" max="2274" width="18.19921875" style="14" customWidth="1"/>
    <col min="2275" max="2275" width="20.69921875" style="14" bestFit="1" customWidth="1"/>
    <col min="2276" max="2276" width="12" style="14" customWidth="1"/>
    <col min="2277" max="2277" width="15.19921875" style="14" bestFit="1" customWidth="1"/>
    <col min="2278" max="2278" width="14.19921875" style="14" bestFit="1" customWidth="1"/>
    <col min="2279" max="2279" width="26" style="14" customWidth="1"/>
    <col min="2280" max="2280" width="30" style="14" customWidth="1"/>
    <col min="2281" max="2281" width="12.69921875" style="14" bestFit="1" customWidth="1"/>
    <col min="2282" max="2282" width="16" style="14" customWidth="1"/>
    <col min="2283" max="2283" width="13.69921875" style="14" bestFit="1" customWidth="1"/>
    <col min="2284" max="2284" width="14.19921875" style="14" customWidth="1"/>
    <col min="2285" max="2285" width="13.296875" style="14" bestFit="1" customWidth="1"/>
    <col min="2286" max="2286" width="15.69921875" style="14" customWidth="1"/>
    <col min="2287" max="2287" width="12.69921875" style="14" bestFit="1" customWidth="1"/>
    <col min="2288" max="2288" width="11.19921875" style="14" bestFit="1" customWidth="1"/>
    <col min="2289" max="2289" width="13.296875" style="14" bestFit="1" customWidth="1"/>
    <col min="2290" max="2290" width="11" style="14" bestFit="1" customWidth="1"/>
    <col min="2291" max="2291" width="12" style="14" bestFit="1" customWidth="1"/>
    <col min="2292" max="2292" width="10.5" style="14" bestFit="1" customWidth="1"/>
    <col min="2293" max="2293" width="13.8984375" style="14" bestFit="1" customWidth="1"/>
    <col min="2294" max="2294" width="15.796875" style="14" customWidth="1"/>
    <col min="2295" max="2528" width="9" style="14"/>
    <col min="2529" max="2529" width="12.5" style="14" customWidth="1"/>
    <col min="2530" max="2530" width="18.19921875" style="14" customWidth="1"/>
    <col min="2531" max="2531" width="20.69921875" style="14" bestFit="1" customWidth="1"/>
    <col min="2532" max="2532" width="12" style="14" customWidth="1"/>
    <col min="2533" max="2533" width="15.19921875" style="14" bestFit="1" customWidth="1"/>
    <col min="2534" max="2534" width="14.19921875" style="14" bestFit="1" customWidth="1"/>
    <col min="2535" max="2535" width="26" style="14" customWidth="1"/>
    <col min="2536" max="2536" width="30" style="14" customWidth="1"/>
    <col min="2537" max="2537" width="12.69921875" style="14" bestFit="1" customWidth="1"/>
    <col min="2538" max="2538" width="16" style="14" customWidth="1"/>
    <col min="2539" max="2539" width="13.69921875" style="14" bestFit="1" customWidth="1"/>
    <col min="2540" max="2540" width="14.19921875" style="14" customWidth="1"/>
    <col min="2541" max="2541" width="13.296875" style="14" bestFit="1" customWidth="1"/>
    <col min="2542" max="2542" width="15.69921875" style="14" customWidth="1"/>
    <col min="2543" max="2543" width="12.69921875" style="14" bestFit="1" customWidth="1"/>
    <col min="2544" max="2544" width="11.19921875" style="14" bestFit="1" customWidth="1"/>
    <col min="2545" max="2545" width="13.296875" style="14" bestFit="1" customWidth="1"/>
    <col min="2546" max="2546" width="11" style="14" bestFit="1" customWidth="1"/>
    <col min="2547" max="2547" width="12" style="14" bestFit="1" customWidth="1"/>
    <col min="2548" max="2548" width="10.5" style="14" bestFit="1" customWidth="1"/>
    <col min="2549" max="2549" width="13.8984375" style="14" bestFit="1" customWidth="1"/>
    <col min="2550" max="2550" width="15.796875" style="14" customWidth="1"/>
    <col min="2551" max="2784" width="9" style="14"/>
    <col min="2785" max="2785" width="12.5" style="14" customWidth="1"/>
    <col min="2786" max="2786" width="18.19921875" style="14" customWidth="1"/>
    <col min="2787" max="2787" width="20.69921875" style="14" bestFit="1" customWidth="1"/>
    <col min="2788" max="2788" width="12" style="14" customWidth="1"/>
    <col min="2789" max="2789" width="15.19921875" style="14" bestFit="1" customWidth="1"/>
    <col min="2790" max="2790" width="14.19921875" style="14" bestFit="1" customWidth="1"/>
    <col min="2791" max="2791" width="26" style="14" customWidth="1"/>
    <col min="2792" max="2792" width="30" style="14" customWidth="1"/>
    <col min="2793" max="2793" width="12.69921875" style="14" bestFit="1" customWidth="1"/>
    <col min="2794" max="2794" width="16" style="14" customWidth="1"/>
    <col min="2795" max="2795" width="13.69921875" style="14" bestFit="1" customWidth="1"/>
    <col min="2796" max="2796" width="14.19921875" style="14" customWidth="1"/>
    <col min="2797" max="2797" width="13.296875" style="14" bestFit="1" customWidth="1"/>
    <col min="2798" max="2798" width="15.69921875" style="14" customWidth="1"/>
    <col min="2799" max="2799" width="12.69921875" style="14" bestFit="1" customWidth="1"/>
    <col min="2800" max="2800" width="11.19921875" style="14" bestFit="1" customWidth="1"/>
    <col min="2801" max="2801" width="13.296875" style="14" bestFit="1" customWidth="1"/>
    <col min="2802" max="2802" width="11" style="14" bestFit="1" customWidth="1"/>
    <col min="2803" max="2803" width="12" style="14" bestFit="1" customWidth="1"/>
    <col min="2804" max="2804" width="10.5" style="14" bestFit="1" customWidth="1"/>
    <col min="2805" max="2805" width="13.8984375" style="14" bestFit="1" customWidth="1"/>
    <col min="2806" max="2806" width="15.796875" style="14" customWidth="1"/>
    <col min="2807" max="3040" width="9" style="14"/>
    <col min="3041" max="3041" width="12.5" style="14" customWidth="1"/>
    <col min="3042" max="3042" width="18.19921875" style="14" customWidth="1"/>
    <col min="3043" max="3043" width="20.69921875" style="14" bestFit="1" customWidth="1"/>
    <col min="3044" max="3044" width="12" style="14" customWidth="1"/>
    <col min="3045" max="3045" width="15.19921875" style="14" bestFit="1" customWidth="1"/>
    <col min="3046" max="3046" width="14.19921875" style="14" bestFit="1" customWidth="1"/>
    <col min="3047" max="3047" width="26" style="14" customWidth="1"/>
    <col min="3048" max="3048" width="30" style="14" customWidth="1"/>
    <col min="3049" max="3049" width="12.69921875" style="14" bestFit="1" customWidth="1"/>
    <col min="3050" max="3050" width="16" style="14" customWidth="1"/>
    <col min="3051" max="3051" width="13.69921875" style="14" bestFit="1" customWidth="1"/>
    <col min="3052" max="3052" width="14.19921875" style="14" customWidth="1"/>
    <col min="3053" max="3053" width="13.296875" style="14" bestFit="1" customWidth="1"/>
    <col min="3054" max="3054" width="15.69921875" style="14" customWidth="1"/>
    <col min="3055" max="3055" width="12.69921875" style="14" bestFit="1" customWidth="1"/>
    <col min="3056" max="3056" width="11.19921875" style="14" bestFit="1" customWidth="1"/>
    <col min="3057" max="3057" width="13.296875" style="14" bestFit="1" customWidth="1"/>
    <col min="3058" max="3058" width="11" style="14" bestFit="1" customWidth="1"/>
    <col min="3059" max="3059" width="12" style="14" bestFit="1" customWidth="1"/>
    <col min="3060" max="3060" width="10.5" style="14" bestFit="1" customWidth="1"/>
    <col min="3061" max="3061" width="13.8984375" style="14" bestFit="1" customWidth="1"/>
    <col min="3062" max="3062" width="15.796875" style="14" customWidth="1"/>
    <col min="3063" max="3296" width="9" style="14"/>
    <col min="3297" max="3297" width="12.5" style="14" customWidth="1"/>
    <col min="3298" max="3298" width="18.19921875" style="14" customWidth="1"/>
    <col min="3299" max="3299" width="20.69921875" style="14" bestFit="1" customWidth="1"/>
    <col min="3300" max="3300" width="12" style="14" customWidth="1"/>
    <col min="3301" max="3301" width="15.19921875" style="14" bestFit="1" customWidth="1"/>
    <col min="3302" max="3302" width="14.19921875" style="14" bestFit="1" customWidth="1"/>
    <col min="3303" max="3303" width="26" style="14" customWidth="1"/>
    <col min="3304" max="3304" width="30" style="14" customWidth="1"/>
    <col min="3305" max="3305" width="12.69921875" style="14" bestFit="1" customWidth="1"/>
    <col min="3306" max="3306" width="16" style="14" customWidth="1"/>
    <col min="3307" max="3307" width="13.69921875" style="14" bestFit="1" customWidth="1"/>
    <col min="3308" max="3308" width="14.19921875" style="14" customWidth="1"/>
    <col min="3309" max="3309" width="13.296875" style="14" bestFit="1" customWidth="1"/>
    <col min="3310" max="3310" width="15.69921875" style="14" customWidth="1"/>
    <col min="3311" max="3311" width="12.69921875" style="14" bestFit="1" customWidth="1"/>
    <col min="3312" max="3312" width="11.19921875" style="14" bestFit="1" customWidth="1"/>
    <col min="3313" max="3313" width="13.296875" style="14" bestFit="1" customWidth="1"/>
    <col min="3314" max="3314" width="11" style="14" bestFit="1" customWidth="1"/>
    <col min="3315" max="3315" width="12" style="14" bestFit="1" customWidth="1"/>
    <col min="3316" max="3316" width="10.5" style="14" bestFit="1" customWidth="1"/>
    <col min="3317" max="3317" width="13.8984375" style="14" bestFit="1" customWidth="1"/>
    <col min="3318" max="3318" width="15.796875" style="14" customWidth="1"/>
    <col min="3319" max="3552" width="9" style="14"/>
    <col min="3553" max="3553" width="12.5" style="14" customWidth="1"/>
    <col min="3554" max="3554" width="18.19921875" style="14" customWidth="1"/>
    <col min="3555" max="3555" width="20.69921875" style="14" bestFit="1" customWidth="1"/>
    <col min="3556" max="3556" width="12" style="14" customWidth="1"/>
    <col min="3557" max="3557" width="15.19921875" style="14" bestFit="1" customWidth="1"/>
    <col min="3558" max="3558" width="14.19921875" style="14" bestFit="1" customWidth="1"/>
    <col min="3559" max="3559" width="26" style="14" customWidth="1"/>
    <col min="3560" max="3560" width="30" style="14" customWidth="1"/>
    <col min="3561" max="3561" width="12.69921875" style="14" bestFit="1" customWidth="1"/>
    <col min="3562" max="3562" width="16" style="14" customWidth="1"/>
    <col min="3563" max="3563" width="13.69921875" style="14" bestFit="1" customWidth="1"/>
    <col min="3564" max="3564" width="14.19921875" style="14" customWidth="1"/>
    <col min="3565" max="3565" width="13.296875" style="14" bestFit="1" customWidth="1"/>
    <col min="3566" max="3566" width="15.69921875" style="14" customWidth="1"/>
    <col min="3567" max="3567" width="12.69921875" style="14" bestFit="1" customWidth="1"/>
    <col min="3568" max="3568" width="11.19921875" style="14" bestFit="1" customWidth="1"/>
    <col min="3569" max="3569" width="13.296875" style="14" bestFit="1" customWidth="1"/>
    <col min="3570" max="3570" width="11" style="14" bestFit="1" customWidth="1"/>
    <col min="3571" max="3571" width="12" style="14" bestFit="1" customWidth="1"/>
    <col min="3572" max="3572" width="10.5" style="14" bestFit="1" customWidth="1"/>
    <col min="3573" max="3573" width="13.8984375" style="14" bestFit="1" customWidth="1"/>
    <col min="3574" max="3574" width="15.796875" style="14" customWidth="1"/>
    <col min="3575" max="3808" width="9" style="14"/>
    <col min="3809" max="3809" width="12.5" style="14" customWidth="1"/>
    <col min="3810" max="3810" width="18.19921875" style="14" customWidth="1"/>
    <col min="3811" max="3811" width="20.69921875" style="14" bestFit="1" customWidth="1"/>
    <col min="3812" max="3812" width="12" style="14" customWidth="1"/>
    <col min="3813" max="3813" width="15.19921875" style="14" bestFit="1" customWidth="1"/>
    <col min="3814" max="3814" width="14.19921875" style="14" bestFit="1" customWidth="1"/>
    <col min="3815" max="3815" width="26" style="14" customWidth="1"/>
    <col min="3816" max="3816" width="30" style="14" customWidth="1"/>
    <col min="3817" max="3817" width="12.69921875" style="14" bestFit="1" customWidth="1"/>
    <col min="3818" max="3818" width="16" style="14" customWidth="1"/>
    <col min="3819" max="3819" width="13.69921875" style="14" bestFit="1" customWidth="1"/>
    <col min="3820" max="3820" width="14.19921875" style="14" customWidth="1"/>
    <col min="3821" max="3821" width="13.296875" style="14" bestFit="1" customWidth="1"/>
    <col min="3822" max="3822" width="15.69921875" style="14" customWidth="1"/>
    <col min="3823" max="3823" width="12.69921875" style="14" bestFit="1" customWidth="1"/>
    <col min="3824" max="3824" width="11.19921875" style="14" bestFit="1" customWidth="1"/>
    <col min="3825" max="3825" width="13.296875" style="14" bestFit="1" customWidth="1"/>
    <col min="3826" max="3826" width="11" style="14" bestFit="1" customWidth="1"/>
    <col min="3827" max="3827" width="12" style="14" bestFit="1" customWidth="1"/>
    <col min="3828" max="3828" width="10.5" style="14" bestFit="1" customWidth="1"/>
    <col min="3829" max="3829" width="13.8984375" style="14" bestFit="1" customWidth="1"/>
    <col min="3830" max="3830" width="15.796875" style="14" customWidth="1"/>
    <col min="3831" max="4064" width="9" style="14"/>
    <col min="4065" max="4065" width="12.5" style="14" customWidth="1"/>
    <col min="4066" max="4066" width="18.19921875" style="14" customWidth="1"/>
    <col min="4067" max="4067" width="20.69921875" style="14" bestFit="1" customWidth="1"/>
    <col min="4068" max="4068" width="12" style="14" customWidth="1"/>
    <col min="4069" max="4069" width="15.19921875" style="14" bestFit="1" customWidth="1"/>
    <col min="4070" max="4070" width="14.19921875" style="14" bestFit="1" customWidth="1"/>
    <col min="4071" max="4071" width="26" style="14" customWidth="1"/>
    <col min="4072" max="4072" width="30" style="14" customWidth="1"/>
    <col min="4073" max="4073" width="12.69921875" style="14" bestFit="1" customWidth="1"/>
    <col min="4074" max="4074" width="16" style="14" customWidth="1"/>
    <col min="4075" max="4075" width="13.69921875" style="14" bestFit="1" customWidth="1"/>
    <col min="4076" max="4076" width="14.19921875" style="14" customWidth="1"/>
    <col min="4077" max="4077" width="13.296875" style="14" bestFit="1" customWidth="1"/>
    <col min="4078" max="4078" width="15.69921875" style="14" customWidth="1"/>
    <col min="4079" max="4079" width="12.69921875" style="14" bestFit="1" customWidth="1"/>
    <col min="4080" max="4080" width="11.19921875" style="14" bestFit="1" customWidth="1"/>
    <col min="4081" max="4081" width="13.296875" style="14" bestFit="1" customWidth="1"/>
    <col min="4082" max="4082" width="11" style="14" bestFit="1" customWidth="1"/>
    <col min="4083" max="4083" width="12" style="14" bestFit="1" customWidth="1"/>
    <col min="4084" max="4084" width="10.5" style="14" bestFit="1" customWidth="1"/>
    <col min="4085" max="4085" width="13.8984375" style="14" bestFit="1" customWidth="1"/>
    <col min="4086" max="4086" width="15.796875" style="14" customWidth="1"/>
    <col min="4087" max="4320" width="9" style="14"/>
    <col min="4321" max="4321" width="12.5" style="14" customWidth="1"/>
    <col min="4322" max="4322" width="18.19921875" style="14" customWidth="1"/>
    <col min="4323" max="4323" width="20.69921875" style="14" bestFit="1" customWidth="1"/>
    <col min="4324" max="4324" width="12" style="14" customWidth="1"/>
    <col min="4325" max="4325" width="15.19921875" style="14" bestFit="1" customWidth="1"/>
    <col min="4326" max="4326" width="14.19921875" style="14" bestFit="1" customWidth="1"/>
    <col min="4327" max="4327" width="26" style="14" customWidth="1"/>
    <col min="4328" max="4328" width="30" style="14" customWidth="1"/>
    <col min="4329" max="4329" width="12.69921875" style="14" bestFit="1" customWidth="1"/>
    <col min="4330" max="4330" width="16" style="14" customWidth="1"/>
    <col min="4331" max="4331" width="13.69921875" style="14" bestFit="1" customWidth="1"/>
    <col min="4332" max="4332" width="14.19921875" style="14" customWidth="1"/>
    <col min="4333" max="4333" width="13.296875" style="14" bestFit="1" customWidth="1"/>
    <col min="4334" max="4334" width="15.69921875" style="14" customWidth="1"/>
    <col min="4335" max="4335" width="12.69921875" style="14" bestFit="1" customWidth="1"/>
    <col min="4336" max="4336" width="11.19921875" style="14" bestFit="1" customWidth="1"/>
    <col min="4337" max="4337" width="13.296875" style="14" bestFit="1" customWidth="1"/>
    <col min="4338" max="4338" width="11" style="14" bestFit="1" customWidth="1"/>
    <col min="4339" max="4339" width="12" style="14" bestFit="1" customWidth="1"/>
    <col min="4340" max="4340" width="10.5" style="14" bestFit="1" customWidth="1"/>
    <col min="4341" max="4341" width="13.8984375" style="14" bestFit="1" customWidth="1"/>
    <col min="4342" max="4342" width="15.796875" style="14" customWidth="1"/>
    <col min="4343" max="4576" width="9" style="14"/>
    <col min="4577" max="4577" width="12.5" style="14" customWidth="1"/>
    <col min="4578" max="4578" width="18.19921875" style="14" customWidth="1"/>
    <col min="4579" max="4579" width="20.69921875" style="14" bestFit="1" customWidth="1"/>
    <col min="4580" max="4580" width="12" style="14" customWidth="1"/>
    <col min="4581" max="4581" width="15.19921875" style="14" bestFit="1" customWidth="1"/>
    <col min="4582" max="4582" width="14.19921875" style="14" bestFit="1" customWidth="1"/>
    <col min="4583" max="4583" width="26" style="14" customWidth="1"/>
    <col min="4584" max="4584" width="30" style="14" customWidth="1"/>
    <col min="4585" max="4585" width="12.69921875" style="14" bestFit="1" customWidth="1"/>
    <col min="4586" max="4586" width="16" style="14" customWidth="1"/>
    <col min="4587" max="4587" width="13.69921875" style="14" bestFit="1" customWidth="1"/>
    <col min="4588" max="4588" width="14.19921875" style="14" customWidth="1"/>
    <col min="4589" max="4589" width="13.296875" style="14" bestFit="1" customWidth="1"/>
    <col min="4590" max="4590" width="15.69921875" style="14" customWidth="1"/>
    <col min="4591" max="4591" width="12.69921875" style="14" bestFit="1" customWidth="1"/>
    <col min="4592" max="4592" width="11.19921875" style="14" bestFit="1" customWidth="1"/>
    <col min="4593" max="4593" width="13.296875" style="14" bestFit="1" customWidth="1"/>
    <col min="4594" max="4594" width="11" style="14" bestFit="1" customWidth="1"/>
    <col min="4595" max="4595" width="12" style="14" bestFit="1" customWidth="1"/>
    <col min="4596" max="4596" width="10.5" style="14" bestFit="1" customWidth="1"/>
    <col min="4597" max="4597" width="13.8984375" style="14" bestFit="1" customWidth="1"/>
    <col min="4598" max="4598" width="15.796875" style="14" customWidth="1"/>
    <col min="4599" max="4832" width="9" style="14"/>
    <col min="4833" max="4833" width="12.5" style="14" customWidth="1"/>
    <col min="4834" max="4834" width="18.19921875" style="14" customWidth="1"/>
    <col min="4835" max="4835" width="20.69921875" style="14" bestFit="1" customWidth="1"/>
    <col min="4836" max="4836" width="12" style="14" customWidth="1"/>
    <col min="4837" max="4837" width="15.19921875" style="14" bestFit="1" customWidth="1"/>
    <col min="4838" max="4838" width="14.19921875" style="14" bestFit="1" customWidth="1"/>
    <col min="4839" max="4839" width="26" style="14" customWidth="1"/>
    <col min="4840" max="4840" width="30" style="14" customWidth="1"/>
    <col min="4841" max="4841" width="12.69921875" style="14" bestFit="1" customWidth="1"/>
    <col min="4842" max="4842" width="16" style="14" customWidth="1"/>
    <col min="4843" max="4843" width="13.69921875" style="14" bestFit="1" customWidth="1"/>
    <col min="4844" max="4844" width="14.19921875" style="14" customWidth="1"/>
    <col min="4845" max="4845" width="13.296875" style="14" bestFit="1" customWidth="1"/>
    <col min="4846" max="4846" width="15.69921875" style="14" customWidth="1"/>
    <col min="4847" max="4847" width="12.69921875" style="14" bestFit="1" customWidth="1"/>
    <col min="4848" max="4848" width="11.19921875" style="14" bestFit="1" customWidth="1"/>
    <col min="4849" max="4849" width="13.296875" style="14" bestFit="1" customWidth="1"/>
    <col min="4850" max="4850" width="11" style="14" bestFit="1" customWidth="1"/>
    <col min="4851" max="4851" width="12" style="14" bestFit="1" customWidth="1"/>
    <col min="4852" max="4852" width="10.5" style="14" bestFit="1" customWidth="1"/>
    <col min="4853" max="4853" width="13.8984375" style="14" bestFit="1" customWidth="1"/>
    <col min="4854" max="4854" width="15.796875" style="14" customWidth="1"/>
    <col min="4855" max="5088" width="9" style="14"/>
    <col min="5089" max="5089" width="12.5" style="14" customWidth="1"/>
    <col min="5090" max="5090" width="18.19921875" style="14" customWidth="1"/>
    <col min="5091" max="5091" width="20.69921875" style="14" bestFit="1" customWidth="1"/>
    <col min="5092" max="5092" width="12" style="14" customWidth="1"/>
    <col min="5093" max="5093" width="15.19921875" style="14" bestFit="1" customWidth="1"/>
    <col min="5094" max="5094" width="14.19921875" style="14" bestFit="1" customWidth="1"/>
    <col min="5095" max="5095" width="26" style="14" customWidth="1"/>
    <col min="5096" max="5096" width="30" style="14" customWidth="1"/>
    <col min="5097" max="5097" width="12.69921875" style="14" bestFit="1" customWidth="1"/>
    <col min="5098" max="5098" width="16" style="14" customWidth="1"/>
    <col min="5099" max="5099" width="13.69921875" style="14" bestFit="1" customWidth="1"/>
    <col min="5100" max="5100" width="14.19921875" style="14" customWidth="1"/>
    <col min="5101" max="5101" width="13.296875" style="14" bestFit="1" customWidth="1"/>
    <col min="5102" max="5102" width="15.69921875" style="14" customWidth="1"/>
    <col min="5103" max="5103" width="12.69921875" style="14" bestFit="1" customWidth="1"/>
    <col min="5104" max="5104" width="11.19921875" style="14" bestFit="1" customWidth="1"/>
    <col min="5105" max="5105" width="13.296875" style="14" bestFit="1" customWidth="1"/>
    <col min="5106" max="5106" width="11" style="14" bestFit="1" customWidth="1"/>
    <col min="5107" max="5107" width="12" style="14" bestFit="1" customWidth="1"/>
    <col min="5108" max="5108" width="10.5" style="14" bestFit="1" customWidth="1"/>
    <col min="5109" max="5109" width="13.8984375" style="14" bestFit="1" customWidth="1"/>
    <col min="5110" max="5110" width="15.796875" style="14" customWidth="1"/>
    <col min="5111" max="5344" width="9" style="14"/>
    <col min="5345" max="5345" width="12.5" style="14" customWidth="1"/>
    <col min="5346" max="5346" width="18.19921875" style="14" customWidth="1"/>
    <col min="5347" max="5347" width="20.69921875" style="14" bestFit="1" customWidth="1"/>
    <col min="5348" max="5348" width="12" style="14" customWidth="1"/>
    <col min="5349" max="5349" width="15.19921875" style="14" bestFit="1" customWidth="1"/>
    <col min="5350" max="5350" width="14.19921875" style="14" bestFit="1" customWidth="1"/>
    <col min="5351" max="5351" width="26" style="14" customWidth="1"/>
    <col min="5352" max="5352" width="30" style="14" customWidth="1"/>
    <col min="5353" max="5353" width="12.69921875" style="14" bestFit="1" customWidth="1"/>
    <col min="5354" max="5354" width="16" style="14" customWidth="1"/>
    <col min="5355" max="5355" width="13.69921875" style="14" bestFit="1" customWidth="1"/>
    <col min="5356" max="5356" width="14.19921875" style="14" customWidth="1"/>
    <col min="5357" max="5357" width="13.296875" style="14" bestFit="1" customWidth="1"/>
    <col min="5358" max="5358" width="15.69921875" style="14" customWidth="1"/>
    <col min="5359" max="5359" width="12.69921875" style="14" bestFit="1" customWidth="1"/>
    <col min="5360" max="5360" width="11.19921875" style="14" bestFit="1" customWidth="1"/>
    <col min="5361" max="5361" width="13.296875" style="14" bestFit="1" customWidth="1"/>
    <col min="5362" max="5362" width="11" style="14" bestFit="1" customWidth="1"/>
    <col min="5363" max="5363" width="12" style="14" bestFit="1" customWidth="1"/>
    <col min="5364" max="5364" width="10.5" style="14" bestFit="1" customWidth="1"/>
    <col min="5365" max="5365" width="13.8984375" style="14" bestFit="1" customWidth="1"/>
    <col min="5366" max="5366" width="15.796875" style="14" customWidth="1"/>
    <col min="5367" max="5600" width="9" style="14"/>
    <col min="5601" max="5601" width="12.5" style="14" customWidth="1"/>
    <col min="5602" max="5602" width="18.19921875" style="14" customWidth="1"/>
    <col min="5603" max="5603" width="20.69921875" style="14" bestFit="1" customWidth="1"/>
    <col min="5604" max="5604" width="12" style="14" customWidth="1"/>
    <col min="5605" max="5605" width="15.19921875" style="14" bestFit="1" customWidth="1"/>
    <col min="5606" max="5606" width="14.19921875" style="14" bestFit="1" customWidth="1"/>
    <col min="5607" max="5607" width="26" style="14" customWidth="1"/>
    <col min="5608" max="5608" width="30" style="14" customWidth="1"/>
    <col min="5609" max="5609" width="12.69921875" style="14" bestFit="1" customWidth="1"/>
    <col min="5610" max="5610" width="16" style="14" customWidth="1"/>
    <col min="5611" max="5611" width="13.69921875" style="14" bestFit="1" customWidth="1"/>
    <col min="5612" max="5612" width="14.19921875" style="14" customWidth="1"/>
    <col min="5613" max="5613" width="13.296875" style="14" bestFit="1" customWidth="1"/>
    <col min="5614" max="5614" width="15.69921875" style="14" customWidth="1"/>
    <col min="5615" max="5615" width="12.69921875" style="14" bestFit="1" customWidth="1"/>
    <col min="5616" max="5616" width="11.19921875" style="14" bestFit="1" customWidth="1"/>
    <col min="5617" max="5617" width="13.296875" style="14" bestFit="1" customWidth="1"/>
    <col min="5618" max="5618" width="11" style="14" bestFit="1" customWidth="1"/>
    <col min="5619" max="5619" width="12" style="14" bestFit="1" customWidth="1"/>
    <col min="5620" max="5620" width="10.5" style="14" bestFit="1" customWidth="1"/>
    <col min="5621" max="5621" width="13.8984375" style="14" bestFit="1" customWidth="1"/>
    <col min="5622" max="5622" width="15.796875" style="14" customWidth="1"/>
    <col min="5623" max="5856" width="9" style="14"/>
    <col min="5857" max="5857" width="12.5" style="14" customWidth="1"/>
    <col min="5858" max="5858" width="18.19921875" style="14" customWidth="1"/>
    <col min="5859" max="5859" width="20.69921875" style="14" bestFit="1" customWidth="1"/>
    <col min="5860" max="5860" width="12" style="14" customWidth="1"/>
    <col min="5861" max="5861" width="15.19921875" style="14" bestFit="1" customWidth="1"/>
    <col min="5862" max="5862" width="14.19921875" style="14" bestFit="1" customWidth="1"/>
    <col min="5863" max="5863" width="26" style="14" customWidth="1"/>
    <col min="5864" max="5864" width="30" style="14" customWidth="1"/>
    <col min="5865" max="5865" width="12.69921875" style="14" bestFit="1" customWidth="1"/>
    <col min="5866" max="5866" width="16" style="14" customWidth="1"/>
    <col min="5867" max="5867" width="13.69921875" style="14" bestFit="1" customWidth="1"/>
    <col min="5868" max="5868" width="14.19921875" style="14" customWidth="1"/>
    <col min="5869" max="5869" width="13.296875" style="14" bestFit="1" customWidth="1"/>
    <col min="5870" max="5870" width="15.69921875" style="14" customWidth="1"/>
    <col min="5871" max="5871" width="12.69921875" style="14" bestFit="1" customWidth="1"/>
    <col min="5872" max="5872" width="11.19921875" style="14" bestFit="1" customWidth="1"/>
    <col min="5873" max="5873" width="13.296875" style="14" bestFit="1" customWidth="1"/>
    <col min="5874" max="5874" width="11" style="14" bestFit="1" customWidth="1"/>
    <col min="5875" max="5875" width="12" style="14" bestFit="1" customWidth="1"/>
    <col min="5876" max="5876" width="10.5" style="14" bestFit="1" customWidth="1"/>
    <col min="5877" max="5877" width="13.8984375" style="14" bestFit="1" customWidth="1"/>
    <col min="5878" max="5878" width="15.796875" style="14" customWidth="1"/>
    <col min="5879" max="6112" width="9" style="14"/>
    <col min="6113" max="6113" width="12.5" style="14" customWidth="1"/>
    <col min="6114" max="6114" width="18.19921875" style="14" customWidth="1"/>
    <col min="6115" max="6115" width="20.69921875" style="14" bestFit="1" customWidth="1"/>
    <col min="6116" max="6116" width="12" style="14" customWidth="1"/>
    <col min="6117" max="6117" width="15.19921875" style="14" bestFit="1" customWidth="1"/>
    <col min="6118" max="6118" width="14.19921875" style="14" bestFit="1" customWidth="1"/>
    <col min="6119" max="6119" width="26" style="14" customWidth="1"/>
    <col min="6120" max="6120" width="30" style="14" customWidth="1"/>
    <col min="6121" max="6121" width="12.69921875" style="14" bestFit="1" customWidth="1"/>
    <col min="6122" max="6122" width="16" style="14" customWidth="1"/>
    <col min="6123" max="6123" width="13.69921875" style="14" bestFit="1" customWidth="1"/>
    <col min="6124" max="6124" width="14.19921875" style="14" customWidth="1"/>
    <col min="6125" max="6125" width="13.296875" style="14" bestFit="1" customWidth="1"/>
    <col min="6126" max="6126" width="15.69921875" style="14" customWidth="1"/>
    <col min="6127" max="6127" width="12.69921875" style="14" bestFit="1" customWidth="1"/>
    <col min="6128" max="6128" width="11.19921875" style="14" bestFit="1" customWidth="1"/>
    <col min="6129" max="6129" width="13.296875" style="14" bestFit="1" customWidth="1"/>
    <col min="6130" max="6130" width="11" style="14" bestFit="1" customWidth="1"/>
    <col min="6131" max="6131" width="12" style="14" bestFit="1" customWidth="1"/>
    <col min="6132" max="6132" width="10.5" style="14" bestFit="1" customWidth="1"/>
    <col min="6133" max="6133" width="13.8984375" style="14" bestFit="1" customWidth="1"/>
    <col min="6134" max="6134" width="15.796875" style="14" customWidth="1"/>
    <col min="6135" max="6368" width="9" style="14"/>
    <col min="6369" max="6369" width="12.5" style="14" customWidth="1"/>
    <col min="6370" max="6370" width="18.19921875" style="14" customWidth="1"/>
    <col min="6371" max="6371" width="20.69921875" style="14" bestFit="1" customWidth="1"/>
    <col min="6372" max="6372" width="12" style="14" customWidth="1"/>
    <col min="6373" max="6373" width="15.19921875" style="14" bestFit="1" customWidth="1"/>
    <col min="6374" max="6374" width="14.19921875" style="14" bestFit="1" customWidth="1"/>
    <col min="6375" max="6375" width="26" style="14" customWidth="1"/>
    <col min="6376" max="6376" width="30" style="14" customWidth="1"/>
    <col min="6377" max="6377" width="12.69921875" style="14" bestFit="1" customWidth="1"/>
    <col min="6378" max="6378" width="16" style="14" customWidth="1"/>
    <col min="6379" max="6379" width="13.69921875" style="14" bestFit="1" customWidth="1"/>
    <col min="6380" max="6380" width="14.19921875" style="14" customWidth="1"/>
    <col min="6381" max="6381" width="13.296875" style="14" bestFit="1" customWidth="1"/>
    <col min="6382" max="6382" width="15.69921875" style="14" customWidth="1"/>
    <col min="6383" max="6383" width="12.69921875" style="14" bestFit="1" customWidth="1"/>
    <col min="6384" max="6384" width="11.19921875" style="14" bestFit="1" customWidth="1"/>
    <col min="6385" max="6385" width="13.296875" style="14" bestFit="1" customWidth="1"/>
    <col min="6386" max="6386" width="11" style="14" bestFit="1" customWidth="1"/>
    <col min="6387" max="6387" width="12" style="14" bestFit="1" customWidth="1"/>
    <col min="6388" max="6388" width="10.5" style="14" bestFit="1" customWidth="1"/>
    <col min="6389" max="6389" width="13.8984375" style="14" bestFit="1" customWidth="1"/>
    <col min="6390" max="6390" width="15.796875" style="14" customWidth="1"/>
    <col min="6391" max="6624" width="9" style="14"/>
    <col min="6625" max="6625" width="12.5" style="14" customWidth="1"/>
    <col min="6626" max="6626" width="18.19921875" style="14" customWidth="1"/>
    <col min="6627" max="6627" width="20.69921875" style="14" bestFit="1" customWidth="1"/>
    <col min="6628" max="6628" width="12" style="14" customWidth="1"/>
    <col min="6629" max="6629" width="15.19921875" style="14" bestFit="1" customWidth="1"/>
    <col min="6630" max="6630" width="14.19921875" style="14" bestFit="1" customWidth="1"/>
    <col min="6631" max="6631" width="26" style="14" customWidth="1"/>
    <col min="6632" max="6632" width="30" style="14" customWidth="1"/>
    <col min="6633" max="6633" width="12.69921875" style="14" bestFit="1" customWidth="1"/>
    <col min="6634" max="6634" width="16" style="14" customWidth="1"/>
    <col min="6635" max="6635" width="13.69921875" style="14" bestFit="1" customWidth="1"/>
    <col min="6636" max="6636" width="14.19921875" style="14" customWidth="1"/>
    <col min="6637" max="6637" width="13.296875" style="14" bestFit="1" customWidth="1"/>
    <col min="6638" max="6638" width="15.69921875" style="14" customWidth="1"/>
    <col min="6639" max="6639" width="12.69921875" style="14" bestFit="1" customWidth="1"/>
    <col min="6640" max="6640" width="11.19921875" style="14" bestFit="1" customWidth="1"/>
    <col min="6641" max="6641" width="13.296875" style="14" bestFit="1" customWidth="1"/>
    <col min="6642" max="6642" width="11" style="14" bestFit="1" customWidth="1"/>
    <col min="6643" max="6643" width="12" style="14" bestFit="1" customWidth="1"/>
    <col min="6644" max="6644" width="10.5" style="14" bestFit="1" customWidth="1"/>
    <col min="6645" max="6645" width="13.8984375" style="14" bestFit="1" customWidth="1"/>
    <col min="6646" max="6646" width="15.796875" style="14" customWidth="1"/>
    <col min="6647" max="6880" width="9" style="14"/>
    <col min="6881" max="6881" width="12.5" style="14" customWidth="1"/>
    <col min="6882" max="6882" width="18.19921875" style="14" customWidth="1"/>
    <col min="6883" max="6883" width="20.69921875" style="14" bestFit="1" customWidth="1"/>
    <col min="6884" max="6884" width="12" style="14" customWidth="1"/>
    <col min="6885" max="6885" width="15.19921875" style="14" bestFit="1" customWidth="1"/>
    <col min="6886" max="6886" width="14.19921875" style="14" bestFit="1" customWidth="1"/>
    <col min="6887" max="6887" width="26" style="14" customWidth="1"/>
    <col min="6888" max="6888" width="30" style="14" customWidth="1"/>
    <col min="6889" max="6889" width="12.69921875" style="14" bestFit="1" customWidth="1"/>
    <col min="6890" max="6890" width="16" style="14" customWidth="1"/>
    <col min="6891" max="6891" width="13.69921875" style="14" bestFit="1" customWidth="1"/>
    <col min="6892" max="6892" width="14.19921875" style="14" customWidth="1"/>
    <col min="6893" max="6893" width="13.296875" style="14" bestFit="1" customWidth="1"/>
    <col min="6894" max="6894" width="15.69921875" style="14" customWidth="1"/>
    <col min="6895" max="6895" width="12.69921875" style="14" bestFit="1" customWidth="1"/>
    <col min="6896" max="6896" width="11.19921875" style="14" bestFit="1" customWidth="1"/>
    <col min="6897" max="6897" width="13.296875" style="14" bestFit="1" customWidth="1"/>
    <col min="6898" max="6898" width="11" style="14" bestFit="1" customWidth="1"/>
    <col min="6899" max="6899" width="12" style="14" bestFit="1" customWidth="1"/>
    <col min="6900" max="6900" width="10.5" style="14" bestFit="1" customWidth="1"/>
    <col min="6901" max="6901" width="13.8984375" style="14" bestFit="1" customWidth="1"/>
    <col min="6902" max="6902" width="15.796875" style="14" customWidth="1"/>
    <col min="6903" max="7136" width="9" style="14"/>
    <col min="7137" max="7137" width="12.5" style="14" customWidth="1"/>
    <col min="7138" max="7138" width="18.19921875" style="14" customWidth="1"/>
    <col min="7139" max="7139" width="20.69921875" style="14" bestFit="1" customWidth="1"/>
    <col min="7140" max="7140" width="12" style="14" customWidth="1"/>
    <col min="7141" max="7141" width="15.19921875" style="14" bestFit="1" customWidth="1"/>
    <col min="7142" max="7142" width="14.19921875" style="14" bestFit="1" customWidth="1"/>
    <col min="7143" max="7143" width="26" style="14" customWidth="1"/>
    <col min="7144" max="7144" width="30" style="14" customWidth="1"/>
    <col min="7145" max="7145" width="12.69921875" style="14" bestFit="1" customWidth="1"/>
    <col min="7146" max="7146" width="16" style="14" customWidth="1"/>
    <col min="7147" max="7147" width="13.69921875" style="14" bestFit="1" customWidth="1"/>
    <col min="7148" max="7148" width="14.19921875" style="14" customWidth="1"/>
    <col min="7149" max="7149" width="13.296875" style="14" bestFit="1" customWidth="1"/>
    <col min="7150" max="7150" width="15.69921875" style="14" customWidth="1"/>
    <col min="7151" max="7151" width="12.69921875" style="14" bestFit="1" customWidth="1"/>
    <col min="7152" max="7152" width="11.19921875" style="14" bestFit="1" customWidth="1"/>
    <col min="7153" max="7153" width="13.296875" style="14" bestFit="1" customWidth="1"/>
    <col min="7154" max="7154" width="11" style="14" bestFit="1" customWidth="1"/>
    <col min="7155" max="7155" width="12" style="14" bestFit="1" customWidth="1"/>
    <col min="7156" max="7156" width="10.5" style="14" bestFit="1" customWidth="1"/>
    <col min="7157" max="7157" width="13.8984375" style="14" bestFit="1" customWidth="1"/>
    <col min="7158" max="7158" width="15.796875" style="14" customWidth="1"/>
    <col min="7159" max="7392" width="9" style="14"/>
    <col min="7393" max="7393" width="12.5" style="14" customWidth="1"/>
    <col min="7394" max="7394" width="18.19921875" style="14" customWidth="1"/>
    <col min="7395" max="7395" width="20.69921875" style="14" bestFit="1" customWidth="1"/>
    <col min="7396" max="7396" width="12" style="14" customWidth="1"/>
    <col min="7397" max="7397" width="15.19921875" style="14" bestFit="1" customWidth="1"/>
    <col min="7398" max="7398" width="14.19921875" style="14" bestFit="1" customWidth="1"/>
    <col min="7399" max="7399" width="26" style="14" customWidth="1"/>
    <col min="7400" max="7400" width="30" style="14" customWidth="1"/>
    <col min="7401" max="7401" width="12.69921875" style="14" bestFit="1" customWidth="1"/>
    <col min="7402" max="7402" width="16" style="14" customWidth="1"/>
    <col min="7403" max="7403" width="13.69921875" style="14" bestFit="1" customWidth="1"/>
    <col min="7404" max="7404" width="14.19921875" style="14" customWidth="1"/>
    <col min="7405" max="7405" width="13.296875" style="14" bestFit="1" customWidth="1"/>
    <col min="7406" max="7406" width="15.69921875" style="14" customWidth="1"/>
    <col min="7407" max="7407" width="12.69921875" style="14" bestFit="1" customWidth="1"/>
    <col min="7408" max="7408" width="11.19921875" style="14" bestFit="1" customWidth="1"/>
    <col min="7409" max="7409" width="13.296875" style="14" bestFit="1" customWidth="1"/>
    <col min="7410" max="7410" width="11" style="14" bestFit="1" customWidth="1"/>
    <col min="7411" max="7411" width="12" style="14" bestFit="1" customWidth="1"/>
    <col min="7412" max="7412" width="10.5" style="14" bestFit="1" customWidth="1"/>
    <col min="7413" max="7413" width="13.8984375" style="14" bestFit="1" customWidth="1"/>
    <col min="7414" max="7414" width="15.796875" style="14" customWidth="1"/>
    <col min="7415" max="7648" width="9" style="14"/>
    <col min="7649" max="7649" width="12.5" style="14" customWidth="1"/>
    <col min="7650" max="7650" width="18.19921875" style="14" customWidth="1"/>
    <col min="7651" max="7651" width="20.69921875" style="14" bestFit="1" customWidth="1"/>
    <col min="7652" max="7652" width="12" style="14" customWidth="1"/>
    <col min="7653" max="7653" width="15.19921875" style="14" bestFit="1" customWidth="1"/>
    <col min="7654" max="7654" width="14.19921875" style="14" bestFit="1" customWidth="1"/>
    <col min="7655" max="7655" width="26" style="14" customWidth="1"/>
    <col min="7656" max="7656" width="30" style="14" customWidth="1"/>
    <col min="7657" max="7657" width="12.69921875" style="14" bestFit="1" customWidth="1"/>
    <col min="7658" max="7658" width="16" style="14" customWidth="1"/>
    <col min="7659" max="7659" width="13.69921875" style="14" bestFit="1" customWidth="1"/>
    <col min="7660" max="7660" width="14.19921875" style="14" customWidth="1"/>
    <col min="7661" max="7661" width="13.296875" style="14" bestFit="1" customWidth="1"/>
    <col min="7662" max="7662" width="15.69921875" style="14" customWidth="1"/>
    <col min="7663" max="7663" width="12.69921875" style="14" bestFit="1" customWidth="1"/>
    <col min="7664" max="7664" width="11.19921875" style="14" bestFit="1" customWidth="1"/>
    <col min="7665" max="7665" width="13.296875" style="14" bestFit="1" customWidth="1"/>
    <col min="7666" max="7666" width="11" style="14" bestFit="1" customWidth="1"/>
    <col min="7667" max="7667" width="12" style="14" bestFit="1" customWidth="1"/>
    <col min="7668" max="7668" width="10.5" style="14" bestFit="1" customWidth="1"/>
    <col min="7669" max="7669" width="13.8984375" style="14" bestFit="1" customWidth="1"/>
    <col min="7670" max="7670" width="15.796875" style="14" customWidth="1"/>
    <col min="7671" max="7904" width="9" style="14"/>
    <col min="7905" max="7905" width="12.5" style="14" customWidth="1"/>
    <col min="7906" max="7906" width="18.19921875" style="14" customWidth="1"/>
    <col min="7907" max="7907" width="20.69921875" style="14" bestFit="1" customWidth="1"/>
    <col min="7908" max="7908" width="12" style="14" customWidth="1"/>
    <col min="7909" max="7909" width="15.19921875" style="14" bestFit="1" customWidth="1"/>
    <col min="7910" max="7910" width="14.19921875" style="14" bestFit="1" customWidth="1"/>
    <col min="7911" max="7911" width="26" style="14" customWidth="1"/>
    <col min="7912" max="7912" width="30" style="14" customWidth="1"/>
    <col min="7913" max="7913" width="12.69921875" style="14" bestFit="1" customWidth="1"/>
    <col min="7914" max="7914" width="16" style="14" customWidth="1"/>
    <col min="7915" max="7915" width="13.69921875" style="14" bestFit="1" customWidth="1"/>
    <col min="7916" max="7916" width="14.19921875" style="14" customWidth="1"/>
    <col min="7917" max="7917" width="13.296875" style="14" bestFit="1" customWidth="1"/>
    <col min="7918" max="7918" width="15.69921875" style="14" customWidth="1"/>
    <col min="7919" max="7919" width="12.69921875" style="14" bestFit="1" customWidth="1"/>
    <col min="7920" max="7920" width="11.19921875" style="14" bestFit="1" customWidth="1"/>
    <col min="7921" max="7921" width="13.296875" style="14" bestFit="1" customWidth="1"/>
    <col min="7922" max="7922" width="11" style="14" bestFit="1" customWidth="1"/>
    <col min="7923" max="7923" width="12" style="14" bestFit="1" customWidth="1"/>
    <col min="7924" max="7924" width="10.5" style="14" bestFit="1" customWidth="1"/>
    <col min="7925" max="7925" width="13.8984375" style="14" bestFit="1" customWidth="1"/>
    <col min="7926" max="7926" width="15.796875" style="14" customWidth="1"/>
    <col min="7927" max="8160" width="9" style="14"/>
    <col min="8161" max="8161" width="12.5" style="14" customWidth="1"/>
    <col min="8162" max="8162" width="18.19921875" style="14" customWidth="1"/>
    <col min="8163" max="8163" width="20.69921875" style="14" bestFit="1" customWidth="1"/>
    <col min="8164" max="8164" width="12" style="14" customWidth="1"/>
    <col min="8165" max="8165" width="15.19921875" style="14" bestFit="1" customWidth="1"/>
    <col min="8166" max="8166" width="14.19921875" style="14" bestFit="1" customWidth="1"/>
    <col min="8167" max="8167" width="26" style="14" customWidth="1"/>
    <col min="8168" max="8168" width="30" style="14" customWidth="1"/>
    <col min="8169" max="8169" width="12.69921875" style="14" bestFit="1" customWidth="1"/>
    <col min="8170" max="8170" width="16" style="14" customWidth="1"/>
    <col min="8171" max="8171" width="13.69921875" style="14" bestFit="1" customWidth="1"/>
    <col min="8172" max="8172" width="14.19921875" style="14" customWidth="1"/>
    <col min="8173" max="8173" width="13.296875" style="14" bestFit="1" customWidth="1"/>
    <col min="8174" max="8174" width="15.69921875" style="14" customWidth="1"/>
    <col min="8175" max="8175" width="12.69921875" style="14" bestFit="1" customWidth="1"/>
    <col min="8176" max="8176" width="11.19921875" style="14" bestFit="1" customWidth="1"/>
    <col min="8177" max="8177" width="13.296875" style="14" bestFit="1" customWidth="1"/>
    <col min="8178" max="8178" width="11" style="14" bestFit="1" customWidth="1"/>
    <col min="8179" max="8179" width="12" style="14" bestFit="1" customWidth="1"/>
    <col min="8180" max="8180" width="10.5" style="14" bestFit="1" customWidth="1"/>
    <col min="8181" max="8181" width="13.8984375" style="14" bestFit="1" customWidth="1"/>
    <col min="8182" max="8182" width="15.796875" style="14" customWidth="1"/>
    <col min="8183" max="8416" width="9" style="14"/>
    <col min="8417" max="8417" width="12.5" style="14" customWidth="1"/>
    <col min="8418" max="8418" width="18.19921875" style="14" customWidth="1"/>
    <col min="8419" max="8419" width="20.69921875" style="14" bestFit="1" customWidth="1"/>
    <col min="8420" max="8420" width="12" style="14" customWidth="1"/>
    <col min="8421" max="8421" width="15.19921875" style="14" bestFit="1" customWidth="1"/>
    <col min="8422" max="8422" width="14.19921875" style="14" bestFit="1" customWidth="1"/>
    <col min="8423" max="8423" width="26" style="14" customWidth="1"/>
    <col min="8424" max="8424" width="30" style="14" customWidth="1"/>
    <col min="8425" max="8425" width="12.69921875" style="14" bestFit="1" customWidth="1"/>
    <col min="8426" max="8426" width="16" style="14" customWidth="1"/>
    <col min="8427" max="8427" width="13.69921875" style="14" bestFit="1" customWidth="1"/>
    <col min="8428" max="8428" width="14.19921875" style="14" customWidth="1"/>
    <col min="8429" max="8429" width="13.296875" style="14" bestFit="1" customWidth="1"/>
    <col min="8430" max="8430" width="15.69921875" style="14" customWidth="1"/>
    <col min="8431" max="8431" width="12.69921875" style="14" bestFit="1" customWidth="1"/>
    <col min="8432" max="8432" width="11.19921875" style="14" bestFit="1" customWidth="1"/>
    <col min="8433" max="8433" width="13.296875" style="14" bestFit="1" customWidth="1"/>
    <col min="8434" max="8434" width="11" style="14" bestFit="1" customWidth="1"/>
    <col min="8435" max="8435" width="12" style="14" bestFit="1" customWidth="1"/>
    <col min="8436" max="8436" width="10.5" style="14" bestFit="1" customWidth="1"/>
    <col min="8437" max="8437" width="13.8984375" style="14" bestFit="1" customWidth="1"/>
    <col min="8438" max="8438" width="15.796875" style="14" customWidth="1"/>
    <col min="8439" max="8672" width="9" style="14"/>
    <col min="8673" max="8673" width="12.5" style="14" customWidth="1"/>
    <col min="8674" max="8674" width="18.19921875" style="14" customWidth="1"/>
    <col min="8675" max="8675" width="20.69921875" style="14" bestFit="1" customWidth="1"/>
    <col min="8676" max="8676" width="12" style="14" customWidth="1"/>
    <col min="8677" max="8677" width="15.19921875" style="14" bestFit="1" customWidth="1"/>
    <col min="8678" max="8678" width="14.19921875" style="14" bestFit="1" customWidth="1"/>
    <col min="8679" max="8679" width="26" style="14" customWidth="1"/>
    <col min="8680" max="8680" width="30" style="14" customWidth="1"/>
    <col min="8681" max="8681" width="12.69921875" style="14" bestFit="1" customWidth="1"/>
    <col min="8682" max="8682" width="16" style="14" customWidth="1"/>
    <col min="8683" max="8683" width="13.69921875" style="14" bestFit="1" customWidth="1"/>
    <col min="8684" max="8684" width="14.19921875" style="14" customWidth="1"/>
    <col min="8685" max="8685" width="13.296875" style="14" bestFit="1" customWidth="1"/>
    <col min="8686" max="8686" width="15.69921875" style="14" customWidth="1"/>
    <col min="8687" max="8687" width="12.69921875" style="14" bestFit="1" customWidth="1"/>
    <col min="8688" max="8688" width="11.19921875" style="14" bestFit="1" customWidth="1"/>
    <col min="8689" max="8689" width="13.296875" style="14" bestFit="1" customWidth="1"/>
    <col min="8690" max="8690" width="11" style="14" bestFit="1" customWidth="1"/>
    <col min="8691" max="8691" width="12" style="14" bestFit="1" customWidth="1"/>
    <col min="8692" max="8692" width="10.5" style="14" bestFit="1" customWidth="1"/>
    <col min="8693" max="8693" width="13.8984375" style="14" bestFit="1" customWidth="1"/>
    <col min="8694" max="8694" width="15.796875" style="14" customWidth="1"/>
    <col min="8695" max="8928" width="9" style="14"/>
    <col min="8929" max="8929" width="12.5" style="14" customWidth="1"/>
    <col min="8930" max="8930" width="18.19921875" style="14" customWidth="1"/>
    <col min="8931" max="8931" width="20.69921875" style="14" bestFit="1" customWidth="1"/>
    <col min="8932" max="8932" width="12" style="14" customWidth="1"/>
    <col min="8933" max="8933" width="15.19921875" style="14" bestFit="1" customWidth="1"/>
    <col min="8934" max="8934" width="14.19921875" style="14" bestFit="1" customWidth="1"/>
    <col min="8935" max="8935" width="26" style="14" customWidth="1"/>
    <col min="8936" max="8936" width="30" style="14" customWidth="1"/>
    <col min="8937" max="8937" width="12.69921875" style="14" bestFit="1" customWidth="1"/>
    <col min="8938" max="8938" width="16" style="14" customWidth="1"/>
    <col min="8939" max="8939" width="13.69921875" style="14" bestFit="1" customWidth="1"/>
    <col min="8940" max="8940" width="14.19921875" style="14" customWidth="1"/>
    <col min="8941" max="8941" width="13.296875" style="14" bestFit="1" customWidth="1"/>
    <col min="8942" max="8942" width="15.69921875" style="14" customWidth="1"/>
    <col min="8943" max="8943" width="12.69921875" style="14" bestFit="1" customWidth="1"/>
    <col min="8944" max="8944" width="11.19921875" style="14" bestFit="1" customWidth="1"/>
    <col min="8945" max="8945" width="13.296875" style="14" bestFit="1" customWidth="1"/>
    <col min="8946" max="8946" width="11" style="14" bestFit="1" customWidth="1"/>
    <col min="8947" max="8947" width="12" style="14" bestFit="1" customWidth="1"/>
    <col min="8948" max="8948" width="10.5" style="14" bestFit="1" customWidth="1"/>
    <col min="8949" max="8949" width="13.8984375" style="14" bestFit="1" customWidth="1"/>
    <col min="8950" max="8950" width="15.796875" style="14" customWidth="1"/>
    <col min="8951" max="9184" width="9" style="14"/>
    <col min="9185" max="9185" width="12.5" style="14" customWidth="1"/>
    <col min="9186" max="9186" width="18.19921875" style="14" customWidth="1"/>
    <col min="9187" max="9187" width="20.69921875" style="14" bestFit="1" customWidth="1"/>
    <col min="9188" max="9188" width="12" style="14" customWidth="1"/>
    <col min="9189" max="9189" width="15.19921875" style="14" bestFit="1" customWidth="1"/>
    <col min="9190" max="9190" width="14.19921875" style="14" bestFit="1" customWidth="1"/>
    <col min="9191" max="9191" width="26" style="14" customWidth="1"/>
    <col min="9192" max="9192" width="30" style="14" customWidth="1"/>
    <col min="9193" max="9193" width="12.69921875" style="14" bestFit="1" customWidth="1"/>
    <col min="9194" max="9194" width="16" style="14" customWidth="1"/>
    <col min="9195" max="9195" width="13.69921875" style="14" bestFit="1" customWidth="1"/>
    <col min="9196" max="9196" width="14.19921875" style="14" customWidth="1"/>
    <col min="9197" max="9197" width="13.296875" style="14" bestFit="1" customWidth="1"/>
    <col min="9198" max="9198" width="15.69921875" style="14" customWidth="1"/>
    <col min="9199" max="9199" width="12.69921875" style="14" bestFit="1" customWidth="1"/>
    <col min="9200" max="9200" width="11.19921875" style="14" bestFit="1" customWidth="1"/>
    <col min="9201" max="9201" width="13.296875" style="14" bestFit="1" customWidth="1"/>
    <col min="9202" max="9202" width="11" style="14" bestFit="1" customWidth="1"/>
    <col min="9203" max="9203" width="12" style="14" bestFit="1" customWidth="1"/>
    <col min="9204" max="9204" width="10.5" style="14" bestFit="1" customWidth="1"/>
    <col min="9205" max="9205" width="13.8984375" style="14" bestFit="1" customWidth="1"/>
    <col min="9206" max="9206" width="15.796875" style="14" customWidth="1"/>
    <col min="9207" max="9440" width="9" style="14"/>
    <col min="9441" max="9441" width="12.5" style="14" customWidth="1"/>
    <col min="9442" max="9442" width="18.19921875" style="14" customWidth="1"/>
    <col min="9443" max="9443" width="20.69921875" style="14" bestFit="1" customWidth="1"/>
    <col min="9444" max="9444" width="12" style="14" customWidth="1"/>
    <col min="9445" max="9445" width="15.19921875" style="14" bestFit="1" customWidth="1"/>
    <col min="9446" max="9446" width="14.19921875" style="14" bestFit="1" customWidth="1"/>
    <col min="9447" max="9447" width="26" style="14" customWidth="1"/>
    <col min="9448" max="9448" width="30" style="14" customWidth="1"/>
    <col min="9449" max="9449" width="12.69921875" style="14" bestFit="1" customWidth="1"/>
    <col min="9450" max="9450" width="16" style="14" customWidth="1"/>
    <col min="9451" max="9451" width="13.69921875" style="14" bestFit="1" customWidth="1"/>
    <col min="9452" max="9452" width="14.19921875" style="14" customWidth="1"/>
    <col min="9453" max="9453" width="13.296875" style="14" bestFit="1" customWidth="1"/>
    <col min="9454" max="9454" width="15.69921875" style="14" customWidth="1"/>
    <col min="9455" max="9455" width="12.69921875" style="14" bestFit="1" customWidth="1"/>
    <col min="9456" max="9456" width="11.19921875" style="14" bestFit="1" customWidth="1"/>
    <col min="9457" max="9457" width="13.296875" style="14" bestFit="1" customWidth="1"/>
    <col min="9458" max="9458" width="11" style="14" bestFit="1" customWidth="1"/>
    <col min="9459" max="9459" width="12" style="14" bestFit="1" customWidth="1"/>
    <col min="9460" max="9460" width="10.5" style="14" bestFit="1" customWidth="1"/>
    <col min="9461" max="9461" width="13.8984375" style="14" bestFit="1" customWidth="1"/>
    <col min="9462" max="9462" width="15.796875" style="14" customWidth="1"/>
    <col min="9463" max="9696" width="9" style="14"/>
    <col min="9697" max="9697" width="12.5" style="14" customWidth="1"/>
    <col min="9698" max="9698" width="18.19921875" style="14" customWidth="1"/>
    <col min="9699" max="9699" width="20.69921875" style="14" bestFit="1" customWidth="1"/>
    <col min="9700" max="9700" width="12" style="14" customWidth="1"/>
    <col min="9701" max="9701" width="15.19921875" style="14" bestFit="1" customWidth="1"/>
    <col min="9702" max="9702" width="14.19921875" style="14" bestFit="1" customWidth="1"/>
    <col min="9703" max="9703" width="26" style="14" customWidth="1"/>
    <col min="9704" max="9704" width="30" style="14" customWidth="1"/>
    <col min="9705" max="9705" width="12.69921875" style="14" bestFit="1" customWidth="1"/>
    <col min="9706" max="9706" width="16" style="14" customWidth="1"/>
    <col min="9707" max="9707" width="13.69921875" style="14" bestFit="1" customWidth="1"/>
    <col min="9708" max="9708" width="14.19921875" style="14" customWidth="1"/>
    <col min="9709" max="9709" width="13.296875" style="14" bestFit="1" customWidth="1"/>
    <col min="9710" max="9710" width="15.69921875" style="14" customWidth="1"/>
    <col min="9711" max="9711" width="12.69921875" style="14" bestFit="1" customWidth="1"/>
    <col min="9712" max="9712" width="11.19921875" style="14" bestFit="1" customWidth="1"/>
    <col min="9713" max="9713" width="13.296875" style="14" bestFit="1" customWidth="1"/>
    <col min="9714" max="9714" width="11" style="14" bestFit="1" customWidth="1"/>
    <col min="9715" max="9715" width="12" style="14" bestFit="1" customWidth="1"/>
    <col min="9716" max="9716" width="10.5" style="14" bestFit="1" customWidth="1"/>
    <col min="9717" max="9717" width="13.8984375" style="14" bestFit="1" customWidth="1"/>
    <col min="9718" max="9718" width="15.796875" style="14" customWidth="1"/>
    <col min="9719" max="9952" width="9" style="14"/>
    <col min="9953" max="9953" width="12.5" style="14" customWidth="1"/>
    <col min="9954" max="9954" width="18.19921875" style="14" customWidth="1"/>
    <col min="9955" max="9955" width="20.69921875" style="14" bestFit="1" customWidth="1"/>
    <col min="9956" max="9956" width="12" style="14" customWidth="1"/>
    <col min="9957" max="9957" width="15.19921875" style="14" bestFit="1" customWidth="1"/>
    <col min="9958" max="9958" width="14.19921875" style="14" bestFit="1" customWidth="1"/>
    <col min="9959" max="9959" width="26" style="14" customWidth="1"/>
    <col min="9960" max="9960" width="30" style="14" customWidth="1"/>
    <col min="9961" max="9961" width="12.69921875" style="14" bestFit="1" customWidth="1"/>
    <col min="9962" max="9962" width="16" style="14" customWidth="1"/>
    <col min="9963" max="9963" width="13.69921875" style="14" bestFit="1" customWidth="1"/>
    <col min="9964" max="9964" width="14.19921875" style="14" customWidth="1"/>
    <col min="9965" max="9965" width="13.296875" style="14" bestFit="1" customWidth="1"/>
    <col min="9966" max="9966" width="15.69921875" style="14" customWidth="1"/>
    <col min="9967" max="9967" width="12.69921875" style="14" bestFit="1" customWidth="1"/>
    <col min="9968" max="9968" width="11.19921875" style="14" bestFit="1" customWidth="1"/>
    <col min="9969" max="9969" width="13.296875" style="14" bestFit="1" customWidth="1"/>
    <col min="9970" max="9970" width="11" style="14" bestFit="1" customWidth="1"/>
    <col min="9971" max="9971" width="12" style="14" bestFit="1" customWidth="1"/>
    <col min="9972" max="9972" width="10.5" style="14" bestFit="1" customWidth="1"/>
    <col min="9973" max="9973" width="13.8984375" style="14" bestFit="1" customWidth="1"/>
    <col min="9974" max="9974" width="15.796875" style="14" customWidth="1"/>
    <col min="9975" max="10208" width="9" style="14"/>
    <col min="10209" max="10209" width="12.5" style="14" customWidth="1"/>
    <col min="10210" max="10210" width="18.19921875" style="14" customWidth="1"/>
    <col min="10211" max="10211" width="20.69921875" style="14" bestFit="1" customWidth="1"/>
    <col min="10212" max="10212" width="12" style="14" customWidth="1"/>
    <col min="10213" max="10213" width="15.19921875" style="14" bestFit="1" customWidth="1"/>
    <col min="10214" max="10214" width="14.19921875" style="14" bestFit="1" customWidth="1"/>
    <col min="10215" max="10215" width="26" style="14" customWidth="1"/>
    <col min="10216" max="10216" width="30" style="14" customWidth="1"/>
    <col min="10217" max="10217" width="12.69921875" style="14" bestFit="1" customWidth="1"/>
    <col min="10218" max="10218" width="16" style="14" customWidth="1"/>
    <col min="10219" max="10219" width="13.69921875" style="14" bestFit="1" customWidth="1"/>
    <col min="10220" max="10220" width="14.19921875" style="14" customWidth="1"/>
    <col min="10221" max="10221" width="13.296875" style="14" bestFit="1" customWidth="1"/>
    <col min="10222" max="10222" width="15.69921875" style="14" customWidth="1"/>
    <col min="10223" max="10223" width="12.69921875" style="14" bestFit="1" customWidth="1"/>
    <col min="10224" max="10224" width="11.19921875" style="14" bestFit="1" customWidth="1"/>
    <col min="10225" max="10225" width="13.296875" style="14" bestFit="1" customWidth="1"/>
    <col min="10226" max="10226" width="11" style="14" bestFit="1" customWidth="1"/>
    <col min="10227" max="10227" width="12" style="14" bestFit="1" customWidth="1"/>
    <col min="10228" max="10228" width="10.5" style="14" bestFit="1" customWidth="1"/>
    <col min="10229" max="10229" width="13.8984375" style="14" bestFit="1" customWidth="1"/>
    <col min="10230" max="10230" width="15.796875" style="14" customWidth="1"/>
    <col min="10231" max="10464" width="9" style="14"/>
    <col min="10465" max="10465" width="12.5" style="14" customWidth="1"/>
    <col min="10466" max="10466" width="18.19921875" style="14" customWidth="1"/>
    <col min="10467" max="10467" width="20.69921875" style="14" bestFit="1" customWidth="1"/>
    <col min="10468" max="10468" width="12" style="14" customWidth="1"/>
    <col min="10469" max="10469" width="15.19921875" style="14" bestFit="1" customWidth="1"/>
    <col min="10470" max="10470" width="14.19921875" style="14" bestFit="1" customWidth="1"/>
    <col min="10471" max="10471" width="26" style="14" customWidth="1"/>
    <col min="10472" max="10472" width="30" style="14" customWidth="1"/>
    <col min="10473" max="10473" width="12.69921875" style="14" bestFit="1" customWidth="1"/>
    <col min="10474" max="10474" width="16" style="14" customWidth="1"/>
    <col min="10475" max="10475" width="13.69921875" style="14" bestFit="1" customWidth="1"/>
    <col min="10476" max="10476" width="14.19921875" style="14" customWidth="1"/>
    <col min="10477" max="10477" width="13.296875" style="14" bestFit="1" customWidth="1"/>
    <col min="10478" max="10478" width="15.69921875" style="14" customWidth="1"/>
    <col min="10479" max="10479" width="12.69921875" style="14" bestFit="1" customWidth="1"/>
    <col min="10480" max="10480" width="11.19921875" style="14" bestFit="1" customWidth="1"/>
    <col min="10481" max="10481" width="13.296875" style="14" bestFit="1" customWidth="1"/>
    <col min="10482" max="10482" width="11" style="14" bestFit="1" customWidth="1"/>
    <col min="10483" max="10483" width="12" style="14" bestFit="1" customWidth="1"/>
    <col min="10484" max="10484" width="10.5" style="14" bestFit="1" customWidth="1"/>
    <col min="10485" max="10485" width="13.8984375" style="14" bestFit="1" customWidth="1"/>
    <col min="10486" max="10486" width="15.796875" style="14" customWidth="1"/>
    <col min="10487" max="10720" width="9" style="14"/>
    <col min="10721" max="10721" width="12.5" style="14" customWidth="1"/>
    <col min="10722" max="10722" width="18.19921875" style="14" customWidth="1"/>
    <col min="10723" max="10723" width="20.69921875" style="14" bestFit="1" customWidth="1"/>
    <col min="10724" max="10724" width="12" style="14" customWidth="1"/>
    <col min="10725" max="10725" width="15.19921875" style="14" bestFit="1" customWidth="1"/>
    <col min="10726" max="10726" width="14.19921875" style="14" bestFit="1" customWidth="1"/>
    <col min="10727" max="10727" width="26" style="14" customWidth="1"/>
    <col min="10728" max="10728" width="30" style="14" customWidth="1"/>
    <col min="10729" max="10729" width="12.69921875" style="14" bestFit="1" customWidth="1"/>
    <col min="10730" max="10730" width="16" style="14" customWidth="1"/>
    <col min="10731" max="10731" width="13.69921875" style="14" bestFit="1" customWidth="1"/>
    <col min="10732" max="10732" width="14.19921875" style="14" customWidth="1"/>
    <col min="10733" max="10733" width="13.296875" style="14" bestFit="1" customWidth="1"/>
    <col min="10734" max="10734" width="15.69921875" style="14" customWidth="1"/>
    <col min="10735" max="10735" width="12.69921875" style="14" bestFit="1" customWidth="1"/>
    <col min="10736" max="10736" width="11.19921875" style="14" bestFit="1" customWidth="1"/>
    <col min="10737" max="10737" width="13.296875" style="14" bestFit="1" customWidth="1"/>
    <col min="10738" max="10738" width="11" style="14" bestFit="1" customWidth="1"/>
    <col min="10739" max="10739" width="12" style="14" bestFit="1" customWidth="1"/>
    <col min="10740" max="10740" width="10.5" style="14" bestFit="1" customWidth="1"/>
    <col min="10741" max="10741" width="13.8984375" style="14" bestFit="1" customWidth="1"/>
    <col min="10742" max="10742" width="15.796875" style="14" customWidth="1"/>
    <col min="10743" max="10976" width="9" style="14"/>
    <col min="10977" max="10977" width="12.5" style="14" customWidth="1"/>
    <col min="10978" max="10978" width="18.19921875" style="14" customWidth="1"/>
    <col min="10979" max="10979" width="20.69921875" style="14" bestFit="1" customWidth="1"/>
    <col min="10980" max="10980" width="12" style="14" customWidth="1"/>
    <col min="10981" max="10981" width="15.19921875" style="14" bestFit="1" customWidth="1"/>
    <col min="10982" max="10982" width="14.19921875" style="14" bestFit="1" customWidth="1"/>
    <col min="10983" max="10983" width="26" style="14" customWidth="1"/>
    <col min="10984" max="10984" width="30" style="14" customWidth="1"/>
    <col min="10985" max="10985" width="12.69921875" style="14" bestFit="1" customWidth="1"/>
    <col min="10986" max="10986" width="16" style="14" customWidth="1"/>
    <col min="10987" max="10987" width="13.69921875" style="14" bestFit="1" customWidth="1"/>
    <col min="10988" max="10988" width="14.19921875" style="14" customWidth="1"/>
    <col min="10989" max="10989" width="13.296875" style="14" bestFit="1" customWidth="1"/>
    <col min="10990" max="10990" width="15.69921875" style="14" customWidth="1"/>
    <col min="10991" max="10991" width="12.69921875" style="14" bestFit="1" customWidth="1"/>
    <col min="10992" max="10992" width="11.19921875" style="14" bestFit="1" customWidth="1"/>
    <col min="10993" max="10993" width="13.296875" style="14" bestFit="1" customWidth="1"/>
    <col min="10994" max="10994" width="11" style="14" bestFit="1" customWidth="1"/>
    <col min="10995" max="10995" width="12" style="14" bestFit="1" customWidth="1"/>
    <col min="10996" max="10996" width="10.5" style="14" bestFit="1" customWidth="1"/>
    <col min="10997" max="10997" width="13.8984375" style="14" bestFit="1" customWidth="1"/>
    <col min="10998" max="10998" width="15.796875" style="14" customWidth="1"/>
    <col min="10999" max="11232" width="9" style="14"/>
    <col min="11233" max="11233" width="12.5" style="14" customWidth="1"/>
    <col min="11234" max="11234" width="18.19921875" style="14" customWidth="1"/>
    <col min="11235" max="11235" width="20.69921875" style="14" bestFit="1" customWidth="1"/>
    <col min="11236" max="11236" width="12" style="14" customWidth="1"/>
    <col min="11237" max="11237" width="15.19921875" style="14" bestFit="1" customWidth="1"/>
    <col min="11238" max="11238" width="14.19921875" style="14" bestFit="1" customWidth="1"/>
    <col min="11239" max="11239" width="26" style="14" customWidth="1"/>
    <col min="11240" max="11240" width="30" style="14" customWidth="1"/>
    <col min="11241" max="11241" width="12.69921875" style="14" bestFit="1" customWidth="1"/>
    <col min="11242" max="11242" width="16" style="14" customWidth="1"/>
    <col min="11243" max="11243" width="13.69921875" style="14" bestFit="1" customWidth="1"/>
    <col min="11244" max="11244" width="14.19921875" style="14" customWidth="1"/>
    <col min="11245" max="11245" width="13.296875" style="14" bestFit="1" customWidth="1"/>
    <col min="11246" max="11246" width="15.69921875" style="14" customWidth="1"/>
    <col min="11247" max="11247" width="12.69921875" style="14" bestFit="1" customWidth="1"/>
    <col min="11248" max="11248" width="11.19921875" style="14" bestFit="1" customWidth="1"/>
    <col min="11249" max="11249" width="13.296875" style="14" bestFit="1" customWidth="1"/>
    <col min="11250" max="11250" width="11" style="14" bestFit="1" customWidth="1"/>
    <col min="11251" max="11251" width="12" style="14" bestFit="1" customWidth="1"/>
    <col min="11252" max="11252" width="10.5" style="14" bestFit="1" customWidth="1"/>
    <col min="11253" max="11253" width="13.8984375" style="14" bestFit="1" customWidth="1"/>
    <col min="11254" max="11254" width="15.796875" style="14" customWidth="1"/>
    <col min="11255" max="11488" width="9" style="14"/>
    <col min="11489" max="11489" width="12.5" style="14" customWidth="1"/>
    <col min="11490" max="11490" width="18.19921875" style="14" customWidth="1"/>
    <col min="11491" max="11491" width="20.69921875" style="14" bestFit="1" customWidth="1"/>
    <col min="11492" max="11492" width="12" style="14" customWidth="1"/>
    <col min="11493" max="11493" width="15.19921875" style="14" bestFit="1" customWidth="1"/>
    <col min="11494" max="11494" width="14.19921875" style="14" bestFit="1" customWidth="1"/>
    <col min="11495" max="11495" width="26" style="14" customWidth="1"/>
    <col min="11496" max="11496" width="30" style="14" customWidth="1"/>
    <col min="11497" max="11497" width="12.69921875" style="14" bestFit="1" customWidth="1"/>
    <col min="11498" max="11498" width="16" style="14" customWidth="1"/>
    <col min="11499" max="11499" width="13.69921875" style="14" bestFit="1" customWidth="1"/>
    <col min="11500" max="11500" width="14.19921875" style="14" customWidth="1"/>
    <col min="11501" max="11501" width="13.296875" style="14" bestFit="1" customWidth="1"/>
    <col min="11502" max="11502" width="15.69921875" style="14" customWidth="1"/>
    <col min="11503" max="11503" width="12.69921875" style="14" bestFit="1" customWidth="1"/>
    <col min="11504" max="11504" width="11.19921875" style="14" bestFit="1" customWidth="1"/>
    <col min="11505" max="11505" width="13.296875" style="14" bestFit="1" customWidth="1"/>
    <col min="11506" max="11506" width="11" style="14" bestFit="1" customWidth="1"/>
    <col min="11507" max="11507" width="12" style="14" bestFit="1" customWidth="1"/>
    <col min="11508" max="11508" width="10.5" style="14" bestFit="1" customWidth="1"/>
    <col min="11509" max="11509" width="13.8984375" style="14" bestFit="1" customWidth="1"/>
    <col min="11510" max="11510" width="15.796875" style="14" customWidth="1"/>
    <col min="11511" max="11744" width="9" style="14"/>
    <col min="11745" max="11745" width="12.5" style="14" customWidth="1"/>
    <col min="11746" max="11746" width="18.19921875" style="14" customWidth="1"/>
    <col min="11747" max="11747" width="20.69921875" style="14" bestFit="1" customWidth="1"/>
    <col min="11748" max="11748" width="12" style="14" customWidth="1"/>
    <col min="11749" max="11749" width="15.19921875" style="14" bestFit="1" customWidth="1"/>
    <col min="11750" max="11750" width="14.19921875" style="14" bestFit="1" customWidth="1"/>
    <col min="11751" max="11751" width="26" style="14" customWidth="1"/>
    <col min="11752" max="11752" width="30" style="14" customWidth="1"/>
    <col min="11753" max="11753" width="12.69921875" style="14" bestFit="1" customWidth="1"/>
    <col min="11754" max="11754" width="16" style="14" customWidth="1"/>
    <col min="11755" max="11755" width="13.69921875" style="14" bestFit="1" customWidth="1"/>
    <col min="11756" max="11756" width="14.19921875" style="14" customWidth="1"/>
    <col min="11757" max="11757" width="13.296875" style="14" bestFit="1" customWidth="1"/>
    <col min="11758" max="11758" width="15.69921875" style="14" customWidth="1"/>
    <col min="11759" max="11759" width="12.69921875" style="14" bestFit="1" customWidth="1"/>
    <col min="11760" max="11760" width="11.19921875" style="14" bestFit="1" customWidth="1"/>
    <col min="11761" max="11761" width="13.296875" style="14" bestFit="1" customWidth="1"/>
    <col min="11762" max="11762" width="11" style="14" bestFit="1" customWidth="1"/>
    <col min="11763" max="11763" width="12" style="14" bestFit="1" customWidth="1"/>
    <col min="11764" max="11764" width="10.5" style="14" bestFit="1" customWidth="1"/>
    <col min="11765" max="11765" width="13.8984375" style="14" bestFit="1" customWidth="1"/>
    <col min="11766" max="11766" width="15.796875" style="14" customWidth="1"/>
    <col min="11767" max="12000" width="9" style="14"/>
    <col min="12001" max="12001" width="12.5" style="14" customWidth="1"/>
    <col min="12002" max="12002" width="18.19921875" style="14" customWidth="1"/>
    <col min="12003" max="12003" width="20.69921875" style="14" bestFit="1" customWidth="1"/>
    <col min="12004" max="12004" width="12" style="14" customWidth="1"/>
    <col min="12005" max="12005" width="15.19921875" style="14" bestFit="1" customWidth="1"/>
    <col min="12006" max="12006" width="14.19921875" style="14" bestFit="1" customWidth="1"/>
    <col min="12007" max="12007" width="26" style="14" customWidth="1"/>
    <col min="12008" max="12008" width="30" style="14" customWidth="1"/>
    <col min="12009" max="12009" width="12.69921875" style="14" bestFit="1" customWidth="1"/>
    <col min="12010" max="12010" width="16" style="14" customWidth="1"/>
    <col min="12011" max="12011" width="13.69921875" style="14" bestFit="1" customWidth="1"/>
    <col min="12012" max="12012" width="14.19921875" style="14" customWidth="1"/>
    <col min="12013" max="12013" width="13.296875" style="14" bestFit="1" customWidth="1"/>
    <col min="12014" max="12014" width="15.69921875" style="14" customWidth="1"/>
    <col min="12015" max="12015" width="12.69921875" style="14" bestFit="1" customWidth="1"/>
    <col min="12016" max="12016" width="11.19921875" style="14" bestFit="1" customWidth="1"/>
    <col min="12017" max="12017" width="13.296875" style="14" bestFit="1" customWidth="1"/>
    <col min="12018" max="12018" width="11" style="14" bestFit="1" customWidth="1"/>
    <col min="12019" max="12019" width="12" style="14" bestFit="1" customWidth="1"/>
    <col min="12020" max="12020" width="10.5" style="14" bestFit="1" customWidth="1"/>
    <col min="12021" max="12021" width="13.8984375" style="14" bestFit="1" customWidth="1"/>
    <col min="12022" max="12022" width="15.796875" style="14" customWidth="1"/>
    <col min="12023" max="12256" width="9" style="14"/>
    <col min="12257" max="12257" width="12.5" style="14" customWidth="1"/>
    <col min="12258" max="12258" width="18.19921875" style="14" customWidth="1"/>
    <col min="12259" max="12259" width="20.69921875" style="14" bestFit="1" customWidth="1"/>
    <col min="12260" max="12260" width="12" style="14" customWidth="1"/>
    <col min="12261" max="12261" width="15.19921875" style="14" bestFit="1" customWidth="1"/>
    <col min="12262" max="12262" width="14.19921875" style="14" bestFit="1" customWidth="1"/>
    <col min="12263" max="12263" width="26" style="14" customWidth="1"/>
    <col min="12264" max="12264" width="30" style="14" customWidth="1"/>
    <col min="12265" max="12265" width="12.69921875" style="14" bestFit="1" customWidth="1"/>
    <col min="12266" max="12266" width="16" style="14" customWidth="1"/>
    <col min="12267" max="12267" width="13.69921875" style="14" bestFit="1" customWidth="1"/>
    <col min="12268" max="12268" width="14.19921875" style="14" customWidth="1"/>
    <col min="12269" max="12269" width="13.296875" style="14" bestFit="1" customWidth="1"/>
    <col min="12270" max="12270" width="15.69921875" style="14" customWidth="1"/>
    <col min="12271" max="12271" width="12.69921875" style="14" bestFit="1" customWidth="1"/>
    <col min="12272" max="12272" width="11.19921875" style="14" bestFit="1" customWidth="1"/>
    <col min="12273" max="12273" width="13.296875" style="14" bestFit="1" customWidth="1"/>
    <col min="12274" max="12274" width="11" style="14" bestFit="1" customWidth="1"/>
    <col min="12275" max="12275" width="12" style="14" bestFit="1" customWidth="1"/>
    <col min="12276" max="12276" width="10.5" style="14" bestFit="1" customWidth="1"/>
    <col min="12277" max="12277" width="13.8984375" style="14" bestFit="1" customWidth="1"/>
    <col min="12278" max="12278" width="15.796875" style="14" customWidth="1"/>
    <col min="12279" max="12512" width="9" style="14"/>
    <col min="12513" max="12513" width="12.5" style="14" customWidth="1"/>
    <col min="12514" max="12514" width="18.19921875" style="14" customWidth="1"/>
    <col min="12515" max="12515" width="20.69921875" style="14" bestFit="1" customWidth="1"/>
    <col min="12516" max="12516" width="12" style="14" customWidth="1"/>
    <col min="12517" max="12517" width="15.19921875" style="14" bestFit="1" customWidth="1"/>
    <col min="12518" max="12518" width="14.19921875" style="14" bestFit="1" customWidth="1"/>
    <col min="12519" max="12519" width="26" style="14" customWidth="1"/>
    <col min="12520" max="12520" width="30" style="14" customWidth="1"/>
    <col min="12521" max="12521" width="12.69921875" style="14" bestFit="1" customWidth="1"/>
    <col min="12522" max="12522" width="16" style="14" customWidth="1"/>
    <col min="12523" max="12523" width="13.69921875" style="14" bestFit="1" customWidth="1"/>
    <col min="12524" max="12524" width="14.19921875" style="14" customWidth="1"/>
    <col min="12525" max="12525" width="13.296875" style="14" bestFit="1" customWidth="1"/>
    <col min="12526" max="12526" width="15.69921875" style="14" customWidth="1"/>
    <col min="12527" max="12527" width="12.69921875" style="14" bestFit="1" customWidth="1"/>
    <col min="12528" max="12528" width="11.19921875" style="14" bestFit="1" customWidth="1"/>
    <col min="12529" max="12529" width="13.296875" style="14" bestFit="1" customWidth="1"/>
    <col min="12530" max="12530" width="11" style="14" bestFit="1" customWidth="1"/>
    <col min="12531" max="12531" width="12" style="14" bestFit="1" customWidth="1"/>
    <col min="12532" max="12532" width="10.5" style="14" bestFit="1" customWidth="1"/>
    <col min="12533" max="12533" width="13.8984375" style="14" bestFit="1" customWidth="1"/>
    <col min="12534" max="12534" width="15.796875" style="14" customWidth="1"/>
    <col min="12535" max="12768" width="9" style="14"/>
    <col min="12769" max="12769" width="12.5" style="14" customWidth="1"/>
    <col min="12770" max="12770" width="18.19921875" style="14" customWidth="1"/>
    <col min="12771" max="12771" width="20.69921875" style="14" bestFit="1" customWidth="1"/>
    <col min="12772" max="12772" width="12" style="14" customWidth="1"/>
    <col min="12773" max="12773" width="15.19921875" style="14" bestFit="1" customWidth="1"/>
    <col min="12774" max="12774" width="14.19921875" style="14" bestFit="1" customWidth="1"/>
    <col min="12775" max="12775" width="26" style="14" customWidth="1"/>
    <col min="12776" max="12776" width="30" style="14" customWidth="1"/>
    <col min="12777" max="12777" width="12.69921875" style="14" bestFit="1" customWidth="1"/>
    <col min="12778" max="12778" width="16" style="14" customWidth="1"/>
    <col min="12779" max="12779" width="13.69921875" style="14" bestFit="1" customWidth="1"/>
    <col min="12780" max="12780" width="14.19921875" style="14" customWidth="1"/>
    <col min="12781" max="12781" width="13.296875" style="14" bestFit="1" customWidth="1"/>
    <col min="12782" max="12782" width="15.69921875" style="14" customWidth="1"/>
    <col min="12783" max="12783" width="12.69921875" style="14" bestFit="1" customWidth="1"/>
    <col min="12784" max="12784" width="11.19921875" style="14" bestFit="1" customWidth="1"/>
    <col min="12785" max="12785" width="13.296875" style="14" bestFit="1" customWidth="1"/>
    <col min="12786" max="12786" width="11" style="14" bestFit="1" customWidth="1"/>
    <col min="12787" max="12787" width="12" style="14" bestFit="1" customWidth="1"/>
    <col min="12788" max="12788" width="10.5" style="14" bestFit="1" customWidth="1"/>
    <col min="12789" max="12789" width="13.8984375" style="14" bestFit="1" customWidth="1"/>
    <col min="12790" max="12790" width="15.796875" style="14" customWidth="1"/>
    <col min="12791" max="13024" width="9" style="14"/>
    <col min="13025" max="13025" width="12.5" style="14" customWidth="1"/>
    <col min="13026" max="13026" width="18.19921875" style="14" customWidth="1"/>
    <col min="13027" max="13027" width="20.69921875" style="14" bestFit="1" customWidth="1"/>
    <col min="13028" max="13028" width="12" style="14" customWidth="1"/>
    <col min="13029" max="13029" width="15.19921875" style="14" bestFit="1" customWidth="1"/>
    <col min="13030" max="13030" width="14.19921875" style="14" bestFit="1" customWidth="1"/>
    <col min="13031" max="13031" width="26" style="14" customWidth="1"/>
    <col min="13032" max="13032" width="30" style="14" customWidth="1"/>
    <col min="13033" max="13033" width="12.69921875" style="14" bestFit="1" customWidth="1"/>
    <col min="13034" max="13034" width="16" style="14" customWidth="1"/>
    <col min="13035" max="13035" width="13.69921875" style="14" bestFit="1" customWidth="1"/>
    <col min="13036" max="13036" width="14.19921875" style="14" customWidth="1"/>
    <col min="13037" max="13037" width="13.296875" style="14" bestFit="1" customWidth="1"/>
    <col min="13038" max="13038" width="15.69921875" style="14" customWidth="1"/>
    <col min="13039" max="13039" width="12.69921875" style="14" bestFit="1" customWidth="1"/>
    <col min="13040" max="13040" width="11.19921875" style="14" bestFit="1" customWidth="1"/>
    <col min="13041" max="13041" width="13.296875" style="14" bestFit="1" customWidth="1"/>
    <col min="13042" max="13042" width="11" style="14" bestFit="1" customWidth="1"/>
    <col min="13043" max="13043" width="12" style="14" bestFit="1" customWidth="1"/>
    <col min="13044" max="13044" width="10.5" style="14" bestFit="1" customWidth="1"/>
    <col min="13045" max="13045" width="13.8984375" style="14" bestFit="1" customWidth="1"/>
    <col min="13046" max="13046" width="15.796875" style="14" customWidth="1"/>
    <col min="13047" max="13280" width="9" style="14"/>
    <col min="13281" max="13281" width="12.5" style="14" customWidth="1"/>
    <col min="13282" max="13282" width="18.19921875" style="14" customWidth="1"/>
    <col min="13283" max="13283" width="20.69921875" style="14" bestFit="1" customWidth="1"/>
    <col min="13284" max="13284" width="12" style="14" customWidth="1"/>
    <col min="13285" max="13285" width="15.19921875" style="14" bestFit="1" customWidth="1"/>
    <col min="13286" max="13286" width="14.19921875" style="14" bestFit="1" customWidth="1"/>
    <col min="13287" max="13287" width="26" style="14" customWidth="1"/>
    <col min="13288" max="13288" width="30" style="14" customWidth="1"/>
    <col min="13289" max="13289" width="12.69921875" style="14" bestFit="1" customWidth="1"/>
    <col min="13290" max="13290" width="16" style="14" customWidth="1"/>
    <col min="13291" max="13291" width="13.69921875" style="14" bestFit="1" customWidth="1"/>
    <col min="13292" max="13292" width="14.19921875" style="14" customWidth="1"/>
    <col min="13293" max="13293" width="13.296875" style="14" bestFit="1" customWidth="1"/>
    <col min="13294" max="13294" width="15.69921875" style="14" customWidth="1"/>
    <col min="13295" max="13295" width="12.69921875" style="14" bestFit="1" customWidth="1"/>
    <col min="13296" max="13296" width="11.19921875" style="14" bestFit="1" customWidth="1"/>
    <col min="13297" max="13297" width="13.296875" style="14" bestFit="1" customWidth="1"/>
    <col min="13298" max="13298" width="11" style="14" bestFit="1" customWidth="1"/>
    <col min="13299" max="13299" width="12" style="14" bestFit="1" customWidth="1"/>
    <col min="13300" max="13300" width="10.5" style="14" bestFit="1" customWidth="1"/>
    <col min="13301" max="13301" width="13.8984375" style="14" bestFit="1" customWidth="1"/>
    <col min="13302" max="13302" width="15.796875" style="14" customWidth="1"/>
    <col min="13303" max="13536" width="9" style="14"/>
    <col min="13537" max="13537" width="12.5" style="14" customWidth="1"/>
    <col min="13538" max="13538" width="18.19921875" style="14" customWidth="1"/>
    <col min="13539" max="13539" width="20.69921875" style="14" bestFit="1" customWidth="1"/>
    <col min="13540" max="13540" width="12" style="14" customWidth="1"/>
    <col min="13541" max="13541" width="15.19921875" style="14" bestFit="1" customWidth="1"/>
    <col min="13542" max="13542" width="14.19921875" style="14" bestFit="1" customWidth="1"/>
    <col min="13543" max="13543" width="26" style="14" customWidth="1"/>
    <col min="13544" max="13544" width="30" style="14" customWidth="1"/>
    <col min="13545" max="13545" width="12.69921875" style="14" bestFit="1" customWidth="1"/>
    <col min="13546" max="13546" width="16" style="14" customWidth="1"/>
    <col min="13547" max="13547" width="13.69921875" style="14" bestFit="1" customWidth="1"/>
    <col min="13548" max="13548" width="14.19921875" style="14" customWidth="1"/>
    <col min="13549" max="13549" width="13.296875" style="14" bestFit="1" customWidth="1"/>
    <col min="13550" max="13550" width="15.69921875" style="14" customWidth="1"/>
    <col min="13551" max="13551" width="12.69921875" style="14" bestFit="1" customWidth="1"/>
    <col min="13552" max="13552" width="11.19921875" style="14" bestFit="1" customWidth="1"/>
    <col min="13553" max="13553" width="13.296875" style="14" bestFit="1" customWidth="1"/>
    <col min="13554" max="13554" width="11" style="14" bestFit="1" customWidth="1"/>
    <col min="13555" max="13555" width="12" style="14" bestFit="1" customWidth="1"/>
    <col min="13556" max="13556" width="10.5" style="14" bestFit="1" customWidth="1"/>
    <col min="13557" max="13557" width="13.8984375" style="14" bestFit="1" customWidth="1"/>
    <col min="13558" max="13558" width="15.796875" style="14" customWidth="1"/>
    <col min="13559" max="13792" width="9" style="14"/>
    <col min="13793" max="13793" width="12.5" style="14" customWidth="1"/>
    <col min="13794" max="13794" width="18.19921875" style="14" customWidth="1"/>
    <col min="13795" max="13795" width="20.69921875" style="14" bestFit="1" customWidth="1"/>
    <col min="13796" max="13796" width="12" style="14" customWidth="1"/>
    <col min="13797" max="13797" width="15.19921875" style="14" bestFit="1" customWidth="1"/>
    <col min="13798" max="13798" width="14.19921875" style="14" bestFit="1" customWidth="1"/>
    <col min="13799" max="13799" width="26" style="14" customWidth="1"/>
    <col min="13800" max="13800" width="30" style="14" customWidth="1"/>
    <col min="13801" max="13801" width="12.69921875" style="14" bestFit="1" customWidth="1"/>
    <col min="13802" max="13802" width="16" style="14" customWidth="1"/>
    <col min="13803" max="13803" width="13.69921875" style="14" bestFit="1" customWidth="1"/>
    <col min="13804" max="13804" width="14.19921875" style="14" customWidth="1"/>
    <col min="13805" max="13805" width="13.296875" style="14" bestFit="1" customWidth="1"/>
    <col min="13806" max="13806" width="15.69921875" style="14" customWidth="1"/>
    <col min="13807" max="13807" width="12.69921875" style="14" bestFit="1" customWidth="1"/>
    <col min="13808" max="13808" width="11.19921875" style="14" bestFit="1" customWidth="1"/>
    <col min="13809" max="13809" width="13.296875" style="14" bestFit="1" customWidth="1"/>
    <col min="13810" max="13810" width="11" style="14" bestFit="1" customWidth="1"/>
    <col min="13811" max="13811" width="12" style="14" bestFit="1" customWidth="1"/>
    <col min="13812" max="13812" width="10.5" style="14" bestFit="1" customWidth="1"/>
    <col min="13813" max="13813" width="13.8984375" style="14" bestFit="1" customWidth="1"/>
    <col min="13814" max="13814" width="15.796875" style="14" customWidth="1"/>
    <col min="13815" max="14048" width="9" style="14"/>
    <col min="14049" max="14049" width="12.5" style="14" customWidth="1"/>
    <col min="14050" max="14050" width="18.19921875" style="14" customWidth="1"/>
    <col min="14051" max="14051" width="20.69921875" style="14" bestFit="1" customWidth="1"/>
    <col min="14052" max="14052" width="12" style="14" customWidth="1"/>
    <col min="14053" max="14053" width="15.19921875" style="14" bestFit="1" customWidth="1"/>
    <col min="14054" max="14054" width="14.19921875" style="14" bestFit="1" customWidth="1"/>
    <col min="14055" max="14055" width="26" style="14" customWidth="1"/>
    <col min="14056" max="14056" width="30" style="14" customWidth="1"/>
    <col min="14057" max="14057" width="12.69921875" style="14" bestFit="1" customWidth="1"/>
    <col min="14058" max="14058" width="16" style="14" customWidth="1"/>
    <col min="14059" max="14059" width="13.69921875" style="14" bestFit="1" customWidth="1"/>
    <col min="14060" max="14060" width="14.19921875" style="14" customWidth="1"/>
    <col min="14061" max="14061" width="13.296875" style="14" bestFit="1" customWidth="1"/>
    <col min="14062" max="14062" width="15.69921875" style="14" customWidth="1"/>
    <col min="14063" max="14063" width="12.69921875" style="14" bestFit="1" customWidth="1"/>
    <col min="14064" max="14064" width="11.19921875" style="14" bestFit="1" customWidth="1"/>
    <col min="14065" max="14065" width="13.296875" style="14" bestFit="1" customWidth="1"/>
    <col min="14066" max="14066" width="11" style="14" bestFit="1" customWidth="1"/>
    <col min="14067" max="14067" width="12" style="14" bestFit="1" customWidth="1"/>
    <col min="14068" max="14068" width="10.5" style="14" bestFit="1" customWidth="1"/>
    <col min="14069" max="14069" width="13.8984375" style="14" bestFit="1" customWidth="1"/>
    <col min="14070" max="14070" width="15.796875" style="14" customWidth="1"/>
    <col min="14071" max="14304" width="9" style="14"/>
    <col min="14305" max="14305" width="12.5" style="14" customWidth="1"/>
    <col min="14306" max="14306" width="18.19921875" style="14" customWidth="1"/>
    <col min="14307" max="14307" width="20.69921875" style="14" bestFit="1" customWidth="1"/>
    <col min="14308" max="14308" width="12" style="14" customWidth="1"/>
    <col min="14309" max="14309" width="15.19921875" style="14" bestFit="1" customWidth="1"/>
    <col min="14310" max="14310" width="14.19921875" style="14" bestFit="1" customWidth="1"/>
    <col min="14311" max="14311" width="26" style="14" customWidth="1"/>
    <col min="14312" max="14312" width="30" style="14" customWidth="1"/>
    <col min="14313" max="14313" width="12.69921875" style="14" bestFit="1" customWidth="1"/>
    <col min="14314" max="14314" width="16" style="14" customWidth="1"/>
    <col min="14315" max="14315" width="13.69921875" style="14" bestFit="1" customWidth="1"/>
    <col min="14316" max="14316" width="14.19921875" style="14" customWidth="1"/>
    <col min="14317" max="14317" width="13.296875" style="14" bestFit="1" customWidth="1"/>
    <col min="14318" max="14318" width="15.69921875" style="14" customWidth="1"/>
    <col min="14319" max="14319" width="12.69921875" style="14" bestFit="1" customWidth="1"/>
    <col min="14320" max="14320" width="11.19921875" style="14" bestFit="1" customWidth="1"/>
    <col min="14321" max="14321" width="13.296875" style="14" bestFit="1" customWidth="1"/>
    <col min="14322" max="14322" width="11" style="14" bestFit="1" customWidth="1"/>
    <col min="14323" max="14323" width="12" style="14" bestFit="1" customWidth="1"/>
    <col min="14324" max="14324" width="10.5" style="14" bestFit="1" customWidth="1"/>
    <col min="14325" max="14325" width="13.8984375" style="14" bestFit="1" customWidth="1"/>
    <col min="14326" max="14326" width="15.796875" style="14" customWidth="1"/>
    <col min="14327" max="14560" width="9" style="14"/>
    <col min="14561" max="14561" width="12.5" style="14" customWidth="1"/>
    <col min="14562" max="14562" width="18.19921875" style="14" customWidth="1"/>
    <col min="14563" max="14563" width="20.69921875" style="14" bestFit="1" customWidth="1"/>
    <col min="14564" max="14564" width="12" style="14" customWidth="1"/>
    <col min="14565" max="14565" width="15.19921875" style="14" bestFit="1" customWidth="1"/>
    <col min="14566" max="14566" width="14.19921875" style="14" bestFit="1" customWidth="1"/>
    <col min="14567" max="14567" width="26" style="14" customWidth="1"/>
    <col min="14568" max="14568" width="30" style="14" customWidth="1"/>
    <col min="14569" max="14569" width="12.69921875" style="14" bestFit="1" customWidth="1"/>
    <col min="14570" max="14570" width="16" style="14" customWidth="1"/>
    <col min="14571" max="14571" width="13.69921875" style="14" bestFit="1" customWidth="1"/>
    <col min="14572" max="14572" width="14.19921875" style="14" customWidth="1"/>
    <col min="14573" max="14573" width="13.296875" style="14" bestFit="1" customWidth="1"/>
    <col min="14574" max="14574" width="15.69921875" style="14" customWidth="1"/>
    <col min="14575" max="14575" width="12.69921875" style="14" bestFit="1" customWidth="1"/>
    <col min="14576" max="14576" width="11.19921875" style="14" bestFit="1" customWidth="1"/>
    <col min="14577" max="14577" width="13.296875" style="14" bestFit="1" customWidth="1"/>
    <col min="14578" max="14578" width="11" style="14" bestFit="1" customWidth="1"/>
    <col min="14579" max="14579" width="12" style="14" bestFit="1" customWidth="1"/>
    <col min="14580" max="14580" width="10.5" style="14" bestFit="1" customWidth="1"/>
    <col min="14581" max="14581" width="13.8984375" style="14" bestFit="1" customWidth="1"/>
    <col min="14582" max="14582" width="15.796875" style="14" customWidth="1"/>
    <col min="14583" max="14816" width="9" style="14"/>
    <col min="14817" max="14817" width="12.5" style="14" customWidth="1"/>
    <col min="14818" max="14818" width="18.19921875" style="14" customWidth="1"/>
    <col min="14819" max="14819" width="20.69921875" style="14" bestFit="1" customWidth="1"/>
    <col min="14820" max="14820" width="12" style="14" customWidth="1"/>
    <col min="14821" max="14821" width="15.19921875" style="14" bestFit="1" customWidth="1"/>
    <col min="14822" max="14822" width="14.19921875" style="14" bestFit="1" customWidth="1"/>
    <col min="14823" max="14823" width="26" style="14" customWidth="1"/>
    <col min="14824" max="14824" width="30" style="14" customWidth="1"/>
    <col min="14825" max="14825" width="12.69921875" style="14" bestFit="1" customWidth="1"/>
    <col min="14826" max="14826" width="16" style="14" customWidth="1"/>
    <col min="14827" max="14827" width="13.69921875" style="14" bestFit="1" customWidth="1"/>
    <col min="14828" max="14828" width="14.19921875" style="14" customWidth="1"/>
    <col min="14829" max="14829" width="13.296875" style="14" bestFit="1" customWidth="1"/>
    <col min="14830" max="14830" width="15.69921875" style="14" customWidth="1"/>
    <col min="14831" max="14831" width="12.69921875" style="14" bestFit="1" customWidth="1"/>
    <col min="14832" max="14832" width="11.19921875" style="14" bestFit="1" customWidth="1"/>
    <col min="14833" max="14833" width="13.296875" style="14" bestFit="1" customWidth="1"/>
    <col min="14834" max="14834" width="11" style="14" bestFit="1" customWidth="1"/>
    <col min="14835" max="14835" width="12" style="14" bestFit="1" customWidth="1"/>
    <col min="14836" max="14836" width="10.5" style="14" bestFit="1" customWidth="1"/>
    <col min="14837" max="14837" width="13.8984375" style="14" bestFit="1" customWidth="1"/>
    <col min="14838" max="14838" width="15.796875" style="14" customWidth="1"/>
    <col min="14839" max="15072" width="9" style="14"/>
    <col min="15073" max="15073" width="12.5" style="14" customWidth="1"/>
    <col min="15074" max="15074" width="18.19921875" style="14" customWidth="1"/>
    <col min="15075" max="15075" width="20.69921875" style="14" bestFit="1" customWidth="1"/>
    <col min="15076" max="15076" width="12" style="14" customWidth="1"/>
    <col min="15077" max="15077" width="15.19921875" style="14" bestFit="1" customWidth="1"/>
    <col min="15078" max="15078" width="14.19921875" style="14" bestFit="1" customWidth="1"/>
    <col min="15079" max="15079" width="26" style="14" customWidth="1"/>
    <col min="15080" max="15080" width="30" style="14" customWidth="1"/>
    <col min="15081" max="15081" width="12.69921875" style="14" bestFit="1" customWidth="1"/>
    <col min="15082" max="15082" width="16" style="14" customWidth="1"/>
    <col min="15083" max="15083" width="13.69921875" style="14" bestFit="1" customWidth="1"/>
    <col min="15084" max="15084" width="14.19921875" style="14" customWidth="1"/>
    <col min="15085" max="15085" width="13.296875" style="14" bestFit="1" customWidth="1"/>
    <col min="15086" max="15086" width="15.69921875" style="14" customWidth="1"/>
    <col min="15087" max="15087" width="12.69921875" style="14" bestFit="1" customWidth="1"/>
    <col min="15088" max="15088" width="11.19921875" style="14" bestFit="1" customWidth="1"/>
    <col min="15089" max="15089" width="13.296875" style="14" bestFit="1" customWidth="1"/>
    <col min="15090" max="15090" width="11" style="14" bestFit="1" customWidth="1"/>
    <col min="15091" max="15091" width="12" style="14" bestFit="1" customWidth="1"/>
    <col min="15092" max="15092" width="10.5" style="14" bestFit="1" customWidth="1"/>
    <col min="15093" max="15093" width="13.8984375" style="14" bestFit="1" customWidth="1"/>
    <col min="15094" max="15094" width="15.796875" style="14" customWidth="1"/>
    <col min="15095" max="15328" width="9" style="14"/>
    <col min="15329" max="15329" width="12.5" style="14" customWidth="1"/>
    <col min="15330" max="15330" width="18.19921875" style="14" customWidth="1"/>
    <col min="15331" max="15331" width="20.69921875" style="14" bestFit="1" customWidth="1"/>
    <col min="15332" max="15332" width="12" style="14" customWidth="1"/>
    <col min="15333" max="15333" width="15.19921875" style="14" bestFit="1" customWidth="1"/>
    <col min="15334" max="15334" width="14.19921875" style="14" bestFit="1" customWidth="1"/>
    <col min="15335" max="15335" width="26" style="14" customWidth="1"/>
    <col min="15336" max="15336" width="30" style="14" customWidth="1"/>
    <col min="15337" max="15337" width="12.69921875" style="14" bestFit="1" customWidth="1"/>
    <col min="15338" max="15338" width="16" style="14" customWidth="1"/>
    <col min="15339" max="15339" width="13.69921875" style="14" bestFit="1" customWidth="1"/>
    <col min="15340" max="15340" width="14.19921875" style="14" customWidth="1"/>
    <col min="15341" max="15341" width="13.296875" style="14" bestFit="1" customWidth="1"/>
    <col min="15342" max="15342" width="15.69921875" style="14" customWidth="1"/>
    <col min="15343" max="15343" width="12.69921875" style="14" bestFit="1" customWidth="1"/>
    <col min="15344" max="15344" width="11.19921875" style="14" bestFit="1" customWidth="1"/>
    <col min="15345" max="15345" width="13.296875" style="14" bestFit="1" customWidth="1"/>
    <col min="15346" max="15346" width="11" style="14" bestFit="1" customWidth="1"/>
    <col min="15347" max="15347" width="12" style="14" bestFit="1" customWidth="1"/>
    <col min="15348" max="15348" width="10.5" style="14" bestFit="1" customWidth="1"/>
    <col min="15349" max="15349" width="13.8984375" style="14" bestFit="1" customWidth="1"/>
    <col min="15350" max="15350" width="15.796875" style="14" customWidth="1"/>
    <col min="15351" max="15584" width="9" style="14"/>
    <col min="15585" max="15585" width="12.5" style="14" customWidth="1"/>
    <col min="15586" max="15586" width="18.19921875" style="14" customWidth="1"/>
    <col min="15587" max="15587" width="20.69921875" style="14" bestFit="1" customWidth="1"/>
    <col min="15588" max="15588" width="12" style="14" customWidth="1"/>
    <col min="15589" max="15589" width="15.19921875" style="14" bestFit="1" customWidth="1"/>
    <col min="15590" max="15590" width="14.19921875" style="14" bestFit="1" customWidth="1"/>
    <col min="15591" max="15591" width="26" style="14" customWidth="1"/>
    <col min="15592" max="15592" width="30" style="14" customWidth="1"/>
    <col min="15593" max="15593" width="12.69921875" style="14" bestFit="1" customWidth="1"/>
    <col min="15594" max="15594" width="16" style="14" customWidth="1"/>
    <col min="15595" max="15595" width="13.69921875" style="14" bestFit="1" customWidth="1"/>
    <col min="15596" max="15596" width="14.19921875" style="14" customWidth="1"/>
    <col min="15597" max="15597" width="13.296875" style="14" bestFit="1" customWidth="1"/>
    <col min="15598" max="15598" width="15.69921875" style="14" customWidth="1"/>
    <col min="15599" max="15599" width="12.69921875" style="14" bestFit="1" customWidth="1"/>
    <col min="15600" max="15600" width="11.19921875" style="14" bestFit="1" customWidth="1"/>
    <col min="15601" max="15601" width="13.296875" style="14" bestFit="1" customWidth="1"/>
    <col min="15602" max="15602" width="11" style="14" bestFit="1" customWidth="1"/>
    <col min="15603" max="15603" width="12" style="14" bestFit="1" customWidth="1"/>
    <col min="15604" max="15604" width="10.5" style="14" bestFit="1" customWidth="1"/>
    <col min="15605" max="15605" width="13.8984375" style="14" bestFit="1" customWidth="1"/>
    <col min="15606" max="15606" width="15.796875" style="14" customWidth="1"/>
    <col min="15607" max="15840" width="9" style="14"/>
    <col min="15841" max="15841" width="12.5" style="14" customWidth="1"/>
    <col min="15842" max="15842" width="18.19921875" style="14" customWidth="1"/>
    <col min="15843" max="15843" width="20.69921875" style="14" bestFit="1" customWidth="1"/>
    <col min="15844" max="15844" width="12" style="14" customWidth="1"/>
    <col min="15845" max="15845" width="15.19921875" style="14" bestFit="1" customWidth="1"/>
    <col min="15846" max="15846" width="14.19921875" style="14" bestFit="1" customWidth="1"/>
    <col min="15847" max="15847" width="26" style="14" customWidth="1"/>
    <col min="15848" max="15848" width="30" style="14" customWidth="1"/>
    <col min="15849" max="15849" width="12.69921875" style="14" bestFit="1" customWidth="1"/>
    <col min="15850" max="15850" width="16" style="14" customWidth="1"/>
    <col min="15851" max="15851" width="13.69921875" style="14" bestFit="1" customWidth="1"/>
    <col min="15852" max="15852" width="14.19921875" style="14" customWidth="1"/>
    <col min="15853" max="15853" width="13.296875" style="14" bestFit="1" customWidth="1"/>
    <col min="15854" max="15854" width="15.69921875" style="14" customWidth="1"/>
    <col min="15855" max="15855" width="12.69921875" style="14" bestFit="1" customWidth="1"/>
    <col min="15856" max="15856" width="11.19921875" style="14" bestFit="1" customWidth="1"/>
    <col min="15857" max="15857" width="13.296875" style="14" bestFit="1" customWidth="1"/>
    <col min="15858" max="15858" width="11" style="14" bestFit="1" customWidth="1"/>
    <col min="15859" max="15859" width="12" style="14" bestFit="1" customWidth="1"/>
    <col min="15860" max="15860" width="10.5" style="14" bestFit="1" customWidth="1"/>
    <col min="15861" max="15861" width="13.8984375" style="14" bestFit="1" customWidth="1"/>
    <col min="15862" max="15862" width="15.796875" style="14" customWidth="1"/>
    <col min="15863" max="16096" width="9" style="14"/>
    <col min="16097" max="16097" width="12.5" style="14" customWidth="1"/>
    <col min="16098" max="16098" width="18.19921875" style="14" customWidth="1"/>
    <col min="16099" max="16099" width="20.69921875" style="14" bestFit="1" customWidth="1"/>
    <col min="16100" max="16100" width="12" style="14" customWidth="1"/>
    <col min="16101" max="16101" width="15.19921875" style="14" bestFit="1" customWidth="1"/>
    <col min="16102" max="16102" width="14.19921875" style="14" bestFit="1" customWidth="1"/>
    <col min="16103" max="16103" width="26" style="14" customWidth="1"/>
    <col min="16104" max="16104" width="30" style="14" customWidth="1"/>
    <col min="16105" max="16105" width="12.69921875" style="14" bestFit="1" customWidth="1"/>
    <col min="16106" max="16106" width="16" style="14" customWidth="1"/>
    <col min="16107" max="16107" width="13.69921875" style="14" bestFit="1" customWidth="1"/>
    <col min="16108" max="16108" width="14.19921875" style="14" customWidth="1"/>
    <col min="16109" max="16109" width="13.296875" style="14" bestFit="1" customWidth="1"/>
    <col min="16110" max="16110" width="15.69921875" style="14" customWidth="1"/>
    <col min="16111" max="16111" width="12.69921875" style="14" bestFit="1" customWidth="1"/>
    <col min="16112" max="16112" width="11.19921875" style="14" bestFit="1" customWidth="1"/>
    <col min="16113" max="16113" width="13.296875" style="14" bestFit="1" customWidth="1"/>
    <col min="16114" max="16114" width="11" style="14" bestFit="1" customWidth="1"/>
    <col min="16115" max="16115" width="12" style="14" bestFit="1" customWidth="1"/>
    <col min="16116" max="16116" width="10.5" style="14" bestFit="1" customWidth="1"/>
    <col min="16117" max="16117" width="13.8984375" style="14" bestFit="1" customWidth="1"/>
    <col min="16118" max="16118" width="15.796875" style="14" customWidth="1"/>
    <col min="16119" max="16384" width="9" style="14"/>
  </cols>
  <sheetData>
    <row r="1" spans="1:84" ht="20.25" customHeight="1">
      <c r="A1" s="1283" t="s">
        <v>915</v>
      </c>
      <c r="B1" s="1283"/>
      <c r="C1" s="1283"/>
      <c r="D1" s="1283"/>
      <c r="E1" s="1283"/>
      <c r="F1" s="1283"/>
      <c r="G1" s="1283"/>
      <c r="H1" s="1283"/>
      <c r="I1" s="1283"/>
      <c r="J1" s="1283"/>
      <c r="K1" s="1283"/>
      <c r="L1" s="1283"/>
      <c r="M1" s="1283"/>
      <c r="N1" s="1283"/>
      <c r="O1" s="1283"/>
      <c r="P1" s="1283"/>
      <c r="Q1" s="1283"/>
      <c r="R1" s="1283"/>
      <c r="T1" s="1283" t="s">
        <v>953</v>
      </c>
      <c r="U1" s="1283"/>
      <c r="V1" s="1283"/>
      <c r="W1" s="1283"/>
      <c r="X1" s="1283"/>
      <c r="Y1" s="1283"/>
      <c r="Z1" s="1283"/>
      <c r="AA1" s="1283"/>
      <c r="AB1" s="1283"/>
      <c r="AC1" s="1283"/>
      <c r="AD1" s="1283"/>
      <c r="AE1" s="1283"/>
      <c r="AF1" s="1283"/>
      <c r="AG1" s="1283"/>
      <c r="AH1" s="1283"/>
      <c r="AI1" s="1283"/>
      <c r="AJ1" s="1283"/>
      <c r="AK1" s="1283"/>
      <c r="AM1" s="1178" t="s">
        <v>906</v>
      </c>
      <c r="AN1" s="1178"/>
      <c r="AO1" s="1178"/>
      <c r="AP1" s="1178"/>
      <c r="AQ1" s="1178"/>
      <c r="AR1" s="1178"/>
      <c r="AS1" s="1178"/>
      <c r="AT1" s="1178"/>
      <c r="AV1" s="1312" t="s">
        <v>1239</v>
      </c>
      <c r="AW1" s="1312"/>
      <c r="AX1" s="1312"/>
      <c r="AY1" s="1312"/>
      <c r="AZ1" s="1312"/>
      <c r="BA1" s="1312"/>
      <c r="BB1" s="1312"/>
      <c r="BC1" s="1312"/>
      <c r="BD1" s="1312"/>
      <c r="BE1" s="1312"/>
      <c r="BF1" s="1312"/>
      <c r="BG1" s="1312"/>
      <c r="BH1" s="1312"/>
      <c r="BI1" s="1312"/>
      <c r="BJ1" s="1312"/>
      <c r="BK1" s="1312"/>
      <c r="BL1" s="1312"/>
      <c r="BM1" s="1312"/>
      <c r="BN1" s="1312"/>
      <c r="BP1" s="1178" t="s">
        <v>795</v>
      </c>
      <c r="BQ1" s="1178"/>
      <c r="BR1" s="1178"/>
      <c r="BS1" s="1178"/>
      <c r="BT1" s="1178"/>
      <c r="BU1" s="1178"/>
      <c r="BV1" s="1178"/>
      <c r="BW1" s="1178"/>
      <c r="BX1" s="1178"/>
      <c r="BY1" s="1178"/>
      <c r="BZ1" s="1178"/>
      <c r="CA1" s="1178"/>
      <c r="CB1" s="1178"/>
      <c r="CC1" s="1178"/>
      <c r="CD1" s="1178"/>
      <c r="CE1" s="1178"/>
      <c r="CF1" s="1178"/>
    </row>
    <row r="2" spans="1:84" ht="20.25" customHeight="1">
      <c r="A2" s="1283" t="s">
        <v>883</v>
      </c>
      <c r="B2" s="1283"/>
      <c r="C2" s="1283"/>
      <c r="D2" s="1283"/>
      <c r="E2" s="1283"/>
      <c r="F2" s="1283"/>
      <c r="G2" s="1283"/>
      <c r="H2" s="1283"/>
      <c r="I2" s="1283"/>
      <c r="J2" s="1283"/>
      <c r="K2" s="1283"/>
      <c r="L2" s="1283"/>
      <c r="M2" s="1283"/>
      <c r="N2" s="1283"/>
      <c r="O2" s="1283"/>
      <c r="P2" s="1283"/>
      <c r="Q2" s="1283"/>
      <c r="R2" s="1283"/>
      <c r="T2" s="1283" t="s">
        <v>1549</v>
      </c>
      <c r="U2" s="1283"/>
      <c r="V2" s="1283"/>
      <c r="W2" s="1283"/>
      <c r="X2" s="1283"/>
      <c r="Y2" s="1283"/>
      <c r="Z2" s="1283"/>
      <c r="AA2" s="1283"/>
      <c r="AB2" s="1283"/>
      <c r="AC2" s="1283"/>
      <c r="AD2" s="1283"/>
      <c r="AE2" s="1283"/>
      <c r="AF2" s="1283"/>
      <c r="AG2" s="1283"/>
      <c r="AH2" s="1283"/>
      <c r="AI2" s="1283"/>
      <c r="AJ2" s="1283"/>
      <c r="AK2" s="1283"/>
      <c r="AM2" s="1278" t="s">
        <v>1549</v>
      </c>
      <c r="AN2" s="1278"/>
      <c r="AO2" s="1278"/>
      <c r="AP2" s="1278"/>
      <c r="AQ2" s="1278"/>
      <c r="AR2" s="1278"/>
      <c r="AS2" s="1278"/>
      <c r="AT2" s="1278"/>
      <c r="AV2" s="1312" t="s">
        <v>1240</v>
      </c>
      <c r="AW2" s="1312"/>
      <c r="AX2" s="1312"/>
      <c r="AY2" s="1312"/>
      <c r="AZ2" s="1312"/>
      <c r="BA2" s="1312"/>
      <c r="BB2" s="1312"/>
      <c r="BC2" s="1312"/>
      <c r="BD2" s="1312"/>
      <c r="BE2" s="1312"/>
      <c r="BF2" s="1312"/>
      <c r="BG2" s="1312"/>
      <c r="BH2" s="1312"/>
      <c r="BI2" s="1312"/>
      <c r="BJ2" s="1312"/>
      <c r="BK2" s="1312"/>
      <c r="BL2" s="1312"/>
      <c r="BM2" s="1312"/>
      <c r="BN2" s="1312"/>
      <c r="BP2" s="1178" t="s">
        <v>796</v>
      </c>
      <c r="BQ2" s="1178"/>
      <c r="BR2" s="1178"/>
      <c r="BS2" s="1178"/>
      <c r="BT2" s="1178"/>
      <c r="BU2" s="1178"/>
      <c r="BV2" s="1178"/>
      <c r="BW2" s="1178"/>
      <c r="BX2" s="1178"/>
      <c r="BY2" s="1178"/>
      <c r="BZ2" s="1178"/>
      <c r="CA2" s="1178"/>
      <c r="CB2" s="1178"/>
      <c r="CC2" s="1178"/>
      <c r="CD2" s="1178"/>
      <c r="CE2" s="1178"/>
      <c r="CF2" s="1178"/>
    </row>
    <row r="3" spans="1:84" ht="22.2" customHeight="1">
      <c r="A3" s="426"/>
      <c r="B3" s="331"/>
      <c r="C3" s="331"/>
      <c r="D3" s="331"/>
      <c r="E3" s="331"/>
      <c r="F3" s="953"/>
      <c r="G3" s="953"/>
      <c r="H3" s="953"/>
      <c r="I3" s="953"/>
      <c r="J3" s="331"/>
      <c r="K3" s="331"/>
      <c r="L3" s="331"/>
      <c r="M3" s="332"/>
      <c r="N3" s="332"/>
      <c r="O3" s="332"/>
      <c r="P3" s="332"/>
      <c r="Q3" s="332"/>
      <c r="R3" s="331"/>
      <c r="AV3" s="479"/>
      <c r="AW3" s="1031"/>
      <c r="AX3" s="479"/>
      <c r="AY3" s="479"/>
      <c r="AZ3" s="479"/>
      <c r="BA3" s="479"/>
      <c r="BB3" s="479"/>
      <c r="BC3" s="479"/>
      <c r="BD3" s="479"/>
      <c r="BE3" s="479"/>
      <c r="BF3" s="479"/>
      <c r="BG3" s="479"/>
      <c r="BH3" s="481"/>
      <c r="BI3" s="481"/>
      <c r="BJ3" s="481"/>
      <c r="BK3" s="481"/>
      <c r="BL3" s="481"/>
      <c r="BM3" s="479"/>
      <c r="BN3" s="480"/>
      <c r="BP3" s="345"/>
      <c r="BQ3" s="352" t="s">
        <v>797</v>
      </c>
      <c r="BR3" s="344"/>
      <c r="BS3" s="345"/>
      <c r="BT3" s="345"/>
      <c r="BU3" s="345"/>
      <c r="BV3" s="345"/>
      <c r="BW3" s="345"/>
      <c r="BX3" s="353"/>
      <c r="BY3" s="345"/>
      <c r="BZ3" s="344"/>
      <c r="CA3" s="354"/>
      <c r="CB3" s="355"/>
      <c r="CC3" s="355"/>
      <c r="CD3" s="355"/>
      <c r="CE3" s="355"/>
      <c r="CF3" s="345"/>
    </row>
    <row r="4" spans="1:84" ht="20.25" customHeight="1">
      <c r="A4" s="1284" t="s">
        <v>1530</v>
      </c>
      <c r="B4" s="1279" t="s">
        <v>137</v>
      </c>
      <c r="C4" s="1279" t="s">
        <v>400</v>
      </c>
      <c r="D4" s="1163" t="s">
        <v>884</v>
      </c>
      <c r="E4" s="1163" t="s">
        <v>885</v>
      </c>
      <c r="F4" s="1286" t="s">
        <v>244</v>
      </c>
      <c r="G4" s="1286"/>
      <c r="H4" s="1286"/>
      <c r="I4" s="1287" t="s">
        <v>1539</v>
      </c>
      <c r="J4" s="1163" t="s">
        <v>887</v>
      </c>
      <c r="K4" s="1163" t="s">
        <v>888</v>
      </c>
      <c r="L4" s="963"/>
      <c r="M4" s="964"/>
      <c r="N4" s="964"/>
      <c r="O4" s="964"/>
      <c r="P4" s="1288" t="s">
        <v>889</v>
      </c>
      <c r="Q4" s="1288"/>
      <c r="R4" s="1163" t="s">
        <v>890</v>
      </c>
      <c r="T4" s="1279" t="s">
        <v>954</v>
      </c>
      <c r="U4" s="1163" t="s">
        <v>1546</v>
      </c>
      <c r="V4" s="1163" t="s">
        <v>907</v>
      </c>
      <c r="W4" s="1163" t="s">
        <v>956</v>
      </c>
      <c r="X4" s="1163" t="s">
        <v>1540</v>
      </c>
      <c r="Y4" s="1163" t="s">
        <v>1541</v>
      </c>
      <c r="Z4" s="1163" t="s">
        <v>1542</v>
      </c>
      <c r="AA4" s="1163" t="s">
        <v>958</v>
      </c>
      <c r="AB4" s="1163" t="s">
        <v>959</v>
      </c>
      <c r="AC4" s="1279" t="s">
        <v>960</v>
      </c>
      <c r="AD4" s="1279" t="s">
        <v>858</v>
      </c>
      <c r="AE4" s="1279" t="s">
        <v>798</v>
      </c>
      <c r="AF4" s="1292" t="s">
        <v>961</v>
      </c>
      <c r="AG4" s="1292" t="s">
        <v>1543</v>
      </c>
      <c r="AH4" s="1292" t="s">
        <v>1544</v>
      </c>
      <c r="AI4" s="1292" t="s">
        <v>1547</v>
      </c>
      <c r="AJ4" s="1292" t="s">
        <v>1545</v>
      </c>
      <c r="AK4" s="1163" t="s">
        <v>965</v>
      </c>
      <c r="AM4" s="1279" t="s">
        <v>799</v>
      </c>
      <c r="AN4" s="1280" t="s">
        <v>1550</v>
      </c>
      <c r="AO4" s="1281" t="s">
        <v>245</v>
      </c>
      <c r="AP4" s="1282" t="s">
        <v>854</v>
      </c>
      <c r="AQ4" s="1281" t="s">
        <v>908</v>
      </c>
      <c r="AR4" s="1280" t="s">
        <v>909</v>
      </c>
      <c r="AS4" s="1280" t="s">
        <v>910</v>
      </c>
      <c r="AT4" s="1309" t="s">
        <v>911</v>
      </c>
      <c r="AV4" s="482" t="s">
        <v>1530</v>
      </c>
      <c r="AW4" s="482" t="s">
        <v>137</v>
      </c>
      <c r="AX4" s="482" t="s">
        <v>1551</v>
      </c>
      <c r="AY4" s="1315" t="s">
        <v>1552</v>
      </c>
      <c r="AZ4" s="1295" t="s">
        <v>244</v>
      </c>
      <c r="BA4" s="1296"/>
      <c r="BB4" s="1297"/>
      <c r="BC4" s="483" t="s">
        <v>1241</v>
      </c>
      <c r="BD4" s="484" t="s">
        <v>1242</v>
      </c>
      <c r="BE4" s="484" t="s">
        <v>1243</v>
      </c>
      <c r="BF4" s="484" t="s">
        <v>1244</v>
      </c>
      <c r="BG4" s="485" t="s">
        <v>0</v>
      </c>
      <c r="BH4" s="486" t="s">
        <v>1245</v>
      </c>
      <c r="BI4" s="486" t="s">
        <v>892</v>
      </c>
      <c r="BJ4" s="486" t="s">
        <v>1246</v>
      </c>
      <c r="BK4" s="486" t="s">
        <v>1247</v>
      </c>
      <c r="BL4" s="1029" t="s">
        <v>574</v>
      </c>
      <c r="BM4" s="1030"/>
      <c r="BN4" s="1020" t="s">
        <v>385</v>
      </c>
      <c r="BP4" s="1163" t="s">
        <v>799</v>
      </c>
      <c r="BQ4" s="1163" t="s">
        <v>800</v>
      </c>
      <c r="BR4" s="1290" t="s">
        <v>801</v>
      </c>
      <c r="BS4" s="1163" t="s">
        <v>802</v>
      </c>
      <c r="BT4" s="1163" t="s">
        <v>803</v>
      </c>
      <c r="BU4" s="1163" t="s">
        <v>804</v>
      </c>
      <c r="BV4" s="1163" t="s">
        <v>805</v>
      </c>
      <c r="BW4" s="1163" t="s">
        <v>137</v>
      </c>
      <c r="BX4" s="1163" t="s">
        <v>806</v>
      </c>
      <c r="BY4" s="1163" t="s">
        <v>568</v>
      </c>
      <c r="BZ4" s="1290" t="s">
        <v>195</v>
      </c>
      <c r="CA4" s="1339" t="s">
        <v>807</v>
      </c>
      <c r="CB4" s="1341" t="s">
        <v>780</v>
      </c>
      <c r="CC4" s="1342"/>
      <c r="CD4" s="1342"/>
      <c r="CE4" s="1343"/>
      <c r="CF4" s="786" t="s">
        <v>808</v>
      </c>
    </row>
    <row r="5" spans="1:84" ht="30.6" customHeight="1">
      <c r="A5" s="1285"/>
      <c r="B5" s="1279"/>
      <c r="C5" s="1279"/>
      <c r="D5" s="1279"/>
      <c r="E5" s="1279"/>
      <c r="F5" s="1286"/>
      <c r="G5" s="1286"/>
      <c r="H5" s="1286"/>
      <c r="I5" s="1286"/>
      <c r="J5" s="1279"/>
      <c r="K5" s="1279"/>
      <c r="L5" s="963" t="s">
        <v>891</v>
      </c>
      <c r="M5" s="964" t="s">
        <v>892</v>
      </c>
      <c r="N5" s="964" t="s">
        <v>893</v>
      </c>
      <c r="O5" s="964" t="s">
        <v>894</v>
      </c>
      <c r="P5" s="1288"/>
      <c r="Q5" s="1288"/>
      <c r="R5" s="1279"/>
      <c r="T5" s="1279"/>
      <c r="U5" s="1163"/>
      <c r="V5" s="1163"/>
      <c r="W5" s="1163"/>
      <c r="X5" s="1279"/>
      <c r="Y5" s="1279"/>
      <c r="Z5" s="1163"/>
      <c r="AA5" s="1163"/>
      <c r="AB5" s="1163"/>
      <c r="AC5" s="1279"/>
      <c r="AD5" s="1279"/>
      <c r="AE5" s="1279"/>
      <c r="AF5" s="1292"/>
      <c r="AG5" s="1292"/>
      <c r="AH5" s="1292"/>
      <c r="AI5" s="1292"/>
      <c r="AJ5" s="1292"/>
      <c r="AK5" s="1163"/>
      <c r="AM5" s="1279"/>
      <c r="AN5" s="1280"/>
      <c r="AO5" s="1281"/>
      <c r="AP5" s="1282"/>
      <c r="AQ5" s="1281"/>
      <c r="AR5" s="1280"/>
      <c r="AS5" s="1280"/>
      <c r="AT5" s="1309"/>
      <c r="AV5" s="487"/>
      <c r="AW5" s="487"/>
      <c r="AX5" s="1313"/>
      <c r="AY5" s="1313"/>
      <c r="AZ5" s="808" t="s">
        <v>1248</v>
      </c>
      <c r="BA5" s="808" t="s">
        <v>1248</v>
      </c>
      <c r="BB5" s="808" t="s">
        <v>1248</v>
      </c>
      <c r="BC5" s="808" t="s">
        <v>1249</v>
      </c>
      <c r="BD5" s="1021" t="s">
        <v>1250</v>
      </c>
      <c r="BE5" s="963" t="s">
        <v>1251</v>
      </c>
      <c r="BF5" s="1021" t="s">
        <v>1252</v>
      </c>
      <c r="BG5" s="1022" t="s">
        <v>1253</v>
      </c>
      <c r="BH5" s="1023" t="s">
        <v>535</v>
      </c>
      <c r="BI5" s="1023" t="s">
        <v>536</v>
      </c>
      <c r="BJ5" s="1023" t="s">
        <v>537</v>
      </c>
      <c r="BK5" s="1023" t="s">
        <v>538</v>
      </c>
      <c r="BL5" s="1023"/>
      <c r="BM5" s="1023"/>
      <c r="BN5" s="1020" t="s">
        <v>390</v>
      </c>
      <c r="BP5" s="1163"/>
      <c r="BQ5" s="1163"/>
      <c r="BR5" s="1291"/>
      <c r="BS5" s="1163"/>
      <c r="BT5" s="1163"/>
      <c r="BU5" s="1163"/>
      <c r="BV5" s="1163"/>
      <c r="BW5" s="1163"/>
      <c r="BX5" s="1163"/>
      <c r="BY5" s="1163"/>
      <c r="BZ5" s="1291"/>
      <c r="CA5" s="1340"/>
      <c r="CB5" s="356" t="s">
        <v>304</v>
      </c>
      <c r="CC5" s="356" t="s">
        <v>809</v>
      </c>
      <c r="CD5" s="356" t="s">
        <v>810</v>
      </c>
      <c r="CE5" s="356" t="s">
        <v>53</v>
      </c>
      <c r="CF5" s="788" t="s">
        <v>811</v>
      </c>
    </row>
    <row r="6" spans="1:84" ht="19.8" customHeight="1">
      <c r="A6" s="1285"/>
      <c r="B6" s="1279"/>
      <c r="C6" s="1279"/>
      <c r="D6" s="1279"/>
      <c r="E6" s="1279"/>
      <c r="F6" s="965" t="s">
        <v>895</v>
      </c>
      <c r="G6" s="965" t="s">
        <v>896</v>
      </c>
      <c r="H6" s="965" t="s">
        <v>897</v>
      </c>
      <c r="I6" s="1286"/>
      <c r="J6" s="1279"/>
      <c r="K6" s="1279"/>
      <c r="L6" s="963" t="s">
        <v>898</v>
      </c>
      <c r="M6" s="964" t="s">
        <v>899</v>
      </c>
      <c r="N6" s="964" t="s">
        <v>900</v>
      </c>
      <c r="O6" s="964" t="s">
        <v>901</v>
      </c>
      <c r="P6" s="964" t="s">
        <v>195</v>
      </c>
      <c r="Q6" s="966" t="s">
        <v>250</v>
      </c>
      <c r="R6" s="1279"/>
      <c r="T6" s="23"/>
      <c r="U6" s="379"/>
      <c r="V6" s="379" t="s">
        <v>966</v>
      </c>
      <c r="W6" s="379"/>
      <c r="X6" s="379"/>
      <c r="Y6" s="379"/>
      <c r="Z6" s="469">
        <f>SUM(Z7:Z23)</f>
        <v>4724000</v>
      </c>
      <c r="AA6" s="469">
        <f>SUM(AA7:AA23)</f>
        <v>4724000</v>
      </c>
      <c r="AB6" s="379"/>
      <c r="AC6" s="379"/>
      <c r="AD6" s="379"/>
      <c r="AE6" s="379"/>
      <c r="AF6" s="978"/>
      <c r="AG6" s="980"/>
      <c r="AH6" s="980"/>
      <c r="AI6" s="978"/>
      <c r="AJ6" s="978"/>
      <c r="AK6" s="23"/>
      <c r="AM6" s="51">
        <v>1</v>
      </c>
      <c r="AN6" s="985" t="s">
        <v>1002</v>
      </c>
      <c r="AO6" s="986">
        <v>3600000</v>
      </c>
      <c r="AP6" s="51">
        <v>1</v>
      </c>
      <c r="AQ6" s="987">
        <v>3600000</v>
      </c>
      <c r="AR6" s="988" t="s">
        <v>913</v>
      </c>
      <c r="AS6" s="989"/>
      <c r="AT6" s="339"/>
      <c r="AV6" s="488"/>
      <c r="AW6" s="488"/>
      <c r="AX6" s="1314"/>
      <c r="AY6" s="1314"/>
      <c r="AZ6" s="808">
        <v>2563</v>
      </c>
      <c r="BA6" s="808">
        <v>2564</v>
      </c>
      <c r="BB6" s="808">
        <v>2565</v>
      </c>
      <c r="BC6" s="808" t="s">
        <v>1254</v>
      </c>
      <c r="BD6" s="1021" t="s">
        <v>1255</v>
      </c>
      <c r="BE6" s="1021" t="s">
        <v>1256</v>
      </c>
      <c r="BF6" s="1021" t="s">
        <v>1257</v>
      </c>
      <c r="BG6" s="1022" t="s">
        <v>1258</v>
      </c>
      <c r="BH6" s="1023" t="s">
        <v>1257</v>
      </c>
      <c r="BI6" s="1023" t="s">
        <v>1257</v>
      </c>
      <c r="BJ6" s="1023" t="s">
        <v>1257</v>
      </c>
      <c r="BK6" s="1023" t="s">
        <v>1257</v>
      </c>
      <c r="BL6" s="1023" t="s">
        <v>195</v>
      </c>
      <c r="BM6" s="1023" t="s">
        <v>1244</v>
      </c>
      <c r="BN6" s="1020"/>
      <c r="BP6" s="21">
        <v>1</v>
      </c>
      <c r="BQ6" s="21">
        <v>10870</v>
      </c>
      <c r="BR6" s="53" t="s">
        <v>144</v>
      </c>
      <c r="BS6" s="53"/>
      <c r="BT6" s="53"/>
      <c r="BU6" s="53" t="s">
        <v>797</v>
      </c>
      <c r="BV6" s="49" t="s">
        <v>812</v>
      </c>
      <c r="BW6" s="357" t="s">
        <v>813</v>
      </c>
      <c r="BX6" s="358" t="s">
        <v>197</v>
      </c>
      <c r="BY6" s="359">
        <v>55000</v>
      </c>
      <c r="BZ6" s="359">
        <v>20</v>
      </c>
      <c r="CA6" s="360">
        <f>BY6*BZ6</f>
        <v>1100000</v>
      </c>
      <c r="CB6" s="360">
        <f>CA6</f>
        <v>1100000</v>
      </c>
      <c r="CC6" s="361"/>
      <c r="CD6" s="361"/>
      <c r="CE6" s="360">
        <v>1100000</v>
      </c>
      <c r="CF6" s="919" t="s">
        <v>814</v>
      </c>
    </row>
    <row r="7" spans="1:84" ht="20.25" customHeight="1">
      <c r="A7" s="1293" t="s">
        <v>1531</v>
      </c>
      <c r="B7" s="1293"/>
      <c r="C7" s="1293"/>
      <c r="D7" s="1293"/>
      <c r="E7" s="1293"/>
      <c r="F7" s="1293"/>
      <c r="G7" s="1293"/>
      <c r="H7" s="1293"/>
      <c r="I7" s="1293"/>
      <c r="J7" s="1293"/>
      <c r="K7" s="1293"/>
      <c r="L7" s="1293"/>
      <c r="M7" s="1293"/>
      <c r="N7" s="1293"/>
      <c r="O7" s="1293"/>
      <c r="P7" s="1293"/>
      <c r="Q7" s="1293"/>
      <c r="R7" s="1293"/>
      <c r="S7" s="818"/>
      <c r="T7" s="23">
        <v>6</v>
      </c>
      <c r="U7" s="23">
        <v>1</v>
      </c>
      <c r="V7" s="379" t="s">
        <v>967</v>
      </c>
      <c r="W7" s="379"/>
      <c r="X7" s="469">
        <v>490000</v>
      </c>
      <c r="Y7" s="379">
        <v>1</v>
      </c>
      <c r="Z7" s="469">
        <v>490000</v>
      </c>
      <c r="AA7" s="469">
        <v>490000</v>
      </c>
      <c r="AB7" s="979" t="s">
        <v>866</v>
      </c>
      <c r="AC7" s="979" t="s">
        <v>867</v>
      </c>
      <c r="AD7" s="979" t="s">
        <v>867</v>
      </c>
      <c r="AE7" s="979" t="s">
        <v>139</v>
      </c>
      <c r="AF7" s="978"/>
      <c r="AG7" s="980" t="s">
        <v>968</v>
      </c>
      <c r="AH7" s="980" t="s">
        <v>969</v>
      </c>
      <c r="AI7" s="980" t="s">
        <v>970</v>
      </c>
      <c r="AJ7" s="978"/>
      <c r="AK7" s="23" t="s">
        <v>971</v>
      </c>
      <c r="AM7" s="51">
        <v>2</v>
      </c>
      <c r="AN7" s="985" t="s">
        <v>1003</v>
      </c>
      <c r="AO7" s="986">
        <v>1800000</v>
      </c>
      <c r="AP7" s="51">
        <v>1</v>
      </c>
      <c r="AQ7" s="987">
        <v>1800000</v>
      </c>
      <c r="AR7" s="988" t="s">
        <v>913</v>
      </c>
      <c r="AS7" s="989"/>
      <c r="AT7" s="339" t="s">
        <v>1004</v>
      </c>
      <c r="AV7" s="416">
        <v>1</v>
      </c>
      <c r="AW7" s="1048" t="s">
        <v>1259</v>
      </c>
      <c r="AX7" s="457" t="s">
        <v>1260</v>
      </c>
      <c r="AY7" s="416" t="s">
        <v>197</v>
      </c>
      <c r="AZ7" s="443"/>
      <c r="BA7" s="443"/>
      <c r="BB7" s="416">
        <v>30</v>
      </c>
      <c r="BC7" s="416">
        <v>30</v>
      </c>
      <c r="BD7" s="443"/>
      <c r="BE7" s="416">
        <v>12</v>
      </c>
      <c r="BF7" s="1024">
        <v>22000</v>
      </c>
      <c r="BG7" s="1025">
        <f>BF7*BE7</f>
        <v>264000</v>
      </c>
      <c r="BH7" s="1026">
        <v>88000</v>
      </c>
      <c r="BI7" s="1026">
        <v>88000</v>
      </c>
      <c r="BJ7" s="1026">
        <v>88000</v>
      </c>
      <c r="BK7" s="1026"/>
      <c r="BL7" s="1027">
        <v>12</v>
      </c>
      <c r="BM7" s="1024">
        <f>SUM(BH7:BJ7)</f>
        <v>264000</v>
      </c>
      <c r="BN7" s="31" t="s">
        <v>251</v>
      </c>
      <c r="BP7" s="21">
        <v>2</v>
      </c>
      <c r="BQ7" s="21">
        <v>10870</v>
      </c>
      <c r="BR7" s="53" t="s">
        <v>144</v>
      </c>
      <c r="BS7" s="21"/>
      <c r="BT7" s="53"/>
      <c r="BU7" s="53" t="s">
        <v>797</v>
      </c>
      <c r="BV7" s="49" t="s">
        <v>812</v>
      </c>
      <c r="BW7" s="363" t="s">
        <v>815</v>
      </c>
      <c r="BX7" s="358" t="s">
        <v>197</v>
      </c>
      <c r="BY7" s="359">
        <v>120000</v>
      </c>
      <c r="BZ7" s="359">
        <v>2</v>
      </c>
      <c r="CA7" s="360">
        <v>240000</v>
      </c>
      <c r="CB7" s="360">
        <v>240000</v>
      </c>
      <c r="CC7" s="361"/>
      <c r="CD7" s="361"/>
      <c r="CE7" s="360">
        <v>240000</v>
      </c>
      <c r="CF7" s="919" t="s">
        <v>816</v>
      </c>
    </row>
    <row r="8" spans="1:84" s="928" customFormat="1" ht="20.25" customHeight="1">
      <c r="A8" s="414">
        <v>1</v>
      </c>
      <c r="B8" s="427" t="s">
        <v>916</v>
      </c>
      <c r="C8" s="491" t="s">
        <v>903</v>
      </c>
      <c r="D8" s="924">
        <v>1</v>
      </c>
      <c r="E8" s="924" t="s">
        <v>258</v>
      </c>
      <c r="F8" s="954"/>
      <c r="G8" s="954"/>
      <c r="H8" s="954"/>
      <c r="I8" s="954"/>
      <c r="J8" s="926">
        <v>8500000</v>
      </c>
      <c r="K8" s="926">
        <v>8500000</v>
      </c>
      <c r="L8" s="927">
        <v>0</v>
      </c>
      <c r="M8" s="925">
        <v>4000000</v>
      </c>
      <c r="N8" s="925">
        <v>4000000</v>
      </c>
      <c r="O8" s="926">
        <v>500000</v>
      </c>
      <c r="P8" s="927"/>
      <c r="Q8" s="926">
        <f>M8+N8+O8</f>
        <v>8500000</v>
      </c>
      <c r="R8" s="929" t="s">
        <v>394</v>
      </c>
      <c r="T8" s="23"/>
      <c r="U8" s="23">
        <v>2</v>
      </c>
      <c r="V8" s="379" t="s">
        <v>972</v>
      </c>
      <c r="W8" s="379"/>
      <c r="X8" s="469">
        <v>180000</v>
      </c>
      <c r="Y8" s="379">
        <v>5</v>
      </c>
      <c r="Z8" s="469">
        <v>900000</v>
      </c>
      <c r="AA8" s="469">
        <v>900000</v>
      </c>
      <c r="AB8" s="979" t="s">
        <v>866</v>
      </c>
      <c r="AC8" s="979" t="s">
        <v>867</v>
      </c>
      <c r="AD8" s="979" t="s">
        <v>867</v>
      </c>
      <c r="AE8" s="979" t="s">
        <v>139</v>
      </c>
      <c r="AF8" s="978"/>
      <c r="AG8" s="980" t="s">
        <v>968</v>
      </c>
      <c r="AH8" s="980" t="s">
        <v>973</v>
      </c>
      <c r="AI8" s="980" t="s">
        <v>974</v>
      </c>
      <c r="AJ8" s="978"/>
      <c r="AK8" s="23" t="s">
        <v>971</v>
      </c>
      <c r="AM8" s="51">
        <v>3</v>
      </c>
      <c r="AN8" s="985" t="s">
        <v>1005</v>
      </c>
      <c r="AO8" s="986">
        <v>1400000</v>
      </c>
      <c r="AP8" s="51">
        <v>1</v>
      </c>
      <c r="AQ8" s="987">
        <v>1400000</v>
      </c>
      <c r="AR8" s="988" t="s">
        <v>913</v>
      </c>
      <c r="AS8" s="989"/>
      <c r="AT8" s="339"/>
      <c r="AV8" s="318">
        <v>2</v>
      </c>
      <c r="AW8" s="1049" t="s">
        <v>1261</v>
      </c>
      <c r="AX8" s="457" t="s">
        <v>1260</v>
      </c>
      <c r="AY8" s="416" t="s">
        <v>197</v>
      </c>
      <c r="AZ8" s="52"/>
      <c r="BA8" s="52"/>
      <c r="BB8" s="416">
        <v>1</v>
      </c>
      <c r="BC8" s="416">
        <v>1</v>
      </c>
      <c r="BD8" s="52"/>
      <c r="BE8" s="416">
        <v>4</v>
      </c>
      <c r="BF8" s="1024">
        <v>30000</v>
      </c>
      <c r="BG8" s="1025">
        <f t="shared" ref="BG8:BG17" si="0">BF8*BE8</f>
        <v>120000</v>
      </c>
      <c r="BH8" s="1026">
        <v>60000</v>
      </c>
      <c r="BI8" s="1026">
        <v>60000</v>
      </c>
      <c r="BJ8" s="1026"/>
      <c r="BK8" s="1026"/>
      <c r="BL8" s="1027">
        <v>4</v>
      </c>
      <c r="BM8" s="1024">
        <f>SUM(BH8:BI8)</f>
        <v>120000</v>
      </c>
      <c r="BN8" s="31" t="s">
        <v>251</v>
      </c>
      <c r="BP8" s="21">
        <v>3</v>
      </c>
      <c r="BQ8" s="21">
        <v>10870</v>
      </c>
      <c r="BR8" s="53" t="s">
        <v>144</v>
      </c>
      <c r="BS8" s="53"/>
      <c r="BT8" s="53"/>
      <c r="BU8" s="53" t="s">
        <v>797</v>
      </c>
      <c r="BV8" s="49" t="s">
        <v>812</v>
      </c>
      <c r="BW8" s="357" t="s">
        <v>817</v>
      </c>
      <c r="BX8" s="358" t="s">
        <v>197</v>
      </c>
      <c r="BY8" s="359">
        <v>450000</v>
      </c>
      <c r="BZ8" s="364">
        <v>2</v>
      </c>
      <c r="CA8" s="365">
        <f>BY8*BZ8</f>
        <v>900000</v>
      </c>
      <c r="CB8" s="365">
        <f>CA8</f>
        <v>900000</v>
      </c>
      <c r="CC8" s="361"/>
      <c r="CD8" s="361"/>
      <c r="CE8" s="365">
        <v>900000</v>
      </c>
      <c r="CF8" s="919" t="s">
        <v>818</v>
      </c>
    </row>
    <row r="9" spans="1:84" ht="20.25" customHeight="1">
      <c r="A9" s="1293" t="s">
        <v>1509</v>
      </c>
      <c r="B9" s="1293"/>
      <c r="C9" s="1293"/>
      <c r="D9" s="1293"/>
      <c r="E9" s="1293"/>
      <c r="F9" s="1293"/>
      <c r="G9" s="1293"/>
      <c r="H9" s="1293"/>
      <c r="I9" s="1293"/>
      <c r="J9" s="1293"/>
      <c r="K9" s="1293"/>
      <c r="L9" s="1293"/>
      <c r="M9" s="1293"/>
      <c r="N9" s="1293"/>
      <c r="O9" s="1293"/>
      <c r="P9" s="1293"/>
      <c r="Q9" s="1293"/>
      <c r="R9" s="1293"/>
      <c r="S9" s="818"/>
      <c r="T9" s="23"/>
      <c r="U9" s="23">
        <v>3</v>
      </c>
      <c r="V9" s="379" t="s">
        <v>975</v>
      </c>
      <c r="W9" s="379"/>
      <c r="X9" s="469">
        <v>490000</v>
      </c>
      <c r="Y9" s="379">
        <v>1</v>
      </c>
      <c r="Z9" s="469">
        <v>490000</v>
      </c>
      <c r="AA9" s="469">
        <v>490000</v>
      </c>
      <c r="AB9" s="979" t="s">
        <v>866</v>
      </c>
      <c r="AC9" s="979" t="s">
        <v>867</v>
      </c>
      <c r="AD9" s="979" t="s">
        <v>867</v>
      </c>
      <c r="AE9" s="979" t="s">
        <v>139</v>
      </c>
      <c r="AF9" s="978"/>
      <c r="AG9" s="980" t="s">
        <v>968</v>
      </c>
      <c r="AH9" s="980" t="s">
        <v>969</v>
      </c>
      <c r="AI9" s="980" t="s">
        <v>976</v>
      </c>
      <c r="AJ9" s="978"/>
      <c r="AK9" s="23" t="s">
        <v>971</v>
      </c>
      <c r="AM9" s="51">
        <v>4</v>
      </c>
      <c r="AN9" s="440" t="s">
        <v>1006</v>
      </c>
      <c r="AO9" s="986">
        <v>1250000</v>
      </c>
      <c r="AP9" s="51">
        <v>1</v>
      </c>
      <c r="AQ9" s="987">
        <v>1250000</v>
      </c>
      <c r="AR9" s="988" t="s">
        <v>913</v>
      </c>
      <c r="AS9" s="989"/>
      <c r="AT9" s="339"/>
      <c r="AV9" s="416">
        <v>3</v>
      </c>
      <c r="AW9" s="1049" t="s">
        <v>541</v>
      </c>
      <c r="AX9" s="457" t="s">
        <v>1260</v>
      </c>
      <c r="AY9" s="416" t="s">
        <v>197</v>
      </c>
      <c r="AZ9" s="52"/>
      <c r="BA9" s="52"/>
      <c r="BB9" s="416">
        <v>10</v>
      </c>
      <c r="BC9" s="416">
        <v>10</v>
      </c>
      <c r="BD9" s="52"/>
      <c r="BE9" s="416">
        <v>10</v>
      </c>
      <c r="BF9" s="1024">
        <v>16000</v>
      </c>
      <c r="BG9" s="1025">
        <f t="shared" si="0"/>
        <v>160000</v>
      </c>
      <c r="BH9" s="1026">
        <v>64000</v>
      </c>
      <c r="BI9" s="1026">
        <v>32000</v>
      </c>
      <c r="BJ9" s="1026">
        <v>32000</v>
      </c>
      <c r="BK9" s="1026">
        <v>32000</v>
      </c>
      <c r="BL9" s="1027">
        <v>10</v>
      </c>
      <c r="BM9" s="1024">
        <f>SUM(BH9:BK9)</f>
        <v>160000</v>
      </c>
      <c r="BN9" s="31" t="s">
        <v>251</v>
      </c>
      <c r="BP9" s="21">
        <v>4</v>
      </c>
      <c r="BQ9" s="21">
        <v>10870</v>
      </c>
      <c r="BR9" s="53" t="s">
        <v>144</v>
      </c>
      <c r="BS9" s="53"/>
      <c r="BT9" s="53"/>
      <c r="BU9" s="53" t="s">
        <v>797</v>
      </c>
      <c r="BV9" s="49" t="s">
        <v>812</v>
      </c>
      <c r="BW9" s="357" t="s">
        <v>819</v>
      </c>
      <c r="BX9" s="358" t="s">
        <v>197</v>
      </c>
      <c r="BY9" s="359">
        <v>50000</v>
      </c>
      <c r="BZ9" s="364">
        <v>2</v>
      </c>
      <c r="CA9" s="365">
        <f>BY9*BZ9</f>
        <v>100000</v>
      </c>
      <c r="CB9" s="365">
        <f>CA9</f>
        <v>100000</v>
      </c>
      <c r="CC9" s="361"/>
      <c r="CD9" s="361"/>
      <c r="CE9" s="365">
        <v>100000</v>
      </c>
      <c r="CF9" s="919" t="s">
        <v>820</v>
      </c>
    </row>
    <row r="10" spans="1:84" ht="20.25" customHeight="1">
      <c r="A10" s="414">
        <v>2</v>
      </c>
      <c r="B10" s="429" t="s">
        <v>917</v>
      </c>
      <c r="C10" s="428" t="s">
        <v>903</v>
      </c>
      <c r="D10" s="430">
        <v>1</v>
      </c>
      <c r="E10" s="430" t="s">
        <v>258</v>
      </c>
      <c r="F10" s="955"/>
      <c r="G10" s="955"/>
      <c r="H10" s="955"/>
      <c r="I10" s="955"/>
      <c r="J10" s="967">
        <v>2800000</v>
      </c>
      <c r="K10" s="967">
        <v>2800000</v>
      </c>
      <c r="L10" s="968">
        <v>0</v>
      </c>
      <c r="M10" s="969">
        <v>200000</v>
      </c>
      <c r="N10" s="969">
        <v>80000</v>
      </c>
      <c r="O10" s="967">
        <v>0</v>
      </c>
      <c r="P10" s="968"/>
      <c r="Q10" s="967">
        <v>2800000</v>
      </c>
      <c r="R10" s="21" t="s">
        <v>394</v>
      </c>
      <c r="T10" s="23"/>
      <c r="U10" s="23">
        <v>4</v>
      </c>
      <c r="V10" s="379" t="s">
        <v>977</v>
      </c>
      <c r="W10" s="379"/>
      <c r="X10" s="469">
        <v>22000</v>
      </c>
      <c r="Y10" s="379">
        <v>22</v>
      </c>
      <c r="Z10" s="469">
        <v>484000</v>
      </c>
      <c r="AA10" s="469">
        <v>484000</v>
      </c>
      <c r="AB10" s="979" t="s">
        <v>866</v>
      </c>
      <c r="AC10" s="979" t="s">
        <v>867</v>
      </c>
      <c r="AD10" s="979" t="s">
        <v>867</v>
      </c>
      <c r="AE10" s="979" t="s">
        <v>139</v>
      </c>
      <c r="AF10" s="978"/>
      <c r="AG10" s="980" t="s">
        <v>968</v>
      </c>
      <c r="AH10" s="980" t="s">
        <v>969</v>
      </c>
      <c r="AI10" s="980" t="s">
        <v>978</v>
      </c>
      <c r="AJ10" s="978"/>
      <c r="AK10" s="23" t="s">
        <v>971</v>
      </c>
      <c r="AM10" s="51">
        <v>5</v>
      </c>
      <c r="AN10" s="985" t="s">
        <v>1007</v>
      </c>
      <c r="AO10" s="986">
        <v>900000</v>
      </c>
      <c r="AP10" s="51">
        <v>1</v>
      </c>
      <c r="AQ10" s="987">
        <v>900000</v>
      </c>
      <c r="AR10" s="988" t="s">
        <v>913</v>
      </c>
      <c r="AS10" s="989"/>
      <c r="AT10" s="339" t="s">
        <v>1008</v>
      </c>
      <c r="AV10" s="318">
        <v>4</v>
      </c>
      <c r="AW10" s="1049" t="s">
        <v>1262</v>
      </c>
      <c r="AX10" s="457" t="s">
        <v>1260</v>
      </c>
      <c r="AY10" s="416" t="s">
        <v>197</v>
      </c>
      <c r="AZ10" s="52"/>
      <c r="BA10" s="52"/>
      <c r="BB10" s="416">
        <v>11</v>
      </c>
      <c r="BC10" s="416">
        <v>11</v>
      </c>
      <c r="BD10" s="52"/>
      <c r="BE10" s="416">
        <v>8</v>
      </c>
      <c r="BF10" s="1034">
        <v>5400</v>
      </c>
      <c r="BG10" s="1025">
        <f t="shared" si="0"/>
        <v>43200</v>
      </c>
      <c r="BH10" s="1026">
        <v>10800</v>
      </c>
      <c r="BI10" s="1026">
        <v>10800</v>
      </c>
      <c r="BJ10" s="1026">
        <v>10800</v>
      </c>
      <c r="BK10" s="1026">
        <v>10800</v>
      </c>
      <c r="BL10" s="1027">
        <v>8</v>
      </c>
      <c r="BM10" s="1024">
        <f>SUM(BH10:BK10)</f>
        <v>43200</v>
      </c>
      <c r="BN10" s="31" t="s">
        <v>251</v>
      </c>
      <c r="BP10" s="21">
        <v>9</v>
      </c>
      <c r="BQ10" s="21">
        <v>10870</v>
      </c>
      <c r="BR10" s="53" t="s">
        <v>821</v>
      </c>
      <c r="BS10" s="21"/>
      <c r="BT10" s="53"/>
      <c r="BU10" s="53" t="s">
        <v>797</v>
      </c>
      <c r="BV10" s="49" t="s">
        <v>812</v>
      </c>
      <c r="BW10" s="362" t="s">
        <v>822</v>
      </c>
      <c r="BX10" s="358" t="s">
        <v>197</v>
      </c>
      <c r="BY10" s="366">
        <v>80000</v>
      </c>
      <c r="BZ10" s="367">
        <v>2</v>
      </c>
      <c r="CA10" s="365">
        <f>BZ10*BY10</f>
        <v>160000</v>
      </c>
      <c r="CB10" s="365">
        <f>CA10</f>
        <v>160000</v>
      </c>
      <c r="CC10" s="361"/>
      <c r="CD10" s="361"/>
      <c r="CE10" s="365">
        <v>160000</v>
      </c>
      <c r="CF10" s="919" t="s">
        <v>823</v>
      </c>
    </row>
    <row r="11" spans="1:84" ht="20.25" customHeight="1">
      <c r="A11" s="414">
        <v>3</v>
      </c>
      <c r="B11" s="415" t="s">
        <v>918</v>
      </c>
      <c r="C11" s="31" t="s">
        <v>919</v>
      </c>
      <c r="D11" s="430">
        <v>1</v>
      </c>
      <c r="E11" s="430" t="s">
        <v>258</v>
      </c>
      <c r="F11" s="956"/>
      <c r="G11" s="956"/>
      <c r="H11" s="956"/>
      <c r="I11" s="957"/>
      <c r="J11" s="967">
        <v>4000000</v>
      </c>
      <c r="K11" s="967">
        <v>4000000</v>
      </c>
      <c r="L11" s="967">
        <v>0</v>
      </c>
      <c r="M11" s="967">
        <f>K11/3</f>
        <v>1333333.3333333333</v>
      </c>
      <c r="N11" s="967">
        <f>K11/3</f>
        <v>1333333.3333333333</v>
      </c>
      <c r="O11" s="967">
        <f>K11/3</f>
        <v>1333333.3333333333</v>
      </c>
      <c r="P11" s="969"/>
      <c r="Q11" s="967">
        <f>M11+N11+O11</f>
        <v>4000000</v>
      </c>
      <c r="R11" s="21" t="s">
        <v>394</v>
      </c>
      <c r="T11" s="23"/>
      <c r="U11" s="23">
        <v>5</v>
      </c>
      <c r="V11" s="979" t="s">
        <v>979</v>
      </c>
      <c r="W11" s="379"/>
      <c r="X11" s="469">
        <v>460000</v>
      </c>
      <c r="Y11" s="379">
        <v>1</v>
      </c>
      <c r="Z11" s="469">
        <v>460000</v>
      </c>
      <c r="AA11" s="469">
        <v>460000</v>
      </c>
      <c r="AB11" s="979" t="s">
        <v>866</v>
      </c>
      <c r="AC11" s="979" t="s">
        <v>867</v>
      </c>
      <c r="AD11" s="979" t="s">
        <v>867</v>
      </c>
      <c r="AE11" s="979" t="s">
        <v>139</v>
      </c>
      <c r="AF11" s="978"/>
      <c r="AG11" s="980" t="s">
        <v>968</v>
      </c>
      <c r="AH11" s="980" t="s">
        <v>969</v>
      </c>
      <c r="AI11" s="980" t="s">
        <v>980</v>
      </c>
      <c r="AJ11" s="978"/>
      <c r="AK11" s="23" t="s">
        <v>981</v>
      </c>
      <c r="AM11" s="51">
        <v>6</v>
      </c>
      <c r="AN11" s="985" t="s">
        <v>1009</v>
      </c>
      <c r="AO11" s="986">
        <v>850000</v>
      </c>
      <c r="AP11" s="51">
        <v>1</v>
      </c>
      <c r="AQ11" s="987">
        <v>850000</v>
      </c>
      <c r="AR11" s="988" t="s">
        <v>913</v>
      </c>
      <c r="AS11" s="985" t="s">
        <v>1010</v>
      </c>
      <c r="AT11" s="339" t="s">
        <v>1011</v>
      </c>
      <c r="AV11" s="416">
        <v>5</v>
      </c>
      <c r="AW11" s="1049" t="s">
        <v>1263</v>
      </c>
      <c r="AX11" s="457" t="s">
        <v>1260</v>
      </c>
      <c r="AY11" s="416" t="s">
        <v>197</v>
      </c>
      <c r="AZ11" s="52"/>
      <c r="BA11" s="52"/>
      <c r="BB11" s="416">
        <v>6</v>
      </c>
      <c r="BC11" s="416">
        <v>6</v>
      </c>
      <c r="BD11" s="52"/>
      <c r="BE11" s="416">
        <v>4</v>
      </c>
      <c r="BF11" s="1034">
        <v>4500</v>
      </c>
      <c r="BG11" s="1025">
        <f t="shared" si="0"/>
        <v>18000</v>
      </c>
      <c r="BH11" s="1026">
        <v>4500</v>
      </c>
      <c r="BI11" s="1026">
        <v>4500</v>
      </c>
      <c r="BJ11" s="1026">
        <v>4500</v>
      </c>
      <c r="BK11" s="1026">
        <v>4500</v>
      </c>
      <c r="BL11" s="1027">
        <v>4</v>
      </c>
      <c r="BM11" s="1024">
        <f>SUM(BH11:BK11)</f>
        <v>18000</v>
      </c>
      <c r="BN11" s="31" t="s">
        <v>251</v>
      </c>
      <c r="BP11" s="21">
        <v>10</v>
      </c>
      <c r="BQ11" s="21">
        <v>10870</v>
      </c>
      <c r="BR11" s="53" t="s">
        <v>821</v>
      </c>
      <c r="BS11" s="21"/>
      <c r="BT11" s="53"/>
      <c r="BU11" s="53" t="s">
        <v>797</v>
      </c>
      <c r="BV11" s="49" t="s">
        <v>812</v>
      </c>
      <c r="BW11" s="362" t="s">
        <v>824</v>
      </c>
      <c r="BX11" s="358" t="s">
        <v>197</v>
      </c>
      <c r="BY11" s="368">
        <v>24000</v>
      </c>
      <c r="BZ11" s="367">
        <v>5</v>
      </c>
      <c r="CA11" s="365">
        <f>BY11*BZ11</f>
        <v>120000</v>
      </c>
      <c r="CB11" s="365">
        <f>BZ11*BY11</f>
        <v>120000</v>
      </c>
      <c r="CC11" s="361"/>
      <c r="CD11" s="361"/>
      <c r="CE11" s="365">
        <v>120000</v>
      </c>
      <c r="CF11" s="919" t="s">
        <v>823</v>
      </c>
    </row>
    <row r="12" spans="1:84" ht="20.25" customHeight="1">
      <c r="A12" s="957">
        <v>4</v>
      </c>
      <c r="B12" s="432" t="s">
        <v>920</v>
      </c>
      <c r="C12" s="31" t="s">
        <v>921</v>
      </c>
      <c r="D12" s="430">
        <v>2</v>
      </c>
      <c r="E12" s="430" t="s">
        <v>258</v>
      </c>
      <c r="F12" s="958"/>
      <c r="G12" s="959"/>
      <c r="H12" s="956"/>
      <c r="I12" s="956"/>
      <c r="J12" s="969">
        <v>2000000</v>
      </c>
      <c r="K12" s="967">
        <v>2000000</v>
      </c>
      <c r="L12" s="967">
        <v>0</v>
      </c>
      <c r="M12" s="967">
        <f>K12/3</f>
        <v>666666.66666666663</v>
      </c>
      <c r="N12" s="967">
        <f>K12/3</f>
        <v>666666.66666666663</v>
      </c>
      <c r="O12" s="967">
        <f>K12/3</f>
        <v>666666.66666666663</v>
      </c>
      <c r="P12" s="969"/>
      <c r="Q12" s="967">
        <f>L12+M12+N12+O12</f>
        <v>2000000</v>
      </c>
      <c r="R12" s="21" t="s">
        <v>394</v>
      </c>
      <c r="T12" s="23"/>
      <c r="U12" s="23">
        <v>6</v>
      </c>
      <c r="V12" s="379" t="s">
        <v>982</v>
      </c>
      <c r="W12" s="379"/>
      <c r="X12" s="469">
        <v>35000</v>
      </c>
      <c r="Y12" s="379">
        <v>14</v>
      </c>
      <c r="Z12" s="469">
        <v>490000</v>
      </c>
      <c r="AA12" s="469">
        <v>490000</v>
      </c>
      <c r="AB12" s="979" t="s">
        <v>866</v>
      </c>
      <c r="AC12" s="979" t="s">
        <v>867</v>
      </c>
      <c r="AD12" s="979" t="s">
        <v>867</v>
      </c>
      <c r="AE12" s="979" t="s">
        <v>139</v>
      </c>
      <c r="AF12" s="978"/>
      <c r="AG12" s="980" t="s">
        <v>983</v>
      </c>
      <c r="AH12" s="980" t="s">
        <v>969</v>
      </c>
      <c r="AI12" s="980" t="s">
        <v>984</v>
      </c>
      <c r="AJ12" s="978"/>
      <c r="AK12" s="23" t="s">
        <v>985</v>
      </c>
      <c r="AM12" s="51">
        <v>7</v>
      </c>
      <c r="AN12" s="440" t="s">
        <v>1012</v>
      </c>
      <c r="AO12" s="986">
        <v>723855</v>
      </c>
      <c r="AP12" s="51">
        <v>1</v>
      </c>
      <c r="AQ12" s="987">
        <v>723855</v>
      </c>
      <c r="AR12" s="988" t="s">
        <v>913</v>
      </c>
      <c r="AS12" s="989"/>
      <c r="AT12" s="339"/>
      <c r="AV12" s="318">
        <v>6</v>
      </c>
      <c r="AW12" s="1049" t="s">
        <v>1264</v>
      </c>
      <c r="AX12" s="457" t="s">
        <v>1260</v>
      </c>
      <c r="AY12" s="416" t="s">
        <v>197</v>
      </c>
      <c r="AZ12" s="52"/>
      <c r="BA12" s="52"/>
      <c r="BB12" s="416">
        <v>15</v>
      </c>
      <c r="BC12" s="416">
        <v>15</v>
      </c>
      <c r="BD12" s="52"/>
      <c r="BE12" s="416">
        <v>12</v>
      </c>
      <c r="BF12" s="1024">
        <v>2600</v>
      </c>
      <c r="BG12" s="1025">
        <f t="shared" si="0"/>
        <v>31200</v>
      </c>
      <c r="BH12" s="1026">
        <v>15600</v>
      </c>
      <c r="BI12" s="1026">
        <v>15600</v>
      </c>
      <c r="BJ12" s="1026"/>
      <c r="BK12" s="1026"/>
      <c r="BL12" s="1027">
        <v>12</v>
      </c>
      <c r="BM12" s="1024">
        <f>SUM(BH12:BI12)</f>
        <v>31200</v>
      </c>
      <c r="BN12" s="31" t="s">
        <v>251</v>
      </c>
      <c r="BP12" s="21">
        <v>11</v>
      </c>
      <c r="BQ12" s="21">
        <v>10870</v>
      </c>
      <c r="BR12" s="53" t="s">
        <v>821</v>
      </c>
      <c r="BS12" s="21"/>
      <c r="BT12" s="53"/>
      <c r="BU12" s="53" t="s">
        <v>797</v>
      </c>
      <c r="BV12" s="49" t="s">
        <v>812</v>
      </c>
      <c r="BW12" s="357" t="s">
        <v>825</v>
      </c>
      <c r="BX12" s="358" t="s">
        <v>197</v>
      </c>
      <c r="BY12" s="358">
        <v>130000</v>
      </c>
      <c r="BZ12" s="369">
        <v>1</v>
      </c>
      <c r="CA12" s="360">
        <f>BY12*BZ12</f>
        <v>130000</v>
      </c>
      <c r="CB12" s="360">
        <f>BY12*BZ12</f>
        <v>130000</v>
      </c>
      <c r="CC12" s="361"/>
      <c r="CD12" s="361"/>
      <c r="CE12" s="360">
        <v>130000</v>
      </c>
      <c r="CF12" s="920" t="s">
        <v>826</v>
      </c>
    </row>
    <row r="13" spans="1:84" ht="20.25" customHeight="1">
      <c r="A13" s="414">
        <v>5</v>
      </c>
      <c r="B13" s="49" t="s">
        <v>922</v>
      </c>
      <c r="C13" s="31" t="s">
        <v>919</v>
      </c>
      <c r="D13" s="430">
        <v>1</v>
      </c>
      <c r="E13" s="430" t="s">
        <v>258</v>
      </c>
      <c r="F13" s="955"/>
      <c r="G13" s="955"/>
      <c r="H13" s="955"/>
      <c r="I13" s="955"/>
      <c r="J13" s="967">
        <v>360000</v>
      </c>
      <c r="K13" s="967">
        <v>360000</v>
      </c>
      <c r="L13" s="968">
        <f>K13/2</f>
        <v>180000</v>
      </c>
      <c r="M13" s="968">
        <f>K13/2</f>
        <v>180000</v>
      </c>
      <c r="N13" s="968">
        <v>0</v>
      </c>
      <c r="O13" s="968">
        <v>0</v>
      </c>
      <c r="P13" s="968"/>
      <c r="Q13" s="967">
        <f>K13</f>
        <v>360000</v>
      </c>
      <c r="R13" s="21" t="s">
        <v>251</v>
      </c>
      <c r="T13" s="23"/>
      <c r="U13" s="23">
        <v>7</v>
      </c>
      <c r="V13" s="379" t="s">
        <v>986</v>
      </c>
      <c r="W13" s="379"/>
      <c r="X13" s="469">
        <v>450000</v>
      </c>
      <c r="Y13" s="379">
        <v>1</v>
      </c>
      <c r="Z13" s="469">
        <v>450000</v>
      </c>
      <c r="AA13" s="469">
        <v>450000</v>
      </c>
      <c r="AB13" s="979" t="s">
        <v>866</v>
      </c>
      <c r="AC13" s="979" t="s">
        <v>867</v>
      </c>
      <c r="AD13" s="979" t="s">
        <v>867</v>
      </c>
      <c r="AE13" s="979" t="s">
        <v>139</v>
      </c>
      <c r="AF13" s="978"/>
      <c r="AG13" s="980" t="s">
        <v>968</v>
      </c>
      <c r="AH13" s="980" t="s">
        <v>969</v>
      </c>
      <c r="AI13" s="980" t="s">
        <v>987</v>
      </c>
      <c r="AJ13" s="978"/>
      <c r="AK13" s="23" t="s">
        <v>988</v>
      </c>
      <c r="AM13" s="51">
        <v>8</v>
      </c>
      <c r="AN13" s="440" t="s">
        <v>1013</v>
      </c>
      <c r="AO13" s="986">
        <v>120000</v>
      </c>
      <c r="AP13" s="51">
        <v>1</v>
      </c>
      <c r="AQ13" s="987">
        <v>120000</v>
      </c>
      <c r="AR13" s="988" t="s">
        <v>913</v>
      </c>
      <c r="AS13" s="989"/>
      <c r="AT13" s="339"/>
      <c r="AV13" s="416">
        <v>7</v>
      </c>
      <c r="AW13" s="1049" t="s">
        <v>1265</v>
      </c>
      <c r="AX13" s="457" t="s">
        <v>1260</v>
      </c>
      <c r="AY13" s="416" t="s">
        <v>197</v>
      </c>
      <c r="AZ13" s="52"/>
      <c r="BA13" s="52"/>
      <c r="BB13" s="416">
        <v>15</v>
      </c>
      <c r="BC13" s="416">
        <v>15</v>
      </c>
      <c r="BD13" s="52"/>
      <c r="BE13" s="416">
        <v>12</v>
      </c>
      <c r="BF13" s="1024">
        <v>7500</v>
      </c>
      <c r="BG13" s="1025">
        <f t="shared" si="0"/>
        <v>90000</v>
      </c>
      <c r="BH13" s="1026">
        <v>30000</v>
      </c>
      <c r="BI13" s="1026">
        <v>30000</v>
      </c>
      <c r="BJ13" s="1026">
        <v>30000</v>
      </c>
      <c r="BK13" s="1026"/>
      <c r="BL13" s="1027">
        <v>12</v>
      </c>
      <c r="BM13" s="1024">
        <f>SUM(BH13:BJ13)</f>
        <v>90000</v>
      </c>
      <c r="BN13" s="31" t="s">
        <v>251</v>
      </c>
      <c r="BP13" s="21">
        <v>14</v>
      </c>
      <c r="BQ13" s="21">
        <v>10870</v>
      </c>
      <c r="BR13" s="53" t="s">
        <v>821</v>
      </c>
      <c r="BS13" s="21"/>
      <c r="BT13" s="53"/>
      <c r="BU13" s="53" t="s">
        <v>797</v>
      </c>
      <c r="BV13" s="49" t="s">
        <v>812</v>
      </c>
      <c r="BW13" s="370" t="s">
        <v>827</v>
      </c>
      <c r="BX13" s="358" t="s">
        <v>197</v>
      </c>
      <c r="BY13" s="371">
        <v>550000</v>
      </c>
      <c r="BZ13" s="372">
        <v>1</v>
      </c>
      <c r="CA13" s="373">
        <v>550000</v>
      </c>
      <c r="CB13" s="373">
        <v>550000</v>
      </c>
      <c r="CC13" s="361"/>
      <c r="CD13" s="361"/>
      <c r="CE13" s="373">
        <v>550000</v>
      </c>
      <c r="CF13" s="920" t="s">
        <v>828</v>
      </c>
    </row>
    <row r="14" spans="1:84" ht="20.25" customHeight="1">
      <c r="A14" s="414">
        <v>6</v>
      </c>
      <c r="B14" s="49" t="s">
        <v>923</v>
      </c>
      <c r="C14" s="31" t="s">
        <v>919</v>
      </c>
      <c r="D14" s="430">
        <v>1</v>
      </c>
      <c r="E14" s="430" t="s">
        <v>258</v>
      </c>
      <c r="F14" s="955"/>
      <c r="G14" s="955"/>
      <c r="H14" s="955"/>
      <c r="I14" s="955"/>
      <c r="J14" s="967">
        <v>450000</v>
      </c>
      <c r="K14" s="967">
        <v>450000</v>
      </c>
      <c r="L14" s="968">
        <v>0</v>
      </c>
      <c r="M14" s="968">
        <v>150000</v>
      </c>
      <c r="N14" s="968">
        <v>150000</v>
      </c>
      <c r="O14" s="968">
        <v>150000</v>
      </c>
      <c r="P14" s="968"/>
      <c r="Q14" s="967">
        <f>M14+N14+O14</f>
        <v>450000</v>
      </c>
      <c r="R14" s="21" t="s">
        <v>251</v>
      </c>
      <c r="T14" s="23"/>
      <c r="U14" s="23">
        <v>8</v>
      </c>
      <c r="V14" s="379" t="s">
        <v>989</v>
      </c>
      <c r="W14" s="379"/>
      <c r="X14" s="469">
        <v>50000</v>
      </c>
      <c r="Y14" s="379">
        <v>6</v>
      </c>
      <c r="Z14" s="469">
        <v>300000</v>
      </c>
      <c r="AA14" s="469">
        <v>300000</v>
      </c>
      <c r="AB14" s="979" t="s">
        <v>866</v>
      </c>
      <c r="AC14" s="979" t="s">
        <v>867</v>
      </c>
      <c r="AD14" s="979" t="s">
        <v>867</v>
      </c>
      <c r="AE14" s="979" t="s">
        <v>139</v>
      </c>
      <c r="AF14" s="978"/>
      <c r="AG14" s="980" t="s">
        <v>968</v>
      </c>
      <c r="AH14" s="980" t="s">
        <v>969</v>
      </c>
      <c r="AI14" s="980" t="s">
        <v>990</v>
      </c>
      <c r="AJ14" s="978"/>
      <c r="AK14" s="23" t="s">
        <v>985</v>
      </c>
      <c r="AM14" s="51">
        <v>9</v>
      </c>
      <c r="AN14" s="440" t="s">
        <v>1014</v>
      </c>
      <c r="AO14" s="986">
        <v>150000</v>
      </c>
      <c r="AP14" s="51">
        <v>1</v>
      </c>
      <c r="AQ14" s="987">
        <v>150000</v>
      </c>
      <c r="AR14" s="988" t="s">
        <v>913</v>
      </c>
      <c r="AS14" s="989"/>
      <c r="AT14" s="339" t="s">
        <v>1004</v>
      </c>
      <c r="AV14" s="318">
        <v>8</v>
      </c>
      <c r="AW14" s="1049" t="s">
        <v>1266</v>
      </c>
      <c r="AX14" s="457" t="s">
        <v>1260</v>
      </c>
      <c r="AY14" s="416" t="s">
        <v>197</v>
      </c>
      <c r="AZ14" s="52"/>
      <c r="BA14" s="52"/>
      <c r="BB14" s="416">
        <v>20</v>
      </c>
      <c r="BC14" s="416">
        <v>20</v>
      </c>
      <c r="BD14" s="52"/>
      <c r="BE14" s="416">
        <v>12</v>
      </c>
      <c r="BF14" s="1024">
        <v>13000</v>
      </c>
      <c r="BG14" s="1025">
        <f t="shared" si="0"/>
        <v>156000</v>
      </c>
      <c r="BH14" s="1026">
        <v>52000</v>
      </c>
      <c r="BI14" s="1026">
        <v>52000</v>
      </c>
      <c r="BJ14" s="1026">
        <v>52000</v>
      </c>
      <c r="BK14" s="1026"/>
      <c r="BL14" s="1027">
        <v>12</v>
      </c>
      <c r="BM14" s="1024">
        <f>SUM(BH14:BJ14)</f>
        <v>156000</v>
      </c>
      <c r="BN14" s="31" t="s">
        <v>251</v>
      </c>
      <c r="BP14" s="21">
        <v>16</v>
      </c>
      <c r="BQ14" s="21">
        <v>10870</v>
      </c>
      <c r="BR14" s="53" t="s">
        <v>821</v>
      </c>
      <c r="BS14" s="21"/>
      <c r="BT14" s="53"/>
      <c r="BU14" s="53" t="s">
        <v>797</v>
      </c>
      <c r="BV14" s="49" t="s">
        <v>812</v>
      </c>
      <c r="BW14" s="357" t="s">
        <v>829</v>
      </c>
      <c r="BX14" s="358" t="s">
        <v>197</v>
      </c>
      <c r="BY14" s="374">
        <v>200000</v>
      </c>
      <c r="BZ14" s="369">
        <v>1</v>
      </c>
      <c r="CA14" s="360">
        <v>200000</v>
      </c>
      <c r="CB14" s="360">
        <v>200000</v>
      </c>
      <c r="CC14" s="361"/>
      <c r="CD14" s="361"/>
      <c r="CE14" s="360">
        <v>200000</v>
      </c>
      <c r="CF14" s="920" t="s">
        <v>830</v>
      </c>
    </row>
    <row r="15" spans="1:84" ht="20.25" customHeight="1">
      <c r="A15" s="414">
        <v>7</v>
      </c>
      <c r="B15" s="432" t="s">
        <v>924</v>
      </c>
      <c r="C15" s="428" t="s">
        <v>903</v>
      </c>
      <c r="D15" s="430">
        <v>1</v>
      </c>
      <c r="E15" s="430" t="s">
        <v>258</v>
      </c>
      <c r="F15" s="958"/>
      <c r="G15" s="959"/>
      <c r="H15" s="956"/>
      <c r="I15" s="956"/>
      <c r="J15" s="969">
        <v>400000</v>
      </c>
      <c r="K15" s="967">
        <v>400000</v>
      </c>
      <c r="L15" s="967">
        <v>0</v>
      </c>
      <c r="M15" s="967">
        <f t="shared" ref="M15:M32" si="1">K15/3</f>
        <v>133333.33333333334</v>
      </c>
      <c r="N15" s="967">
        <f t="shared" ref="N15:N32" si="2">K15/3</f>
        <v>133333.33333333334</v>
      </c>
      <c r="O15" s="967">
        <f t="shared" ref="O15:O32" si="3">K15/3</f>
        <v>133333.33333333334</v>
      </c>
      <c r="P15" s="969"/>
      <c r="Q15" s="967">
        <f>L15+M15+N15+O15</f>
        <v>400000</v>
      </c>
      <c r="R15" s="21" t="s">
        <v>251</v>
      </c>
      <c r="T15" s="23"/>
      <c r="U15" s="23">
        <v>9</v>
      </c>
      <c r="V15" s="379" t="s">
        <v>991</v>
      </c>
      <c r="W15" s="379"/>
      <c r="X15" s="469">
        <v>40000</v>
      </c>
      <c r="Y15" s="379">
        <v>6</v>
      </c>
      <c r="Z15" s="469">
        <v>240000</v>
      </c>
      <c r="AA15" s="469">
        <v>240000</v>
      </c>
      <c r="AB15" s="979" t="s">
        <v>866</v>
      </c>
      <c r="AC15" s="979" t="s">
        <v>867</v>
      </c>
      <c r="AD15" s="979" t="s">
        <v>867</v>
      </c>
      <c r="AE15" s="979" t="s">
        <v>139</v>
      </c>
      <c r="AF15" s="978"/>
      <c r="AG15" s="980" t="s">
        <v>968</v>
      </c>
      <c r="AH15" s="980" t="s">
        <v>969</v>
      </c>
      <c r="AI15" s="980" t="s">
        <v>992</v>
      </c>
      <c r="AJ15" s="978"/>
      <c r="AK15" s="23"/>
      <c r="AM15" s="51">
        <v>10</v>
      </c>
      <c r="AN15" s="440" t="s">
        <v>1015</v>
      </c>
      <c r="AO15" s="986">
        <v>320000</v>
      </c>
      <c r="AP15" s="51">
        <v>1</v>
      </c>
      <c r="AQ15" s="987">
        <v>320000</v>
      </c>
      <c r="AR15" s="988" t="s">
        <v>913</v>
      </c>
      <c r="AS15" s="989"/>
      <c r="AT15" s="339" t="s">
        <v>1004</v>
      </c>
      <c r="AV15" s="416">
        <v>9</v>
      </c>
      <c r="AW15" s="1049" t="s">
        <v>1267</v>
      </c>
      <c r="AX15" s="457" t="s">
        <v>1260</v>
      </c>
      <c r="AY15" s="416" t="s">
        <v>197</v>
      </c>
      <c r="AZ15" s="1028"/>
      <c r="BA15" s="1028"/>
      <c r="BB15" s="416">
        <v>1</v>
      </c>
      <c r="BC15" s="416">
        <v>1</v>
      </c>
      <c r="BD15" s="1028"/>
      <c r="BE15" s="416">
        <v>1</v>
      </c>
      <c r="BF15" s="1024">
        <v>27000</v>
      </c>
      <c r="BG15" s="1025">
        <f t="shared" si="0"/>
        <v>27000</v>
      </c>
      <c r="BH15" s="1026">
        <v>27000</v>
      </c>
      <c r="BI15" s="1026"/>
      <c r="BJ15" s="1026"/>
      <c r="BK15" s="1026"/>
      <c r="BL15" s="1027">
        <v>1</v>
      </c>
      <c r="BM15" s="1024">
        <f>BL15*BF15</f>
        <v>27000</v>
      </c>
      <c r="BN15" s="31" t="s">
        <v>251</v>
      </c>
      <c r="BP15" s="21">
        <v>18</v>
      </c>
      <c r="BQ15" s="21">
        <v>10870</v>
      </c>
      <c r="BR15" s="53" t="s">
        <v>821</v>
      </c>
      <c r="BS15" s="21"/>
      <c r="BT15" s="53"/>
      <c r="BU15" s="53" t="s">
        <v>797</v>
      </c>
      <c r="BV15" s="49" t="s">
        <v>812</v>
      </c>
      <c r="BW15" s="357" t="s">
        <v>831</v>
      </c>
      <c r="BX15" s="358" t="s">
        <v>197</v>
      </c>
      <c r="BY15" s="374">
        <v>75000</v>
      </c>
      <c r="BZ15" s="369">
        <v>1</v>
      </c>
      <c r="CA15" s="360">
        <v>75000</v>
      </c>
      <c r="CB15" s="360">
        <v>75000</v>
      </c>
      <c r="CC15" s="361"/>
      <c r="CD15" s="361"/>
      <c r="CE15" s="360">
        <v>75000</v>
      </c>
      <c r="CF15" s="920" t="s">
        <v>832</v>
      </c>
    </row>
    <row r="16" spans="1:84" ht="24" customHeight="1">
      <c r="A16" s="957">
        <v>8</v>
      </c>
      <c r="B16" s="432" t="s">
        <v>925</v>
      </c>
      <c r="C16" s="428" t="s">
        <v>903</v>
      </c>
      <c r="D16" s="430">
        <v>1</v>
      </c>
      <c r="E16" s="430" t="s">
        <v>258</v>
      </c>
      <c r="F16" s="958"/>
      <c r="G16" s="959"/>
      <c r="H16" s="956"/>
      <c r="I16" s="956"/>
      <c r="J16" s="969">
        <v>400000</v>
      </c>
      <c r="K16" s="967">
        <v>400000</v>
      </c>
      <c r="L16" s="967">
        <v>0</v>
      </c>
      <c r="M16" s="967">
        <f t="shared" si="1"/>
        <v>133333.33333333334</v>
      </c>
      <c r="N16" s="967">
        <f t="shared" si="2"/>
        <v>133333.33333333334</v>
      </c>
      <c r="O16" s="967">
        <f t="shared" si="3"/>
        <v>133333.33333333334</v>
      </c>
      <c r="P16" s="969"/>
      <c r="Q16" s="967">
        <f>L16+M16+N16+O16</f>
        <v>400000</v>
      </c>
      <c r="R16" s="21" t="s">
        <v>251</v>
      </c>
      <c r="T16" s="1304"/>
      <c r="U16" s="1304">
        <v>10</v>
      </c>
      <c r="V16" s="1305" t="s">
        <v>1548</v>
      </c>
      <c r="W16" s="1304"/>
      <c r="X16" s="1306">
        <v>25000</v>
      </c>
      <c r="Y16" s="1304">
        <v>2</v>
      </c>
      <c r="Z16" s="1306">
        <v>50000</v>
      </c>
      <c r="AA16" s="1306">
        <v>50000</v>
      </c>
      <c r="AB16" s="1307" t="s">
        <v>866</v>
      </c>
      <c r="AC16" s="1307" t="s">
        <v>867</v>
      </c>
      <c r="AD16" s="1307" t="s">
        <v>867</v>
      </c>
      <c r="AE16" s="1307" t="s">
        <v>139</v>
      </c>
      <c r="AF16" s="1308"/>
      <c r="AG16" s="1298" t="s">
        <v>968</v>
      </c>
      <c r="AH16" s="1299" t="s">
        <v>969</v>
      </c>
      <c r="AI16" s="1300" t="s">
        <v>993</v>
      </c>
      <c r="AJ16" s="1301" t="s">
        <v>994</v>
      </c>
      <c r="AK16" s="1304" t="s">
        <v>971</v>
      </c>
      <c r="AM16" s="51">
        <v>11</v>
      </c>
      <c r="AN16" s="990" t="s">
        <v>1016</v>
      </c>
      <c r="AO16" s="986">
        <v>85000</v>
      </c>
      <c r="AP16" s="51">
        <v>1</v>
      </c>
      <c r="AQ16" s="987">
        <v>85000</v>
      </c>
      <c r="AR16" s="988" t="s">
        <v>913</v>
      </c>
      <c r="AS16" s="991" t="s">
        <v>1017</v>
      </c>
      <c r="AT16" s="339" t="s">
        <v>1011</v>
      </c>
      <c r="AV16" s="318">
        <v>10</v>
      </c>
      <c r="AW16" s="1049" t="s">
        <v>1268</v>
      </c>
      <c r="AX16" s="457" t="s">
        <v>1260</v>
      </c>
      <c r="AY16" s="416" t="s">
        <v>197</v>
      </c>
      <c r="AZ16" s="1028"/>
      <c r="BA16" s="1028"/>
      <c r="BB16" s="416">
        <v>10</v>
      </c>
      <c r="BC16" s="416">
        <v>10</v>
      </c>
      <c r="BD16" s="1028"/>
      <c r="BE16" s="416">
        <v>10</v>
      </c>
      <c r="BF16" s="1024">
        <v>3200</v>
      </c>
      <c r="BG16" s="1025">
        <f t="shared" si="0"/>
        <v>32000</v>
      </c>
      <c r="BH16" s="1026"/>
      <c r="BI16" s="1026">
        <v>12800</v>
      </c>
      <c r="BJ16" s="1026">
        <v>12800</v>
      </c>
      <c r="BK16" s="1026">
        <v>6400</v>
      </c>
      <c r="BL16" s="1027">
        <v>10</v>
      </c>
      <c r="BM16" s="1024">
        <f>SUM(BI16:BK16)</f>
        <v>32000</v>
      </c>
      <c r="BN16" s="31" t="s">
        <v>251</v>
      </c>
      <c r="BP16" s="21">
        <v>22</v>
      </c>
      <c r="BQ16" s="21">
        <v>10870</v>
      </c>
      <c r="BR16" s="53" t="s">
        <v>821</v>
      </c>
      <c r="BS16" s="21"/>
      <c r="BT16" s="53"/>
      <c r="BU16" s="53" t="s">
        <v>797</v>
      </c>
      <c r="BV16" s="49" t="s">
        <v>812</v>
      </c>
      <c r="BW16" s="362" t="s">
        <v>833</v>
      </c>
      <c r="BX16" s="358" t="s">
        <v>197</v>
      </c>
      <c r="BY16" s="358">
        <v>300000</v>
      </c>
      <c r="BZ16" s="369">
        <v>1</v>
      </c>
      <c r="CA16" s="373">
        <v>300000</v>
      </c>
      <c r="CB16" s="373">
        <v>300000</v>
      </c>
      <c r="CC16" s="361"/>
      <c r="CD16" s="361"/>
      <c r="CE16" s="373">
        <v>300000</v>
      </c>
      <c r="CF16" s="920" t="s">
        <v>834</v>
      </c>
    </row>
    <row r="17" spans="1:84" ht="24" customHeight="1">
      <c r="A17" s="414">
        <v>9</v>
      </c>
      <c r="B17" s="432" t="s">
        <v>926</v>
      </c>
      <c r="C17" s="428" t="s">
        <v>903</v>
      </c>
      <c r="D17" s="430">
        <v>1</v>
      </c>
      <c r="E17" s="430" t="s">
        <v>258</v>
      </c>
      <c r="F17" s="958"/>
      <c r="G17" s="959"/>
      <c r="H17" s="956"/>
      <c r="I17" s="956"/>
      <c r="J17" s="969">
        <v>450000</v>
      </c>
      <c r="K17" s="967">
        <v>450000</v>
      </c>
      <c r="L17" s="967">
        <v>0</v>
      </c>
      <c r="M17" s="967">
        <f t="shared" si="1"/>
        <v>150000</v>
      </c>
      <c r="N17" s="967">
        <f t="shared" si="2"/>
        <v>150000</v>
      </c>
      <c r="O17" s="967">
        <f t="shared" si="3"/>
        <v>150000</v>
      </c>
      <c r="P17" s="969"/>
      <c r="Q17" s="967">
        <f t="shared" ref="Q17:Q32" si="4">L17+M17+N17+O17</f>
        <v>450000</v>
      </c>
      <c r="R17" s="433" t="s">
        <v>251</v>
      </c>
      <c r="T17" s="1304"/>
      <c r="U17" s="1304"/>
      <c r="V17" s="1305"/>
      <c r="W17" s="1304"/>
      <c r="X17" s="1306"/>
      <c r="Y17" s="1304"/>
      <c r="Z17" s="1306"/>
      <c r="AA17" s="1306"/>
      <c r="AB17" s="1307"/>
      <c r="AC17" s="1307"/>
      <c r="AD17" s="1307"/>
      <c r="AE17" s="1307"/>
      <c r="AF17" s="1308"/>
      <c r="AG17" s="1298"/>
      <c r="AH17" s="1299"/>
      <c r="AI17" s="1300"/>
      <c r="AJ17" s="1302"/>
      <c r="AK17" s="1304"/>
      <c r="AM17" s="51">
        <v>12</v>
      </c>
      <c r="AN17" s="16" t="s">
        <v>1018</v>
      </c>
      <c r="AO17" s="986">
        <v>16500</v>
      </c>
      <c r="AP17" s="51">
        <v>1</v>
      </c>
      <c r="AQ17" s="987">
        <v>16500</v>
      </c>
      <c r="AR17" s="988" t="s">
        <v>913</v>
      </c>
      <c r="AS17" s="985" t="s">
        <v>1019</v>
      </c>
      <c r="AT17" s="339" t="s">
        <v>1011</v>
      </c>
      <c r="AV17" s="416">
        <v>11</v>
      </c>
      <c r="AW17" s="1049" t="s">
        <v>1269</v>
      </c>
      <c r="AX17" s="457" t="s">
        <v>1260</v>
      </c>
      <c r="AY17" s="416" t="s">
        <v>197</v>
      </c>
      <c r="AZ17" s="52"/>
      <c r="BA17" s="52"/>
      <c r="BB17" s="416">
        <v>6</v>
      </c>
      <c r="BC17" s="416">
        <v>6</v>
      </c>
      <c r="BD17" s="52"/>
      <c r="BE17" s="416">
        <v>5</v>
      </c>
      <c r="BF17" s="1024">
        <v>5700</v>
      </c>
      <c r="BG17" s="1025">
        <f t="shared" si="0"/>
        <v>28500</v>
      </c>
      <c r="BH17" s="1026"/>
      <c r="BI17" s="1026">
        <v>28500</v>
      </c>
      <c r="BJ17" s="1026"/>
      <c r="BK17" s="1026"/>
      <c r="BL17" s="1027">
        <v>5</v>
      </c>
      <c r="BM17" s="1024">
        <f>SUM(BI17)</f>
        <v>28500</v>
      </c>
      <c r="BN17" s="31" t="s">
        <v>251</v>
      </c>
      <c r="BP17" s="21">
        <v>23</v>
      </c>
      <c r="BQ17" s="21">
        <v>10870</v>
      </c>
      <c r="BR17" s="53" t="s">
        <v>821</v>
      </c>
      <c r="BS17" s="21"/>
      <c r="BT17" s="53"/>
      <c r="BU17" s="53" t="s">
        <v>797</v>
      </c>
      <c r="BV17" s="49" t="s">
        <v>812</v>
      </c>
      <c r="BW17" s="362" t="s">
        <v>835</v>
      </c>
      <c r="BX17" s="358" t="s">
        <v>197</v>
      </c>
      <c r="BY17" s="358">
        <v>150000</v>
      </c>
      <c r="BZ17" s="369">
        <v>1</v>
      </c>
      <c r="CA17" s="373">
        <v>150000</v>
      </c>
      <c r="CB17" s="373">
        <v>150000</v>
      </c>
      <c r="CC17" s="361"/>
      <c r="CD17" s="361"/>
      <c r="CE17" s="373">
        <v>150000</v>
      </c>
      <c r="CF17" s="920" t="s">
        <v>834</v>
      </c>
    </row>
    <row r="18" spans="1:84" ht="24" customHeight="1">
      <c r="A18" s="414">
        <v>10</v>
      </c>
      <c r="B18" s="432" t="s">
        <v>927</v>
      </c>
      <c r="C18" s="428" t="s">
        <v>903</v>
      </c>
      <c r="D18" s="430">
        <v>1</v>
      </c>
      <c r="E18" s="430" t="s">
        <v>258</v>
      </c>
      <c r="F18" s="958"/>
      <c r="G18" s="959"/>
      <c r="H18" s="956"/>
      <c r="I18" s="956"/>
      <c r="J18" s="969">
        <v>300000</v>
      </c>
      <c r="K18" s="967">
        <v>300000</v>
      </c>
      <c r="L18" s="967">
        <v>0</v>
      </c>
      <c r="M18" s="967">
        <f t="shared" si="1"/>
        <v>100000</v>
      </c>
      <c r="N18" s="967">
        <f t="shared" si="2"/>
        <v>100000</v>
      </c>
      <c r="O18" s="967">
        <f t="shared" si="3"/>
        <v>100000</v>
      </c>
      <c r="P18" s="969"/>
      <c r="Q18" s="967">
        <f t="shared" si="4"/>
        <v>300000</v>
      </c>
      <c r="R18" s="433" t="s">
        <v>251</v>
      </c>
      <c r="T18" s="1304"/>
      <c r="U18" s="1304"/>
      <c r="V18" s="1305"/>
      <c r="W18" s="1304"/>
      <c r="X18" s="1306"/>
      <c r="Y18" s="1304"/>
      <c r="Z18" s="1306"/>
      <c r="AA18" s="1306"/>
      <c r="AB18" s="1307"/>
      <c r="AC18" s="1307"/>
      <c r="AD18" s="1307"/>
      <c r="AE18" s="1307"/>
      <c r="AF18" s="1308"/>
      <c r="AG18" s="1298"/>
      <c r="AH18" s="1299"/>
      <c r="AI18" s="1300"/>
      <c r="AJ18" s="1302"/>
      <c r="AK18" s="1304"/>
      <c r="AM18" s="51">
        <v>13</v>
      </c>
      <c r="AN18" s="985" t="s">
        <v>1020</v>
      </c>
      <c r="AO18" s="986">
        <v>30000</v>
      </c>
      <c r="AP18" s="51">
        <v>1</v>
      </c>
      <c r="AQ18" s="987">
        <v>30000</v>
      </c>
      <c r="AR18" s="988" t="s">
        <v>913</v>
      </c>
      <c r="AS18" s="985" t="s">
        <v>1021</v>
      </c>
      <c r="AT18" s="339" t="s">
        <v>1011</v>
      </c>
      <c r="AV18" s="416"/>
      <c r="AW18" s="457" t="s">
        <v>1270</v>
      </c>
      <c r="AX18" s="457"/>
      <c r="AY18" s="457"/>
      <c r="AZ18" s="457"/>
      <c r="BA18" s="457"/>
      <c r="BB18" s="457"/>
      <c r="BC18" s="457"/>
      <c r="BD18" s="457"/>
      <c r="BE18" s="457"/>
      <c r="BF18" s="457"/>
      <c r="BG18" s="491">
        <f>SUM(BG7:BG17)</f>
        <v>969900</v>
      </c>
      <c r="BH18" s="492">
        <f>SUM(BH7:BH17)</f>
        <v>351900</v>
      </c>
      <c r="BI18" s="431">
        <f>SUM(BI7:BI17)</f>
        <v>334200</v>
      </c>
      <c r="BJ18" s="431">
        <f>SUM(BJ7:BJ17)</f>
        <v>230100</v>
      </c>
      <c r="BK18" s="431">
        <f>SUM(BK7:BK17)</f>
        <v>53700</v>
      </c>
      <c r="BL18" s="431"/>
      <c r="BM18" s="454">
        <f>SUM(BM7:BM17)</f>
        <v>969900</v>
      </c>
      <c r="BN18" s="31"/>
      <c r="BP18" s="21">
        <v>24</v>
      </c>
      <c r="BQ18" s="21">
        <v>10870</v>
      </c>
      <c r="BR18" s="53" t="s">
        <v>821</v>
      </c>
      <c r="BS18" s="21"/>
      <c r="BT18" s="53"/>
      <c r="BU18" s="53" t="s">
        <v>797</v>
      </c>
      <c r="BV18" s="49" t="s">
        <v>812</v>
      </c>
      <c r="BW18" s="362" t="s">
        <v>836</v>
      </c>
      <c r="BX18" s="358" t="s">
        <v>197</v>
      </c>
      <c r="BY18" s="375">
        <v>94738.02</v>
      </c>
      <c r="BZ18" s="369">
        <v>1</v>
      </c>
      <c r="CA18" s="375">
        <v>94738.02</v>
      </c>
      <c r="CB18" s="375">
        <v>94738.02</v>
      </c>
      <c r="CC18" s="361"/>
      <c r="CD18" s="361"/>
      <c r="CE18" s="375">
        <v>94738.02</v>
      </c>
      <c r="CF18" s="920" t="s">
        <v>837</v>
      </c>
    </row>
    <row r="19" spans="1:84" ht="24" customHeight="1">
      <c r="A19" s="414">
        <v>11</v>
      </c>
      <c r="B19" s="434" t="s">
        <v>928</v>
      </c>
      <c r="C19" s="428" t="s">
        <v>903</v>
      </c>
      <c r="D19" s="430">
        <v>1</v>
      </c>
      <c r="E19" s="430" t="s">
        <v>258</v>
      </c>
      <c r="F19" s="958"/>
      <c r="G19" s="959"/>
      <c r="H19" s="956"/>
      <c r="I19" s="956"/>
      <c r="J19" s="967">
        <v>400000</v>
      </c>
      <c r="K19" s="967">
        <v>400000</v>
      </c>
      <c r="L19" s="967">
        <v>0</v>
      </c>
      <c r="M19" s="967">
        <f t="shared" si="1"/>
        <v>133333.33333333334</v>
      </c>
      <c r="N19" s="967">
        <f t="shared" si="2"/>
        <v>133333.33333333334</v>
      </c>
      <c r="O19" s="967">
        <f t="shared" si="3"/>
        <v>133333.33333333334</v>
      </c>
      <c r="P19" s="969"/>
      <c r="Q19" s="967">
        <f t="shared" si="4"/>
        <v>400000</v>
      </c>
      <c r="R19" s="433" t="s">
        <v>251</v>
      </c>
      <c r="T19" s="1304"/>
      <c r="U19" s="1304"/>
      <c r="V19" s="1305"/>
      <c r="W19" s="1304"/>
      <c r="X19" s="1306"/>
      <c r="Y19" s="1304"/>
      <c r="Z19" s="1306"/>
      <c r="AA19" s="1306"/>
      <c r="AB19" s="1307"/>
      <c r="AC19" s="1307"/>
      <c r="AD19" s="1307"/>
      <c r="AE19" s="1307"/>
      <c r="AF19" s="1308"/>
      <c r="AG19" s="1298"/>
      <c r="AH19" s="1299"/>
      <c r="AI19" s="1300"/>
      <c r="AJ19" s="1303"/>
      <c r="AK19" s="1304"/>
      <c r="AM19" s="51">
        <v>14</v>
      </c>
      <c r="AN19" s="992" t="s">
        <v>1022</v>
      </c>
      <c r="AO19" s="986">
        <v>17500</v>
      </c>
      <c r="AP19" s="51">
        <v>1</v>
      </c>
      <c r="AQ19" s="987">
        <v>17500</v>
      </c>
      <c r="AR19" s="988" t="s">
        <v>913</v>
      </c>
      <c r="AS19" s="349" t="s">
        <v>1023</v>
      </c>
      <c r="AT19" s="339" t="s">
        <v>1011</v>
      </c>
      <c r="AV19" s="397"/>
      <c r="AW19" s="399"/>
      <c r="AX19" s="1035"/>
      <c r="AY19" s="1035"/>
      <c r="AZ19" s="1035"/>
      <c r="BA19" s="1035"/>
      <c r="BB19" s="1035"/>
      <c r="BC19" s="1035"/>
      <c r="BD19" s="1035"/>
      <c r="BE19" s="1035"/>
      <c r="BF19" s="1035"/>
      <c r="BG19" s="1035"/>
      <c r="BH19" s="1036"/>
      <c r="BI19" s="1036"/>
      <c r="BJ19" s="1036"/>
      <c r="BK19" s="1036"/>
      <c r="BL19" s="1036"/>
      <c r="BM19" s="1035"/>
      <c r="BN19" s="1035"/>
      <c r="BP19" s="21">
        <v>25</v>
      </c>
      <c r="BQ19" s="21">
        <v>10870</v>
      </c>
      <c r="BR19" s="53" t="s">
        <v>821</v>
      </c>
      <c r="BS19" s="21"/>
      <c r="BT19" s="53"/>
      <c r="BU19" s="53" t="s">
        <v>797</v>
      </c>
      <c r="BV19" s="49" t="s">
        <v>812</v>
      </c>
      <c r="BW19" s="362" t="s">
        <v>838</v>
      </c>
      <c r="BX19" s="358" t="s">
        <v>197</v>
      </c>
      <c r="BY19" s="358">
        <v>500000</v>
      </c>
      <c r="BZ19" s="369">
        <v>1</v>
      </c>
      <c r="CA19" s="360">
        <v>500000</v>
      </c>
      <c r="CB19" s="360">
        <v>500000</v>
      </c>
      <c r="CC19" s="361"/>
      <c r="CD19" s="361"/>
      <c r="CE19" s="360">
        <v>500000</v>
      </c>
      <c r="CF19" s="919" t="s">
        <v>839</v>
      </c>
    </row>
    <row r="20" spans="1:84" ht="20.25" customHeight="1">
      <c r="A20" s="957">
        <v>12</v>
      </c>
      <c r="B20" s="434" t="s">
        <v>929</v>
      </c>
      <c r="C20" s="428" t="s">
        <v>903</v>
      </c>
      <c r="D20" s="430">
        <v>1</v>
      </c>
      <c r="E20" s="430" t="s">
        <v>258</v>
      </c>
      <c r="F20" s="958"/>
      <c r="G20" s="959"/>
      <c r="H20" s="956"/>
      <c r="I20" s="956"/>
      <c r="J20" s="967">
        <v>300000</v>
      </c>
      <c r="K20" s="967">
        <v>300000</v>
      </c>
      <c r="L20" s="967">
        <v>0</v>
      </c>
      <c r="M20" s="967">
        <f t="shared" si="1"/>
        <v>100000</v>
      </c>
      <c r="N20" s="967">
        <f t="shared" si="2"/>
        <v>100000</v>
      </c>
      <c r="O20" s="967">
        <f t="shared" si="3"/>
        <v>100000</v>
      </c>
      <c r="P20" s="969"/>
      <c r="Q20" s="967">
        <f t="shared" si="4"/>
        <v>300000</v>
      </c>
      <c r="R20" s="433" t="s">
        <v>251</v>
      </c>
      <c r="T20" s="23"/>
      <c r="U20" s="23">
        <v>11</v>
      </c>
      <c r="V20" s="379" t="s">
        <v>995</v>
      </c>
      <c r="W20" s="379"/>
      <c r="X20" s="469">
        <v>40000</v>
      </c>
      <c r="Y20" s="379">
        <v>6</v>
      </c>
      <c r="Z20" s="469">
        <v>240000</v>
      </c>
      <c r="AA20" s="469">
        <v>240000</v>
      </c>
      <c r="AB20" s="979" t="s">
        <v>866</v>
      </c>
      <c r="AC20" s="979" t="s">
        <v>867</v>
      </c>
      <c r="AD20" s="979" t="s">
        <v>867</v>
      </c>
      <c r="AE20" s="979" t="s">
        <v>139</v>
      </c>
      <c r="AF20" s="978"/>
      <c r="AG20" s="980" t="s">
        <v>968</v>
      </c>
      <c r="AH20" s="980" t="s">
        <v>969</v>
      </c>
      <c r="AI20" s="980" t="s">
        <v>992</v>
      </c>
      <c r="AJ20" s="978"/>
      <c r="AK20" s="23" t="s">
        <v>971</v>
      </c>
      <c r="AM20" s="51">
        <v>15</v>
      </c>
      <c r="AN20" s="785" t="s">
        <v>1024</v>
      </c>
      <c r="AO20" s="986">
        <v>4500</v>
      </c>
      <c r="AP20" s="51">
        <v>1</v>
      </c>
      <c r="AQ20" s="987">
        <v>4500</v>
      </c>
      <c r="AR20" s="988" t="s">
        <v>913</v>
      </c>
      <c r="AS20" s="991" t="s">
        <v>1017</v>
      </c>
      <c r="AT20" s="339" t="s">
        <v>1011</v>
      </c>
      <c r="AV20" s="397"/>
      <c r="AW20" s="399"/>
      <c r="AX20" s="1035"/>
      <c r="AY20" s="1035"/>
      <c r="AZ20" s="1035"/>
      <c r="BA20" s="1035"/>
      <c r="BB20" s="1035"/>
      <c r="BC20" s="1035"/>
      <c r="BD20" s="1035"/>
      <c r="BE20" s="1035"/>
      <c r="BF20" s="1035"/>
      <c r="BG20" s="1035"/>
      <c r="BH20" s="1036"/>
      <c r="BI20" s="1036"/>
      <c r="BJ20" s="1036"/>
      <c r="BK20" s="1036"/>
      <c r="BL20" s="1036"/>
      <c r="BM20" s="1035"/>
      <c r="BN20" s="1035"/>
      <c r="BP20" s="21">
        <v>27</v>
      </c>
      <c r="BQ20" s="21">
        <v>10870</v>
      </c>
      <c r="BR20" s="53" t="s">
        <v>821</v>
      </c>
      <c r="BS20" s="21"/>
      <c r="BT20" s="53"/>
      <c r="BU20" s="53" t="s">
        <v>797</v>
      </c>
      <c r="BV20" s="49" t="s">
        <v>812</v>
      </c>
      <c r="BW20" s="357" t="s">
        <v>840</v>
      </c>
      <c r="BX20" s="358" t="s">
        <v>197</v>
      </c>
      <c r="BY20" s="358">
        <v>100000</v>
      </c>
      <c r="BZ20" s="369">
        <v>1</v>
      </c>
      <c r="CA20" s="360">
        <v>100000</v>
      </c>
      <c r="CB20" s="360">
        <v>100000</v>
      </c>
      <c r="CC20" s="361"/>
      <c r="CD20" s="361"/>
      <c r="CE20" s="360">
        <v>100000</v>
      </c>
      <c r="CF20" s="919" t="s">
        <v>841</v>
      </c>
    </row>
    <row r="21" spans="1:84" ht="20.25" customHeight="1">
      <c r="A21" s="414">
        <v>13</v>
      </c>
      <c r="B21" s="434" t="s">
        <v>930</v>
      </c>
      <c r="C21" s="428" t="s">
        <v>903</v>
      </c>
      <c r="D21" s="430">
        <v>1</v>
      </c>
      <c r="E21" s="430" t="s">
        <v>258</v>
      </c>
      <c r="F21" s="958"/>
      <c r="G21" s="959"/>
      <c r="H21" s="956"/>
      <c r="I21" s="956"/>
      <c r="J21" s="967">
        <v>400000</v>
      </c>
      <c r="K21" s="967">
        <v>400000</v>
      </c>
      <c r="L21" s="967">
        <v>0</v>
      </c>
      <c r="M21" s="967">
        <f t="shared" si="1"/>
        <v>133333.33333333334</v>
      </c>
      <c r="N21" s="967">
        <f t="shared" si="2"/>
        <v>133333.33333333334</v>
      </c>
      <c r="O21" s="967">
        <f t="shared" si="3"/>
        <v>133333.33333333334</v>
      </c>
      <c r="P21" s="969"/>
      <c r="Q21" s="967">
        <f t="shared" si="4"/>
        <v>400000</v>
      </c>
      <c r="R21" s="433" t="s">
        <v>251</v>
      </c>
      <c r="T21" s="23"/>
      <c r="U21" s="23">
        <v>12</v>
      </c>
      <c r="V21" s="379" t="s">
        <v>996</v>
      </c>
      <c r="W21" s="379"/>
      <c r="X21" s="469">
        <v>50000</v>
      </c>
      <c r="Y21" s="379">
        <v>2</v>
      </c>
      <c r="Z21" s="469">
        <v>100000</v>
      </c>
      <c r="AA21" s="469">
        <v>100000</v>
      </c>
      <c r="AB21" s="979" t="s">
        <v>866</v>
      </c>
      <c r="AC21" s="979" t="s">
        <v>867</v>
      </c>
      <c r="AD21" s="979" t="s">
        <v>867</v>
      </c>
      <c r="AE21" s="979" t="s">
        <v>139</v>
      </c>
      <c r="AF21" s="978"/>
      <c r="AG21" s="980" t="s">
        <v>968</v>
      </c>
      <c r="AH21" s="980" t="s">
        <v>969</v>
      </c>
      <c r="AI21" s="980" t="s">
        <v>990</v>
      </c>
      <c r="AJ21" s="978" t="s">
        <v>997</v>
      </c>
      <c r="AK21" s="23" t="s">
        <v>985</v>
      </c>
      <c r="AM21" s="51">
        <v>16</v>
      </c>
      <c r="AN21" s="713" t="s">
        <v>1025</v>
      </c>
      <c r="AO21" s="986">
        <v>3500</v>
      </c>
      <c r="AP21" s="51">
        <v>1</v>
      </c>
      <c r="AQ21" s="987">
        <v>3500</v>
      </c>
      <c r="AR21" s="988" t="s">
        <v>913</v>
      </c>
      <c r="AS21" s="991" t="s">
        <v>1017</v>
      </c>
      <c r="AT21" s="339" t="s">
        <v>1011</v>
      </c>
      <c r="BP21" s="21">
        <v>28</v>
      </c>
      <c r="BQ21" s="21">
        <v>10870</v>
      </c>
      <c r="BR21" s="53" t="s">
        <v>821</v>
      </c>
      <c r="BS21" s="21"/>
      <c r="BT21" s="53"/>
      <c r="BU21" s="53" t="s">
        <v>797</v>
      </c>
      <c r="BV21" s="49" t="s">
        <v>812</v>
      </c>
      <c r="BW21" s="376" t="s">
        <v>842</v>
      </c>
      <c r="BX21" s="358" t="s">
        <v>197</v>
      </c>
      <c r="BY21" s="377">
        <v>37000</v>
      </c>
      <c r="BZ21" s="31">
        <v>2</v>
      </c>
      <c r="CA21" s="378">
        <v>74000</v>
      </c>
      <c r="CB21" s="378">
        <v>74000</v>
      </c>
      <c r="CC21" s="361"/>
      <c r="CD21" s="361"/>
      <c r="CE21" s="378">
        <v>74000</v>
      </c>
      <c r="CF21" s="921" t="s">
        <v>843</v>
      </c>
    </row>
    <row r="22" spans="1:84" ht="20.25" customHeight="1">
      <c r="A22" s="414">
        <v>14</v>
      </c>
      <c r="B22" s="434" t="s">
        <v>931</v>
      </c>
      <c r="C22" s="428" t="s">
        <v>903</v>
      </c>
      <c r="D22" s="430">
        <v>1</v>
      </c>
      <c r="E22" s="430" t="s">
        <v>258</v>
      </c>
      <c r="F22" s="958"/>
      <c r="G22" s="959"/>
      <c r="H22" s="956"/>
      <c r="I22" s="956"/>
      <c r="J22" s="967">
        <v>150000</v>
      </c>
      <c r="K22" s="967">
        <v>150000</v>
      </c>
      <c r="L22" s="967">
        <v>0</v>
      </c>
      <c r="M22" s="967">
        <f t="shared" si="1"/>
        <v>50000</v>
      </c>
      <c r="N22" s="967">
        <f t="shared" si="2"/>
        <v>50000</v>
      </c>
      <c r="O22" s="967">
        <f t="shared" si="3"/>
        <v>50000</v>
      </c>
      <c r="P22" s="969"/>
      <c r="Q22" s="967">
        <f t="shared" si="4"/>
        <v>150000</v>
      </c>
      <c r="R22" s="433" t="s">
        <v>251</v>
      </c>
      <c r="T22" s="23"/>
      <c r="U22" s="23">
        <v>13</v>
      </c>
      <c r="V22" s="379" t="s">
        <v>998</v>
      </c>
      <c r="W22" s="379"/>
      <c r="X22" s="469">
        <v>15000</v>
      </c>
      <c r="Y22" s="379">
        <v>1</v>
      </c>
      <c r="Z22" s="469">
        <v>15000</v>
      </c>
      <c r="AA22" s="469">
        <v>15000</v>
      </c>
      <c r="AB22" s="979" t="s">
        <v>866</v>
      </c>
      <c r="AC22" s="979" t="s">
        <v>867</v>
      </c>
      <c r="AD22" s="979" t="s">
        <v>867</v>
      </c>
      <c r="AE22" s="979" t="s">
        <v>139</v>
      </c>
      <c r="AF22" s="978"/>
      <c r="AG22" s="980" t="s">
        <v>968</v>
      </c>
      <c r="AH22" s="980" t="s">
        <v>969</v>
      </c>
      <c r="AI22" s="980" t="s">
        <v>999</v>
      </c>
      <c r="AJ22" s="978"/>
      <c r="AK22" s="23" t="s">
        <v>985</v>
      </c>
      <c r="AM22" s="51">
        <v>17</v>
      </c>
      <c r="AN22" s="442" t="s">
        <v>1026</v>
      </c>
      <c r="AO22" s="986">
        <v>30000</v>
      </c>
      <c r="AP22" s="51">
        <v>1</v>
      </c>
      <c r="AQ22" s="987">
        <v>30000</v>
      </c>
      <c r="AR22" s="988" t="s">
        <v>913</v>
      </c>
      <c r="AS22" s="991" t="s">
        <v>1027</v>
      </c>
      <c r="AT22" s="339" t="s">
        <v>1011</v>
      </c>
      <c r="BP22" s="21">
        <v>29</v>
      </c>
      <c r="BQ22" s="21">
        <v>10870</v>
      </c>
      <c r="BR22" s="53" t="s">
        <v>821</v>
      </c>
      <c r="BS22" s="21"/>
      <c r="BT22" s="53"/>
      <c r="BU22" s="53" t="s">
        <v>797</v>
      </c>
      <c r="BV22" s="49" t="s">
        <v>812</v>
      </c>
      <c r="BW22" s="270" t="s">
        <v>844</v>
      </c>
      <c r="BX22" s="358" t="s">
        <v>197</v>
      </c>
      <c r="BY22" s="377">
        <v>130000</v>
      </c>
      <c r="BZ22" s="31">
        <v>1</v>
      </c>
      <c r="CA22" s="377">
        <f>BY22*BZ22</f>
        <v>130000</v>
      </c>
      <c r="CB22" s="377">
        <f>CA22</f>
        <v>130000</v>
      </c>
      <c r="CC22" s="361"/>
      <c r="CD22" s="361"/>
      <c r="CE22" s="377">
        <v>130000</v>
      </c>
      <c r="CF22" s="921" t="s">
        <v>843</v>
      </c>
    </row>
    <row r="23" spans="1:84" ht="20.25" customHeight="1">
      <c r="A23" s="414">
        <v>15</v>
      </c>
      <c r="B23" s="434" t="s">
        <v>932</v>
      </c>
      <c r="C23" s="428" t="s">
        <v>903</v>
      </c>
      <c r="D23" s="430">
        <v>1</v>
      </c>
      <c r="E23" s="430" t="s">
        <v>258</v>
      </c>
      <c r="F23" s="958"/>
      <c r="G23" s="959"/>
      <c r="H23" s="956"/>
      <c r="I23" s="956"/>
      <c r="J23" s="967">
        <v>400000</v>
      </c>
      <c r="K23" s="967">
        <v>400000</v>
      </c>
      <c r="L23" s="967">
        <v>0</v>
      </c>
      <c r="M23" s="967">
        <v>200000</v>
      </c>
      <c r="N23" s="967">
        <v>200000</v>
      </c>
      <c r="O23" s="967">
        <v>0</v>
      </c>
      <c r="P23" s="969"/>
      <c r="Q23" s="967">
        <f t="shared" si="4"/>
        <v>400000</v>
      </c>
      <c r="R23" s="433" t="s">
        <v>251</v>
      </c>
      <c r="T23" s="51"/>
      <c r="U23" s="23">
        <v>14</v>
      </c>
      <c r="V23" s="379" t="s">
        <v>1000</v>
      </c>
      <c r="W23" s="379"/>
      <c r="X23" s="469">
        <v>15000</v>
      </c>
      <c r="Y23" s="379">
        <v>1</v>
      </c>
      <c r="Z23" s="469">
        <v>15000</v>
      </c>
      <c r="AA23" s="469">
        <v>15000</v>
      </c>
      <c r="AB23" s="979" t="s">
        <v>866</v>
      </c>
      <c r="AC23" s="979" t="s">
        <v>867</v>
      </c>
      <c r="AD23" s="979" t="s">
        <v>867</v>
      </c>
      <c r="AE23" s="979" t="s">
        <v>139</v>
      </c>
      <c r="AF23" s="978"/>
      <c r="AG23" s="980" t="s">
        <v>968</v>
      </c>
      <c r="AH23" s="980" t="s">
        <v>969</v>
      </c>
      <c r="AI23" s="980" t="s">
        <v>1001</v>
      </c>
      <c r="AJ23" s="978"/>
      <c r="AK23" s="23" t="s">
        <v>985</v>
      </c>
      <c r="AM23" s="51">
        <v>18</v>
      </c>
      <c r="AN23" s="442" t="s">
        <v>1028</v>
      </c>
      <c r="AO23" s="986">
        <v>3500</v>
      </c>
      <c r="AP23" s="51">
        <v>15</v>
      </c>
      <c r="AQ23" s="987">
        <v>52500</v>
      </c>
      <c r="AR23" s="988" t="s">
        <v>913</v>
      </c>
      <c r="AS23" s="993" t="s">
        <v>1029</v>
      </c>
      <c r="AT23" s="339" t="s">
        <v>1011</v>
      </c>
      <c r="BP23" s="381">
        <v>30</v>
      </c>
      <c r="BQ23" s="381">
        <v>10870</v>
      </c>
      <c r="BR23" s="380" t="s">
        <v>821</v>
      </c>
      <c r="BS23" s="381"/>
      <c r="BT23" s="380"/>
      <c r="BU23" s="380" t="s">
        <v>797</v>
      </c>
      <c r="BV23" s="382" t="s">
        <v>812</v>
      </c>
      <c r="BW23" s="383" t="s">
        <v>845</v>
      </c>
      <c r="BX23" s="384" t="s">
        <v>197</v>
      </c>
      <c r="BY23" s="385">
        <v>250000</v>
      </c>
      <c r="BZ23" s="386">
        <v>1</v>
      </c>
      <c r="CA23" s="385">
        <v>250000</v>
      </c>
      <c r="CB23" s="385">
        <v>250000</v>
      </c>
      <c r="CC23" s="387"/>
      <c r="CD23" s="387"/>
      <c r="CE23" s="385">
        <v>250000</v>
      </c>
      <c r="CF23" s="922" t="s">
        <v>843</v>
      </c>
    </row>
    <row r="24" spans="1:84" ht="20.25" customHeight="1">
      <c r="A24" s="957">
        <v>16</v>
      </c>
      <c r="B24" s="434" t="s">
        <v>933</v>
      </c>
      <c r="C24" s="428" t="s">
        <v>903</v>
      </c>
      <c r="D24" s="430">
        <v>1</v>
      </c>
      <c r="E24" s="430" t="s">
        <v>258</v>
      </c>
      <c r="F24" s="958"/>
      <c r="G24" s="959"/>
      <c r="H24" s="956"/>
      <c r="I24" s="956"/>
      <c r="J24" s="967">
        <v>400000</v>
      </c>
      <c r="K24" s="967">
        <v>400000</v>
      </c>
      <c r="L24" s="967">
        <v>0</v>
      </c>
      <c r="M24" s="967">
        <v>200000</v>
      </c>
      <c r="N24" s="967">
        <v>200000</v>
      </c>
      <c r="O24" s="967">
        <v>0</v>
      </c>
      <c r="P24" s="969"/>
      <c r="Q24" s="967">
        <f t="shared" si="4"/>
        <v>400000</v>
      </c>
      <c r="R24" s="433" t="s">
        <v>251</v>
      </c>
      <c r="AM24" s="51">
        <v>19</v>
      </c>
      <c r="AN24" s="442" t="s">
        <v>1030</v>
      </c>
      <c r="AO24" s="986">
        <v>5500</v>
      </c>
      <c r="AP24" s="51">
        <v>5</v>
      </c>
      <c r="AQ24" s="987">
        <v>27500</v>
      </c>
      <c r="AR24" s="988" t="s">
        <v>913</v>
      </c>
      <c r="AS24" s="993" t="s">
        <v>1029</v>
      </c>
      <c r="AT24" s="339" t="s">
        <v>1011</v>
      </c>
      <c r="BP24" s="21">
        <v>31</v>
      </c>
      <c r="BQ24" s="21">
        <v>10870</v>
      </c>
      <c r="BR24" s="53" t="s">
        <v>821</v>
      </c>
      <c r="BS24" s="21"/>
      <c r="BT24" s="53"/>
      <c r="BU24" s="53" t="s">
        <v>797</v>
      </c>
      <c r="BV24" s="49" t="s">
        <v>812</v>
      </c>
      <c r="BW24" s="270" t="s">
        <v>846</v>
      </c>
      <c r="BX24" s="388" t="s">
        <v>197</v>
      </c>
      <c r="BY24" s="389">
        <v>230000</v>
      </c>
      <c r="BZ24" s="31">
        <v>1</v>
      </c>
      <c r="CA24" s="390">
        <v>230000</v>
      </c>
      <c r="CB24" s="390">
        <v>230000</v>
      </c>
      <c r="CC24" s="361"/>
      <c r="CD24" s="361"/>
      <c r="CE24" s="390">
        <v>230000</v>
      </c>
      <c r="CF24" s="921" t="s">
        <v>843</v>
      </c>
    </row>
    <row r="25" spans="1:84" ht="20.25" customHeight="1">
      <c r="A25" s="414">
        <v>17</v>
      </c>
      <c r="B25" s="434" t="s">
        <v>934</v>
      </c>
      <c r="C25" s="428" t="s">
        <v>903</v>
      </c>
      <c r="D25" s="430">
        <v>1</v>
      </c>
      <c r="E25" s="430" t="s">
        <v>258</v>
      </c>
      <c r="F25" s="958"/>
      <c r="G25" s="959"/>
      <c r="H25" s="956"/>
      <c r="I25" s="956"/>
      <c r="J25" s="967">
        <v>400000</v>
      </c>
      <c r="K25" s="967">
        <v>400000</v>
      </c>
      <c r="L25" s="967">
        <v>0</v>
      </c>
      <c r="M25" s="967">
        <v>200000</v>
      </c>
      <c r="N25" s="967">
        <v>200000</v>
      </c>
      <c r="O25" s="967">
        <v>0</v>
      </c>
      <c r="P25" s="969"/>
      <c r="Q25" s="967">
        <f t="shared" si="4"/>
        <v>400000</v>
      </c>
      <c r="R25" s="433" t="s">
        <v>251</v>
      </c>
      <c r="AM25" s="51">
        <v>20</v>
      </c>
      <c r="AN25" s="985" t="s">
        <v>1031</v>
      </c>
      <c r="AO25" s="986">
        <v>60000</v>
      </c>
      <c r="AP25" s="51">
        <v>1</v>
      </c>
      <c r="AQ25" s="987">
        <v>60000</v>
      </c>
      <c r="AR25" s="988" t="s">
        <v>913</v>
      </c>
      <c r="AS25" s="985" t="s">
        <v>1017</v>
      </c>
      <c r="AT25" s="339" t="s">
        <v>1011</v>
      </c>
      <c r="BP25" s="21">
        <v>31</v>
      </c>
      <c r="BQ25" s="21">
        <v>10870</v>
      </c>
      <c r="BR25" s="53" t="s">
        <v>821</v>
      </c>
      <c r="BS25" s="21"/>
      <c r="BT25" s="53"/>
      <c r="BU25" s="53" t="s">
        <v>797</v>
      </c>
      <c r="BV25" s="49" t="s">
        <v>812</v>
      </c>
      <c r="BW25" s="270" t="s">
        <v>847</v>
      </c>
      <c r="BX25" s="388" t="s">
        <v>848</v>
      </c>
      <c r="BY25" s="389">
        <v>50000</v>
      </c>
      <c r="BZ25" s="31">
        <v>1</v>
      </c>
      <c r="CA25" s="390">
        <v>50000</v>
      </c>
      <c r="CB25" s="390">
        <v>50000</v>
      </c>
      <c r="CC25" s="361"/>
      <c r="CD25" s="361"/>
      <c r="CE25" s="390">
        <v>50000</v>
      </c>
      <c r="CF25" s="921" t="s">
        <v>843</v>
      </c>
    </row>
    <row r="26" spans="1:84" ht="20.25" customHeight="1">
      <c r="A26" s="414">
        <v>18</v>
      </c>
      <c r="B26" s="435" t="s">
        <v>935</v>
      </c>
      <c r="C26" s="428" t="s">
        <v>903</v>
      </c>
      <c r="D26" s="430">
        <v>1</v>
      </c>
      <c r="E26" s="430" t="s">
        <v>258</v>
      </c>
      <c r="F26" s="958"/>
      <c r="G26" s="959"/>
      <c r="H26" s="956"/>
      <c r="I26" s="956"/>
      <c r="J26" s="970">
        <v>150000</v>
      </c>
      <c r="K26" s="970">
        <v>150000</v>
      </c>
      <c r="L26" s="967">
        <v>0</v>
      </c>
      <c r="M26" s="967">
        <f t="shared" si="1"/>
        <v>50000</v>
      </c>
      <c r="N26" s="967">
        <f t="shared" si="2"/>
        <v>50000</v>
      </c>
      <c r="O26" s="967">
        <f t="shared" si="3"/>
        <v>50000</v>
      </c>
      <c r="P26" s="969"/>
      <c r="Q26" s="967">
        <f t="shared" si="4"/>
        <v>150000</v>
      </c>
      <c r="R26" s="433" t="s">
        <v>251</v>
      </c>
      <c r="AM26" s="51">
        <v>21</v>
      </c>
      <c r="AN26" s="985" t="s">
        <v>1032</v>
      </c>
      <c r="AO26" s="986">
        <v>35000</v>
      </c>
      <c r="AP26" s="51">
        <v>1</v>
      </c>
      <c r="AQ26" s="987">
        <v>35000</v>
      </c>
      <c r="AR26" s="988" t="s">
        <v>913</v>
      </c>
      <c r="AS26" s="985" t="s">
        <v>1033</v>
      </c>
      <c r="AT26" s="339" t="s">
        <v>1011</v>
      </c>
      <c r="BP26" s="21">
        <v>31</v>
      </c>
      <c r="BQ26" s="21">
        <v>10870</v>
      </c>
      <c r="BR26" s="53" t="s">
        <v>821</v>
      </c>
      <c r="BS26" s="21"/>
      <c r="BT26" s="53"/>
      <c r="BU26" s="53" t="s">
        <v>797</v>
      </c>
      <c r="BV26" s="49" t="s">
        <v>812</v>
      </c>
      <c r="BW26" s="270" t="s">
        <v>849</v>
      </c>
      <c r="BX26" s="388" t="s">
        <v>196</v>
      </c>
      <c r="BY26" s="389">
        <v>20000</v>
      </c>
      <c r="BZ26" s="31">
        <v>2</v>
      </c>
      <c r="CA26" s="390">
        <v>40000</v>
      </c>
      <c r="CB26" s="390">
        <v>40000</v>
      </c>
      <c r="CC26" s="361"/>
      <c r="CD26" s="361"/>
      <c r="CE26" s="390">
        <v>40000</v>
      </c>
      <c r="CF26" s="921" t="s">
        <v>843</v>
      </c>
    </row>
    <row r="27" spans="1:84" ht="20.25" customHeight="1">
      <c r="A27" s="414">
        <v>19</v>
      </c>
      <c r="B27" s="435" t="s">
        <v>936</v>
      </c>
      <c r="C27" s="428" t="s">
        <v>903</v>
      </c>
      <c r="D27" s="430">
        <v>1</v>
      </c>
      <c r="E27" s="430" t="s">
        <v>258</v>
      </c>
      <c r="F27" s="958"/>
      <c r="G27" s="959"/>
      <c r="H27" s="956"/>
      <c r="I27" s="956"/>
      <c r="J27" s="970">
        <v>150000</v>
      </c>
      <c r="K27" s="970">
        <v>150000</v>
      </c>
      <c r="L27" s="967">
        <v>0</v>
      </c>
      <c r="M27" s="967">
        <f t="shared" si="1"/>
        <v>50000</v>
      </c>
      <c r="N27" s="967">
        <f t="shared" si="2"/>
        <v>50000</v>
      </c>
      <c r="O27" s="967">
        <f t="shared" si="3"/>
        <v>50000</v>
      </c>
      <c r="P27" s="969"/>
      <c r="Q27" s="967">
        <f t="shared" si="4"/>
        <v>150000</v>
      </c>
      <c r="R27" s="433" t="s">
        <v>251</v>
      </c>
      <c r="AM27" s="51">
        <v>22</v>
      </c>
      <c r="AN27" s="994" t="s">
        <v>1034</v>
      </c>
      <c r="AO27" s="986">
        <v>9500</v>
      </c>
      <c r="AP27" s="51">
        <v>1</v>
      </c>
      <c r="AQ27" s="987">
        <v>9500</v>
      </c>
      <c r="AR27" s="988" t="s">
        <v>913</v>
      </c>
      <c r="AS27" s="992" t="s">
        <v>1033</v>
      </c>
      <c r="AT27" s="339" t="s">
        <v>1011</v>
      </c>
      <c r="BP27" s="51"/>
      <c r="BQ27" s="16"/>
      <c r="BR27" s="16"/>
      <c r="BS27" s="16"/>
      <c r="BT27" s="16"/>
      <c r="BU27" s="16"/>
      <c r="BV27" s="49"/>
      <c r="BW27" s="16"/>
      <c r="BX27" s="21"/>
      <c r="BY27" s="16"/>
      <c r="BZ27" s="391">
        <f>SUM(BZ6:BZ26)</f>
        <v>50</v>
      </c>
      <c r="CA27" s="348">
        <f>SUM(CA6:CA26)</f>
        <v>5493738.0199999996</v>
      </c>
      <c r="CB27" s="348">
        <f>SUM(CB6:CB26)</f>
        <v>5493738.0199999996</v>
      </c>
      <c r="CC27" s="348"/>
      <c r="CD27" s="348">
        <f>SUM(CD6:CD24)</f>
        <v>0</v>
      </c>
      <c r="CE27" s="348">
        <f>SUM(CE6:CE26)</f>
        <v>5493738.0199999996</v>
      </c>
      <c r="CF27" s="923"/>
    </row>
    <row r="28" spans="1:84" ht="20.25" customHeight="1">
      <c r="A28" s="957">
        <v>20</v>
      </c>
      <c r="B28" s="435" t="s">
        <v>937</v>
      </c>
      <c r="C28" s="428" t="s">
        <v>903</v>
      </c>
      <c r="D28" s="430">
        <v>1</v>
      </c>
      <c r="E28" s="430" t="s">
        <v>258</v>
      </c>
      <c r="F28" s="958"/>
      <c r="G28" s="959"/>
      <c r="H28" s="956"/>
      <c r="I28" s="956"/>
      <c r="J28" s="970">
        <v>450000</v>
      </c>
      <c r="K28" s="970">
        <v>450000</v>
      </c>
      <c r="L28" s="967">
        <v>0</v>
      </c>
      <c r="M28" s="967">
        <f t="shared" si="1"/>
        <v>150000</v>
      </c>
      <c r="N28" s="967">
        <f t="shared" si="2"/>
        <v>150000</v>
      </c>
      <c r="O28" s="967">
        <f t="shared" si="3"/>
        <v>150000</v>
      </c>
      <c r="P28" s="969"/>
      <c r="Q28" s="967">
        <f t="shared" si="4"/>
        <v>450000</v>
      </c>
      <c r="R28" s="976" t="s">
        <v>251</v>
      </c>
      <c r="AM28" s="51">
        <v>23</v>
      </c>
      <c r="AN28" s="16" t="s">
        <v>1035</v>
      </c>
      <c r="AO28" s="986">
        <v>50000</v>
      </c>
      <c r="AP28" s="51">
        <v>1</v>
      </c>
      <c r="AQ28" s="987">
        <v>50000</v>
      </c>
      <c r="AR28" s="988" t="s">
        <v>913</v>
      </c>
      <c r="AS28" s="992" t="s">
        <v>1017</v>
      </c>
      <c r="AT28" s="339" t="s">
        <v>1011</v>
      </c>
      <c r="BP28" s="392"/>
      <c r="BQ28" s="392"/>
      <c r="BR28" s="331"/>
      <c r="BS28" s="392"/>
      <c r="BT28" s="331"/>
      <c r="BU28" s="331"/>
      <c r="BV28" s="393"/>
      <c r="BW28" s="394"/>
      <c r="BX28" s="395"/>
      <c r="BY28" s="396"/>
      <c r="BZ28" s="397"/>
      <c r="CA28" s="396"/>
      <c r="CB28" s="396"/>
      <c r="CC28" s="398"/>
      <c r="CD28" s="398"/>
      <c r="CE28" s="396"/>
      <c r="CF28" s="399"/>
    </row>
    <row r="29" spans="1:84" ht="20.25" customHeight="1">
      <c r="A29" s="414">
        <v>21</v>
      </c>
      <c r="B29" s="435" t="s">
        <v>938</v>
      </c>
      <c r="C29" s="436" t="s">
        <v>939</v>
      </c>
      <c r="D29" s="430">
        <v>1</v>
      </c>
      <c r="E29" s="430" t="s">
        <v>258</v>
      </c>
      <c r="F29" s="958"/>
      <c r="G29" s="959"/>
      <c r="H29" s="956"/>
      <c r="I29" s="956"/>
      <c r="J29" s="970">
        <v>100000</v>
      </c>
      <c r="K29" s="970">
        <v>100000</v>
      </c>
      <c r="L29" s="967">
        <v>0</v>
      </c>
      <c r="M29" s="967">
        <v>50000</v>
      </c>
      <c r="N29" s="967">
        <v>50000</v>
      </c>
      <c r="O29" s="967">
        <v>0</v>
      </c>
      <c r="P29" s="969"/>
      <c r="Q29" s="967">
        <f t="shared" si="4"/>
        <v>100000</v>
      </c>
      <c r="R29" s="976" t="s">
        <v>251</v>
      </c>
      <c r="AM29" s="51">
        <v>24</v>
      </c>
      <c r="AN29" s="16" t="s">
        <v>1036</v>
      </c>
      <c r="AO29" s="986">
        <v>85000</v>
      </c>
      <c r="AP29" s="51">
        <v>1</v>
      </c>
      <c r="AQ29" s="987">
        <v>85000</v>
      </c>
      <c r="AR29" s="988" t="s">
        <v>913</v>
      </c>
      <c r="AS29" s="985" t="s">
        <v>1017</v>
      </c>
      <c r="AT29" s="339" t="s">
        <v>1011</v>
      </c>
      <c r="BP29" s="392"/>
      <c r="BQ29" s="392"/>
      <c r="BR29" s="331"/>
      <c r="BS29" s="392"/>
      <c r="BT29" s="331"/>
      <c r="BU29" s="331"/>
      <c r="BV29" s="393"/>
      <c r="BW29" s="399"/>
      <c r="BX29" s="395"/>
      <c r="BY29" s="400"/>
      <c r="BZ29" s="401"/>
      <c r="CA29" s="400"/>
      <c r="CB29" s="400"/>
      <c r="CC29" s="398"/>
      <c r="CD29" s="398"/>
      <c r="CE29" s="400"/>
      <c r="CF29" s="399"/>
    </row>
    <row r="30" spans="1:84" ht="20.25" customHeight="1">
      <c r="A30" s="414">
        <v>22</v>
      </c>
      <c r="B30" s="432" t="s">
        <v>940</v>
      </c>
      <c r="C30" s="436" t="s">
        <v>939</v>
      </c>
      <c r="D30" s="430">
        <v>1</v>
      </c>
      <c r="E30" s="430" t="s">
        <v>258</v>
      </c>
      <c r="F30" s="958"/>
      <c r="G30" s="959"/>
      <c r="H30" s="956"/>
      <c r="I30" s="956"/>
      <c r="J30" s="967">
        <v>490000</v>
      </c>
      <c r="K30" s="967">
        <v>490000</v>
      </c>
      <c r="L30" s="967">
        <v>0</v>
      </c>
      <c r="M30" s="967">
        <f t="shared" si="1"/>
        <v>163333.33333333334</v>
      </c>
      <c r="N30" s="967">
        <f t="shared" si="2"/>
        <v>163333.33333333334</v>
      </c>
      <c r="O30" s="967">
        <f t="shared" si="3"/>
        <v>163333.33333333334</v>
      </c>
      <c r="P30" s="969"/>
      <c r="Q30" s="967">
        <f t="shared" si="4"/>
        <v>490000</v>
      </c>
      <c r="R30" s="976" t="s">
        <v>251</v>
      </c>
      <c r="AM30" s="51">
        <v>25</v>
      </c>
      <c r="AN30" s="442" t="s">
        <v>1037</v>
      </c>
      <c r="AO30" s="986">
        <v>250000</v>
      </c>
      <c r="AP30" s="51">
        <v>1</v>
      </c>
      <c r="AQ30" s="987">
        <v>250000</v>
      </c>
      <c r="AR30" s="988" t="s">
        <v>913</v>
      </c>
      <c r="AS30" s="985" t="s">
        <v>1017</v>
      </c>
      <c r="AT30" s="339" t="s">
        <v>1011</v>
      </c>
      <c r="BP30" s="1338" t="s">
        <v>850</v>
      </c>
      <c r="BQ30" s="1338"/>
      <c r="BR30" s="1338"/>
      <c r="BS30" s="1338"/>
      <c r="BT30" s="1338"/>
      <c r="BU30" s="1338"/>
      <c r="BV30" s="1338"/>
      <c r="BW30" s="1338"/>
      <c r="BX30" s="1338"/>
      <c r="BY30" s="1338"/>
      <c r="BZ30" s="1338"/>
      <c r="CA30" s="1338"/>
      <c r="CB30" s="1338"/>
      <c r="CC30" s="1338"/>
      <c r="CD30" s="1338"/>
      <c r="CE30" s="1338"/>
      <c r="CF30" s="1338"/>
    </row>
    <row r="31" spans="1:84" ht="20.25" customHeight="1">
      <c r="A31" s="414">
        <v>23</v>
      </c>
      <c r="B31" s="432" t="s">
        <v>941</v>
      </c>
      <c r="C31" s="436" t="s">
        <v>939</v>
      </c>
      <c r="D31" s="430">
        <v>1</v>
      </c>
      <c r="E31" s="430" t="s">
        <v>258</v>
      </c>
      <c r="F31" s="958"/>
      <c r="G31" s="959"/>
      <c r="H31" s="956"/>
      <c r="I31" s="956"/>
      <c r="J31" s="970">
        <v>200000</v>
      </c>
      <c r="K31" s="970">
        <v>200000</v>
      </c>
      <c r="L31" s="967">
        <v>0</v>
      </c>
      <c r="M31" s="967">
        <f t="shared" si="1"/>
        <v>66666.666666666672</v>
      </c>
      <c r="N31" s="967">
        <f t="shared" si="2"/>
        <v>66666.666666666672</v>
      </c>
      <c r="O31" s="967">
        <f t="shared" si="3"/>
        <v>66666.666666666672</v>
      </c>
      <c r="P31" s="969"/>
      <c r="Q31" s="967">
        <f t="shared" si="4"/>
        <v>200000</v>
      </c>
      <c r="R31" s="976" t="s">
        <v>251</v>
      </c>
      <c r="AM31" s="51">
        <v>26</v>
      </c>
      <c r="AN31" s="994" t="s">
        <v>1038</v>
      </c>
      <c r="AO31" s="986">
        <v>33000</v>
      </c>
      <c r="AP31" s="51">
        <v>1</v>
      </c>
      <c r="AQ31" s="987">
        <v>33000</v>
      </c>
      <c r="AR31" s="988" t="s">
        <v>913</v>
      </c>
      <c r="AS31" s="992" t="s">
        <v>1017</v>
      </c>
      <c r="AT31" s="339" t="s">
        <v>1011</v>
      </c>
      <c r="BP31" s="1338" t="s">
        <v>851</v>
      </c>
      <c r="BQ31" s="1338"/>
      <c r="BR31" s="1338"/>
      <c r="BS31" s="1338"/>
      <c r="BT31" s="1338"/>
      <c r="BU31" s="1338"/>
      <c r="BV31" s="1338"/>
      <c r="BW31" s="1338"/>
      <c r="BX31" s="1338"/>
      <c r="BY31" s="1338"/>
      <c r="BZ31" s="1338"/>
      <c r="CA31" s="1338"/>
      <c r="CB31" s="1338"/>
      <c r="CC31" s="1338"/>
      <c r="CD31" s="1338"/>
      <c r="CE31" s="1338"/>
      <c r="CF31" s="1338"/>
    </row>
    <row r="32" spans="1:84" ht="20.25" customHeight="1">
      <c r="A32" s="977">
        <v>24</v>
      </c>
      <c r="B32" s="432" t="s">
        <v>942</v>
      </c>
      <c r="C32" s="428" t="s">
        <v>903</v>
      </c>
      <c r="D32" s="430">
        <v>1</v>
      </c>
      <c r="E32" s="430" t="s">
        <v>258</v>
      </c>
      <c r="F32" s="958"/>
      <c r="G32" s="959"/>
      <c r="H32" s="956"/>
      <c r="I32" s="956"/>
      <c r="J32" s="970">
        <v>450000</v>
      </c>
      <c r="K32" s="970">
        <v>450000</v>
      </c>
      <c r="L32" s="967">
        <v>0</v>
      </c>
      <c r="M32" s="967">
        <f t="shared" si="1"/>
        <v>150000</v>
      </c>
      <c r="N32" s="967">
        <f t="shared" si="2"/>
        <v>150000</v>
      </c>
      <c r="O32" s="967">
        <f t="shared" si="3"/>
        <v>150000</v>
      </c>
      <c r="P32" s="969"/>
      <c r="Q32" s="967">
        <f t="shared" si="4"/>
        <v>450000</v>
      </c>
      <c r="R32" s="976" t="s">
        <v>251</v>
      </c>
      <c r="AM32" s="51">
        <v>27</v>
      </c>
      <c r="AN32" s="995" t="s">
        <v>1039</v>
      </c>
      <c r="AO32" s="986">
        <v>1250000</v>
      </c>
      <c r="AP32" s="51">
        <v>1</v>
      </c>
      <c r="AQ32" s="987">
        <v>1250000</v>
      </c>
      <c r="AR32" s="988" t="s">
        <v>913</v>
      </c>
      <c r="AS32" s="993" t="s">
        <v>1040</v>
      </c>
      <c r="AT32" s="339" t="s">
        <v>1041</v>
      </c>
      <c r="BP32" s="12"/>
      <c r="BQ32" s="1083"/>
      <c r="BR32" s="1084"/>
      <c r="BS32" s="1083"/>
      <c r="BT32" s="1084"/>
      <c r="BU32" s="1085"/>
      <c r="BV32" s="12"/>
      <c r="BW32" s="12"/>
      <c r="BX32" s="12"/>
      <c r="BY32" s="12"/>
      <c r="BZ32" s="12"/>
      <c r="CA32" s="1086"/>
      <c r="CB32" s="1086"/>
      <c r="CC32" s="1086"/>
      <c r="CD32" s="1086"/>
      <c r="CE32" s="1086"/>
      <c r="CF32" s="12"/>
    </row>
    <row r="33" spans="1:85" ht="20.25" customHeight="1">
      <c r="A33" s="414">
        <v>25</v>
      </c>
      <c r="B33" s="432" t="s">
        <v>943</v>
      </c>
      <c r="C33" s="436" t="s">
        <v>939</v>
      </c>
      <c r="D33" s="430">
        <v>1</v>
      </c>
      <c r="E33" s="430" t="s">
        <v>258</v>
      </c>
      <c r="F33" s="958"/>
      <c r="G33" s="959"/>
      <c r="H33" s="956"/>
      <c r="I33" s="956"/>
      <c r="J33" s="970">
        <v>200000</v>
      </c>
      <c r="K33" s="970">
        <v>200000</v>
      </c>
      <c r="L33" s="967">
        <v>0</v>
      </c>
      <c r="M33" s="967">
        <v>100000</v>
      </c>
      <c r="N33" s="967">
        <v>100000</v>
      </c>
      <c r="O33" s="967">
        <v>0</v>
      </c>
      <c r="P33" s="969"/>
      <c r="Q33" s="967">
        <f t="shared" ref="Q33:Q38" si="5">M33+N33+O33</f>
        <v>200000</v>
      </c>
      <c r="R33" s="976" t="s">
        <v>251</v>
      </c>
      <c r="AM33" s="51">
        <v>28</v>
      </c>
      <c r="AN33" s="785" t="s">
        <v>1042</v>
      </c>
      <c r="AO33" s="986">
        <v>800000</v>
      </c>
      <c r="AP33" s="51">
        <v>1</v>
      </c>
      <c r="AQ33" s="987">
        <v>800000</v>
      </c>
      <c r="AR33" s="988" t="s">
        <v>913</v>
      </c>
      <c r="AS33" s="985" t="s">
        <v>1043</v>
      </c>
      <c r="AT33" s="339" t="s">
        <v>1041</v>
      </c>
      <c r="BP33" s="402" t="s">
        <v>852</v>
      </c>
      <c r="BQ33" s="403" t="s">
        <v>853</v>
      </c>
      <c r="BR33" s="402" t="s">
        <v>212</v>
      </c>
      <c r="BS33" s="402" t="s">
        <v>854</v>
      </c>
      <c r="BT33" s="402" t="s">
        <v>855</v>
      </c>
      <c r="BU33" s="404" t="s">
        <v>856</v>
      </c>
      <c r="BV33" s="402" t="s">
        <v>857</v>
      </c>
      <c r="BW33" s="402" t="s">
        <v>858</v>
      </c>
      <c r="BX33" s="402" t="s">
        <v>798</v>
      </c>
      <c r="BY33" s="402" t="s">
        <v>859</v>
      </c>
      <c r="BZ33" s="402" t="s">
        <v>860</v>
      </c>
      <c r="CA33" s="23" t="s">
        <v>861</v>
      </c>
      <c r="CB33" s="378" t="s">
        <v>862</v>
      </c>
      <c r="CC33" s="378" t="s">
        <v>863</v>
      </c>
      <c r="CD33" s="378" t="s">
        <v>864</v>
      </c>
      <c r="CE33" s="350"/>
    </row>
    <row r="34" spans="1:85" ht="20.25" customHeight="1">
      <c r="A34" s="414">
        <v>26</v>
      </c>
      <c r="B34" s="432" t="s">
        <v>944</v>
      </c>
      <c r="C34" s="436" t="s">
        <v>939</v>
      </c>
      <c r="D34" s="430">
        <v>1</v>
      </c>
      <c r="E34" s="430" t="s">
        <v>258</v>
      </c>
      <c r="F34" s="958"/>
      <c r="G34" s="959"/>
      <c r="H34" s="956"/>
      <c r="I34" s="956"/>
      <c r="J34" s="970">
        <v>460000</v>
      </c>
      <c r="K34" s="970">
        <v>460000</v>
      </c>
      <c r="L34" s="967">
        <v>0</v>
      </c>
      <c r="M34" s="967">
        <v>230000</v>
      </c>
      <c r="N34" s="967">
        <v>230000</v>
      </c>
      <c r="O34" s="967">
        <v>0</v>
      </c>
      <c r="P34" s="969"/>
      <c r="Q34" s="967">
        <f t="shared" si="5"/>
        <v>460000</v>
      </c>
      <c r="R34" s="976" t="s">
        <v>251</v>
      </c>
      <c r="AM34" s="51">
        <v>29</v>
      </c>
      <c r="AN34" s="442" t="s">
        <v>1044</v>
      </c>
      <c r="AO34" s="986">
        <v>900000</v>
      </c>
      <c r="AP34" s="51">
        <v>1</v>
      </c>
      <c r="AQ34" s="987">
        <v>900000</v>
      </c>
      <c r="AR34" s="988" t="s">
        <v>913</v>
      </c>
      <c r="AS34" s="985" t="s">
        <v>1045</v>
      </c>
      <c r="AT34" s="339" t="s">
        <v>1046</v>
      </c>
      <c r="BP34" s="402">
        <v>1</v>
      </c>
      <c r="BQ34" s="405" t="s">
        <v>865</v>
      </c>
      <c r="BR34" s="406">
        <v>500000</v>
      </c>
      <c r="BS34" s="406">
        <v>1</v>
      </c>
      <c r="BT34" s="406">
        <v>500000</v>
      </c>
      <c r="BU34" s="406">
        <v>500000</v>
      </c>
      <c r="BV34" s="405" t="s">
        <v>866</v>
      </c>
      <c r="BW34" s="405" t="s">
        <v>867</v>
      </c>
      <c r="BX34" s="405" t="s">
        <v>139</v>
      </c>
      <c r="BY34" s="405" t="s">
        <v>721</v>
      </c>
      <c r="BZ34" s="405" t="s">
        <v>868</v>
      </c>
      <c r="CA34" s="23" t="s">
        <v>869</v>
      </c>
      <c r="CB34" s="378" t="s">
        <v>870</v>
      </c>
      <c r="CC34" s="378" t="s">
        <v>871</v>
      </c>
      <c r="CD34" s="378" t="s">
        <v>872</v>
      </c>
      <c r="CE34" s="350"/>
    </row>
    <row r="35" spans="1:85" ht="20.25" customHeight="1">
      <c r="A35" s="957">
        <v>27</v>
      </c>
      <c r="B35" s="432" t="s">
        <v>945</v>
      </c>
      <c r="C35" s="436" t="s">
        <v>939</v>
      </c>
      <c r="D35" s="430">
        <v>1</v>
      </c>
      <c r="E35" s="430" t="s">
        <v>258</v>
      </c>
      <c r="F35" s="958"/>
      <c r="G35" s="959"/>
      <c r="H35" s="956"/>
      <c r="I35" s="956"/>
      <c r="J35" s="970">
        <v>400000</v>
      </c>
      <c r="K35" s="970">
        <v>400000</v>
      </c>
      <c r="L35" s="967">
        <v>0</v>
      </c>
      <c r="M35" s="967">
        <v>200000</v>
      </c>
      <c r="N35" s="967">
        <v>200000</v>
      </c>
      <c r="O35" s="967">
        <v>0</v>
      </c>
      <c r="P35" s="969"/>
      <c r="Q35" s="967">
        <f t="shared" si="5"/>
        <v>400000</v>
      </c>
      <c r="R35" s="976" t="s">
        <v>251</v>
      </c>
      <c r="AM35" s="51">
        <v>30</v>
      </c>
      <c r="AN35" s="985" t="s">
        <v>1047</v>
      </c>
      <c r="AO35" s="986">
        <v>400000</v>
      </c>
      <c r="AP35" s="51">
        <v>1</v>
      </c>
      <c r="AQ35" s="987">
        <v>400000</v>
      </c>
      <c r="AR35" s="988" t="s">
        <v>913</v>
      </c>
      <c r="AS35" s="985" t="s">
        <v>1048</v>
      </c>
      <c r="AT35" s="339" t="s">
        <v>1046</v>
      </c>
      <c r="BP35" s="402">
        <v>2</v>
      </c>
      <c r="BQ35" s="405" t="s">
        <v>873</v>
      </c>
      <c r="BR35" s="406">
        <v>5000000</v>
      </c>
      <c r="BS35" s="406">
        <v>1</v>
      </c>
      <c r="BT35" s="406">
        <v>5000000</v>
      </c>
      <c r="BU35" s="406">
        <v>5000000</v>
      </c>
      <c r="BV35" s="405" t="s">
        <v>866</v>
      </c>
      <c r="BW35" s="405" t="s">
        <v>867</v>
      </c>
      <c r="BX35" s="405" t="s">
        <v>139</v>
      </c>
      <c r="BY35" s="405" t="s">
        <v>721</v>
      </c>
      <c r="BZ35" s="405" t="s">
        <v>874</v>
      </c>
      <c r="CA35" s="379" t="s">
        <v>875</v>
      </c>
      <c r="CB35" s="378" t="s">
        <v>870</v>
      </c>
      <c r="CC35" s="378" t="s">
        <v>871</v>
      </c>
      <c r="CD35" s="378" t="s">
        <v>872</v>
      </c>
      <c r="CE35" s="350"/>
    </row>
    <row r="36" spans="1:85" ht="20.25" customHeight="1">
      <c r="A36" s="414">
        <v>28</v>
      </c>
      <c r="B36" s="432" t="s">
        <v>946</v>
      </c>
      <c r="C36" s="436" t="s">
        <v>939</v>
      </c>
      <c r="D36" s="430">
        <v>1</v>
      </c>
      <c r="E36" s="430" t="s">
        <v>258</v>
      </c>
      <c r="F36" s="958"/>
      <c r="G36" s="959"/>
      <c r="H36" s="956"/>
      <c r="I36" s="956"/>
      <c r="J36" s="970">
        <v>80000</v>
      </c>
      <c r="K36" s="970">
        <v>80000</v>
      </c>
      <c r="L36" s="967">
        <v>0</v>
      </c>
      <c r="M36" s="967">
        <v>80000</v>
      </c>
      <c r="N36" s="967">
        <v>0</v>
      </c>
      <c r="O36" s="967">
        <v>0</v>
      </c>
      <c r="P36" s="969"/>
      <c r="Q36" s="967">
        <f t="shared" si="5"/>
        <v>80000</v>
      </c>
      <c r="R36" s="976" t="s">
        <v>251</v>
      </c>
      <c r="AM36" s="51">
        <v>31</v>
      </c>
      <c r="AN36" s="996" t="s">
        <v>1049</v>
      </c>
      <c r="AO36" s="986">
        <v>1070000</v>
      </c>
      <c r="AP36" s="51">
        <v>1</v>
      </c>
      <c r="AQ36" s="987">
        <v>1070000</v>
      </c>
      <c r="AR36" s="988" t="s">
        <v>913</v>
      </c>
      <c r="AS36" s="993" t="s">
        <v>1050</v>
      </c>
      <c r="AT36" s="339" t="s">
        <v>1051</v>
      </c>
      <c r="BP36" s="402">
        <v>3</v>
      </c>
      <c r="BQ36" s="405" t="s">
        <v>876</v>
      </c>
      <c r="BR36" s="406">
        <v>550000</v>
      </c>
      <c r="BS36" s="406">
        <v>4</v>
      </c>
      <c r="BT36" s="406">
        <v>2200000</v>
      </c>
      <c r="BU36" s="406">
        <v>2200000</v>
      </c>
      <c r="BV36" s="405" t="s">
        <v>866</v>
      </c>
      <c r="BW36" s="405" t="s">
        <v>867</v>
      </c>
      <c r="BX36" s="405" t="s">
        <v>139</v>
      </c>
      <c r="BY36" s="405" t="s">
        <v>721</v>
      </c>
      <c r="BZ36" s="405" t="s">
        <v>868</v>
      </c>
      <c r="CA36" s="379" t="s">
        <v>875</v>
      </c>
      <c r="CB36" s="378" t="s">
        <v>870</v>
      </c>
      <c r="CC36" s="378" t="s">
        <v>871</v>
      </c>
      <c r="CD36" s="378" t="s">
        <v>872</v>
      </c>
      <c r="CE36" s="350"/>
    </row>
    <row r="37" spans="1:85" ht="20.25" customHeight="1">
      <c r="A37" s="414">
        <v>29</v>
      </c>
      <c r="B37" s="432" t="s">
        <v>947</v>
      </c>
      <c r="C37" s="436" t="s">
        <v>903</v>
      </c>
      <c r="D37" s="430">
        <v>1</v>
      </c>
      <c r="E37" s="430" t="s">
        <v>258</v>
      </c>
      <c r="F37" s="958"/>
      <c r="G37" s="959"/>
      <c r="H37" s="956"/>
      <c r="I37" s="956"/>
      <c r="J37" s="970">
        <v>400000</v>
      </c>
      <c r="K37" s="970">
        <v>400000</v>
      </c>
      <c r="L37" s="967">
        <v>0</v>
      </c>
      <c r="M37" s="967">
        <v>400000</v>
      </c>
      <c r="N37" s="967">
        <v>0</v>
      </c>
      <c r="O37" s="967">
        <v>0</v>
      </c>
      <c r="P37" s="969"/>
      <c r="Q37" s="967">
        <f t="shared" si="5"/>
        <v>400000</v>
      </c>
      <c r="R37" s="976" t="s">
        <v>251</v>
      </c>
      <c r="AM37" s="51">
        <v>32</v>
      </c>
      <c r="AN37" s="996" t="s">
        <v>1052</v>
      </c>
      <c r="AO37" s="986">
        <v>55000</v>
      </c>
      <c r="AP37" s="51">
        <v>1</v>
      </c>
      <c r="AQ37" s="987">
        <v>55000</v>
      </c>
      <c r="AR37" s="988" t="s">
        <v>913</v>
      </c>
      <c r="AS37" s="993" t="s">
        <v>1053</v>
      </c>
      <c r="AT37" s="339" t="s">
        <v>1051</v>
      </c>
      <c r="BP37" s="402">
        <v>4</v>
      </c>
      <c r="BQ37" s="405" t="s">
        <v>877</v>
      </c>
      <c r="BR37" s="406">
        <v>2580000</v>
      </c>
      <c r="BS37" s="406">
        <v>1</v>
      </c>
      <c r="BT37" s="406">
        <v>2580000</v>
      </c>
      <c r="BU37" s="406">
        <v>2580000</v>
      </c>
      <c r="BV37" s="405" t="s">
        <v>866</v>
      </c>
      <c r="BW37" s="405" t="s">
        <v>867</v>
      </c>
      <c r="BX37" s="405" t="s">
        <v>139</v>
      </c>
      <c r="BY37" s="405" t="s">
        <v>721</v>
      </c>
      <c r="BZ37" s="405" t="s">
        <v>874</v>
      </c>
      <c r="CA37" s="379" t="s">
        <v>875</v>
      </c>
      <c r="CB37" s="378" t="s">
        <v>870</v>
      </c>
      <c r="CC37" s="378" t="s">
        <v>871</v>
      </c>
      <c r="CD37" s="378" t="s">
        <v>872</v>
      </c>
      <c r="CE37" s="350"/>
    </row>
    <row r="38" spans="1:85" ht="20.25" customHeight="1">
      <c r="A38" s="414">
        <v>30</v>
      </c>
      <c r="B38" s="432" t="s">
        <v>948</v>
      </c>
      <c r="C38" s="436" t="s">
        <v>903</v>
      </c>
      <c r="D38" s="430">
        <v>1</v>
      </c>
      <c r="E38" s="430" t="s">
        <v>258</v>
      </c>
      <c r="F38" s="958"/>
      <c r="G38" s="959"/>
      <c r="H38" s="956"/>
      <c r="I38" s="956"/>
      <c r="J38" s="970">
        <v>100000</v>
      </c>
      <c r="K38" s="970">
        <v>100000</v>
      </c>
      <c r="L38" s="967">
        <v>0</v>
      </c>
      <c r="M38" s="967">
        <v>100000</v>
      </c>
      <c r="N38" s="967">
        <v>0</v>
      </c>
      <c r="O38" s="967">
        <v>0</v>
      </c>
      <c r="P38" s="969"/>
      <c r="Q38" s="967">
        <f t="shared" si="5"/>
        <v>100000</v>
      </c>
      <c r="R38" s="976" t="s">
        <v>251</v>
      </c>
      <c r="AM38" s="51">
        <v>33</v>
      </c>
      <c r="AN38" s="997" t="s">
        <v>1054</v>
      </c>
      <c r="AO38" s="986">
        <v>38000</v>
      </c>
      <c r="AP38" s="51">
        <v>1</v>
      </c>
      <c r="AQ38" s="987">
        <v>38000</v>
      </c>
      <c r="AR38" s="988" t="s">
        <v>913</v>
      </c>
      <c r="AS38" s="993" t="s">
        <v>1053</v>
      </c>
      <c r="AT38" s="339" t="s">
        <v>1051</v>
      </c>
      <c r="BP38" s="402">
        <v>5</v>
      </c>
      <c r="BQ38" s="405" t="s">
        <v>878</v>
      </c>
      <c r="BR38" s="406">
        <v>1450000</v>
      </c>
      <c r="BS38" s="406">
        <v>1</v>
      </c>
      <c r="BT38" s="406">
        <v>1450000</v>
      </c>
      <c r="BU38" s="406">
        <v>1450000</v>
      </c>
      <c r="BV38" s="405" t="s">
        <v>866</v>
      </c>
      <c r="BW38" s="405" t="s">
        <v>867</v>
      </c>
      <c r="BX38" s="405" t="s">
        <v>139</v>
      </c>
      <c r="BY38" s="405" t="s">
        <v>721</v>
      </c>
      <c r="BZ38" s="405" t="s">
        <v>874</v>
      </c>
      <c r="CA38" s="379" t="s">
        <v>875</v>
      </c>
      <c r="CB38" s="378" t="s">
        <v>870</v>
      </c>
      <c r="CC38" s="378" t="s">
        <v>871</v>
      </c>
      <c r="CD38" s="378" t="s">
        <v>872</v>
      </c>
      <c r="CE38" s="350"/>
    </row>
    <row r="39" spans="1:85" ht="20.25" customHeight="1">
      <c r="A39" s="977">
        <v>31</v>
      </c>
      <c r="B39" s="432" t="s">
        <v>949</v>
      </c>
      <c r="C39" s="436" t="s">
        <v>903</v>
      </c>
      <c r="D39" s="430">
        <v>1</v>
      </c>
      <c r="E39" s="430" t="s">
        <v>258</v>
      </c>
      <c r="F39" s="958"/>
      <c r="G39" s="959"/>
      <c r="H39" s="956"/>
      <c r="I39" s="956"/>
      <c r="J39" s="970">
        <v>300000</v>
      </c>
      <c r="K39" s="970">
        <v>300000</v>
      </c>
      <c r="L39" s="967">
        <v>150000</v>
      </c>
      <c r="M39" s="967">
        <v>150000</v>
      </c>
      <c r="N39" s="967">
        <v>0</v>
      </c>
      <c r="O39" s="967">
        <v>0</v>
      </c>
      <c r="P39" s="969"/>
      <c r="Q39" s="967">
        <f>M39+N39+O39+L39</f>
        <v>300000</v>
      </c>
      <c r="R39" s="976" t="s">
        <v>251</v>
      </c>
      <c r="AM39" s="51">
        <v>34</v>
      </c>
      <c r="AN39" s="442" t="s">
        <v>1055</v>
      </c>
      <c r="AO39" s="986">
        <v>600000</v>
      </c>
      <c r="AP39" s="51">
        <v>2</v>
      </c>
      <c r="AQ39" s="987">
        <v>1200000</v>
      </c>
      <c r="AR39" s="988" t="s">
        <v>913</v>
      </c>
      <c r="AS39" s="993" t="s">
        <v>1053</v>
      </c>
      <c r="AT39" s="339" t="s">
        <v>1051</v>
      </c>
      <c r="BP39" s="402">
        <v>6</v>
      </c>
      <c r="BQ39" s="405" t="s">
        <v>879</v>
      </c>
      <c r="BR39" s="406">
        <v>1400000</v>
      </c>
      <c r="BS39" s="406">
        <v>1</v>
      </c>
      <c r="BT39" s="406">
        <v>1400000</v>
      </c>
      <c r="BU39" s="406">
        <v>1400000</v>
      </c>
      <c r="BV39" s="405" t="s">
        <v>866</v>
      </c>
      <c r="BW39" s="405" t="s">
        <v>867</v>
      </c>
      <c r="BX39" s="405" t="s">
        <v>139</v>
      </c>
      <c r="BY39" s="405" t="s">
        <v>721</v>
      </c>
      <c r="BZ39" s="405" t="s">
        <v>874</v>
      </c>
      <c r="CA39" s="379" t="s">
        <v>875</v>
      </c>
      <c r="CB39" s="378" t="s">
        <v>870</v>
      </c>
      <c r="CC39" s="378" t="s">
        <v>871</v>
      </c>
      <c r="CD39" s="378" t="s">
        <v>872</v>
      </c>
      <c r="CE39" s="350"/>
    </row>
    <row r="40" spans="1:85" ht="20.25" customHeight="1">
      <c r="A40" s="414">
        <v>32</v>
      </c>
      <c r="B40" s="432" t="s">
        <v>950</v>
      </c>
      <c r="C40" s="436" t="s">
        <v>903</v>
      </c>
      <c r="D40" s="430">
        <v>1</v>
      </c>
      <c r="E40" s="430" t="s">
        <v>258</v>
      </c>
      <c r="F40" s="958"/>
      <c r="G40" s="959"/>
      <c r="H40" s="956"/>
      <c r="I40" s="956"/>
      <c r="J40" s="970">
        <v>50000</v>
      </c>
      <c r="K40" s="970">
        <v>50000</v>
      </c>
      <c r="L40" s="967">
        <v>50000</v>
      </c>
      <c r="M40" s="967">
        <v>0</v>
      </c>
      <c r="N40" s="967">
        <v>0</v>
      </c>
      <c r="O40" s="967">
        <v>0</v>
      </c>
      <c r="P40" s="969"/>
      <c r="Q40" s="967">
        <f>M40+N40+O40+L40</f>
        <v>50000</v>
      </c>
      <c r="R40" s="976" t="s">
        <v>251</v>
      </c>
      <c r="AM40" s="51">
        <v>35</v>
      </c>
      <c r="AN40" s="442" t="s">
        <v>1056</v>
      </c>
      <c r="AO40" s="998">
        <v>930000</v>
      </c>
      <c r="AP40" s="51">
        <v>2</v>
      </c>
      <c r="AQ40" s="782">
        <f t="shared" ref="AQ40:AQ42" si="6">AO40*AP40</f>
        <v>1860000</v>
      </c>
      <c r="AR40" s="988" t="s">
        <v>913</v>
      </c>
      <c r="AS40" s="442" t="s">
        <v>1057</v>
      </c>
      <c r="AT40" s="440" t="s">
        <v>1058</v>
      </c>
      <c r="BP40" s="402">
        <v>7</v>
      </c>
      <c r="BQ40" s="405" t="s">
        <v>880</v>
      </c>
      <c r="BR40" s="406">
        <v>1200000</v>
      </c>
      <c r="BS40" s="406">
        <v>1</v>
      </c>
      <c r="BT40" s="406">
        <v>1200000</v>
      </c>
      <c r="BU40" s="406">
        <v>1200000</v>
      </c>
      <c r="BV40" s="405" t="s">
        <v>866</v>
      </c>
      <c r="BW40" s="405" t="s">
        <v>867</v>
      </c>
      <c r="BX40" s="405" t="s">
        <v>139</v>
      </c>
      <c r="BY40" s="405" t="s">
        <v>721</v>
      </c>
      <c r="BZ40" s="405" t="s">
        <v>874</v>
      </c>
      <c r="CA40" s="379" t="s">
        <v>875</v>
      </c>
      <c r="CB40" s="378" t="s">
        <v>870</v>
      </c>
      <c r="CC40" s="378" t="s">
        <v>871</v>
      </c>
      <c r="CD40" s="378" t="s">
        <v>872</v>
      </c>
      <c r="CE40" s="350"/>
    </row>
    <row r="41" spans="1:85" ht="20.25" customHeight="1">
      <c r="A41" s="414">
        <v>33</v>
      </c>
      <c r="B41" s="432" t="s">
        <v>951</v>
      </c>
      <c r="C41" s="436" t="s">
        <v>903</v>
      </c>
      <c r="D41" s="430">
        <v>1</v>
      </c>
      <c r="E41" s="430" t="s">
        <v>258</v>
      </c>
      <c r="F41" s="958"/>
      <c r="G41" s="959"/>
      <c r="H41" s="956"/>
      <c r="I41" s="956"/>
      <c r="J41" s="970">
        <v>100000</v>
      </c>
      <c r="K41" s="970">
        <v>100000</v>
      </c>
      <c r="L41" s="967">
        <v>0</v>
      </c>
      <c r="M41" s="967">
        <v>100000</v>
      </c>
      <c r="N41" s="967">
        <v>0</v>
      </c>
      <c r="O41" s="967">
        <v>0</v>
      </c>
      <c r="P41" s="969"/>
      <c r="Q41" s="967">
        <f>M41+N41+O41+L41</f>
        <v>100000</v>
      </c>
      <c r="R41" s="976" t="s">
        <v>251</v>
      </c>
      <c r="AM41" s="51">
        <v>36</v>
      </c>
      <c r="AN41" s="440" t="s">
        <v>1059</v>
      </c>
      <c r="AO41" s="999">
        <v>500000</v>
      </c>
      <c r="AP41" s="1000">
        <v>1</v>
      </c>
      <c r="AQ41" s="789">
        <f t="shared" si="6"/>
        <v>500000</v>
      </c>
      <c r="AR41" s="1001" t="s">
        <v>913</v>
      </c>
      <c r="AS41" s="985" t="s">
        <v>1060</v>
      </c>
      <c r="AT41" s="442" t="s">
        <v>1061</v>
      </c>
      <c r="BP41" s="402">
        <v>8</v>
      </c>
      <c r="BQ41" s="405" t="s">
        <v>881</v>
      </c>
      <c r="BR41" s="406">
        <v>2500000</v>
      </c>
      <c r="BS41" s="406">
        <v>1</v>
      </c>
      <c r="BT41" s="406">
        <v>2500000</v>
      </c>
      <c r="BU41" s="406">
        <v>2500000</v>
      </c>
      <c r="BV41" s="405" t="s">
        <v>866</v>
      </c>
      <c r="BW41" s="405" t="s">
        <v>867</v>
      </c>
      <c r="BX41" s="405" t="s">
        <v>139</v>
      </c>
      <c r="BY41" s="405" t="s">
        <v>721</v>
      </c>
      <c r="BZ41" s="405" t="s">
        <v>874</v>
      </c>
      <c r="CA41" s="379" t="s">
        <v>875</v>
      </c>
      <c r="CB41" s="378" t="s">
        <v>870</v>
      </c>
      <c r="CC41" s="378" t="s">
        <v>871</v>
      </c>
      <c r="CD41" s="378" t="s">
        <v>872</v>
      </c>
      <c r="CE41" s="350"/>
    </row>
    <row r="42" spans="1:85" ht="20.25" customHeight="1">
      <c r="A42" s="414">
        <v>34</v>
      </c>
      <c r="B42" s="432" t="s">
        <v>952</v>
      </c>
      <c r="C42" s="436" t="s">
        <v>903</v>
      </c>
      <c r="D42" s="430">
        <v>1</v>
      </c>
      <c r="E42" s="430" t="s">
        <v>258</v>
      </c>
      <c r="F42" s="958"/>
      <c r="G42" s="959"/>
      <c r="H42" s="956"/>
      <c r="I42" s="956"/>
      <c r="J42" s="970">
        <v>400000</v>
      </c>
      <c r="K42" s="970">
        <v>400000</v>
      </c>
      <c r="L42" s="967">
        <v>0</v>
      </c>
      <c r="M42" s="967">
        <v>200000</v>
      </c>
      <c r="N42" s="967">
        <v>200000</v>
      </c>
      <c r="O42" s="967">
        <v>0</v>
      </c>
      <c r="P42" s="969"/>
      <c r="Q42" s="967">
        <f>M42+N42+O42+L42</f>
        <v>400000</v>
      </c>
      <c r="R42" s="976" t="s">
        <v>251</v>
      </c>
      <c r="AM42" s="51">
        <v>37</v>
      </c>
      <c r="AN42" s="440" t="s">
        <v>1062</v>
      </c>
      <c r="AO42" s="999">
        <v>500000</v>
      </c>
      <c r="AP42" s="1000">
        <v>1</v>
      </c>
      <c r="AQ42" s="789">
        <f t="shared" si="6"/>
        <v>500000</v>
      </c>
      <c r="AR42" s="1001" t="s">
        <v>913</v>
      </c>
      <c r="AS42" s="985" t="s">
        <v>1060</v>
      </c>
      <c r="AT42" s="442" t="s">
        <v>1061</v>
      </c>
      <c r="BP42" s="407"/>
      <c r="BQ42" s="407"/>
      <c r="BR42" s="21"/>
      <c r="BS42" s="407"/>
      <c r="BT42" s="407"/>
      <c r="BU42" s="408">
        <f>SUM(BU34:BU41)</f>
        <v>16830000</v>
      </c>
      <c r="BV42" s="407"/>
      <c r="BW42" s="407"/>
      <c r="BX42" s="407"/>
      <c r="BY42" s="407"/>
      <c r="BZ42" s="407"/>
      <c r="CA42" s="407"/>
      <c r="CB42" s="409"/>
      <c r="CC42" s="409"/>
      <c r="CD42" s="409"/>
      <c r="CE42" s="350"/>
    </row>
    <row r="43" spans="1:85" ht="20.25" customHeight="1">
      <c r="A43" s="1294" t="s">
        <v>198</v>
      </c>
      <c r="B43" s="1294"/>
      <c r="C43" s="1294"/>
      <c r="D43" s="1294"/>
      <c r="E43" s="1294"/>
      <c r="F43" s="971"/>
      <c r="G43" s="971"/>
      <c r="H43" s="972"/>
      <c r="I43" s="973"/>
      <c r="J43" s="974">
        <f t="shared" ref="J43:O43" si="7">SUM(J10:J42)</f>
        <v>18090000</v>
      </c>
      <c r="K43" s="974">
        <f t="shared" si="7"/>
        <v>18090000</v>
      </c>
      <c r="L43" s="974">
        <f t="shared" si="7"/>
        <v>380000</v>
      </c>
      <c r="M43" s="974">
        <f t="shared" si="7"/>
        <v>6303333.333333334</v>
      </c>
      <c r="N43" s="974">
        <f t="shared" si="7"/>
        <v>5173333.333333334</v>
      </c>
      <c r="O43" s="974">
        <f t="shared" si="7"/>
        <v>3713333.333333334</v>
      </c>
      <c r="P43" s="974"/>
      <c r="Q43" s="974">
        <f>SUM(Q8:Q42)</f>
        <v>26590000</v>
      </c>
      <c r="R43" s="963"/>
      <c r="AM43" s="1310"/>
      <c r="AN43" s="1310"/>
      <c r="AV43" s="1311" t="s">
        <v>1271</v>
      </c>
      <c r="AW43" s="1311"/>
      <c r="AX43" s="1311"/>
      <c r="AY43" s="1311"/>
      <c r="AZ43" s="1311"/>
      <c r="BA43" s="1311"/>
      <c r="BB43" s="1311"/>
      <c r="BC43" s="1311"/>
      <c r="BD43" s="1311"/>
      <c r="BE43" s="1311"/>
      <c r="BF43" s="1311"/>
      <c r="BG43" s="1311"/>
      <c r="BH43" s="1311"/>
      <c r="BI43" s="1311"/>
      <c r="BJ43" s="1311"/>
      <c r="BK43" s="1311"/>
      <c r="BL43" s="1311"/>
      <c r="BM43" s="1311"/>
      <c r="BN43" s="1311"/>
    </row>
    <row r="44" spans="1:85" ht="20.25" customHeight="1">
      <c r="AM44" s="1178" t="s">
        <v>906</v>
      </c>
      <c r="AN44" s="1178"/>
      <c r="AO44" s="1178"/>
      <c r="AP44" s="1178"/>
      <c r="AQ44" s="1178"/>
      <c r="AR44" s="1178"/>
      <c r="AS44" s="1178"/>
      <c r="AT44" s="1178"/>
      <c r="AV44" s="1311" t="s">
        <v>1272</v>
      </c>
      <c r="AW44" s="1311"/>
      <c r="AX44" s="1311"/>
      <c r="AY44" s="1311"/>
      <c r="AZ44" s="1311"/>
      <c r="BA44" s="1311"/>
      <c r="BB44" s="1311"/>
      <c r="BC44" s="1311"/>
      <c r="BD44" s="1311"/>
      <c r="BE44" s="1311"/>
      <c r="BF44" s="1311"/>
      <c r="BG44" s="1311"/>
      <c r="BH44" s="1311"/>
      <c r="BI44" s="1311"/>
      <c r="BJ44" s="1311"/>
      <c r="BK44" s="1311"/>
      <c r="BL44" s="1311"/>
      <c r="BM44" s="1311"/>
      <c r="BN44" s="1311"/>
      <c r="BP44" s="480" t="s">
        <v>882</v>
      </c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</row>
    <row r="45" spans="1:85" ht="20.25" customHeight="1">
      <c r="AM45" s="1278" t="s">
        <v>1549</v>
      </c>
      <c r="AN45" s="1278"/>
      <c r="AO45" s="1278"/>
      <c r="AP45" s="1278"/>
      <c r="AQ45" s="1278"/>
      <c r="AR45" s="1278"/>
      <c r="AS45" s="1278"/>
      <c r="AT45" s="1278"/>
      <c r="AV45" s="1280" t="s">
        <v>1546</v>
      </c>
      <c r="AW45" s="1280" t="s">
        <v>907</v>
      </c>
      <c r="AX45" s="1280"/>
      <c r="AY45" s="1280"/>
      <c r="AZ45" s="1318" t="s">
        <v>245</v>
      </c>
      <c r="BA45" s="1319" t="s">
        <v>854</v>
      </c>
      <c r="BB45" s="1320" t="s">
        <v>957</v>
      </c>
      <c r="BC45" s="1319" t="s">
        <v>958</v>
      </c>
      <c r="BD45" s="1280" t="s">
        <v>959</v>
      </c>
      <c r="BE45" s="1280" t="s">
        <v>960</v>
      </c>
      <c r="BF45" s="1280" t="s">
        <v>858</v>
      </c>
      <c r="BG45" s="1280" t="s">
        <v>798</v>
      </c>
      <c r="BH45" s="1281" t="s">
        <v>961</v>
      </c>
      <c r="BI45" s="1281" t="s">
        <v>962</v>
      </c>
      <c r="BJ45" s="1281" t="s">
        <v>963</v>
      </c>
      <c r="BK45" s="1281" t="s">
        <v>910</v>
      </c>
      <c r="BL45" s="1281" t="s">
        <v>964</v>
      </c>
      <c r="BN45" s="1316" t="s">
        <v>965</v>
      </c>
      <c r="BP45" s="480" t="s">
        <v>883</v>
      </c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</row>
    <row r="46" spans="1:85" ht="20.25" customHeight="1">
      <c r="AV46" s="1280"/>
      <c r="AW46" s="1280"/>
      <c r="AX46" s="1280"/>
      <c r="AY46" s="1280"/>
      <c r="AZ46" s="1318"/>
      <c r="BA46" s="1319"/>
      <c r="BB46" s="1320"/>
      <c r="BC46" s="1319"/>
      <c r="BD46" s="1280"/>
      <c r="BE46" s="1280"/>
      <c r="BF46" s="1280"/>
      <c r="BG46" s="1280"/>
      <c r="BH46" s="1281"/>
      <c r="BI46" s="1281"/>
      <c r="BJ46" s="1281"/>
      <c r="BK46" s="1281"/>
      <c r="BL46" s="1281"/>
      <c r="BN46" s="1317"/>
      <c r="BP46" s="410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2"/>
      <c r="CC46" s="332"/>
      <c r="CD46" s="332"/>
      <c r="CE46" s="332"/>
      <c r="CF46" s="332"/>
      <c r="CG46" s="331"/>
    </row>
    <row r="47" spans="1:85" ht="20.25" customHeight="1">
      <c r="AM47" s="1279" t="s">
        <v>799</v>
      </c>
      <c r="AN47" s="1280" t="s">
        <v>1550</v>
      </c>
      <c r="AO47" s="1281" t="s">
        <v>245</v>
      </c>
      <c r="AP47" s="1282" t="s">
        <v>854</v>
      </c>
      <c r="AQ47" s="1281" t="s">
        <v>908</v>
      </c>
      <c r="AR47" s="1280" t="s">
        <v>909</v>
      </c>
      <c r="AS47" s="1280" t="s">
        <v>910</v>
      </c>
      <c r="AT47" s="1309" t="s">
        <v>911</v>
      </c>
      <c r="AV47" s="1280"/>
      <c r="AW47" s="1280"/>
      <c r="AX47" s="1280"/>
      <c r="AY47" s="1280"/>
      <c r="AZ47" s="1318"/>
      <c r="BA47" s="1319"/>
      <c r="BB47" s="1320"/>
      <c r="BC47" s="1319"/>
      <c r="BD47" s="1280"/>
      <c r="BE47" s="1280"/>
      <c r="BF47" s="1280"/>
      <c r="BG47" s="1280"/>
      <c r="BH47" s="1281"/>
      <c r="BI47" s="1281"/>
      <c r="BJ47" s="1281"/>
      <c r="BK47" s="1281"/>
      <c r="BL47" s="1281"/>
      <c r="BN47" s="1317"/>
      <c r="BP47" s="1284" t="s">
        <v>215</v>
      </c>
      <c r="BQ47" s="1279" t="s">
        <v>137</v>
      </c>
      <c r="BR47" s="1279"/>
      <c r="BS47" s="1279"/>
      <c r="BT47" s="1279" t="s">
        <v>400</v>
      </c>
      <c r="BU47" s="1337" t="s">
        <v>244</v>
      </c>
      <c r="BV47" s="1337"/>
      <c r="BW47" s="1337"/>
      <c r="BX47" s="1279" t="s">
        <v>886</v>
      </c>
      <c r="BY47" s="1290" t="s">
        <v>887</v>
      </c>
      <c r="BZ47" s="1290" t="s">
        <v>888</v>
      </c>
      <c r="CA47" s="1345" t="s">
        <v>891</v>
      </c>
      <c r="CB47" s="1347" t="s">
        <v>892</v>
      </c>
      <c r="CC47" s="1347" t="s">
        <v>893</v>
      </c>
      <c r="CD47" s="1347" t="s">
        <v>894</v>
      </c>
      <c r="CE47" s="1288" t="s">
        <v>889</v>
      </c>
      <c r="CF47" s="1288"/>
      <c r="CG47" s="412" t="s">
        <v>890</v>
      </c>
    </row>
    <row r="48" spans="1:85" ht="24.6">
      <c r="AM48" s="1279"/>
      <c r="AN48" s="1280"/>
      <c r="AO48" s="1281"/>
      <c r="AP48" s="1282"/>
      <c r="AQ48" s="1281"/>
      <c r="AR48" s="1280"/>
      <c r="AS48" s="1280"/>
      <c r="AT48" s="1309"/>
      <c r="AV48" s="1280"/>
      <c r="AW48" s="1280"/>
      <c r="AX48" s="1280"/>
      <c r="AY48" s="1280"/>
      <c r="AZ48" s="1318"/>
      <c r="BA48" s="1319"/>
      <c r="BB48" s="1320"/>
      <c r="BC48" s="1319"/>
      <c r="BD48" s="1280"/>
      <c r="BE48" s="1280"/>
      <c r="BF48" s="1280"/>
      <c r="BG48" s="1280"/>
      <c r="BH48" s="1281"/>
      <c r="BI48" s="1281"/>
      <c r="BJ48" s="1281"/>
      <c r="BK48" s="1281"/>
      <c r="BL48" s="1281"/>
      <c r="BN48" s="1317"/>
      <c r="BP48" s="1284"/>
      <c r="BQ48" s="1279"/>
      <c r="BR48" s="1279"/>
      <c r="BS48" s="1279"/>
      <c r="BT48" s="1279"/>
      <c r="BU48" s="1337"/>
      <c r="BV48" s="1337"/>
      <c r="BW48" s="1337"/>
      <c r="BX48" s="1279"/>
      <c r="BY48" s="1344"/>
      <c r="BZ48" s="1344"/>
      <c r="CA48" s="1346"/>
      <c r="CB48" s="1348"/>
      <c r="CC48" s="1348"/>
      <c r="CD48" s="1348"/>
      <c r="CE48" s="1288"/>
      <c r="CF48" s="1288"/>
      <c r="CG48" s="413"/>
    </row>
    <row r="49" spans="39:85" ht="20.25" customHeight="1">
      <c r="AM49" s="31">
        <v>38</v>
      </c>
      <c r="AN49" s="1002" t="s">
        <v>1063</v>
      </c>
      <c r="AO49" s="449">
        <v>500000</v>
      </c>
      <c r="AP49" s="457">
        <v>1</v>
      </c>
      <c r="AQ49" s="458">
        <f>AO49*AP49</f>
        <v>500000</v>
      </c>
      <c r="AR49" s="459" t="s">
        <v>913</v>
      </c>
      <c r="AS49" s="376" t="s">
        <v>1060</v>
      </c>
      <c r="AT49" s="270" t="s">
        <v>1061</v>
      </c>
      <c r="AV49" s="16"/>
      <c r="AW49" s="1073" t="s">
        <v>966</v>
      </c>
      <c r="AX49" s="1073"/>
      <c r="AY49" s="1073"/>
      <c r="AZ49" s="1074"/>
      <c r="BA49" s="1075"/>
      <c r="BB49" s="1076">
        <f>SUM(BB50:BB69)</f>
        <v>4955300</v>
      </c>
      <c r="BC49" s="1076">
        <f>SUM(BC50:BC69)</f>
        <v>4955300</v>
      </c>
      <c r="BD49" s="1073"/>
      <c r="BE49" s="1073"/>
      <c r="BF49" s="1073"/>
      <c r="BG49" s="1073"/>
      <c r="BH49" s="1077"/>
      <c r="BI49" s="1077"/>
      <c r="BJ49" s="1077"/>
      <c r="BK49" s="1077"/>
      <c r="BL49" s="1073"/>
      <c r="BP49" s="1284"/>
      <c r="BQ49" s="1279"/>
      <c r="BR49" s="1279"/>
      <c r="BS49" s="1279"/>
      <c r="BT49" s="1279"/>
      <c r="BU49" s="1090" t="s">
        <v>895</v>
      </c>
      <c r="BV49" s="1090" t="s">
        <v>896</v>
      </c>
      <c r="BW49" s="1090" t="s">
        <v>897</v>
      </c>
      <c r="BX49" s="1279"/>
      <c r="BY49" s="1291"/>
      <c r="BZ49" s="1291"/>
      <c r="CA49" s="963" t="s">
        <v>898</v>
      </c>
      <c r="CB49" s="964" t="s">
        <v>899</v>
      </c>
      <c r="CC49" s="964" t="s">
        <v>900</v>
      </c>
      <c r="CD49" s="964" t="s">
        <v>901</v>
      </c>
      <c r="CE49" s="964" t="s">
        <v>195</v>
      </c>
      <c r="CF49" s="966" t="s">
        <v>250</v>
      </c>
      <c r="CG49" s="1087"/>
    </row>
    <row r="50" spans="39:85" ht="20.25" customHeight="1">
      <c r="AM50" s="31">
        <v>39</v>
      </c>
      <c r="AN50" s="270" t="s">
        <v>1064</v>
      </c>
      <c r="AO50" s="449">
        <v>490000</v>
      </c>
      <c r="AP50" s="457">
        <v>3</v>
      </c>
      <c r="AQ50" s="458">
        <f>AO50*AP50</f>
        <v>1470000</v>
      </c>
      <c r="AR50" s="459" t="s">
        <v>1065</v>
      </c>
      <c r="AS50" s="270" t="s">
        <v>1066</v>
      </c>
      <c r="AT50" s="270" t="s">
        <v>1067</v>
      </c>
      <c r="AV50" s="450">
        <v>1</v>
      </c>
      <c r="AW50" s="424" t="s">
        <v>1273</v>
      </c>
      <c r="AX50" s="424"/>
      <c r="AY50" s="424"/>
      <c r="AZ50" s="1050">
        <v>499900</v>
      </c>
      <c r="BA50" s="1051">
        <v>1</v>
      </c>
      <c r="BB50" s="1052">
        <f>AZ50*BA50</f>
        <v>499900</v>
      </c>
      <c r="BC50" s="1052">
        <f>BB50</f>
        <v>499900</v>
      </c>
      <c r="BD50" s="1040" t="s">
        <v>144</v>
      </c>
      <c r="BE50" s="1040" t="s">
        <v>867</v>
      </c>
      <c r="BF50" s="1040" t="s">
        <v>867</v>
      </c>
      <c r="BG50" s="1040" t="s">
        <v>139</v>
      </c>
      <c r="BH50" s="1053"/>
      <c r="BI50" s="1053"/>
      <c r="BJ50" s="1054"/>
      <c r="BK50" s="1053"/>
      <c r="BL50" s="1055" t="s">
        <v>1274</v>
      </c>
      <c r="BP50" s="1088">
        <v>1</v>
      </c>
      <c r="BQ50" s="1335" t="s">
        <v>902</v>
      </c>
      <c r="BR50" s="1335"/>
      <c r="BS50" s="1335"/>
      <c r="BT50" s="416" t="s">
        <v>903</v>
      </c>
      <c r="BU50" s="417">
        <v>0</v>
      </c>
      <c r="BV50" s="417">
        <v>0</v>
      </c>
      <c r="BW50" s="417">
        <v>0</v>
      </c>
      <c r="BX50" s="417">
        <v>0</v>
      </c>
      <c r="BY50" s="417">
        <f>6500000-50700-273000-135200</f>
        <v>6041100</v>
      </c>
      <c r="BZ50" s="417">
        <v>6041100</v>
      </c>
      <c r="CA50" s="417">
        <v>0</v>
      </c>
      <c r="CB50" s="417">
        <f>BZ50/3</f>
        <v>2013700</v>
      </c>
      <c r="CC50" s="417">
        <f>BZ50/3</f>
        <v>2013700</v>
      </c>
      <c r="CD50" s="417">
        <f>BZ50/3</f>
        <v>2013700</v>
      </c>
      <c r="CE50" s="418"/>
      <c r="CF50" s="330">
        <f>CB50+CC50+CD50</f>
        <v>6041100</v>
      </c>
      <c r="CG50" s="918" t="s">
        <v>394</v>
      </c>
    </row>
    <row r="51" spans="39:85" ht="20.25" customHeight="1">
      <c r="AM51" s="31">
        <v>40</v>
      </c>
      <c r="AN51" s="1003" t="s">
        <v>1068</v>
      </c>
      <c r="AO51" s="438">
        <v>430000</v>
      </c>
      <c r="AP51" s="439">
        <v>3</v>
      </c>
      <c r="AQ51" s="1004">
        <f>AO51*AP51</f>
        <v>1290000</v>
      </c>
      <c r="AR51" s="1005" t="s">
        <v>1069</v>
      </c>
      <c r="AS51" s="1006" t="s">
        <v>1001</v>
      </c>
      <c r="AT51" s="1007" t="s">
        <v>1067</v>
      </c>
      <c r="AV51" s="450">
        <v>2</v>
      </c>
      <c r="AW51" s="270" t="s">
        <v>1275</v>
      </c>
      <c r="AX51" s="270"/>
      <c r="AY51" s="270"/>
      <c r="AZ51" s="1050">
        <v>490000</v>
      </c>
      <c r="BA51" s="1051">
        <v>1</v>
      </c>
      <c r="BB51" s="1052">
        <f>AZ51*BA51</f>
        <v>490000</v>
      </c>
      <c r="BC51" s="1052">
        <f>BB51</f>
        <v>490000</v>
      </c>
      <c r="BD51" s="1040" t="s">
        <v>144</v>
      </c>
      <c r="BE51" s="1040" t="s">
        <v>867</v>
      </c>
      <c r="BF51" s="1040" t="s">
        <v>867</v>
      </c>
      <c r="BG51" s="1040" t="s">
        <v>139</v>
      </c>
      <c r="BH51" s="1053"/>
      <c r="BI51" s="1053"/>
      <c r="BJ51" s="1053"/>
      <c r="BK51" s="1053"/>
      <c r="BL51" s="1056" t="s">
        <v>981</v>
      </c>
      <c r="BP51" s="1088">
        <v>2</v>
      </c>
      <c r="BQ51" s="1335" t="s">
        <v>904</v>
      </c>
      <c r="BR51" s="1335"/>
      <c r="BS51" s="1335"/>
      <c r="BT51" s="416" t="s">
        <v>903</v>
      </c>
      <c r="BU51" s="417">
        <v>0</v>
      </c>
      <c r="BV51" s="417">
        <v>0</v>
      </c>
      <c r="BW51" s="417">
        <v>0</v>
      </c>
      <c r="BX51" s="417">
        <v>0</v>
      </c>
      <c r="BY51" s="417">
        <v>250000</v>
      </c>
      <c r="BZ51" s="417">
        <v>250000</v>
      </c>
      <c r="CA51" s="417">
        <v>0</v>
      </c>
      <c r="CB51" s="417">
        <f>BZ51/3</f>
        <v>83333.333333333328</v>
      </c>
      <c r="CC51" s="417">
        <f>BZ51/3</f>
        <v>83333.333333333328</v>
      </c>
      <c r="CD51" s="417">
        <f>BZ51/3</f>
        <v>83333.333333333328</v>
      </c>
      <c r="CE51" s="418"/>
      <c r="CF51" s="330">
        <f>CB51+CC51+CD51</f>
        <v>250000</v>
      </c>
      <c r="CG51" s="490" t="s">
        <v>251</v>
      </c>
    </row>
    <row r="52" spans="39:85" ht="20.25" customHeight="1">
      <c r="AM52" s="31">
        <v>41</v>
      </c>
      <c r="AN52" s="448" t="s">
        <v>1070</v>
      </c>
      <c r="AO52" s="453">
        <v>370000</v>
      </c>
      <c r="AP52" s="1008">
        <v>1</v>
      </c>
      <c r="AQ52" s="377">
        <f>AO52*AP52</f>
        <v>370000</v>
      </c>
      <c r="AR52" s="1009" t="s">
        <v>1071</v>
      </c>
      <c r="AS52" s="445"/>
      <c r="AT52" s="445" t="s">
        <v>3</v>
      </c>
      <c r="AV52" s="450">
        <v>3</v>
      </c>
      <c r="AW52" s="445" t="s">
        <v>1276</v>
      </c>
      <c r="AX52" s="445"/>
      <c r="AY52" s="445"/>
      <c r="AZ52" s="1052">
        <v>50000</v>
      </c>
      <c r="BA52" s="1057">
        <v>1</v>
      </c>
      <c r="BB52" s="1052">
        <f>AZ52*BA52</f>
        <v>50000</v>
      </c>
      <c r="BC52" s="1052">
        <f>BB52</f>
        <v>50000</v>
      </c>
      <c r="BD52" s="1040" t="s">
        <v>144</v>
      </c>
      <c r="BE52" s="1040" t="s">
        <v>867</v>
      </c>
      <c r="BF52" s="1040" t="s">
        <v>867</v>
      </c>
      <c r="BG52" s="1040" t="s">
        <v>139</v>
      </c>
      <c r="BH52" s="1053"/>
      <c r="BI52" s="1053"/>
      <c r="BJ52" s="1053"/>
      <c r="BK52" s="1054"/>
      <c r="BL52" s="1056" t="s">
        <v>981</v>
      </c>
      <c r="BP52" s="1088">
        <v>3</v>
      </c>
      <c r="BQ52" s="1335" t="s">
        <v>905</v>
      </c>
      <c r="BR52" s="1335"/>
      <c r="BS52" s="1335"/>
      <c r="BT52" s="416" t="s">
        <v>903</v>
      </c>
      <c r="BU52" s="417"/>
      <c r="BV52" s="417"/>
      <c r="BW52" s="417"/>
      <c r="BX52" s="417"/>
      <c r="BY52" s="417">
        <v>1300000</v>
      </c>
      <c r="BZ52" s="417">
        <v>1300000</v>
      </c>
      <c r="CA52" s="417">
        <v>650000</v>
      </c>
      <c r="CB52" s="417">
        <v>650000</v>
      </c>
      <c r="CC52" s="417">
        <v>0</v>
      </c>
      <c r="CD52" s="417">
        <v>0</v>
      </c>
      <c r="CE52" s="418"/>
      <c r="CF52" s="330">
        <f>CB52+CC52+CD52+CA52</f>
        <v>1300000</v>
      </c>
      <c r="CG52" s="490" t="s">
        <v>251</v>
      </c>
    </row>
    <row r="53" spans="39:85" ht="20.25" customHeight="1">
      <c r="AM53" s="31">
        <v>42</v>
      </c>
      <c r="AN53" s="445" t="s">
        <v>1072</v>
      </c>
      <c r="AO53" s="390">
        <v>350000</v>
      </c>
      <c r="AP53" s="31">
        <v>1</v>
      </c>
      <c r="AQ53" s="390">
        <v>350000</v>
      </c>
      <c r="AR53" s="459" t="s">
        <v>913</v>
      </c>
      <c r="AS53" s="445" t="s">
        <v>1001</v>
      </c>
      <c r="AT53" s="445" t="s">
        <v>1073</v>
      </c>
      <c r="AV53" s="450">
        <v>4</v>
      </c>
      <c r="AW53" s="334" t="s">
        <v>1277</v>
      </c>
      <c r="AX53" s="334"/>
      <c r="AY53" s="334"/>
      <c r="AZ53" s="1058">
        <v>15900</v>
      </c>
      <c r="BA53" s="1059">
        <v>10</v>
      </c>
      <c r="BB53" s="1052">
        <f t="shared" ref="BB53:BB65" si="8">AZ53*BA53</f>
        <v>159000</v>
      </c>
      <c r="BC53" s="1052">
        <f t="shared" ref="BC53:BC65" si="9">BB53</f>
        <v>159000</v>
      </c>
      <c r="BD53" s="1040" t="s">
        <v>144</v>
      </c>
      <c r="BE53" s="1040" t="s">
        <v>867</v>
      </c>
      <c r="BF53" s="1040" t="s">
        <v>867</v>
      </c>
      <c r="BG53" s="1040" t="s">
        <v>139</v>
      </c>
      <c r="BH53" s="1060"/>
      <c r="BI53" s="1060"/>
      <c r="BJ53" s="1060"/>
      <c r="BK53" s="878"/>
      <c r="BL53" s="1056" t="s">
        <v>1274</v>
      </c>
      <c r="BP53" s="1336" t="s">
        <v>198</v>
      </c>
      <c r="BQ53" s="1336"/>
      <c r="BR53" s="1336"/>
      <c r="BS53" s="1336"/>
      <c r="BT53" s="1089"/>
      <c r="BU53" s="361">
        <f>SUM(BU50:BU51)</f>
        <v>0</v>
      </c>
      <c r="BV53" s="361">
        <f>SUM(BV50:BV51)</f>
        <v>0</v>
      </c>
      <c r="BW53" s="419">
        <f>SUM(BW50:BW51)</f>
        <v>0</v>
      </c>
      <c r="BX53" s="417">
        <f>SUM(BU53:BW53)/3</f>
        <v>0</v>
      </c>
      <c r="BY53" s="330">
        <f t="shared" ref="BY53:CD53" si="10">SUM(BY50:BY52)</f>
        <v>7591100</v>
      </c>
      <c r="BZ53" s="330">
        <f t="shared" si="10"/>
        <v>7591100</v>
      </c>
      <c r="CA53" s="330">
        <f t="shared" si="10"/>
        <v>650000</v>
      </c>
      <c r="CB53" s="330">
        <f t="shared" si="10"/>
        <v>2747033.333333333</v>
      </c>
      <c r="CC53" s="330">
        <f t="shared" si="10"/>
        <v>2097033.3333333333</v>
      </c>
      <c r="CD53" s="330">
        <f t="shared" si="10"/>
        <v>2097033.3333333333</v>
      </c>
      <c r="CE53" s="418">
        <v>0</v>
      </c>
      <c r="CF53" s="330">
        <f>CA53+CB53+CC53+CD53</f>
        <v>7591099.9999999991</v>
      </c>
      <c r="CG53" s="918"/>
    </row>
    <row r="54" spans="39:85" ht="20.25" customHeight="1">
      <c r="AM54" s="31">
        <v>43</v>
      </c>
      <c r="AN54" s="448" t="s">
        <v>1074</v>
      </c>
      <c r="AO54" s="453">
        <v>300000</v>
      </c>
      <c r="AP54" s="1008">
        <v>1</v>
      </c>
      <c r="AQ54" s="390">
        <f>AO54*AP54</f>
        <v>300000</v>
      </c>
      <c r="AR54" s="1009" t="s">
        <v>1071</v>
      </c>
      <c r="AS54" s="445"/>
      <c r="AT54" s="445" t="s">
        <v>3</v>
      </c>
      <c r="AV54" s="450">
        <v>5</v>
      </c>
      <c r="AW54" s="445" t="s">
        <v>1278</v>
      </c>
      <c r="AX54" s="445"/>
      <c r="AY54" s="445"/>
      <c r="AZ54" s="1061">
        <v>7500</v>
      </c>
      <c r="BA54" s="1051">
        <v>1</v>
      </c>
      <c r="BB54" s="1052">
        <f t="shared" si="8"/>
        <v>7500</v>
      </c>
      <c r="BC54" s="1052">
        <f t="shared" si="9"/>
        <v>7500</v>
      </c>
      <c r="BD54" s="1040" t="s">
        <v>144</v>
      </c>
      <c r="BE54" s="1040" t="s">
        <v>867</v>
      </c>
      <c r="BF54" s="1040" t="s">
        <v>867</v>
      </c>
      <c r="BG54" s="1040" t="s">
        <v>139</v>
      </c>
      <c r="BH54" s="1060"/>
      <c r="BI54" s="1060"/>
      <c r="BJ54" s="1060"/>
      <c r="BK54" s="1060"/>
      <c r="BL54" s="1056"/>
    </row>
    <row r="55" spans="39:85" ht="20.25" customHeight="1">
      <c r="AM55" s="31">
        <v>44</v>
      </c>
      <c r="AN55" s="270" t="s">
        <v>1075</v>
      </c>
      <c r="AO55" s="423">
        <v>300000</v>
      </c>
      <c r="AP55" s="441">
        <v>1</v>
      </c>
      <c r="AQ55" s="423">
        <v>300000</v>
      </c>
      <c r="AR55" s="459" t="s">
        <v>913</v>
      </c>
      <c r="AS55" s="270" t="s">
        <v>1076</v>
      </c>
      <c r="AT55" s="445" t="s">
        <v>1077</v>
      </c>
      <c r="AV55" s="450">
        <v>6</v>
      </c>
      <c r="AW55" s="445" t="s">
        <v>1279</v>
      </c>
      <c r="AX55" s="445"/>
      <c r="AY55" s="445"/>
      <c r="AZ55" s="1061">
        <v>27000</v>
      </c>
      <c r="BA55" s="1051">
        <v>1</v>
      </c>
      <c r="BB55" s="1052">
        <f t="shared" si="8"/>
        <v>27000</v>
      </c>
      <c r="BC55" s="1052">
        <f t="shared" si="9"/>
        <v>27000</v>
      </c>
      <c r="BD55" s="1040" t="s">
        <v>144</v>
      </c>
      <c r="BE55" s="1040" t="s">
        <v>867</v>
      </c>
      <c r="BF55" s="1040" t="s">
        <v>867</v>
      </c>
      <c r="BG55" s="1040" t="s">
        <v>139</v>
      </c>
      <c r="BH55" s="1053"/>
      <c r="BI55" s="1053"/>
      <c r="BJ55" s="1054"/>
      <c r="BK55" s="1062"/>
      <c r="BL55" s="1055"/>
    </row>
    <row r="56" spans="39:85" ht="20.25" customHeight="1">
      <c r="AM56" s="31">
        <v>45</v>
      </c>
      <c r="AN56" s="270" t="s">
        <v>1078</v>
      </c>
      <c r="AO56" s="390">
        <v>300000</v>
      </c>
      <c r="AP56" s="443">
        <v>1</v>
      </c>
      <c r="AQ56" s="437">
        <v>300000</v>
      </c>
      <c r="AR56" s="444" t="s">
        <v>913</v>
      </c>
      <c r="AS56" s="445" t="s">
        <v>1079</v>
      </c>
      <c r="AT56" s="445" t="s">
        <v>1080</v>
      </c>
      <c r="AV56" s="450">
        <v>7</v>
      </c>
      <c r="AW56" s="445" t="s">
        <v>1280</v>
      </c>
      <c r="AX56" s="445"/>
      <c r="AY56" s="445"/>
      <c r="AZ56" s="1061">
        <v>22000</v>
      </c>
      <c r="BA56" s="1051">
        <v>1</v>
      </c>
      <c r="BB56" s="1052">
        <f t="shared" si="8"/>
        <v>22000</v>
      </c>
      <c r="BC56" s="1052">
        <f t="shared" si="9"/>
        <v>22000</v>
      </c>
      <c r="BD56" s="1040" t="s">
        <v>144</v>
      </c>
      <c r="BE56" s="1040" t="s">
        <v>867</v>
      </c>
      <c r="BF56" s="1040" t="s">
        <v>867</v>
      </c>
      <c r="BG56" s="1040" t="s">
        <v>139</v>
      </c>
      <c r="BH56" s="1053"/>
      <c r="BI56" s="1053"/>
      <c r="BJ56" s="1054"/>
      <c r="BK56" s="1053"/>
      <c r="BL56" s="1055"/>
    </row>
    <row r="57" spans="39:85" ht="20.25" customHeight="1">
      <c r="AM57" s="31">
        <v>46</v>
      </c>
      <c r="AN57" s="448" t="s">
        <v>1081</v>
      </c>
      <c r="AO57" s="449">
        <v>300000</v>
      </c>
      <c r="AP57" s="457">
        <v>1</v>
      </c>
      <c r="AQ57" s="458">
        <v>300000</v>
      </c>
      <c r="AR57" s="459" t="s">
        <v>1069</v>
      </c>
      <c r="AS57" s="376" t="s">
        <v>1082</v>
      </c>
      <c r="AT57" s="270" t="s">
        <v>1083</v>
      </c>
      <c r="AV57" s="450">
        <v>8</v>
      </c>
      <c r="AW57" s="445" t="s">
        <v>1281</v>
      </c>
      <c r="AX57" s="445"/>
      <c r="AY57" s="445"/>
      <c r="AZ57" s="1052">
        <v>20000</v>
      </c>
      <c r="BA57" s="1059">
        <v>1</v>
      </c>
      <c r="BB57" s="1052">
        <f t="shared" si="8"/>
        <v>20000</v>
      </c>
      <c r="BC57" s="1052">
        <f t="shared" si="9"/>
        <v>20000</v>
      </c>
      <c r="BD57" s="1040" t="s">
        <v>144</v>
      </c>
      <c r="BE57" s="1040" t="s">
        <v>867</v>
      </c>
      <c r="BF57" s="1040" t="s">
        <v>867</v>
      </c>
      <c r="BG57" s="1040" t="s">
        <v>139</v>
      </c>
      <c r="BH57" s="1053"/>
      <c r="BI57" s="1053"/>
      <c r="BJ57" s="1054"/>
      <c r="BK57" s="1054"/>
      <c r="BL57" s="270" t="s">
        <v>981</v>
      </c>
    </row>
    <row r="58" spans="39:85" ht="20.25" customHeight="1">
      <c r="AM58" s="31">
        <v>47</v>
      </c>
      <c r="AN58" s="448" t="s">
        <v>1084</v>
      </c>
      <c r="AO58" s="453">
        <v>300000</v>
      </c>
      <c r="AP58" s="1008">
        <v>1</v>
      </c>
      <c r="AQ58" s="390">
        <f>AO58*AP58</f>
        <v>300000</v>
      </c>
      <c r="AR58" s="1009" t="s">
        <v>1071</v>
      </c>
      <c r="AS58" s="270" t="s">
        <v>1085</v>
      </c>
      <c r="AT58" s="445" t="s">
        <v>3</v>
      </c>
      <c r="AV58" s="450">
        <v>9</v>
      </c>
      <c r="AW58" s="424" t="s">
        <v>1282</v>
      </c>
      <c r="AX58" s="424"/>
      <c r="AY58" s="424"/>
      <c r="AZ58" s="880">
        <v>10000</v>
      </c>
      <c r="BA58" s="1059">
        <v>1</v>
      </c>
      <c r="BB58" s="1052">
        <f t="shared" si="8"/>
        <v>10000</v>
      </c>
      <c r="BC58" s="1052">
        <f t="shared" si="9"/>
        <v>10000</v>
      </c>
      <c r="BD58" s="1040" t="s">
        <v>144</v>
      </c>
      <c r="BE58" s="1040" t="s">
        <v>867</v>
      </c>
      <c r="BF58" s="1040" t="s">
        <v>867</v>
      </c>
      <c r="BG58" s="1040" t="s">
        <v>139</v>
      </c>
      <c r="BH58" s="1053"/>
      <c r="BI58" s="1053"/>
      <c r="BJ58" s="1054"/>
      <c r="BK58" s="1054"/>
      <c r="BL58" s="1055" t="s">
        <v>981</v>
      </c>
    </row>
    <row r="59" spans="39:85" ht="20.25" customHeight="1">
      <c r="AM59" s="31">
        <v>48</v>
      </c>
      <c r="AN59" s="1010" t="s">
        <v>1086</v>
      </c>
      <c r="AO59" s="446">
        <v>250000</v>
      </c>
      <c r="AP59" s="411">
        <v>1</v>
      </c>
      <c r="AQ59" s="446">
        <v>250000</v>
      </c>
      <c r="AR59" s="1011" t="s">
        <v>913</v>
      </c>
      <c r="AS59" s="445" t="s">
        <v>1001</v>
      </c>
      <c r="AT59" s="1010" t="s">
        <v>1073</v>
      </c>
      <c r="AV59" s="450">
        <v>10</v>
      </c>
      <c r="AW59" s="445" t="s">
        <v>1283</v>
      </c>
      <c r="AX59" s="440"/>
      <c r="AY59" s="440"/>
      <c r="AZ59" s="879">
        <v>60000</v>
      </c>
      <c r="BA59" s="1063">
        <v>2</v>
      </c>
      <c r="BB59" s="1052">
        <f t="shared" si="8"/>
        <v>120000</v>
      </c>
      <c r="BC59" s="1052">
        <f t="shared" si="9"/>
        <v>120000</v>
      </c>
      <c r="BD59" s="1040" t="s">
        <v>144</v>
      </c>
      <c r="BE59" s="1040" t="s">
        <v>867</v>
      </c>
      <c r="BF59" s="1040" t="s">
        <v>867</v>
      </c>
      <c r="BG59" s="1040" t="s">
        <v>139</v>
      </c>
      <c r="BH59" s="1053"/>
      <c r="BI59" s="1053"/>
      <c r="BJ59" s="1064"/>
      <c r="BK59" s="1053"/>
      <c r="BL59" s="1055" t="s">
        <v>1274</v>
      </c>
    </row>
    <row r="60" spans="39:85" ht="20.25" customHeight="1">
      <c r="AM60" s="31">
        <v>49</v>
      </c>
      <c r="AN60" s="1012" t="s">
        <v>1087</v>
      </c>
      <c r="AO60" s="423">
        <v>200000</v>
      </c>
      <c r="AP60" s="441">
        <v>2</v>
      </c>
      <c r="AQ60" s="1013">
        <f>AO60*AP60</f>
        <v>400000</v>
      </c>
      <c r="AR60" s="444" t="s">
        <v>1065</v>
      </c>
      <c r="AS60" s="448" t="s">
        <v>1088</v>
      </c>
      <c r="AT60" s="445" t="s">
        <v>1080</v>
      </c>
      <c r="AV60" s="450">
        <v>11</v>
      </c>
      <c r="AW60" s="445" t="s">
        <v>1284</v>
      </c>
      <c r="AX60" s="440"/>
      <c r="AY60" s="440"/>
      <c r="AZ60" s="879">
        <v>50000</v>
      </c>
      <c r="BA60" s="1063">
        <v>2</v>
      </c>
      <c r="BB60" s="1052">
        <f t="shared" si="8"/>
        <v>100000</v>
      </c>
      <c r="BC60" s="1052">
        <f t="shared" si="9"/>
        <v>100000</v>
      </c>
      <c r="BD60" s="1040" t="s">
        <v>144</v>
      </c>
      <c r="BE60" s="1040" t="s">
        <v>867</v>
      </c>
      <c r="BF60" s="1040" t="s">
        <v>867</v>
      </c>
      <c r="BG60" s="1040" t="s">
        <v>139</v>
      </c>
      <c r="BH60" s="1053"/>
      <c r="BI60" s="1053"/>
      <c r="BJ60" s="1064"/>
      <c r="BK60" s="1053"/>
      <c r="BL60" s="1055" t="s">
        <v>1274</v>
      </c>
    </row>
    <row r="61" spans="39:85" ht="20.25" customHeight="1">
      <c r="AM61" s="31">
        <v>50</v>
      </c>
      <c r="AN61" s="448" t="s">
        <v>1089</v>
      </c>
      <c r="AO61" s="423">
        <v>170000</v>
      </c>
      <c r="AP61" s="441">
        <v>1</v>
      </c>
      <c r="AQ61" s="1013">
        <f>AO61*AP61</f>
        <v>170000</v>
      </c>
      <c r="AR61" s="444" t="s">
        <v>913</v>
      </c>
      <c r="AS61" s="448" t="s">
        <v>1090</v>
      </c>
      <c r="AT61" s="445" t="s">
        <v>1080</v>
      </c>
      <c r="AV61" s="450">
        <v>12</v>
      </c>
      <c r="AW61" s="445" t="s">
        <v>1285</v>
      </c>
      <c r="AX61" s="440"/>
      <c r="AY61" s="440"/>
      <c r="AZ61" s="879">
        <v>12000</v>
      </c>
      <c r="BA61" s="1063">
        <v>10</v>
      </c>
      <c r="BB61" s="1052">
        <f t="shared" si="8"/>
        <v>120000</v>
      </c>
      <c r="BC61" s="1052">
        <f t="shared" si="9"/>
        <v>120000</v>
      </c>
      <c r="BD61" s="1040" t="s">
        <v>144</v>
      </c>
      <c r="BE61" s="1040" t="s">
        <v>867</v>
      </c>
      <c r="BF61" s="1040" t="s">
        <v>867</v>
      </c>
      <c r="BG61" s="1040" t="s">
        <v>139</v>
      </c>
      <c r="BH61" s="1053"/>
      <c r="BI61" s="1053"/>
      <c r="BJ61" s="1064"/>
      <c r="BK61" s="1053"/>
      <c r="BL61" s="1055" t="s">
        <v>1274</v>
      </c>
    </row>
    <row r="62" spans="39:85" ht="20.25" customHeight="1">
      <c r="AM62" s="31">
        <v>51</v>
      </c>
      <c r="AN62" s="445" t="s">
        <v>1091</v>
      </c>
      <c r="AO62" s="390">
        <v>160000</v>
      </c>
      <c r="AP62" s="31">
        <v>2</v>
      </c>
      <c r="AQ62" s="390">
        <v>320000</v>
      </c>
      <c r="AR62" s="459" t="s">
        <v>913</v>
      </c>
      <c r="AS62" s="445" t="s">
        <v>1001</v>
      </c>
      <c r="AT62" s="445" t="s">
        <v>1073</v>
      </c>
      <c r="AV62" s="450">
        <v>13</v>
      </c>
      <c r="AW62" s="445" t="s">
        <v>1286</v>
      </c>
      <c r="AX62" s="440"/>
      <c r="AY62" s="440"/>
      <c r="AZ62" s="879">
        <v>200000</v>
      </c>
      <c r="BA62" s="1057">
        <v>3</v>
      </c>
      <c r="BB62" s="1052">
        <f t="shared" si="8"/>
        <v>600000</v>
      </c>
      <c r="BC62" s="1052">
        <f t="shared" si="9"/>
        <v>600000</v>
      </c>
      <c r="BD62" s="1040" t="s">
        <v>144</v>
      </c>
      <c r="BE62" s="1040" t="s">
        <v>867</v>
      </c>
      <c r="BF62" s="1040" t="s">
        <v>867</v>
      </c>
      <c r="BG62" s="1040" t="s">
        <v>139</v>
      </c>
      <c r="BH62" s="1053"/>
      <c r="BI62" s="1053"/>
      <c r="BJ62" s="1064"/>
      <c r="BK62" s="1054"/>
      <c r="BL62" s="448" t="s">
        <v>1274</v>
      </c>
    </row>
    <row r="63" spans="39:85" ht="20.25" customHeight="1">
      <c r="AM63" s="31">
        <v>52</v>
      </c>
      <c r="AN63" s="376" t="s">
        <v>1092</v>
      </c>
      <c r="AO63" s="449">
        <v>150000</v>
      </c>
      <c r="AP63" s="457">
        <v>3</v>
      </c>
      <c r="AQ63" s="458">
        <f>AO63*AP63</f>
        <v>450000</v>
      </c>
      <c r="AR63" s="459" t="s">
        <v>1069</v>
      </c>
      <c r="AS63" s="270" t="s">
        <v>1001</v>
      </c>
      <c r="AT63" s="270" t="s">
        <v>1093</v>
      </c>
      <c r="AV63" s="450">
        <v>14</v>
      </c>
      <c r="AW63" s="424" t="s">
        <v>1287</v>
      </c>
      <c r="AX63" s="440"/>
      <c r="AY63" s="440"/>
      <c r="AZ63" s="1050">
        <v>30000</v>
      </c>
      <c r="BA63" s="1059">
        <v>1</v>
      </c>
      <c r="BB63" s="1052">
        <f t="shared" si="8"/>
        <v>30000</v>
      </c>
      <c r="BC63" s="1052">
        <f t="shared" si="9"/>
        <v>30000</v>
      </c>
      <c r="BD63" s="1040" t="s">
        <v>144</v>
      </c>
      <c r="BE63" s="1040" t="s">
        <v>867</v>
      </c>
      <c r="BF63" s="1040" t="s">
        <v>867</v>
      </c>
      <c r="BG63" s="1040" t="s">
        <v>139</v>
      </c>
      <c r="BH63" s="1053"/>
      <c r="BI63" s="1053"/>
      <c r="BJ63" s="1054"/>
      <c r="BK63" s="1053"/>
      <c r="BL63" s="1055" t="s">
        <v>1274</v>
      </c>
    </row>
    <row r="64" spans="39:85" ht="20.25" customHeight="1">
      <c r="AM64" s="31">
        <v>53</v>
      </c>
      <c r="AN64" s="448" t="s">
        <v>1094</v>
      </c>
      <c r="AO64" s="423">
        <v>150000</v>
      </c>
      <c r="AP64" s="441">
        <v>1</v>
      </c>
      <c r="AQ64" s="1013">
        <v>150000</v>
      </c>
      <c r="AR64" s="1014" t="s">
        <v>1095</v>
      </c>
      <c r="AS64" s="448" t="s">
        <v>1085</v>
      </c>
      <c r="AT64" s="376" t="s">
        <v>1096</v>
      </c>
      <c r="AV64" s="450">
        <v>15</v>
      </c>
      <c r="AW64" s="445" t="s">
        <v>1288</v>
      </c>
      <c r="AX64" s="440"/>
      <c r="AY64" s="440"/>
      <c r="AZ64" s="1061">
        <v>499900</v>
      </c>
      <c r="BA64" s="1059">
        <v>1</v>
      </c>
      <c r="BB64" s="1052">
        <f t="shared" si="8"/>
        <v>499900</v>
      </c>
      <c r="BC64" s="1052">
        <f t="shared" si="9"/>
        <v>499900</v>
      </c>
      <c r="BD64" s="1040" t="s">
        <v>144</v>
      </c>
      <c r="BE64" s="1040" t="s">
        <v>867</v>
      </c>
      <c r="BF64" s="1040" t="s">
        <v>867</v>
      </c>
      <c r="BG64" s="1040" t="s">
        <v>139</v>
      </c>
      <c r="BH64" s="1060"/>
      <c r="BI64" s="1053"/>
      <c r="BJ64" s="1053"/>
      <c r="BK64" s="1060"/>
      <c r="BL64" s="1056" t="s">
        <v>1274</v>
      </c>
    </row>
    <row r="65" spans="39:66" ht="20.25" customHeight="1">
      <c r="AM65" s="31">
        <v>54</v>
      </c>
      <c r="AN65" s="376" t="s">
        <v>1097</v>
      </c>
      <c r="AO65" s="449">
        <v>120000</v>
      </c>
      <c r="AP65" s="457">
        <v>2</v>
      </c>
      <c r="AQ65" s="458">
        <f>AO65*AP65</f>
        <v>240000</v>
      </c>
      <c r="AR65" s="459" t="s">
        <v>1069</v>
      </c>
      <c r="AS65" s="270" t="s">
        <v>1098</v>
      </c>
      <c r="AT65" s="270" t="s">
        <v>1099</v>
      </c>
      <c r="AV65" s="450">
        <v>16</v>
      </c>
      <c r="AW65" s="445" t="s">
        <v>1289</v>
      </c>
      <c r="AX65" s="440"/>
      <c r="AY65" s="440"/>
      <c r="AZ65" s="1038">
        <v>80000</v>
      </c>
      <c r="BA65" s="828">
        <v>5</v>
      </c>
      <c r="BB65" s="880">
        <f t="shared" si="8"/>
        <v>400000</v>
      </c>
      <c r="BC65" s="1065">
        <f t="shared" si="9"/>
        <v>400000</v>
      </c>
      <c r="BD65" s="1040" t="s">
        <v>144</v>
      </c>
      <c r="BE65" s="1040" t="s">
        <v>867</v>
      </c>
      <c r="BF65" s="1040" t="s">
        <v>867</v>
      </c>
      <c r="BG65" s="1040" t="s">
        <v>139</v>
      </c>
      <c r="BH65" s="1053"/>
      <c r="BI65" s="1053"/>
      <c r="BJ65" s="1054"/>
      <c r="BK65" s="1053"/>
      <c r="BL65" s="1055" t="s">
        <v>1274</v>
      </c>
    </row>
    <row r="66" spans="39:66" ht="20.25" customHeight="1">
      <c r="AM66" s="31">
        <v>55</v>
      </c>
      <c r="AN66" s="448" t="s">
        <v>1100</v>
      </c>
      <c r="AO66" s="453">
        <v>120000</v>
      </c>
      <c r="AP66" s="1008">
        <v>2</v>
      </c>
      <c r="AQ66" s="390">
        <f>AO66*AP66</f>
        <v>240000</v>
      </c>
      <c r="AR66" s="1009" t="s">
        <v>1071</v>
      </c>
      <c r="AS66" s="445"/>
      <c r="AT66" s="445" t="s">
        <v>3</v>
      </c>
      <c r="AV66" s="450">
        <v>17</v>
      </c>
      <c r="AW66" s="445" t="s">
        <v>1290</v>
      </c>
      <c r="AX66" s="440"/>
      <c r="AY66" s="440"/>
      <c r="AZ66" s="1038">
        <v>800000</v>
      </c>
      <c r="BA66" s="828">
        <v>1</v>
      </c>
      <c r="BB66" s="880">
        <v>800000</v>
      </c>
      <c r="BC66" s="1065">
        <v>800000</v>
      </c>
      <c r="BD66" s="1040" t="s">
        <v>144</v>
      </c>
      <c r="BE66" s="1040" t="s">
        <v>867</v>
      </c>
      <c r="BF66" s="1040" t="s">
        <v>867</v>
      </c>
      <c r="BG66" s="1040" t="s">
        <v>139</v>
      </c>
      <c r="BH66" s="1053"/>
      <c r="BI66" s="1053"/>
      <c r="BJ66" s="1054"/>
      <c r="BK66" s="1053"/>
      <c r="BL66" s="1055"/>
    </row>
    <row r="67" spans="39:66" ht="20.25" customHeight="1">
      <c r="AM67" s="31">
        <v>56</v>
      </c>
      <c r="AN67" s="1002" t="s">
        <v>1101</v>
      </c>
      <c r="AO67" s="453">
        <v>100000</v>
      </c>
      <c r="AP67" s="1015">
        <v>1</v>
      </c>
      <c r="AQ67" s="390">
        <f>AO67*AP67</f>
        <v>100000</v>
      </c>
      <c r="AR67" s="1009" t="s">
        <v>1071</v>
      </c>
      <c r="AS67" s="445"/>
      <c r="AT67" s="445" t="s">
        <v>3</v>
      </c>
      <c r="AV67" s="450">
        <v>18</v>
      </c>
      <c r="AW67" s="1066" t="s">
        <v>1291</v>
      </c>
      <c r="AX67" s="440"/>
      <c r="AY67" s="440"/>
      <c r="AZ67" s="1067">
        <v>490000</v>
      </c>
      <c r="BA67" s="1068">
        <v>1</v>
      </c>
      <c r="BB67" s="1069">
        <v>490000</v>
      </c>
      <c r="BC67" s="1070">
        <v>490000</v>
      </c>
      <c r="BD67" s="1040" t="s">
        <v>144</v>
      </c>
      <c r="BE67" s="1040" t="s">
        <v>867</v>
      </c>
      <c r="BF67" s="1040" t="s">
        <v>867</v>
      </c>
      <c r="BG67" s="1040" t="s">
        <v>139</v>
      </c>
      <c r="BH67" s="1060"/>
      <c r="BI67" s="1060"/>
      <c r="BJ67" s="1053"/>
      <c r="BK67" s="1060"/>
      <c r="BL67" s="1056"/>
    </row>
    <row r="68" spans="39:66" ht="20.25" customHeight="1">
      <c r="AM68" s="31">
        <v>57</v>
      </c>
      <c r="AN68" s="445" t="s">
        <v>1102</v>
      </c>
      <c r="AO68" s="449">
        <v>100000</v>
      </c>
      <c r="AP68" s="31">
        <v>3</v>
      </c>
      <c r="AQ68" s="437">
        <f>AO68*AP68</f>
        <v>300000</v>
      </c>
      <c r="AR68" s="444" t="s">
        <v>913</v>
      </c>
      <c r="AS68" s="270" t="s">
        <v>1103</v>
      </c>
      <c r="AT68" s="445" t="s">
        <v>1104</v>
      </c>
      <c r="AV68" s="450">
        <v>19</v>
      </c>
      <c r="AW68" s="1071" t="s">
        <v>1292</v>
      </c>
      <c r="AX68" s="440"/>
      <c r="AY68" s="440"/>
      <c r="AZ68" s="1072">
        <v>480000</v>
      </c>
      <c r="BA68" s="1037">
        <v>1</v>
      </c>
      <c r="BB68" s="1072">
        <v>480000</v>
      </c>
      <c r="BC68" s="1072">
        <v>480000</v>
      </c>
      <c r="BD68" s="1040" t="s">
        <v>144</v>
      </c>
      <c r="BE68" s="1040" t="s">
        <v>867</v>
      </c>
      <c r="BF68" s="1040" t="s">
        <v>867</v>
      </c>
      <c r="BG68" s="1040" t="s">
        <v>139</v>
      </c>
      <c r="BH68" s="1027"/>
      <c r="BI68" s="1027"/>
      <c r="BJ68" s="1053"/>
      <c r="BK68" s="1053"/>
      <c r="BL68" s="1014"/>
    </row>
    <row r="69" spans="39:66" ht="20.25" customHeight="1">
      <c r="AM69" s="31">
        <v>58</v>
      </c>
      <c r="AN69" s="270" t="s">
        <v>1105</v>
      </c>
      <c r="AO69" s="449">
        <v>88000</v>
      </c>
      <c r="AP69" s="23">
        <v>1</v>
      </c>
      <c r="AQ69" s="458">
        <v>88000</v>
      </c>
      <c r="AR69" s="379" t="s">
        <v>1106</v>
      </c>
      <c r="AS69" s="270" t="s">
        <v>1107</v>
      </c>
      <c r="AT69" s="270" t="s">
        <v>1096</v>
      </c>
      <c r="AV69" s="1008">
        <v>20</v>
      </c>
      <c r="AW69" s="445" t="s">
        <v>1293</v>
      </c>
      <c r="AX69" s="440"/>
      <c r="AY69" s="440"/>
      <c r="AZ69" s="1038">
        <v>30000</v>
      </c>
      <c r="BA69" s="828">
        <v>1</v>
      </c>
      <c r="BB69" s="880">
        <v>30000</v>
      </c>
      <c r="BC69" s="1039">
        <v>30000</v>
      </c>
      <c r="BD69" s="1040" t="s">
        <v>144</v>
      </c>
      <c r="BE69" s="1040" t="s">
        <v>144</v>
      </c>
      <c r="BF69" s="1040" t="s">
        <v>144</v>
      </c>
      <c r="BG69" s="1040" t="s">
        <v>139</v>
      </c>
      <c r="BH69" s="1027"/>
      <c r="BI69" s="1027"/>
      <c r="BJ69" s="1027"/>
      <c r="BK69" s="1027"/>
      <c r="BL69" s="1037"/>
    </row>
    <row r="70" spans="39:66" ht="20.25" customHeight="1">
      <c r="AM70" s="31">
        <v>59</v>
      </c>
      <c r="AN70" s="270" t="s">
        <v>1108</v>
      </c>
      <c r="AO70" s="453">
        <v>75000</v>
      </c>
      <c r="AP70" s="1016">
        <v>3</v>
      </c>
      <c r="AQ70" s="390">
        <f>AO70*AP70</f>
        <v>225000</v>
      </c>
      <c r="AR70" s="1009" t="s">
        <v>1071</v>
      </c>
      <c r="AS70" s="445"/>
      <c r="AT70" s="445" t="s">
        <v>3</v>
      </c>
    </row>
    <row r="71" spans="39:66" ht="20.25" customHeight="1">
      <c r="AM71" s="31">
        <v>60</v>
      </c>
      <c r="AN71" s="448" t="s">
        <v>1109</v>
      </c>
      <c r="AO71" s="453">
        <v>75000</v>
      </c>
      <c r="AP71" s="1008">
        <v>1</v>
      </c>
      <c r="AQ71" s="390">
        <f>AO71*AP71</f>
        <v>75000</v>
      </c>
      <c r="AR71" s="1009" t="s">
        <v>1071</v>
      </c>
      <c r="AS71" s="445"/>
      <c r="AT71" s="445" t="s">
        <v>3</v>
      </c>
    </row>
    <row r="72" spans="39:66" ht="20.25" customHeight="1">
      <c r="AM72" s="31">
        <v>61</v>
      </c>
      <c r="AN72" s="448" t="s">
        <v>1110</v>
      </c>
      <c r="AO72" s="423">
        <v>70000</v>
      </c>
      <c r="AP72" s="450">
        <v>2</v>
      </c>
      <c r="AQ72" s="390">
        <f>AO72*AP72</f>
        <v>140000</v>
      </c>
      <c r="AR72" s="1009" t="s">
        <v>1111</v>
      </c>
      <c r="AS72" s="445"/>
      <c r="AT72" s="445" t="s">
        <v>3</v>
      </c>
    </row>
    <row r="73" spans="39:66" ht="20.25" customHeight="1">
      <c r="AM73" s="31">
        <v>62</v>
      </c>
      <c r="AN73" s="270" t="s">
        <v>1112</v>
      </c>
      <c r="AO73" s="449">
        <v>70000</v>
      </c>
      <c r="AP73" s="450">
        <v>3</v>
      </c>
      <c r="AQ73" s="390">
        <f>AO73*AP73</f>
        <v>210000</v>
      </c>
      <c r="AR73" s="459" t="s">
        <v>913</v>
      </c>
      <c r="AS73" s="270" t="s">
        <v>1076</v>
      </c>
      <c r="AT73" s="270" t="s">
        <v>1113</v>
      </c>
      <c r="BN73" s="1035"/>
    </row>
    <row r="74" spans="39:66" ht="20.25" customHeight="1">
      <c r="AM74" s="31">
        <v>63</v>
      </c>
      <c r="AN74" s="445" t="s">
        <v>1114</v>
      </c>
      <c r="AO74" s="390">
        <v>70000</v>
      </c>
      <c r="AP74" s="31">
        <v>1</v>
      </c>
      <c r="AQ74" s="390">
        <v>70000</v>
      </c>
      <c r="AR74" s="459" t="s">
        <v>913</v>
      </c>
      <c r="AS74" s="445" t="s">
        <v>1001</v>
      </c>
      <c r="AT74" s="445" t="s">
        <v>1073</v>
      </c>
      <c r="BN74" s="1035"/>
    </row>
    <row r="75" spans="39:66" ht="20.25" customHeight="1">
      <c r="AM75" s="31">
        <v>64</v>
      </c>
      <c r="AN75" s="270" t="s">
        <v>1115</v>
      </c>
      <c r="AO75" s="390">
        <v>55000</v>
      </c>
      <c r="AP75" s="31">
        <v>2</v>
      </c>
      <c r="AQ75" s="437">
        <f t="shared" ref="AQ75:AQ83" si="11">AO75*AP75</f>
        <v>110000</v>
      </c>
      <c r="AR75" s="444" t="s">
        <v>913</v>
      </c>
      <c r="AS75" s="270" t="s">
        <v>1116</v>
      </c>
      <c r="AT75" s="445" t="s">
        <v>1104</v>
      </c>
      <c r="BN75" s="1035"/>
    </row>
    <row r="76" spans="39:66" ht="20.25" customHeight="1">
      <c r="AM76" s="31">
        <v>65</v>
      </c>
      <c r="AN76" s="1012" t="s">
        <v>813</v>
      </c>
      <c r="AO76" s="449">
        <v>55000</v>
      </c>
      <c r="AP76" s="1017">
        <v>23</v>
      </c>
      <c r="AQ76" s="390">
        <f t="shared" si="11"/>
        <v>1265000</v>
      </c>
      <c r="AR76" s="459" t="s">
        <v>913</v>
      </c>
      <c r="AS76" s="445" t="s">
        <v>1117</v>
      </c>
      <c r="AT76" s="270" t="s">
        <v>1118</v>
      </c>
      <c r="BN76" s="1035"/>
    </row>
    <row r="77" spans="39:66" ht="20.25" customHeight="1">
      <c r="AM77" s="31">
        <v>66</v>
      </c>
      <c r="AN77" s="448" t="s">
        <v>1119</v>
      </c>
      <c r="AO77" s="453">
        <v>50000</v>
      </c>
      <c r="AP77" s="1008">
        <v>1</v>
      </c>
      <c r="AQ77" s="377">
        <f t="shared" si="11"/>
        <v>50000</v>
      </c>
      <c r="AR77" s="1009" t="s">
        <v>1071</v>
      </c>
      <c r="AS77" s="445"/>
      <c r="AT77" s="445" t="s">
        <v>3</v>
      </c>
      <c r="BN77" s="1035"/>
    </row>
    <row r="78" spans="39:66" ht="20.25" customHeight="1">
      <c r="AM78" s="31">
        <v>67</v>
      </c>
      <c r="AN78" s="445" t="s">
        <v>1120</v>
      </c>
      <c r="AO78" s="390">
        <v>50000</v>
      </c>
      <c r="AP78" s="31">
        <v>5</v>
      </c>
      <c r="AQ78" s="390">
        <f t="shared" si="11"/>
        <v>250000</v>
      </c>
      <c r="AR78" s="459" t="s">
        <v>913</v>
      </c>
      <c r="AS78" s="445" t="s">
        <v>1117</v>
      </c>
      <c r="AT78" s="270" t="s">
        <v>1121</v>
      </c>
      <c r="BN78" s="1035"/>
    </row>
    <row r="79" spans="39:66" ht="20.25" customHeight="1">
      <c r="AM79" s="31">
        <v>68</v>
      </c>
      <c r="AN79" s="270" t="s">
        <v>1122</v>
      </c>
      <c r="AO79" s="390">
        <v>50000</v>
      </c>
      <c r="AP79" s="452">
        <v>1</v>
      </c>
      <c r="AQ79" s="437">
        <f t="shared" si="11"/>
        <v>50000</v>
      </c>
      <c r="AR79" s="444" t="s">
        <v>913</v>
      </c>
      <c r="AS79" s="270" t="s">
        <v>1001</v>
      </c>
      <c r="AT79" s="445" t="s">
        <v>1123</v>
      </c>
      <c r="BN79" s="1035"/>
    </row>
    <row r="80" spans="39:66" ht="20.25" customHeight="1">
      <c r="AM80" s="31">
        <v>69</v>
      </c>
      <c r="AN80" s="445" t="s">
        <v>819</v>
      </c>
      <c r="AO80" s="390">
        <v>50000</v>
      </c>
      <c r="AP80" s="31">
        <v>1</v>
      </c>
      <c r="AQ80" s="437">
        <f t="shared" si="11"/>
        <v>50000</v>
      </c>
      <c r="AR80" s="444" t="s">
        <v>913</v>
      </c>
      <c r="AS80" s="445" t="s">
        <v>1001</v>
      </c>
      <c r="AT80" s="445" t="s">
        <v>1104</v>
      </c>
      <c r="BN80" s="1035"/>
    </row>
    <row r="81" spans="39:66" ht="20.25" customHeight="1">
      <c r="AM81" s="31">
        <v>70</v>
      </c>
      <c r="AN81" s="376" t="s">
        <v>847</v>
      </c>
      <c r="AO81" s="453">
        <v>49000</v>
      </c>
      <c r="AP81" s="454">
        <v>1</v>
      </c>
      <c r="AQ81" s="437">
        <f t="shared" si="11"/>
        <v>49000</v>
      </c>
      <c r="AR81" s="444" t="s">
        <v>913</v>
      </c>
      <c r="AS81" s="445" t="s">
        <v>1001</v>
      </c>
      <c r="AT81" s="445" t="s">
        <v>1080</v>
      </c>
      <c r="BN81" s="1035"/>
    </row>
    <row r="82" spans="39:66" ht="20.25" customHeight="1">
      <c r="AM82" s="31">
        <v>71</v>
      </c>
      <c r="AN82" s="270" t="s">
        <v>1124</v>
      </c>
      <c r="AO82" s="390">
        <v>49400</v>
      </c>
      <c r="AP82" s="31">
        <v>2</v>
      </c>
      <c r="AQ82" s="458">
        <f t="shared" si="11"/>
        <v>98800</v>
      </c>
      <c r="AR82" s="459" t="s">
        <v>913</v>
      </c>
      <c r="AS82" s="270" t="s">
        <v>1125</v>
      </c>
      <c r="AT82" s="270" t="s">
        <v>1061</v>
      </c>
      <c r="BN82" s="1035"/>
    </row>
    <row r="83" spans="39:66" ht="20.25" customHeight="1">
      <c r="AM83" s="31">
        <v>72</v>
      </c>
      <c r="AN83" s="424" t="s">
        <v>1126</v>
      </c>
      <c r="AO83" s="453">
        <v>49900</v>
      </c>
      <c r="AP83" s="31">
        <v>1</v>
      </c>
      <c r="AQ83" s="458">
        <f t="shared" si="11"/>
        <v>49900</v>
      </c>
      <c r="AR83" s="459" t="s">
        <v>913</v>
      </c>
      <c r="AS83" s="270" t="s">
        <v>1127</v>
      </c>
      <c r="AT83" s="270" t="s">
        <v>1061</v>
      </c>
      <c r="BN83" s="1035"/>
    </row>
    <row r="84" spans="39:66" ht="20.25" customHeight="1">
      <c r="AM84" s="31">
        <v>73</v>
      </c>
      <c r="AN84" s="270" t="s">
        <v>1128</v>
      </c>
      <c r="AO84" s="453">
        <v>40000</v>
      </c>
      <c r="AP84" s="31">
        <v>10</v>
      </c>
      <c r="AQ84" s="458">
        <f>AO84*AP84</f>
        <v>400000</v>
      </c>
      <c r="AR84" s="459" t="s">
        <v>913</v>
      </c>
      <c r="AS84" s="270" t="s">
        <v>1129</v>
      </c>
      <c r="AT84" s="270" t="s">
        <v>1061</v>
      </c>
      <c r="BN84" s="1035"/>
    </row>
    <row r="85" spans="39:66" ht="20.25" customHeight="1">
      <c r="AM85" s="31">
        <v>74</v>
      </c>
      <c r="AN85" s="424" t="s">
        <v>1130</v>
      </c>
      <c r="AO85" s="453">
        <v>38000</v>
      </c>
      <c r="AP85" s="31">
        <v>2</v>
      </c>
      <c r="AQ85" s="458">
        <f>AO85*AP85</f>
        <v>76000</v>
      </c>
      <c r="AR85" s="459" t="s">
        <v>913</v>
      </c>
      <c r="AS85" s="270" t="s">
        <v>1131</v>
      </c>
      <c r="AT85" s="270" t="s">
        <v>1061</v>
      </c>
      <c r="BN85" s="1035"/>
    </row>
    <row r="86" spans="39:66" ht="20.25" customHeight="1">
      <c r="BN86" s="1035"/>
    </row>
    <row r="87" spans="39:66" ht="20.25" customHeight="1">
      <c r="AM87" s="1178" t="s">
        <v>906</v>
      </c>
      <c r="AN87" s="1178"/>
      <c r="AO87" s="1178"/>
      <c r="AP87" s="1178"/>
      <c r="AQ87" s="1178"/>
      <c r="AR87" s="1178"/>
      <c r="AS87" s="1178"/>
      <c r="AT87" s="1178"/>
      <c r="AV87" s="1278" t="s">
        <v>906</v>
      </c>
      <c r="AW87" s="1278"/>
      <c r="AX87" s="1278"/>
      <c r="AY87" s="1278"/>
      <c r="AZ87" s="1278"/>
      <c r="BA87" s="1278"/>
      <c r="BB87" s="1278"/>
      <c r="BC87" s="1278"/>
      <c r="BD87" s="1278"/>
      <c r="BE87" s="1278"/>
      <c r="BF87" s="1278"/>
      <c r="BG87" s="1278"/>
      <c r="BH87" s="1278"/>
      <c r="BI87" s="1278"/>
      <c r="BJ87" s="1278"/>
      <c r="BK87" s="1278"/>
      <c r="BL87" s="1278"/>
      <c r="BM87" s="1278"/>
      <c r="BN87" s="1035"/>
    </row>
    <row r="88" spans="39:66" ht="20.25" customHeight="1">
      <c r="AM88" s="1278" t="s">
        <v>1549</v>
      </c>
      <c r="AN88" s="1278"/>
      <c r="AO88" s="1278"/>
      <c r="AP88" s="1278"/>
      <c r="AQ88" s="1278"/>
      <c r="AR88" s="1278"/>
      <c r="AS88" s="1278"/>
      <c r="AT88" s="1278"/>
      <c r="AV88" s="397"/>
      <c r="AW88" s="394"/>
      <c r="AX88" s="420"/>
      <c r="AY88" s="397"/>
      <c r="AZ88" s="421"/>
      <c r="BA88" s="1035"/>
      <c r="BB88" s="464"/>
      <c r="BC88" s="1035"/>
      <c r="BN88" s="1035"/>
    </row>
    <row r="89" spans="39:66" ht="20.25" customHeight="1">
      <c r="BF89" s="1042"/>
      <c r="BG89" s="1042"/>
      <c r="BH89" s="1043"/>
      <c r="BI89" s="1043"/>
      <c r="BJ89" s="1043"/>
      <c r="BK89" s="1043"/>
      <c r="BL89" s="1044"/>
      <c r="BM89" s="1041"/>
      <c r="BN89" s="1035"/>
    </row>
    <row r="90" spans="39:66" ht="20.25" customHeight="1">
      <c r="AM90" s="1279" t="s">
        <v>799</v>
      </c>
      <c r="AN90" s="1280" t="s">
        <v>1550</v>
      </c>
      <c r="AO90" s="1281" t="s">
        <v>245</v>
      </c>
      <c r="AP90" s="1282" t="s">
        <v>854</v>
      </c>
      <c r="AQ90" s="1281" t="s">
        <v>908</v>
      </c>
      <c r="AR90" s="1280" t="s">
        <v>909</v>
      </c>
      <c r="AS90" s="1280" t="s">
        <v>910</v>
      </c>
      <c r="AT90" s="1309" t="s">
        <v>911</v>
      </c>
      <c r="AV90" s="1279" t="s">
        <v>799</v>
      </c>
      <c r="AW90" s="1280" t="s">
        <v>907</v>
      </c>
      <c r="AX90" s="1280"/>
      <c r="AY90" s="1280"/>
      <c r="AZ90" s="1280"/>
      <c r="BA90" s="1280"/>
      <c r="BB90" s="1281" t="s">
        <v>245</v>
      </c>
      <c r="BC90" s="1281"/>
      <c r="BD90" s="1282" t="s">
        <v>854</v>
      </c>
      <c r="BE90" s="1282"/>
      <c r="BF90" s="1281" t="s">
        <v>908</v>
      </c>
      <c r="BG90" s="1281"/>
      <c r="BH90" s="1280" t="s">
        <v>909</v>
      </c>
      <c r="BI90" s="1280"/>
      <c r="BJ90" s="1280" t="s">
        <v>910</v>
      </c>
      <c r="BK90" s="1280"/>
      <c r="BL90" s="1309" t="s">
        <v>911</v>
      </c>
      <c r="BM90" s="1309"/>
      <c r="BN90" s="1047"/>
    </row>
    <row r="91" spans="39:66" ht="20.25" customHeight="1">
      <c r="AM91" s="1279"/>
      <c r="AN91" s="1280"/>
      <c r="AO91" s="1281"/>
      <c r="AP91" s="1282"/>
      <c r="AQ91" s="1281"/>
      <c r="AR91" s="1280"/>
      <c r="AS91" s="1280"/>
      <c r="AT91" s="1309"/>
      <c r="AV91" s="1279"/>
      <c r="AW91" s="1280"/>
      <c r="AX91" s="1280"/>
      <c r="AY91" s="1280"/>
      <c r="AZ91" s="1280"/>
      <c r="BA91" s="1280"/>
      <c r="BB91" s="1281"/>
      <c r="BC91" s="1281"/>
      <c r="BD91" s="1282"/>
      <c r="BE91" s="1282"/>
      <c r="BF91" s="1281"/>
      <c r="BG91" s="1281"/>
      <c r="BH91" s="1280"/>
      <c r="BI91" s="1280"/>
      <c r="BJ91" s="1280"/>
      <c r="BK91" s="1280"/>
      <c r="BL91" s="1309"/>
      <c r="BM91" s="1309"/>
    </row>
    <row r="92" spans="39:66" ht="20.25" customHeight="1">
      <c r="AM92" s="31">
        <v>75</v>
      </c>
      <c r="AN92" s="424" t="s">
        <v>1132</v>
      </c>
      <c r="AO92" s="453">
        <v>37490</v>
      </c>
      <c r="AP92" s="31">
        <v>1</v>
      </c>
      <c r="AQ92" s="458">
        <f>AO92*AP92</f>
        <v>37490</v>
      </c>
      <c r="AR92" s="459" t="s">
        <v>913</v>
      </c>
      <c r="AS92" s="270" t="s">
        <v>1127</v>
      </c>
      <c r="AT92" s="270" t="s">
        <v>1061</v>
      </c>
      <c r="AV92" s="1279"/>
      <c r="AW92" s="1280"/>
      <c r="AX92" s="1280"/>
      <c r="AY92" s="1280"/>
      <c r="AZ92" s="1280"/>
      <c r="BA92" s="1280"/>
      <c r="BB92" s="1281"/>
      <c r="BC92" s="1281"/>
      <c r="BD92" s="1282"/>
      <c r="BE92" s="1282"/>
      <c r="BF92" s="1281"/>
      <c r="BG92" s="1281"/>
      <c r="BH92" s="1280"/>
      <c r="BI92" s="1280"/>
      <c r="BJ92" s="1280"/>
      <c r="BK92" s="1280"/>
      <c r="BL92" s="1309"/>
      <c r="BM92" s="1309"/>
    </row>
    <row r="93" spans="39:66" ht="20.25" customHeight="1">
      <c r="AM93" s="31">
        <v>76</v>
      </c>
      <c r="AN93" s="270" t="s">
        <v>1133</v>
      </c>
      <c r="AO93" s="453">
        <v>35000</v>
      </c>
      <c r="AP93" s="31">
        <v>10</v>
      </c>
      <c r="AQ93" s="458">
        <f>AO93*AP93</f>
        <v>350000</v>
      </c>
      <c r="AR93" s="459" t="s">
        <v>913</v>
      </c>
      <c r="AS93" s="270" t="s">
        <v>1129</v>
      </c>
      <c r="AT93" s="270" t="s">
        <v>1061</v>
      </c>
      <c r="AV93" s="31">
        <v>1</v>
      </c>
      <c r="AW93" s="1324" t="s">
        <v>912</v>
      </c>
      <c r="AX93" s="1324"/>
      <c r="AY93" s="1324"/>
      <c r="AZ93" s="1324"/>
      <c r="BA93" s="1324"/>
      <c r="BB93" s="1322">
        <v>120000</v>
      </c>
      <c r="BC93" s="1322"/>
      <c r="BD93" s="1323">
        <v>1</v>
      </c>
      <c r="BE93" s="1323"/>
      <c r="BF93" s="1322">
        <v>120000</v>
      </c>
      <c r="BG93" s="1322"/>
      <c r="BH93" s="1326" t="s">
        <v>913</v>
      </c>
      <c r="BI93" s="1326"/>
      <c r="BJ93" s="1280"/>
      <c r="BK93" s="1280"/>
      <c r="BL93" s="1321" t="s">
        <v>914</v>
      </c>
      <c r="BM93" s="1321"/>
    </row>
    <row r="94" spans="39:66" ht="20.25" customHeight="1">
      <c r="AM94" s="31">
        <v>77</v>
      </c>
      <c r="AN94" s="270" t="s">
        <v>1134</v>
      </c>
      <c r="AO94" s="390">
        <v>35000</v>
      </c>
      <c r="AP94" s="455">
        <v>31</v>
      </c>
      <c r="AQ94" s="390">
        <f t="shared" ref="AQ94:AQ101" si="12">AO94*AP94</f>
        <v>1085000</v>
      </c>
      <c r="AR94" s="459" t="s">
        <v>913</v>
      </c>
      <c r="AS94" s="445" t="s">
        <v>1117</v>
      </c>
      <c r="AT94" s="270" t="s">
        <v>1135</v>
      </c>
      <c r="AV94" s="1323" t="s">
        <v>53</v>
      </c>
      <c r="AW94" s="1323"/>
      <c r="AX94" s="1323"/>
      <c r="AY94" s="1323"/>
      <c r="AZ94" s="1323"/>
      <c r="BA94" s="1323"/>
      <c r="BB94" s="1323"/>
      <c r="BC94" s="1323"/>
      <c r="BD94" s="1279">
        <v>1</v>
      </c>
      <c r="BE94" s="1279"/>
      <c r="BF94" s="1325">
        <f>SUM(BF93)</f>
        <v>120000</v>
      </c>
      <c r="BG94" s="1325"/>
      <c r="BH94" s="1323"/>
      <c r="BI94" s="1323"/>
      <c r="BJ94" s="1323"/>
      <c r="BK94" s="1323"/>
      <c r="BL94" s="1321"/>
      <c r="BM94" s="1321"/>
    </row>
    <row r="95" spans="39:66" ht="20.25" customHeight="1">
      <c r="AM95" s="31">
        <v>78</v>
      </c>
      <c r="AN95" s="270" t="s">
        <v>1136</v>
      </c>
      <c r="AO95" s="390">
        <v>35000</v>
      </c>
      <c r="AP95" s="452">
        <v>10</v>
      </c>
      <c r="AQ95" s="437">
        <f t="shared" si="12"/>
        <v>350000</v>
      </c>
      <c r="AR95" s="444" t="s">
        <v>913</v>
      </c>
      <c r="AS95" s="270" t="s">
        <v>1137</v>
      </c>
      <c r="AT95" s="445" t="s">
        <v>1138</v>
      </c>
      <c r="BD95" s="1035"/>
      <c r="BE95" s="1035"/>
      <c r="BF95" s="1035"/>
      <c r="BG95" s="1035"/>
      <c r="BH95" s="1045"/>
      <c r="BI95" s="1045"/>
      <c r="BJ95" s="1045"/>
      <c r="BK95" s="1045"/>
      <c r="BL95" s="1045"/>
      <c r="BM95" s="1035"/>
    </row>
    <row r="96" spans="39:66" ht="20.25" customHeight="1">
      <c r="AM96" s="31">
        <v>79</v>
      </c>
      <c r="AN96" s="270" t="s">
        <v>1139</v>
      </c>
      <c r="AO96" s="390">
        <v>35000</v>
      </c>
      <c r="AP96" s="452">
        <v>7</v>
      </c>
      <c r="AQ96" s="390">
        <f t="shared" si="12"/>
        <v>245000</v>
      </c>
      <c r="AR96" s="444" t="s">
        <v>913</v>
      </c>
      <c r="AS96" s="270" t="s">
        <v>1140</v>
      </c>
      <c r="AT96" s="270" t="s">
        <v>1141</v>
      </c>
      <c r="BD96" s="1035"/>
      <c r="BE96" s="1035"/>
      <c r="BF96" s="1035"/>
      <c r="BG96" s="1035"/>
      <c r="BH96" s="1045"/>
      <c r="BI96" s="1045"/>
      <c r="BJ96" s="1045"/>
      <c r="BK96" s="1045"/>
      <c r="BL96" s="1045"/>
      <c r="BM96" s="1035"/>
    </row>
    <row r="97" spans="39:65" ht="20.25" customHeight="1">
      <c r="AM97" s="31">
        <v>80</v>
      </c>
      <c r="AN97" s="424" t="s">
        <v>1130</v>
      </c>
      <c r="AO97" s="453">
        <v>35000</v>
      </c>
      <c r="AP97" s="31">
        <v>2</v>
      </c>
      <c r="AQ97" s="458">
        <f t="shared" si="12"/>
        <v>70000</v>
      </c>
      <c r="AR97" s="459" t="s">
        <v>913</v>
      </c>
      <c r="AS97" s="270" t="s">
        <v>1131</v>
      </c>
      <c r="AT97" s="270" t="s">
        <v>1061</v>
      </c>
      <c r="AV97" s="397"/>
      <c r="AW97" s="399"/>
      <c r="AX97" s="1035"/>
      <c r="AY97" s="715"/>
      <c r="AZ97" s="1046"/>
      <c r="BA97" s="1035"/>
      <c r="BB97" s="1035"/>
      <c r="BC97" s="1035"/>
      <c r="BD97" s="1035"/>
      <c r="BE97" s="1035"/>
      <c r="BF97" s="1035"/>
      <c r="BG97" s="1035"/>
      <c r="BH97" s="1045"/>
      <c r="BI97" s="1045"/>
      <c r="BJ97" s="1045"/>
      <c r="BK97" s="1045"/>
      <c r="BL97" s="1045"/>
      <c r="BM97" s="1035"/>
    </row>
    <row r="98" spans="39:65" ht="20.25" customHeight="1">
      <c r="AM98" s="31">
        <v>81</v>
      </c>
      <c r="AN98" s="270" t="s">
        <v>1142</v>
      </c>
      <c r="AO98" s="449">
        <v>34000</v>
      </c>
      <c r="AP98" s="23">
        <v>2</v>
      </c>
      <c r="AQ98" s="458">
        <f t="shared" si="12"/>
        <v>68000</v>
      </c>
      <c r="AR98" s="459" t="s">
        <v>1069</v>
      </c>
      <c r="AS98" s="270" t="s">
        <v>1143</v>
      </c>
      <c r="AT98" s="270" t="s">
        <v>1096</v>
      </c>
      <c r="AV98" s="397"/>
      <c r="AW98" s="399"/>
      <c r="AX98" s="1035"/>
      <c r="AY98" s="1035"/>
      <c r="AZ98" s="1035"/>
      <c r="BA98" s="1035"/>
      <c r="BB98" s="1035"/>
      <c r="BC98" s="1035"/>
      <c r="BD98" s="1035"/>
      <c r="BE98" s="1035"/>
      <c r="BF98" s="1035"/>
      <c r="BG98" s="1035"/>
      <c r="BH98" s="1036"/>
      <c r="BI98" s="1036"/>
      <c r="BJ98" s="1036"/>
      <c r="BK98" s="1036"/>
      <c r="BL98" s="1036"/>
      <c r="BM98" s="1035"/>
    </row>
    <row r="99" spans="39:65" ht="20.25" customHeight="1">
      <c r="AM99" s="31">
        <v>82</v>
      </c>
      <c r="AN99" s="424" t="s">
        <v>1144</v>
      </c>
      <c r="AO99" s="453">
        <v>29000</v>
      </c>
      <c r="AP99" s="31">
        <v>1</v>
      </c>
      <c r="AQ99" s="458">
        <f t="shared" si="12"/>
        <v>29000</v>
      </c>
      <c r="AR99" s="459" t="s">
        <v>913</v>
      </c>
      <c r="AS99" s="270" t="s">
        <v>1145</v>
      </c>
      <c r="AT99" s="270" t="s">
        <v>1061</v>
      </c>
      <c r="AV99" s="1311" t="s">
        <v>1271</v>
      </c>
      <c r="AW99" s="1311"/>
      <c r="AX99" s="1311"/>
      <c r="AY99" s="1311"/>
      <c r="AZ99" s="1311"/>
      <c r="BA99" s="1311"/>
      <c r="BB99" s="1311"/>
      <c r="BC99" s="1311"/>
      <c r="BD99" s="1311"/>
      <c r="BE99" s="1311"/>
      <c r="BF99" s="1311"/>
      <c r="BG99" s="1311"/>
      <c r="BH99" s="1311"/>
      <c r="BI99" s="1311"/>
      <c r="BJ99" s="1311"/>
      <c r="BK99" s="1311"/>
      <c r="BL99" s="1311"/>
      <c r="BM99" s="1311"/>
    </row>
    <row r="100" spans="39:65" ht="20.25" customHeight="1">
      <c r="AM100" s="31">
        <v>83</v>
      </c>
      <c r="AN100" s="424" t="s">
        <v>1146</v>
      </c>
      <c r="AO100" s="453">
        <v>29000</v>
      </c>
      <c r="AP100" s="31">
        <v>1</v>
      </c>
      <c r="AQ100" s="458">
        <f t="shared" si="12"/>
        <v>29000</v>
      </c>
      <c r="AR100" s="459" t="s">
        <v>913</v>
      </c>
      <c r="AS100" s="270" t="s">
        <v>1145</v>
      </c>
      <c r="AT100" s="270" t="s">
        <v>1061</v>
      </c>
      <c r="AV100" s="1329" t="s">
        <v>1294</v>
      </c>
      <c r="AW100" s="1329"/>
      <c r="AX100" s="1329"/>
      <c r="AY100" s="1329"/>
      <c r="AZ100" s="1329"/>
      <c r="BA100" s="1329"/>
      <c r="BB100" s="1329"/>
      <c r="BC100" s="1329"/>
      <c r="BD100" s="1329"/>
      <c r="BE100" s="1329"/>
      <c r="BF100" s="1329"/>
      <c r="BG100" s="1329"/>
      <c r="BH100" s="1329"/>
      <c r="BI100" s="1329"/>
      <c r="BJ100" s="1329"/>
      <c r="BK100" s="1329"/>
      <c r="BL100" s="1329"/>
      <c r="BM100" s="1329"/>
    </row>
    <row r="101" spans="39:65" ht="20.25" customHeight="1">
      <c r="AM101" s="31">
        <v>84</v>
      </c>
      <c r="AN101" s="270" t="s">
        <v>1147</v>
      </c>
      <c r="AO101" s="449">
        <v>25000</v>
      </c>
      <c r="AP101" s="23">
        <v>15</v>
      </c>
      <c r="AQ101" s="458">
        <f t="shared" si="12"/>
        <v>375000</v>
      </c>
      <c r="AR101" s="379" t="s">
        <v>1106</v>
      </c>
      <c r="AS101" s="445" t="s">
        <v>1117</v>
      </c>
      <c r="AT101" s="270" t="s">
        <v>1148</v>
      </c>
      <c r="AV101" s="1327" t="s">
        <v>955</v>
      </c>
      <c r="AW101" s="1327" t="s">
        <v>907</v>
      </c>
      <c r="AX101" s="1331" t="s">
        <v>956</v>
      </c>
      <c r="AY101" s="1331" t="s">
        <v>245</v>
      </c>
      <c r="AZ101" s="1332" t="s">
        <v>854</v>
      </c>
      <c r="BA101" s="1333" t="s">
        <v>957</v>
      </c>
      <c r="BB101" s="1332" t="s">
        <v>958</v>
      </c>
      <c r="BC101" s="1327" t="s">
        <v>959</v>
      </c>
      <c r="BD101" s="1327" t="s">
        <v>960</v>
      </c>
      <c r="BE101" s="1327" t="s">
        <v>858</v>
      </c>
      <c r="BF101" s="1327" t="s">
        <v>798</v>
      </c>
      <c r="BG101" s="1328" t="s">
        <v>961</v>
      </c>
      <c r="BH101" s="1328" t="s">
        <v>962</v>
      </c>
      <c r="BI101" s="1328" t="s">
        <v>963</v>
      </c>
      <c r="BJ101" s="1328" t="s">
        <v>910</v>
      </c>
      <c r="BK101" s="1328" t="s">
        <v>964</v>
      </c>
      <c r="BL101" s="1327" t="s">
        <v>965</v>
      </c>
      <c r="BM101" s="1327"/>
    </row>
    <row r="102" spans="39:65" ht="20.25" customHeight="1">
      <c r="AM102" s="31">
        <v>85</v>
      </c>
      <c r="AN102" s="270" t="s">
        <v>1149</v>
      </c>
      <c r="AO102" s="864">
        <v>23000</v>
      </c>
      <c r="AP102" s="23">
        <v>2</v>
      </c>
      <c r="AQ102" s="458">
        <v>23000</v>
      </c>
      <c r="AR102" s="459" t="s">
        <v>1069</v>
      </c>
      <c r="AS102" s="270" t="s">
        <v>1085</v>
      </c>
      <c r="AT102" s="270" t="s">
        <v>1150</v>
      </c>
      <c r="AV102" s="1327"/>
      <c r="AW102" s="1327"/>
      <c r="AX102" s="1331"/>
      <c r="AY102" s="1331"/>
      <c r="AZ102" s="1332"/>
      <c r="BA102" s="1333"/>
      <c r="BB102" s="1332"/>
      <c r="BC102" s="1327"/>
      <c r="BD102" s="1327"/>
      <c r="BE102" s="1327"/>
      <c r="BF102" s="1327"/>
      <c r="BG102" s="1328"/>
      <c r="BH102" s="1328"/>
      <c r="BI102" s="1328"/>
      <c r="BJ102" s="1328"/>
      <c r="BK102" s="1328"/>
      <c r="BL102" s="1327"/>
      <c r="BM102" s="1327"/>
    </row>
    <row r="103" spans="39:65" ht="20.25" customHeight="1">
      <c r="AM103" s="31">
        <v>86</v>
      </c>
      <c r="AN103" s="445" t="s">
        <v>1151</v>
      </c>
      <c r="AO103" s="390">
        <v>22000</v>
      </c>
      <c r="AP103" s="31">
        <v>1</v>
      </c>
      <c r="AQ103" s="456">
        <v>22000</v>
      </c>
      <c r="AR103" s="459" t="s">
        <v>913</v>
      </c>
      <c r="AS103" s="270" t="s">
        <v>1152</v>
      </c>
      <c r="AT103" s="445" t="s">
        <v>1077</v>
      </c>
      <c r="AV103" s="1327"/>
      <c r="AW103" s="1327"/>
      <c r="AX103" s="1331"/>
      <c r="AY103" s="1331"/>
      <c r="AZ103" s="1332"/>
      <c r="BA103" s="1333"/>
      <c r="BB103" s="1332"/>
      <c r="BC103" s="1327"/>
      <c r="BD103" s="1327"/>
      <c r="BE103" s="1327"/>
      <c r="BF103" s="1327"/>
      <c r="BG103" s="1328"/>
      <c r="BH103" s="1328"/>
      <c r="BI103" s="1328"/>
      <c r="BJ103" s="1328"/>
      <c r="BK103" s="1328"/>
      <c r="BL103" s="1327"/>
      <c r="BM103" s="1327"/>
    </row>
    <row r="104" spans="39:65" ht="20.25" customHeight="1">
      <c r="AM104" s="31">
        <v>87</v>
      </c>
      <c r="AN104" s="270" t="s">
        <v>1153</v>
      </c>
      <c r="AO104" s="449">
        <v>20000</v>
      </c>
      <c r="AP104" s="23">
        <v>5</v>
      </c>
      <c r="AQ104" s="458">
        <f t="shared" ref="AQ104:AQ118" si="13">AO104*AP104</f>
        <v>100000</v>
      </c>
      <c r="AR104" s="379" t="s">
        <v>1106</v>
      </c>
      <c r="AS104" s="270" t="s">
        <v>1085</v>
      </c>
      <c r="AT104" s="270" t="s">
        <v>1154</v>
      </c>
      <c r="AV104" s="1327"/>
      <c r="AW104" s="1327"/>
      <c r="AX104" s="1331"/>
      <c r="AY104" s="1331"/>
      <c r="AZ104" s="1332"/>
      <c r="BA104" s="1333"/>
      <c r="BB104" s="1332"/>
      <c r="BC104" s="1327"/>
      <c r="BD104" s="1327"/>
      <c r="BE104" s="1327"/>
      <c r="BF104" s="1327"/>
      <c r="BG104" s="1328"/>
      <c r="BH104" s="1328"/>
      <c r="BI104" s="1328"/>
      <c r="BJ104" s="1328"/>
      <c r="BK104" s="1328"/>
      <c r="BL104" s="1327"/>
      <c r="BM104" s="1327"/>
    </row>
    <row r="105" spans="39:65" ht="20.25" customHeight="1">
      <c r="AM105" s="31">
        <v>88</v>
      </c>
      <c r="AN105" s="448" t="s">
        <v>1155</v>
      </c>
      <c r="AO105" s="453">
        <v>20000</v>
      </c>
      <c r="AP105" s="1018">
        <v>2</v>
      </c>
      <c r="AQ105" s="390">
        <f t="shared" si="13"/>
        <v>40000</v>
      </c>
      <c r="AR105" s="1009" t="s">
        <v>1111</v>
      </c>
      <c r="AS105" s="445"/>
      <c r="AT105" s="445" t="s">
        <v>3</v>
      </c>
      <c r="AV105" s="981">
        <v>1</v>
      </c>
      <c r="AW105" s="981" t="s">
        <v>1295</v>
      </c>
      <c r="AX105" s="1079"/>
      <c r="AY105" s="1080">
        <v>5500</v>
      </c>
      <c r="AZ105" s="1079">
        <v>1</v>
      </c>
      <c r="BA105" s="1080">
        <v>5500</v>
      </c>
      <c r="BB105" s="1080">
        <v>5500</v>
      </c>
      <c r="BC105" s="981" t="s">
        <v>866</v>
      </c>
      <c r="BD105" s="981" t="s">
        <v>867</v>
      </c>
      <c r="BE105" s="981" t="s">
        <v>867</v>
      </c>
      <c r="BF105" s="981" t="s">
        <v>139</v>
      </c>
      <c r="BG105" s="422"/>
      <c r="BH105" s="422" t="s">
        <v>968</v>
      </c>
      <c r="BI105" s="422" t="s">
        <v>1296</v>
      </c>
      <c r="BJ105" s="422" t="s">
        <v>1297</v>
      </c>
      <c r="BK105" s="422"/>
      <c r="BL105" s="1280" t="s">
        <v>1274</v>
      </c>
      <c r="BM105" s="1280"/>
    </row>
    <row r="106" spans="39:65" ht="20.25" customHeight="1">
      <c r="AM106" s="31">
        <v>89</v>
      </c>
      <c r="AN106" s="424" t="s">
        <v>1156</v>
      </c>
      <c r="AO106" s="453">
        <v>20000</v>
      </c>
      <c r="AP106" s="31">
        <v>2</v>
      </c>
      <c r="AQ106" s="458">
        <f t="shared" si="13"/>
        <v>40000</v>
      </c>
      <c r="AR106" s="459" t="s">
        <v>913</v>
      </c>
      <c r="AS106" s="270" t="s">
        <v>1157</v>
      </c>
      <c r="AT106" s="270" t="s">
        <v>1061</v>
      </c>
      <c r="AV106" s="981">
        <v>2</v>
      </c>
      <c r="AW106" s="981" t="s">
        <v>1298</v>
      </c>
      <c r="AX106" s="1079"/>
      <c r="AY106" s="1080">
        <v>50000</v>
      </c>
      <c r="AZ106" s="1079">
        <v>2</v>
      </c>
      <c r="BA106" s="1080">
        <v>100000</v>
      </c>
      <c r="BB106" s="1080">
        <v>100000</v>
      </c>
      <c r="BC106" s="981" t="s">
        <v>866</v>
      </c>
      <c r="BD106" s="981" t="s">
        <v>867</v>
      </c>
      <c r="BE106" s="981" t="s">
        <v>867</v>
      </c>
      <c r="BF106" s="981" t="s">
        <v>139</v>
      </c>
      <c r="BG106" s="422"/>
      <c r="BH106" s="422" t="s">
        <v>1299</v>
      </c>
      <c r="BI106" s="422" t="s">
        <v>721</v>
      </c>
      <c r="BJ106" s="422" t="s">
        <v>1300</v>
      </c>
      <c r="BK106" s="422"/>
      <c r="BL106" s="1280"/>
      <c r="BM106" s="1280"/>
    </row>
    <row r="107" spans="39:65" ht="20.25" customHeight="1">
      <c r="AM107" s="31">
        <v>90</v>
      </c>
      <c r="AN107" s="424" t="s">
        <v>1158</v>
      </c>
      <c r="AO107" s="453">
        <v>19780</v>
      </c>
      <c r="AP107" s="31">
        <v>1</v>
      </c>
      <c r="AQ107" s="458">
        <f t="shared" si="13"/>
        <v>19780</v>
      </c>
      <c r="AR107" s="459" t="s">
        <v>913</v>
      </c>
      <c r="AS107" s="270" t="s">
        <v>1159</v>
      </c>
      <c r="AT107" s="270" t="s">
        <v>1061</v>
      </c>
      <c r="AV107" s="981">
        <v>3</v>
      </c>
      <c r="AW107" s="981" t="s">
        <v>1301</v>
      </c>
      <c r="AX107" s="1079"/>
      <c r="AY107" s="1080">
        <v>150000</v>
      </c>
      <c r="AZ107" s="1079">
        <v>2</v>
      </c>
      <c r="BA107" s="1080">
        <v>300000</v>
      </c>
      <c r="BB107" s="1080">
        <v>300000</v>
      </c>
      <c r="BC107" s="981" t="s">
        <v>866</v>
      </c>
      <c r="BD107" s="981" t="s">
        <v>867</v>
      </c>
      <c r="BE107" s="981" t="s">
        <v>867</v>
      </c>
      <c r="BF107" s="981" t="s">
        <v>139</v>
      </c>
      <c r="BG107" s="422"/>
      <c r="BH107" s="422" t="s">
        <v>968</v>
      </c>
      <c r="BI107" s="422" t="s">
        <v>721</v>
      </c>
      <c r="BJ107" s="422" t="s">
        <v>1302</v>
      </c>
      <c r="BK107" s="422"/>
      <c r="BL107" s="1280" t="s">
        <v>1303</v>
      </c>
      <c r="BM107" s="1280"/>
    </row>
    <row r="108" spans="39:65" ht="20.25" customHeight="1">
      <c r="AM108" s="31">
        <v>91</v>
      </c>
      <c r="AN108" s="424" t="s">
        <v>1160</v>
      </c>
      <c r="AO108" s="453">
        <v>19260</v>
      </c>
      <c r="AP108" s="31">
        <v>2</v>
      </c>
      <c r="AQ108" s="458">
        <f t="shared" si="13"/>
        <v>38520</v>
      </c>
      <c r="AR108" s="459" t="s">
        <v>913</v>
      </c>
      <c r="AS108" s="270" t="s">
        <v>1145</v>
      </c>
      <c r="AT108" s="270" t="s">
        <v>1061</v>
      </c>
      <c r="AV108" s="981"/>
      <c r="AW108" s="981" t="s">
        <v>966</v>
      </c>
      <c r="AX108" s="1079"/>
      <c r="AY108" s="1081"/>
      <c r="AZ108" s="1079"/>
      <c r="BA108" s="1050">
        <f>SUM(G276:G388)</f>
        <v>0</v>
      </c>
      <c r="BB108" s="1013">
        <f>SUM(BB105:BB107)</f>
        <v>405500</v>
      </c>
      <c r="BC108" s="981"/>
      <c r="BD108" s="981"/>
      <c r="BE108" s="981"/>
      <c r="BF108" s="981"/>
      <c r="BG108" s="422"/>
      <c r="BH108" s="422"/>
      <c r="BI108" s="422"/>
      <c r="BJ108" s="422"/>
      <c r="BK108" s="422"/>
      <c r="BL108" s="1280"/>
      <c r="BM108" s="1280"/>
    </row>
    <row r="109" spans="39:65" ht="20.25" customHeight="1">
      <c r="AM109" s="31">
        <v>92</v>
      </c>
      <c r="AN109" s="376" t="s">
        <v>1161</v>
      </c>
      <c r="AO109" s="449">
        <v>18500</v>
      </c>
      <c r="AP109" s="457">
        <v>2</v>
      </c>
      <c r="AQ109" s="458">
        <f t="shared" si="13"/>
        <v>37000</v>
      </c>
      <c r="AR109" s="459" t="s">
        <v>913</v>
      </c>
      <c r="AS109" s="270" t="s">
        <v>1162</v>
      </c>
      <c r="AT109" s="270" t="s">
        <v>1061</v>
      </c>
      <c r="AV109" s="1330" t="s">
        <v>1304</v>
      </c>
      <c r="AW109" s="1330"/>
      <c r="AX109" s="1330"/>
      <c r="AY109" s="1330"/>
      <c r="AZ109" s="1330"/>
      <c r="BA109" s="1330"/>
      <c r="BB109" s="1082">
        <f>Q43+AA6+AQ147+AQ168+BM18+BC49+BF94+BB108</f>
        <v>73893445</v>
      </c>
      <c r="BC109" s="962"/>
      <c r="BD109" s="962"/>
      <c r="BE109" s="962"/>
      <c r="BF109" s="962"/>
      <c r="BG109" s="422"/>
      <c r="BH109" s="422"/>
      <c r="BI109" s="422"/>
      <c r="BJ109" s="422"/>
      <c r="BK109" s="1078"/>
      <c r="BL109" s="1334"/>
      <c r="BM109" s="1334"/>
    </row>
    <row r="110" spans="39:65" ht="20.25" customHeight="1">
      <c r="AM110" s="31">
        <v>93</v>
      </c>
      <c r="AN110" s="270" t="s">
        <v>1163</v>
      </c>
      <c r="AO110" s="390">
        <v>18000</v>
      </c>
      <c r="AP110" s="452">
        <v>1</v>
      </c>
      <c r="AQ110" s="437">
        <f t="shared" si="13"/>
        <v>18000</v>
      </c>
      <c r="AR110" s="444" t="s">
        <v>202</v>
      </c>
      <c r="AS110" s="270" t="s">
        <v>1164</v>
      </c>
      <c r="AT110" s="445" t="s">
        <v>1123</v>
      </c>
    </row>
    <row r="111" spans="39:65" ht="20.25" customHeight="1">
      <c r="AM111" s="31">
        <v>94</v>
      </c>
      <c r="AN111" s="270" t="s">
        <v>1165</v>
      </c>
      <c r="AO111" s="453">
        <v>16600</v>
      </c>
      <c r="AP111" s="31">
        <v>2</v>
      </c>
      <c r="AQ111" s="458">
        <f t="shared" si="13"/>
        <v>33200</v>
      </c>
      <c r="AR111" s="459" t="s">
        <v>913</v>
      </c>
      <c r="AS111" s="270" t="s">
        <v>1166</v>
      </c>
      <c r="AT111" s="270" t="s">
        <v>1061</v>
      </c>
    </row>
    <row r="112" spans="39:65" ht="73.8" hidden="1" customHeight="1">
      <c r="AM112" s="31">
        <v>95</v>
      </c>
      <c r="AN112" s="424" t="s">
        <v>1167</v>
      </c>
      <c r="AO112" s="453">
        <v>15210</v>
      </c>
      <c r="AP112" s="31">
        <v>2</v>
      </c>
      <c r="AQ112" s="458">
        <f t="shared" si="13"/>
        <v>30420</v>
      </c>
      <c r="AR112" s="459" t="s">
        <v>913</v>
      </c>
      <c r="AS112" s="270" t="s">
        <v>1159</v>
      </c>
      <c r="AT112" s="270" t="s">
        <v>1061</v>
      </c>
    </row>
    <row r="113" spans="39:46" ht="20.25" customHeight="1">
      <c r="AM113" s="31">
        <v>96</v>
      </c>
      <c r="AN113" s="448" t="s">
        <v>1168</v>
      </c>
      <c r="AO113" s="453">
        <v>15000</v>
      </c>
      <c r="AP113" s="1008">
        <v>2</v>
      </c>
      <c r="AQ113" s="377">
        <f t="shared" si="13"/>
        <v>30000</v>
      </c>
      <c r="AR113" s="1009" t="s">
        <v>913</v>
      </c>
      <c r="AS113" s="445"/>
      <c r="AT113" s="445" t="s">
        <v>3</v>
      </c>
    </row>
    <row r="114" spans="39:46" ht="20.25" customHeight="1">
      <c r="AM114" s="31">
        <v>97</v>
      </c>
      <c r="AN114" s="445" t="s">
        <v>1169</v>
      </c>
      <c r="AO114" s="449">
        <v>15000</v>
      </c>
      <c r="AP114" s="457">
        <v>3</v>
      </c>
      <c r="AQ114" s="458">
        <f t="shared" si="13"/>
        <v>45000</v>
      </c>
      <c r="AR114" s="459" t="s">
        <v>1069</v>
      </c>
      <c r="AS114" s="270" t="s">
        <v>1076</v>
      </c>
      <c r="AT114" s="270" t="s">
        <v>1170</v>
      </c>
    </row>
    <row r="115" spans="39:46" ht="20.25" customHeight="1">
      <c r="AM115" s="31">
        <v>98</v>
      </c>
      <c r="AN115" s="270" t="s">
        <v>1171</v>
      </c>
      <c r="AO115" s="449">
        <v>15000</v>
      </c>
      <c r="AP115" s="23">
        <v>6</v>
      </c>
      <c r="AQ115" s="458">
        <f t="shared" si="13"/>
        <v>90000</v>
      </c>
      <c r="AR115" s="459" t="s">
        <v>1069</v>
      </c>
      <c r="AS115" s="270" t="s">
        <v>1001</v>
      </c>
      <c r="AT115" s="270" t="s">
        <v>1172</v>
      </c>
    </row>
    <row r="116" spans="39:46" ht="20.25" customHeight="1">
      <c r="AM116" s="31">
        <v>99</v>
      </c>
      <c r="AN116" s="270" t="s">
        <v>1173</v>
      </c>
      <c r="AO116" s="453">
        <v>14700</v>
      </c>
      <c r="AP116" s="1019">
        <v>4</v>
      </c>
      <c r="AQ116" s="458">
        <f t="shared" si="13"/>
        <v>58800</v>
      </c>
      <c r="AR116" s="459" t="s">
        <v>913</v>
      </c>
      <c r="AS116" s="270" t="s">
        <v>1166</v>
      </c>
      <c r="AT116" s="270" t="s">
        <v>1061</v>
      </c>
    </row>
    <row r="117" spans="39:46" ht="20.25" customHeight="1">
      <c r="AM117" s="31">
        <v>100</v>
      </c>
      <c r="AN117" s="270" t="s">
        <v>1174</v>
      </c>
      <c r="AO117" s="453">
        <v>14700</v>
      </c>
      <c r="AP117" s="443">
        <v>4</v>
      </c>
      <c r="AQ117" s="458">
        <f t="shared" si="13"/>
        <v>58800</v>
      </c>
      <c r="AR117" s="459" t="s">
        <v>913</v>
      </c>
      <c r="AS117" s="270" t="s">
        <v>1166</v>
      </c>
      <c r="AT117" s="270" t="s">
        <v>1061</v>
      </c>
    </row>
    <row r="118" spans="39:46" ht="20.25" customHeight="1">
      <c r="AM118" s="31">
        <v>101</v>
      </c>
      <c r="AN118" s="445" t="s">
        <v>1175</v>
      </c>
      <c r="AO118" s="390">
        <v>12500</v>
      </c>
      <c r="AP118" s="457">
        <v>2</v>
      </c>
      <c r="AQ118" s="458">
        <f t="shared" si="13"/>
        <v>25000</v>
      </c>
      <c r="AR118" s="459" t="s">
        <v>1069</v>
      </c>
      <c r="AS118" s="270" t="s">
        <v>1085</v>
      </c>
      <c r="AT118" s="270" t="s">
        <v>1176</v>
      </c>
    </row>
    <row r="119" spans="39:46" ht="20.25" customHeight="1">
      <c r="AM119" s="31">
        <v>102</v>
      </c>
      <c r="AN119" s="445" t="s">
        <v>1177</v>
      </c>
      <c r="AO119" s="390">
        <v>12000</v>
      </c>
      <c r="AP119" s="23">
        <v>6</v>
      </c>
      <c r="AQ119" s="390">
        <v>72000</v>
      </c>
      <c r="AR119" s="459" t="s">
        <v>1178</v>
      </c>
      <c r="AS119" s="445" t="s">
        <v>1117</v>
      </c>
      <c r="AT119" s="270" t="s">
        <v>1179</v>
      </c>
    </row>
    <row r="120" spans="39:46" ht="20.25" customHeight="1">
      <c r="AM120" s="31">
        <v>103</v>
      </c>
      <c r="AN120" s="445" t="s">
        <v>1180</v>
      </c>
      <c r="AO120" s="390">
        <v>12000</v>
      </c>
      <c r="AP120" s="31">
        <v>3</v>
      </c>
      <c r="AQ120" s="390">
        <f>AO120*AP120</f>
        <v>36000</v>
      </c>
      <c r="AR120" s="459" t="s">
        <v>1069</v>
      </c>
      <c r="AS120" s="445" t="s">
        <v>1117</v>
      </c>
      <c r="AT120" s="270" t="s">
        <v>1181</v>
      </c>
    </row>
    <row r="121" spans="39:46" ht="20.25" customHeight="1">
      <c r="AM121" s="31">
        <v>104</v>
      </c>
      <c r="AN121" s="445" t="s">
        <v>1182</v>
      </c>
      <c r="AO121" s="390">
        <v>12000</v>
      </c>
      <c r="AP121" s="1019">
        <v>4</v>
      </c>
      <c r="AQ121" s="458">
        <f>AO121*AP121</f>
        <v>48000</v>
      </c>
      <c r="AR121" s="459" t="s">
        <v>913</v>
      </c>
      <c r="AS121" s="270" t="s">
        <v>1183</v>
      </c>
      <c r="AT121" s="270" t="s">
        <v>1061</v>
      </c>
    </row>
    <row r="122" spans="39:46" ht="20.25" customHeight="1">
      <c r="AM122" s="31">
        <v>105</v>
      </c>
      <c r="AN122" s="376" t="s">
        <v>1184</v>
      </c>
      <c r="AO122" s="449">
        <v>11500</v>
      </c>
      <c r="AP122" s="457">
        <v>1</v>
      </c>
      <c r="AQ122" s="458">
        <f t="shared" ref="AQ122:AQ130" si="14">AO122*AP122</f>
        <v>11500</v>
      </c>
      <c r="AR122" s="459" t="s">
        <v>1069</v>
      </c>
      <c r="AS122" s="270" t="s">
        <v>1085</v>
      </c>
      <c r="AT122" s="270" t="s">
        <v>1080</v>
      </c>
    </row>
    <row r="123" spans="39:46" ht="20.25" customHeight="1">
      <c r="AM123" s="31">
        <v>106</v>
      </c>
      <c r="AN123" s="270" t="s">
        <v>1185</v>
      </c>
      <c r="AO123" s="449">
        <v>10550</v>
      </c>
      <c r="AP123" s="1019">
        <v>4</v>
      </c>
      <c r="AQ123" s="458">
        <f t="shared" si="14"/>
        <v>42200</v>
      </c>
      <c r="AR123" s="459" t="s">
        <v>913</v>
      </c>
      <c r="AS123" s="270" t="s">
        <v>1125</v>
      </c>
      <c r="AT123" s="270" t="s">
        <v>1061</v>
      </c>
    </row>
    <row r="124" spans="39:46" ht="20.25" customHeight="1">
      <c r="AM124" s="31">
        <v>107</v>
      </c>
      <c r="AN124" s="424" t="s">
        <v>1186</v>
      </c>
      <c r="AO124" s="453">
        <v>11880</v>
      </c>
      <c r="AP124" s="31">
        <v>1</v>
      </c>
      <c r="AQ124" s="458">
        <f t="shared" si="14"/>
        <v>11880</v>
      </c>
      <c r="AR124" s="459" t="s">
        <v>913</v>
      </c>
      <c r="AS124" s="270" t="s">
        <v>1127</v>
      </c>
      <c r="AT124" s="270" t="s">
        <v>1061</v>
      </c>
    </row>
    <row r="125" spans="39:46" ht="20.25" customHeight="1">
      <c r="AM125" s="31">
        <v>108</v>
      </c>
      <c r="AN125" s="376" t="s">
        <v>1187</v>
      </c>
      <c r="AO125" s="423">
        <v>11800</v>
      </c>
      <c r="AP125" s="1016">
        <v>2</v>
      </c>
      <c r="AQ125" s="390">
        <f t="shared" si="14"/>
        <v>23600</v>
      </c>
      <c r="AR125" s="1009" t="s">
        <v>1111</v>
      </c>
      <c r="AS125" s="445"/>
      <c r="AT125" s="445" t="s">
        <v>3</v>
      </c>
    </row>
    <row r="126" spans="39:46" ht="20.25" customHeight="1">
      <c r="AM126" s="31">
        <v>109</v>
      </c>
      <c r="AN126" s="448" t="s">
        <v>1188</v>
      </c>
      <c r="AO126" s="453">
        <v>9000</v>
      </c>
      <c r="AP126" s="1018">
        <v>2</v>
      </c>
      <c r="AQ126" s="390">
        <f t="shared" si="14"/>
        <v>18000</v>
      </c>
      <c r="AR126" s="1009" t="s">
        <v>1071</v>
      </c>
      <c r="AS126" s="445"/>
      <c r="AT126" s="445" t="s">
        <v>3</v>
      </c>
    </row>
    <row r="127" spans="39:46" ht="20.25" customHeight="1">
      <c r="AM127" s="31">
        <v>110</v>
      </c>
      <c r="AN127" s="270" t="s">
        <v>1189</v>
      </c>
      <c r="AO127" s="390">
        <v>7300</v>
      </c>
      <c r="AP127" s="457">
        <v>8</v>
      </c>
      <c r="AQ127" s="460">
        <f t="shared" si="14"/>
        <v>58400</v>
      </c>
      <c r="AR127" s="461" t="s">
        <v>913</v>
      </c>
      <c r="AS127" s="376" t="s">
        <v>1001</v>
      </c>
      <c r="AT127" s="424" t="s">
        <v>1190</v>
      </c>
    </row>
    <row r="128" spans="39:46" ht="20.25" customHeight="1">
      <c r="AM128" s="31">
        <v>111</v>
      </c>
      <c r="AN128" s="270" t="s">
        <v>1191</v>
      </c>
      <c r="AO128" s="449">
        <v>7000</v>
      </c>
      <c r="AP128" s="23">
        <v>5</v>
      </c>
      <c r="AQ128" s="458">
        <f t="shared" si="14"/>
        <v>35000</v>
      </c>
      <c r="AR128" s="379" t="s">
        <v>1106</v>
      </c>
      <c r="AS128" s="445" t="s">
        <v>1117</v>
      </c>
      <c r="AT128" s="270" t="s">
        <v>1096</v>
      </c>
    </row>
    <row r="129" spans="39:46" ht="20.25" customHeight="1">
      <c r="AM129" s="31">
        <v>112</v>
      </c>
      <c r="AN129" s="448" t="s">
        <v>1192</v>
      </c>
      <c r="AO129" s="453">
        <v>6000</v>
      </c>
      <c r="AP129" s="1018">
        <v>1</v>
      </c>
      <c r="AQ129" s="390">
        <f t="shared" si="14"/>
        <v>6000</v>
      </c>
      <c r="AR129" s="1009" t="s">
        <v>1071</v>
      </c>
      <c r="AS129" s="445"/>
      <c r="AT129" s="445" t="s">
        <v>3</v>
      </c>
    </row>
    <row r="130" spans="39:46" ht="20.25" customHeight="1">
      <c r="AM130" s="31">
        <v>113</v>
      </c>
      <c r="AN130" s="448" t="s">
        <v>1193</v>
      </c>
      <c r="AO130" s="453">
        <v>5500</v>
      </c>
      <c r="AP130" s="1008">
        <v>4</v>
      </c>
      <c r="AQ130" s="390">
        <f t="shared" si="14"/>
        <v>22000</v>
      </c>
      <c r="AR130" s="1009" t="s">
        <v>1071</v>
      </c>
      <c r="AS130" s="445"/>
      <c r="AT130" s="445" t="s">
        <v>3</v>
      </c>
    </row>
    <row r="132" spans="39:46" ht="20.25" customHeight="1">
      <c r="AM132" s="1178" t="s">
        <v>906</v>
      </c>
      <c r="AN132" s="1178"/>
      <c r="AO132" s="1178"/>
      <c r="AP132" s="1178"/>
      <c r="AQ132" s="1178"/>
      <c r="AR132" s="1178"/>
      <c r="AS132" s="1178"/>
      <c r="AT132" s="1178"/>
    </row>
    <row r="133" spans="39:46" ht="20.25" customHeight="1">
      <c r="AM133" s="1278" t="s">
        <v>1549</v>
      </c>
      <c r="AN133" s="1278"/>
      <c r="AO133" s="1278"/>
      <c r="AP133" s="1278"/>
      <c r="AQ133" s="1278"/>
      <c r="AR133" s="1278"/>
      <c r="AS133" s="1278"/>
      <c r="AT133" s="1278"/>
    </row>
    <row r="135" spans="39:46" ht="20.25" customHeight="1">
      <c r="AM135" s="1279" t="s">
        <v>799</v>
      </c>
      <c r="AN135" s="1280" t="s">
        <v>1550</v>
      </c>
      <c r="AO135" s="1281" t="s">
        <v>245</v>
      </c>
      <c r="AP135" s="1282" t="s">
        <v>854</v>
      </c>
      <c r="AQ135" s="1281" t="s">
        <v>908</v>
      </c>
      <c r="AR135" s="1280" t="s">
        <v>909</v>
      </c>
      <c r="AS135" s="1280" t="s">
        <v>910</v>
      </c>
      <c r="AT135" s="1309" t="s">
        <v>911</v>
      </c>
    </row>
    <row r="136" spans="39:46" ht="20.25" customHeight="1">
      <c r="AM136" s="1279"/>
      <c r="AN136" s="1280"/>
      <c r="AO136" s="1281"/>
      <c r="AP136" s="1282"/>
      <c r="AQ136" s="1281"/>
      <c r="AR136" s="1280"/>
      <c r="AS136" s="1280"/>
      <c r="AT136" s="1309"/>
    </row>
    <row r="137" spans="39:46" ht="20.25" customHeight="1">
      <c r="AM137" s="31">
        <v>114</v>
      </c>
      <c r="AN137" s="376" t="s">
        <v>1194</v>
      </c>
      <c r="AO137" s="449">
        <v>5000</v>
      </c>
      <c r="AP137" s="457">
        <v>9</v>
      </c>
      <c r="AQ137" s="458">
        <f>AP137*AO137</f>
        <v>45000</v>
      </c>
      <c r="AR137" s="379" t="s">
        <v>1106</v>
      </c>
      <c r="AS137" s="376" t="s">
        <v>1195</v>
      </c>
      <c r="AT137" s="376" t="s">
        <v>1196</v>
      </c>
    </row>
    <row r="138" spans="39:46" ht="20.25" customHeight="1">
      <c r="AM138" s="31">
        <v>115</v>
      </c>
      <c r="AN138" s="270" t="s">
        <v>1197</v>
      </c>
      <c r="AO138" s="864">
        <v>5000</v>
      </c>
      <c r="AP138" s="23">
        <v>2</v>
      </c>
      <c r="AQ138" s="458">
        <f t="shared" ref="AQ138:AQ146" si="15">AO138*AP138</f>
        <v>10000</v>
      </c>
      <c r="AR138" s="379" t="s">
        <v>1106</v>
      </c>
      <c r="AS138" s="270" t="s">
        <v>1085</v>
      </c>
      <c r="AT138" s="270" t="s">
        <v>1096</v>
      </c>
    </row>
    <row r="139" spans="39:46" ht="20.25" customHeight="1">
      <c r="AM139" s="31">
        <v>116</v>
      </c>
      <c r="AN139" s="270" t="s">
        <v>1198</v>
      </c>
      <c r="AO139" s="390">
        <v>4900</v>
      </c>
      <c r="AP139" s="443">
        <v>22</v>
      </c>
      <c r="AQ139" s="437">
        <f t="shared" si="15"/>
        <v>107800</v>
      </c>
      <c r="AR139" s="444" t="s">
        <v>913</v>
      </c>
      <c r="AS139" s="445" t="s">
        <v>1001</v>
      </c>
      <c r="AT139" s="445" t="s">
        <v>1199</v>
      </c>
    </row>
    <row r="140" spans="39:46" ht="20.25" customHeight="1">
      <c r="AM140" s="31">
        <v>117</v>
      </c>
      <c r="AN140" s="376" t="s">
        <v>1200</v>
      </c>
      <c r="AO140" s="449">
        <v>4500</v>
      </c>
      <c r="AP140" s="457">
        <v>2</v>
      </c>
      <c r="AQ140" s="458">
        <f t="shared" si="15"/>
        <v>9000</v>
      </c>
      <c r="AR140" s="459" t="s">
        <v>1069</v>
      </c>
      <c r="AS140" s="376" t="s">
        <v>1201</v>
      </c>
      <c r="AT140" s="270" t="s">
        <v>1096</v>
      </c>
    </row>
    <row r="141" spans="39:46" ht="20.25" customHeight="1">
      <c r="AM141" s="31">
        <v>118</v>
      </c>
      <c r="AN141" s="424" t="s">
        <v>1202</v>
      </c>
      <c r="AO141" s="453">
        <v>4200</v>
      </c>
      <c r="AP141" s="31">
        <v>6</v>
      </c>
      <c r="AQ141" s="458">
        <f t="shared" si="15"/>
        <v>25200</v>
      </c>
      <c r="AR141" s="459" t="s">
        <v>913</v>
      </c>
      <c r="AS141" s="270" t="s">
        <v>1157</v>
      </c>
      <c r="AT141" s="270" t="s">
        <v>1061</v>
      </c>
    </row>
    <row r="142" spans="39:46" ht="20.25" customHeight="1">
      <c r="AM142" s="31">
        <v>119</v>
      </c>
      <c r="AN142" s="424" t="s">
        <v>1203</v>
      </c>
      <c r="AO142" s="453">
        <v>4300</v>
      </c>
      <c r="AP142" s="31">
        <v>6</v>
      </c>
      <c r="AQ142" s="458">
        <f t="shared" si="15"/>
        <v>25800</v>
      </c>
      <c r="AR142" s="459" t="s">
        <v>913</v>
      </c>
      <c r="AS142" s="270" t="s">
        <v>1157</v>
      </c>
      <c r="AT142" s="270" t="s">
        <v>1061</v>
      </c>
    </row>
    <row r="143" spans="39:46" ht="20.25" customHeight="1">
      <c r="AM143" s="31">
        <v>120</v>
      </c>
      <c r="AN143" s="424" t="s">
        <v>1204</v>
      </c>
      <c r="AO143" s="453">
        <v>3400</v>
      </c>
      <c r="AP143" s="31">
        <v>6</v>
      </c>
      <c r="AQ143" s="458">
        <f t="shared" si="15"/>
        <v>20400</v>
      </c>
      <c r="AR143" s="459" t="s">
        <v>913</v>
      </c>
      <c r="AS143" s="270" t="s">
        <v>1157</v>
      </c>
      <c r="AT143" s="270" t="s">
        <v>1061</v>
      </c>
    </row>
    <row r="144" spans="39:46" ht="20.25" customHeight="1">
      <c r="AM144" s="31">
        <v>121</v>
      </c>
      <c r="AN144" s="445" t="s">
        <v>1205</v>
      </c>
      <c r="AO144" s="390">
        <v>3100</v>
      </c>
      <c r="AP144" s="1019">
        <v>2</v>
      </c>
      <c r="AQ144" s="458">
        <f t="shared" si="15"/>
        <v>6200</v>
      </c>
      <c r="AR144" s="459" t="s">
        <v>913</v>
      </c>
      <c r="AS144" s="270" t="s">
        <v>1125</v>
      </c>
      <c r="AT144" s="270" t="s">
        <v>1061</v>
      </c>
    </row>
    <row r="145" spans="39:46" ht="20.25" customHeight="1">
      <c r="AM145" s="31">
        <v>122</v>
      </c>
      <c r="AN145" s="445" t="s">
        <v>681</v>
      </c>
      <c r="AO145" s="390">
        <v>3000</v>
      </c>
      <c r="AP145" s="457">
        <v>3</v>
      </c>
      <c r="AQ145" s="458">
        <f t="shared" si="15"/>
        <v>9000</v>
      </c>
      <c r="AR145" s="459" t="s">
        <v>913</v>
      </c>
      <c r="AS145" s="270" t="s">
        <v>1076</v>
      </c>
      <c r="AT145" s="270" t="s">
        <v>1206</v>
      </c>
    </row>
    <row r="146" spans="39:46" ht="20.25" customHeight="1">
      <c r="AM146" s="31">
        <v>123</v>
      </c>
      <c r="AN146" s="448" t="s">
        <v>1207</v>
      </c>
      <c r="AO146" s="453">
        <v>2500</v>
      </c>
      <c r="AP146" s="1008">
        <v>10</v>
      </c>
      <c r="AQ146" s="377">
        <f t="shared" si="15"/>
        <v>25000</v>
      </c>
      <c r="AR146" s="1009" t="s">
        <v>1071</v>
      </c>
      <c r="AS146" s="445"/>
      <c r="AT146" s="445" t="s">
        <v>3</v>
      </c>
    </row>
    <row r="147" spans="39:46" ht="20.25" customHeight="1">
      <c r="AM147" s="397"/>
      <c r="AN147" s="349"/>
      <c r="AO147" s="420"/>
      <c r="AP147" s="397">
        <f>SUM(AP6:AP146)</f>
        <v>381</v>
      </c>
      <c r="AQ147" s="463">
        <f>SUM(AQ6:AQ146)</f>
        <v>35849045</v>
      </c>
      <c r="AS147" s="464"/>
    </row>
    <row r="148" spans="39:46" ht="20.25" customHeight="1">
      <c r="AM148" s="351"/>
    </row>
    <row r="149" spans="39:46" ht="20.25" customHeight="1">
      <c r="AM149" s="1178" t="s">
        <v>1208</v>
      </c>
      <c r="AN149" s="1178"/>
      <c r="AO149" s="1178"/>
      <c r="AP149" s="1178"/>
      <c r="AQ149" s="1178"/>
      <c r="AR149" s="1178"/>
      <c r="AS149" s="1178"/>
      <c r="AT149" s="1178"/>
    </row>
    <row r="150" spans="39:46" ht="20.25" customHeight="1">
      <c r="AM150" s="1278" t="s">
        <v>1549</v>
      </c>
      <c r="AN150" s="1278"/>
      <c r="AO150" s="1278"/>
      <c r="AP150" s="1278"/>
      <c r="AQ150" s="1278"/>
      <c r="AR150" s="1278"/>
      <c r="AS150" s="1278"/>
      <c r="AT150" s="1278"/>
    </row>
    <row r="152" spans="39:46" ht="20.25" customHeight="1">
      <c r="AM152" s="1279" t="s">
        <v>799</v>
      </c>
      <c r="AN152" s="1280" t="s">
        <v>1550</v>
      </c>
      <c r="AO152" s="1281" t="s">
        <v>245</v>
      </c>
      <c r="AP152" s="1282" t="s">
        <v>854</v>
      </c>
      <c r="AQ152" s="1281" t="s">
        <v>908</v>
      </c>
      <c r="AR152" s="1280" t="s">
        <v>909</v>
      </c>
      <c r="AS152" s="1280" t="s">
        <v>910</v>
      </c>
      <c r="AT152" s="1309" t="s">
        <v>911</v>
      </c>
    </row>
    <row r="153" spans="39:46" ht="20.25" customHeight="1">
      <c r="AM153" s="1279"/>
      <c r="AN153" s="1280"/>
      <c r="AO153" s="1281"/>
      <c r="AP153" s="1282"/>
      <c r="AQ153" s="1281"/>
      <c r="AR153" s="1280"/>
      <c r="AS153" s="1280"/>
      <c r="AT153" s="1309"/>
    </row>
    <row r="154" spans="39:46" ht="20.25" customHeight="1">
      <c r="AM154" s="31">
        <v>1</v>
      </c>
      <c r="AN154" s="16" t="s">
        <v>1209</v>
      </c>
      <c r="AO154" s="465">
        <v>20000</v>
      </c>
      <c r="AP154" s="51">
        <v>1</v>
      </c>
      <c r="AQ154" s="466">
        <v>20000</v>
      </c>
      <c r="AR154" s="467" t="s">
        <v>202</v>
      </c>
      <c r="AS154" s="445" t="s">
        <v>1085</v>
      </c>
      <c r="AT154" s="982" t="s">
        <v>1099</v>
      </c>
    </row>
    <row r="155" spans="39:46" ht="20.25" customHeight="1">
      <c r="AM155" s="31">
        <v>2</v>
      </c>
      <c r="AN155" s="53" t="s">
        <v>1210</v>
      </c>
      <c r="AO155" s="465">
        <v>18000</v>
      </c>
      <c r="AP155" s="51">
        <v>3</v>
      </c>
      <c r="AQ155" s="466">
        <f>AO155*AP155</f>
        <v>54000</v>
      </c>
      <c r="AR155" s="467" t="s">
        <v>202</v>
      </c>
      <c r="AS155" s="270" t="s">
        <v>1211</v>
      </c>
      <c r="AT155" s="440" t="s">
        <v>1212</v>
      </c>
    </row>
    <row r="156" spans="39:46" ht="20.25" customHeight="1">
      <c r="AM156" s="31">
        <v>3</v>
      </c>
      <c r="AN156" s="53" t="s">
        <v>1213</v>
      </c>
      <c r="AO156" s="468">
        <v>9500</v>
      </c>
      <c r="AP156" s="31">
        <v>2</v>
      </c>
      <c r="AQ156" s="449">
        <f>AO156*AP156</f>
        <v>19000</v>
      </c>
      <c r="AR156" s="467" t="s">
        <v>202</v>
      </c>
      <c r="AS156" s="270" t="s">
        <v>1214</v>
      </c>
      <c r="AT156" s="440" t="s">
        <v>1215</v>
      </c>
    </row>
    <row r="157" spans="39:46" ht="20.25" customHeight="1">
      <c r="AM157" s="31">
        <v>4</v>
      </c>
      <c r="AN157" s="53" t="s">
        <v>1216</v>
      </c>
      <c r="AO157" s="468">
        <v>8500</v>
      </c>
      <c r="AP157" s="31">
        <v>1</v>
      </c>
      <c r="AQ157" s="449">
        <f>AO157*AP157</f>
        <v>8500</v>
      </c>
      <c r="AR157" s="467" t="s">
        <v>202</v>
      </c>
      <c r="AS157" s="270" t="s">
        <v>1214</v>
      </c>
      <c r="AT157" s="440" t="s">
        <v>1217</v>
      </c>
    </row>
    <row r="158" spans="39:46" ht="20.25" customHeight="1">
      <c r="AM158" s="31">
        <v>5</v>
      </c>
      <c r="AN158" s="53" t="s">
        <v>1218</v>
      </c>
      <c r="AO158" s="468">
        <v>8000</v>
      </c>
      <c r="AP158" s="31">
        <v>5</v>
      </c>
      <c r="AQ158" s="449">
        <f>AO158*AP158</f>
        <v>40000</v>
      </c>
      <c r="AR158" s="467" t="s">
        <v>202</v>
      </c>
      <c r="AS158" s="445" t="s">
        <v>1219</v>
      </c>
      <c r="AT158" s="982" t="s">
        <v>1220</v>
      </c>
    </row>
    <row r="159" spans="39:46" ht="20.25" customHeight="1">
      <c r="AM159" s="31">
        <v>6</v>
      </c>
      <c r="AN159" s="53" t="s">
        <v>1221</v>
      </c>
      <c r="AO159" s="469">
        <v>6900</v>
      </c>
      <c r="AP159" s="31">
        <v>2</v>
      </c>
      <c r="AQ159" s="449">
        <v>6900</v>
      </c>
      <c r="AR159" s="467" t="s">
        <v>202</v>
      </c>
      <c r="AS159" s="270" t="s">
        <v>1211</v>
      </c>
      <c r="AT159" s="440" t="s">
        <v>1222</v>
      </c>
    </row>
    <row r="160" spans="39:46" ht="20.25" customHeight="1">
      <c r="AM160" s="31">
        <v>7</v>
      </c>
      <c r="AN160" s="16" t="s">
        <v>1223</v>
      </c>
      <c r="AO160" s="465">
        <v>6500</v>
      </c>
      <c r="AP160" s="51">
        <v>2</v>
      </c>
      <c r="AQ160" s="466">
        <f t="shared" ref="AQ160:AQ167" si="16">AO160*AP160</f>
        <v>13000</v>
      </c>
      <c r="AR160" s="467" t="s">
        <v>202</v>
      </c>
      <c r="AS160" s="445" t="s">
        <v>1085</v>
      </c>
      <c r="AT160" s="440" t="s">
        <v>1224</v>
      </c>
    </row>
    <row r="161" spans="39:46" ht="20.25" customHeight="1">
      <c r="AM161" s="31">
        <v>8</v>
      </c>
      <c r="AN161" s="16" t="s">
        <v>1225</v>
      </c>
      <c r="AO161" s="468">
        <v>6500</v>
      </c>
      <c r="AP161" s="31">
        <v>2</v>
      </c>
      <c r="AQ161" s="390">
        <f t="shared" si="16"/>
        <v>13000</v>
      </c>
      <c r="AR161" s="467" t="s">
        <v>202</v>
      </c>
      <c r="AS161" s="445"/>
      <c r="AT161" s="440" t="s">
        <v>1226</v>
      </c>
    </row>
    <row r="162" spans="39:46" ht="20.25" customHeight="1">
      <c r="AM162" s="31">
        <v>9</v>
      </c>
      <c r="AN162" s="16" t="s">
        <v>1227</v>
      </c>
      <c r="AO162" s="470">
        <v>5000</v>
      </c>
      <c r="AP162" s="51">
        <v>1</v>
      </c>
      <c r="AQ162" s="466">
        <f t="shared" si="16"/>
        <v>5000</v>
      </c>
      <c r="AR162" s="467" t="s">
        <v>202</v>
      </c>
      <c r="AS162" s="270" t="s">
        <v>1211</v>
      </c>
      <c r="AT162" s="440" t="s">
        <v>1217</v>
      </c>
    </row>
    <row r="163" spans="39:46" ht="20.25" customHeight="1">
      <c r="AM163" s="31">
        <v>10</v>
      </c>
      <c r="AN163" s="53" t="s">
        <v>1228</v>
      </c>
      <c r="AO163" s="468">
        <v>5000</v>
      </c>
      <c r="AP163" s="31">
        <v>4</v>
      </c>
      <c r="AQ163" s="449">
        <f t="shared" si="16"/>
        <v>20000</v>
      </c>
      <c r="AR163" s="467" t="s">
        <v>202</v>
      </c>
      <c r="AS163" s="445" t="s">
        <v>1085</v>
      </c>
      <c r="AT163" s="440" t="s">
        <v>1229</v>
      </c>
    </row>
    <row r="164" spans="39:46" ht="20.25" customHeight="1">
      <c r="AM164" s="31">
        <v>11</v>
      </c>
      <c r="AN164" s="471" t="s">
        <v>1230</v>
      </c>
      <c r="AO164" s="472">
        <v>3900</v>
      </c>
      <c r="AP164" s="473">
        <v>2</v>
      </c>
      <c r="AQ164" s="474">
        <f t="shared" si="16"/>
        <v>7800</v>
      </c>
      <c r="AR164" s="467" t="s">
        <v>202</v>
      </c>
      <c r="AS164" s="475" t="s">
        <v>1085</v>
      </c>
      <c r="AT164" s="983" t="s">
        <v>1176</v>
      </c>
    </row>
    <row r="165" spans="39:46" ht="20.25" customHeight="1">
      <c r="AM165" s="31">
        <v>12</v>
      </c>
      <c r="AN165" s="16" t="s">
        <v>1231</v>
      </c>
      <c r="AO165" s="465">
        <v>3500</v>
      </c>
      <c r="AP165" s="51">
        <v>12</v>
      </c>
      <c r="AQ165" s="476">
        <f t="shared" si="16"/>
        <v>42000</v>
      </c>
      <c r="AR165" s="467" t="s">
        <v>202</v>
      </c>
      <c r="AS165" s="445" t="s">
        <v>1232</v>
      </c>
      <c r="AT165" s="982" t="s">
        <v>1233</v>
      </c>
    </row>
    <row r="166" spans="39:46" ht="20.25" customHeight="1">
      <c r="AM166" s="31">
        <v>13</v>
      </c>
      <c r="AN166" s="15" t="s">
        <v>1234</v>
      </c>
      <c r="AO166" s="468">
        <v>2500</v>
      </c>
      <c r="AP166" s="31">
        <v>9</v>
      </c>
      <c r="AQ166" s="390">
        <f t="shared" si="16"/>
        <v>22500</v>
      </c>
      <c r="AR166" s="467" t="s">
        <v>202</v>
      </c>
      <c r="AS166" s="477" t="s">
        <v>1235</v>
      </c>
      <c r="AT166" s="440" t="s">
        <v>1236</v>
      </c>
    </row>
    <row r="167" spans="39:46" ht="20.25" customHeight="1">
      <c r="AM167" s="31">
        <v>14</v>
      </c>
      <c r="AN167" s="16" t="s">
        <v>1237</v>
      </c>
      <c r="AO167" s="465">
        <v>2000</v>
      </c>
      <c r="AP167" s="51">
        <v>4</v>
      </c>
      <c r="AQ167" s="466">
        <f t="shared" si="16"/>
        <v>8000</v>
      </c>
      <c r="AR167" s="467" t="s">
        <v>202</v>
      </c>
      <c r="AS167" s="270" t="s">
        <v>1211</v>
      </c>
      <c r="AT167" s="440" t="s">
        <v>1238</v>
      </c>
    </row>
    <row r="168" spans="39:46" ht="20.25" customHeight="1">
      <c r="AQ168" s="478">
        <f>SUM(AQ154:AQ167)</f>
        <v>279700</v>
      </c>
    </row>
    <row r="196" ht="24.6"/>
    <row r="266" spans="21:21" ht="20.25" customHeight="1">
      <c r="U266" s="19"/>
    </row>
    <row r="267" spans="21:21" ht="20.25" customHeight="1">
      <c r="U267" s="19"/>
    </row>
    <row r="276" spans="1:49" s="493" customFormat="1" ht="20.25" customHeight="1">
      <c r="F276" s="960"/>
      <c r="G276" s="960"/>
      <c r="H276" s="960"/>
      <c r="I276" s="960"/>
      <c r="T276" s="975"/>
      <c r="AK276" s="975"/>
      <c r="AT276" s="984"/>
      <c r="AW276" s="1033"/>
    </row>
    <row r="277" spans="1:49" ht="20.25" customHeight="1">
      <c r="H277" s="961">
        <f>BB109-Q8</f>
        <v>65393445</v>
      </c>
    </row>
    <row r="278" spans="1:49" ht="20.25" customHeight="1">
      <c r="M278" s="350"/>
      <c r="N278" s="350"/>
      <c r="O278" s="350"/>
      <c r="P278" s="350"/>
      <c r="Q278" s="350"/>
    </row>
    <row r="279" spans="1:49" ht="20.25" customHeight="1">
      <c r="M279" s="350"/>
      <c r="N279" s="350"/>
      <c r="O279" s="350"/>
      <c r="P279" s="350"/>
      <c r="Q279" s="350"/>
    </row>
    <row r="280" spans="1:49" ht="20.25" customHeight="1">
      <c r="A280" s="1289"/>
      <c r="B280" s="1289"/>
      <c r="C280" s="1289"/>
      <c r="D280" s="1289"/>
      <c r="E280" s="1289"/>
      <c r="F280" s="1289"/>
      <c r="G280" s="1289"/>
      <c r="H280" s="1289"/>
      <c r="I280" s="1289"/>
      <c r="J280" s="1289"/>
      <c r="K280" s="1289"/>
      <c r="L280" s="1289"/>
      <c r="M280" s="1289"/>
      <c r="N280" s="1289"/>
      <c r="O280" s="1289"/>
      <c r="P280" s="1289"/>
      <c r="Q280" s="1289"/>
      <c r="R280" s="1289"/>
    </row>
    <row r="329" ht="19.8" customHeight="1"/>
    <row r="343" spans="4:21" ht="20.25" customHeight="1">
      <c r="M343" s="350"/>
      <c r="N343" s="350"/>
      <c r="O343" s="350"/>
      <c r="P343" s="350"/>
      <c r="Q343" s="350"/>
    </row>
    <row r="344" spans="4:21" ht="20.25" customHeight="1">
      <c r="M344" s="350"/>
      <c r="N344" s="350"/>
      <c r="O344" s="350"/>
      <c r="P344" s="350"/>
      <c r="Q344" s="350"/>
    </row>
    <row r="345" spans="4:21" ht="20.25" customHeight="1">
      <c r="D345" s="344"/>
      <c r="E345" s="425"/>
      <c r="M345" s="350"/>
      <c r="N345" s="350"/>
      <c r="O345" s="350"/>
      <c r="P345" s="350"/>
      <c r="Q345" s="350"/>
      <c r="U345" s="19"/>
    </row>
  </sheetData>
  <mergeCells count="210">
    <mergeCell ref="CC47:CC48"/>
    <mergeCell ref="CD47:CD48"/>
    <mergeCell ref="BQ51:BS51"/>
    <mergeCell ref="BQ52:BS52"/>
    <mergeCell ref="BP53:BS53"/>
    <mergeCell ref="BQ50:BS50"/>
    <mergeCell ref="BP47:BP49"/>
    <mergeCell ref="BQ47:BS49"/>
    <mergeCell ref="BT47:BT49"/>
    <mergeCell ref="BU47:BW48"/>
    <mergeCell ref="BP1:CF1"/>
    <mergeCell ref="BP2:CF2"/>
    <mergeCell ref="BP30:CF30"/>
    <mergeCell ref="BP31:CF31"/>
    <mergeCell ref="CA4:CA5"/>
    <mergeCell ref="CB4:CE4"/>
    <mergeCell ref="BV4:BV5"/>
    <mergeCell ref="BW4:BW5"/>
    <mergeCell ref="BX4:BX5"/>
    <mergeCell ref="BY4:BY5"/>
    <mergeCell ref="BZ4:BZ5"/>
    <mergeCell ref="BX47:BX49"/>
    <mergeCell ref="CE47:CF48"/>
    <mergeCell ref="BY47:BY49"/>
    <mergeCell ref="BZ47:BZ49"/>
    <mergeCell ref="CA47:CA48"/>
    <mergeCell ref="CB47:CB48"/>
    <mergeCell ref="BL94:BM94"/>
    <mergeCell ref="AV99:BM99"/>
    <mergeCell ref="AV100:BM100"/>
    <mergeCell ref="AV109:BA109"/>
    <mergeCell ref="BD94:BE94"/>
    <mergeCell ref="AV101:AV104"/>
    <mergeCell ref="AW101:AW104"/>
    <mergeCell ref="AX101:AX104"/>
    <mergeCell ref="AY101:AY104"/>
    <mergeCell ref="AZ101:AZ104"/>
    <mergeCell ref="BA101:BA104"/>
    <mergeCell ref="BB101:BB104"/>
    <mergeCell ref="BC101:BC104"/>
    <mergeCell ref="BD101:BD104"/>
    <mergeCell ref="BL105:BM105"/>
    <mergeCell ref="BL106:BM106"/>
    <mergeCell ref="BL107:BM107"/>
    <mergeCell ref="BL108:BM108"/>
    <mergeCell ref="BL109:BM109"/>
    <mergeCell ref="BI101:BI104"/>
    <mergeCell ref="BJ101:BJ104"/>
    <mergeCell ref="BK101:BK104"/>
    <mergeCell ref="BL101:BM104"/>
    <mergeCell ref="BB94:BC94"/>
    <mergeCell ref="AV94:BA94"/>
    <mergeCell ref="BF94:BG94"/>
    <mergeCell ref="BF90:BG92"/>
    <mergeCell ref="BH93:BI93"/>
    <mergeCell ref="BH94:BI94"/>
    <mergeCell ref="BJ93:BK93"/>
    <mergeCell ref="BJ94:BK94"/>
    <mergeCell ref="BE101:BE104"/>
    <mergeCell ref="BF101:BF104"/>
    <mergeCell ref="BG101:BG104"/>
    <mergeCell ref="BH101:BH104"/>
    <mergeCell ref="BL93:BM93"/>
    <mergeCell ref="AV90:AV92"/>
    <mergeCell ref="AW90:BA92"/>
    <mergeCell ref="BH90:BI92"/>
    <mergeCell ref="BJ90:BK92"/>
    <mergeCell ref="BL90:BM92"/>
    <mergeCell ref="BF93:BG93"/>
    <mergeCell ref="BD90:BE92"/>
    <mergeCell ref="BD93:BE93"/>
    <mergeCell ref="AW93:BA93"/>
    <mergeCell ref="BB90:BC92"/>
    <mergeCell ref="BB93:BC93"/>
    <mergeCell ref="AV87:BM87"/>
    <mergeCell ref="BI45:BI48"/>
    <mergeCell ref="BJ45:BJ48"/>
    <mergeCell ref="BK45:BK48"/>
    <mergeCell ref="BL45:BL48"/>
    <mergeCell ref="BN45:BN48"/>
    <mergeCell ref="BE45:BE48"/>
    <mergeCell ref="BF45:BF48"/>
    <mergeCell ref="BG45:BG48"/>
    <mergeCell ref="BH45:BH48"/>
    <mergeCell ref="AZ45:AZ48"/>
    <mergeCell ref="BA45:BA48"/>
    <mergeCell ref="BB45:BB48"/>
    <mergeCell ref="BD45:BD48"/>
    <mergeCell ref="BC45:BC48"/>
    <mergeCell ref="AW45:AY48"/>
    <mergeCell ref="AV45:AV48"/>
    <mergeCell ref="AV43:BN43"/>
    <mergeCell ref="AV44:BN44"/>
    <mergeCell ref="AV1:BN1"/>
    <mergeCell ref="AV2:BN2"/>
    <mergeCell ref="AX5:AX6"/>
    <mergeCell ref="AY4:AY6"/>
    <mergeCell ref="AM149:AT149"/>
    <mergeCell ref="AM150:AT150"/>
    <mergeCell ref="AM152:AM153"/>
    <mergeCell ref="AN152:AN153"/>
    <mergeCell ref="AO152:AO153"/>
    <mergeCell ref="AP152:AP153"/>
    <mergeCell ref="AQ152:AQ153"/>
    <mergeCell ref="AR152:AR153"/>
    <mergeCell ref="AS152:AS153"/>
    <mergeCell ref="AT152:AT153"/>
    <mergeCell ref="AM132:AT132"/>
    <mergeCell ref="AM133:AT133"/>
    <mergeCell ref="AM135:AM136"/>
    <mergeCell ref="AN135:AN136"/>
    <mergeCell ref="AO135:AO136"/>
    <mergeCell ref="AP135:AP136"/>
    <mergeCell ref="AQ135:AQ136"/>
    <mergeCell ref="AR135:AR136"/>
    <mergeCell ref="AM43:AN43"/>
    <mergeCell ref="AS135:AS136"/>
    <mergeCell ref="AT135:AT136"/>
    <mergeCell ref="AM87:AT87"/>
    <mergeCell ref="AM88:AT88"/>
    <mergeCell ref="AM90:AM91"/>
    <mergeCell ref="AN90:AN91"/>
    <mergeCell ref="AO90:AO91"/>
    <mergeCell ref="AP90:AP91"/>
    <mergeCell ref="AQ90:AQ91"/>
    <mergeCell ref="AR90:AR91"/>
    <mergeCell ref="AS90:AS91"/>
    <mergeCell ref="AT90:AT91"/>
    <mergeCell ref="AM44:AT44"/>
    <mergeCell ref="AM45:AT45"/>
    <mergeCell ref="AM47:AM48"/>
    <mergeCell ref="AN47:AN48"/>
    <mergeCell ref="AO47:AO48"/>
    <mergeCell ref="AP47:AP48"/>
    <mergeCell ref="AQ47:AQ48"/>
    <mergeCell ref="AR47:AR48"/>
    <mergeCell ref="AS47:AS48"/>
    <mergeCell ref="AT47:AT48"/>
    <mergeCell ref="Y16:Y19"/>
    <mergeCell ref="X16:X19"/>
    <mergeCell ref="Z16:Z19"/>
    <mergeCell ref="AA16:AA19"/>
    <mergeCell ref="AB16:AB19"/>
    <mergeCell ref="AC16:AC19"/>
    <mergeCell ref="AD16:AD19"/>
    <mergeCell ref="AE16:AE19"/>
    <mergeCell ref="AF16:AF19"/>
    <mergeCell ref="T1:AK1"/>
    <mergeCell ref="T2:AK2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280:R280"/>
    <mergeCell ref="BP4:BP5"/>
    <mergeCell ref="BQ4:BQ5"/>
    <mergeCell ref="BR4:BR5"/>
    <mergeCell ref="BS4:BS5"/>
    <mergeCell ref="BT4:BT5"/>
    <mergeCell ref="BU4:BU5"/>
    <mergeCell ref="AH4:AH5"/>
    <mergeCell ref="AI4:AI5"/>
    <mergeCell ref="AJ4:AJ5"/>
    <mergeCell ref="AK4:AK5"/>
    <mergeCell ref="A7:R7"/>
    <mergeCell ref="A9:R9"/>
    <mergeCell ref="A43:E43"/>
    <mergeCell ref="AZ4:BB4"/>
    <mergeCell ref="AG16:AG19"/>
    <mergeCell ref="AH16:AH19"/>
    <mergeCell ref="AI16:AI19"/>
    <mergeCell ref="AJ16:AJ19"/>
    <mergeCell ref="AK16:AK19"/>
    <mergeCell ref="T16:T19"/>
    <mergeCell ref="U16:U19"/>
    <mergeCell ref="V16:V19"/>
    <mergeCell ref="W16:W19"/>
    <mergeCell ref="A1:R1"/>
    <mergeCell ref="A2:R2"/>
    <mergeCell ref="A4:A6"/>
    <mergeCell ref="B4:B6"/>
    <mergeCell ref="C4:C6"/>
    <mergeCell ref="D4:D6"/>
    <mergeCell ref="E4:E6"/>
    <mergeCell ref="F4:H5"/>
    <mergeCell ref="I4:I6"/>
    <mergeCell ref="J4:J6"/>
    <mergeCell ref="K4:K6"/>
    <mergeCell ref="P4:Q5"/>
    <mergeCell ref="R4:R6"/>
    <mergeCell ref="AM1:AT1"/>
    <mergeCell ref="AM2:AT2"/>
    <mergeCell ref="AM4:AM5"/>
    <mergeCell ref="AN4:AN5"/>
    <mergeCell ref="AO4:AO5"/>
    <mergeCell ref="AP4:AP5"/>
    <mergeCell ref="AQ4:AQ5"/>
    <mergeCell ref="AR4:AR5"/>
    <mergeCell ref="AS4:AS5"/>
    <mergeCell ref="AT4:AT5"/>
  </mergeCells>
  <pageMargins left="0.15748031496062992" right="0.19685039370078741" top="0.27559055118110237" bottom="0.31496062992125984" header="0.31496062992125984" footer="0.15748031496062992"/>
  <pageSetup paperSize="9" scale="6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16D8-420B-4446-9F24-1F7E4642B129}">
  <sheetPr>
    <tabColor theme="6"/>
  </sheetPr>
  <dimension ref="A1:U30"/>
  <sheetViews>
    <sheetView topLeftCell="A11" zoomScale="60" zoomScaleNormal="60" workbookViewId="0">
      <selection activeCell="M22" sqref="M22"/>
    </sheetView>
  </sheetViews>
  <sheetFormatPr defaultColWidth="9" defaultRowHeight="24.6"/>
  <cols>
    <col min="1" max="1" width="32.5" style="14" customWidth="1"/>
    <col min="2" max="2" width="46" style="14" customWidth="1"/>
    <col min="3" max="3" width="14.09765625" style="14" bestFit="1" customWidth="1"/>
    <col min="4" max="4" width="14.59765625" style="14" bestFit="1" customWidth="1"/>
    <col min="5" max="5" width="10.5" style="14" bestFit="1" customWidth="1"/>
    <col min="6" max="6" width="14.59765625" style="14" bestFit="1" customWidth="1"/>
    <col min="7" max="7" width="10.5" style="14" bestFit="1" customWidth="1"/>
    <col min="8" max="8" width="12" style="14" bestFit="1" customWidth="1"/>
    <col min="9" max="9" width="10.5" style="14" bestFit="1" customWidth="1"/>
    <col min="10" max="10" width="12" style="14" hidden="1" customWidth="1"/>
    <col min="11" max="11" width="10.5" style="14" hidden="1" customWidth="1"/>
    <col min="12" max="12" width="12" style="14" bestFit="1" customWidth="1"/>
    <col min="13" max="13" width="11.3984375" style="14" bestFit="1" customWidth="1"/>
    <col min="14" max="14" width="12" style="14" bestFit="1" customWidth="1"/>
    <col min="15" max="15" width="12.59765625" style="14" bestFit="1" customWidth="1"/>
    <col min="16" max="16" width="12" style="14" hidden="1" customWidth="1"/>
    <col min="17" max="17" width="10.5" style="14" hidden="1" customWidth="1"/>
    <col min="18" max="18" width="12" style="14" bestFit="1" customWidth="1"/>
    <col min="19" max="19" width="12.59765625" style="14" bestFit="1" customWidth="1"/>
    <col min="20" max="20" width="12.69921875" style="14" customWidth="1"/>
    <col min="21" max="21" width="15.8984375" style="14" customWidth="1"/>
    <col min="22" max="16384" width="9" style="14"/>
  </cols>
  <sheetData>
    <row r="1" spans="1:21" s="12" customFormat="1">
      <c r="A1" s="12" t="s">
        <v>428</v>
      </c>
    </row>
    <row r="2" spans="1:21" s="12" customFormat="1">
      <c r="A2" s="12" t="s">
        <v>1513</v>
      </c>
    </row>
    <row r="4" spans="1:21">
      <c r="A4" s="1304" t="s">
        <v>137</v>
      </c>
      <c r="B4" s="1351" t="s">
        <v>184</v>
      </c>
      <c r="C4" s="1352"/>
      <c r="D4" s="1351" t="s">
        <v>185</v>
      </c>
      <c r="E4" s="1352"/>
      <c r="F4" s="1351" t="s">
        <v>186</v>
      </c>
      <c r="G4" s="1352"/>
      <c r="H4" s="1351" t="s">
        <v>187</v>
      </c>
      <c r="I4" s="1352"/>
      <c r="J4" s="1351" t="s">
        <v>188</v>
      </c>
      <c r="K4" s="1352"/>
      <c r="L4" s="1351" t="s">
        <v>189</v>
      </c>
      <c r="M4" s="1352"/>
      <c r="N4" s="1351" t="s">
        <v>190</v>
      </c>
      <c r="O4" s="1352"/>
      <c r="P4" s="1351" t="s">
        <v>191</v>
      </c>
      <c r="Q4" s="1352"/>
      <c r="R4" s="1351" t="s">
        <v>192</v>
      </c>
      <c r="S4" s="1352"/>
    </row>
    <row r="5" spans="1:21" ht="73.8">
      <c r="A5" s="1304"/>
      <c r="B5" s="23" t="s">
        <v>193</v>
      </c>
      <c r="C5" s="23" t="s">
        <v>194</v>
      </c>
      <c r="D5" s="23" t="s">
        <v>193</v>
      </c>
      <c r="E5" s="23" t="s">
        <v>194</v>
      </c>
      <c r="F5" s="23" t="s">
        <v>193</v>
      </c>
      <c r="G5" s="23" t="s">
        <v>194</v>
      </c>
      <c r="H5" s="23" t="s">
        <v>193</v>
      </c>
      <c r="I5" s="23" t="s">
        <v>194</v>
      </c>
      <c r="J5" s="23" t="s">
        <v>193</v>
      </c>
      <c r="K5" s="23" t="s">
        <v>194</v>
      </c>
      <c r="L5" s="23" t="s">
        <v>193</v>
      </c>
      <c r="M5" s="23" t="s">
        <v>194</v>
      </c>
      <c r="N5" s="23" t="s">
        <v>193</v>
      </c>
      <c r="O5" s="23" t="s">
        <v>194</v>
      </c>
      <c r="P5" s="23" t="s">
        <v>193</v>
      </c>
      <c r="Q5" s="23" t="s">
        <v>194</v>
      </c>
      <c r="R5" s="23" t="s">
        <v>193</v>
      </c>
      <c r="S5" s="23" t="s">
        <v>194</v>
      </c>
    </row>
    <row r="6" spans="1:21">
      <c r="A6" s="15" t="s">
        <v>765</v>
      </c>
      <c r="B6" s="343"/>
      <c r="C6" s="20"/>
      <c r="D6" s="51"/>
      <c r="E6" s="20"/>
      <c r="F6" s="51"/>
      <c r="G6" s="16"/>
      <c r="H6" s="51"/>
      <c r="I6" s="16"/>
      <c r="J6" s="51"/>
      <c r="K6" s="16"/>
      <c r="L6" s="51"/>
      <c r="M6" s="16"/>
      <c r="N6" s="51">
        <v>1</v>
      </c>
      <c r="O6" s="20">
        <v>50000</v>
      </c>
      <c r="P6" s="51"/>
      <c r="Q6" s="16"/>
      <c r="R6" s="51"/>
      <c r="S6" s="20">
        <f t="shared" ref="S6:S15" si="0">C6+E6+G6+I6+K6+M6+O6+Q6</f>
        <v>50000</v>
      </c>
      <c r="U6" s="17"/>
    </row>
    <row r="7" spans="1:21">
      <c r="A7" s="18" t="s">
        <v>766</v>
      </c>
      <c r="B7" s="343"/>
      <c r="C7" s="20"/>
      <c r="D7" s="51"/>
      <c r="E7" s="20"/>
      <c r="F7" s="51"/>
      <c r="G7" s="16"/>
      <c r="H7" s="51"/>
      <c r="I7" s="16"/>
      <c r="J7" s="51"/>
      <c r="K7" s="16"/>
      <c r="L7" s="51"/>
      <c r="M7" s="16"/>
      <c r="N7" s="51">
        <v>1</v>
      </c>
      <c r="O7" s="20">
        <v>50000</v>
      </c>
      <c r="P7" s="51"/>
      <c r="Q7" s="16"/>
      <c r="R7" s="51"/>
      <c r="S7" s="20">
        <f t="shared" si="0"/>
        <v>50000</v>
      </c>
      <c r="U7" s="17"/>
    </row>
    <row r="8" spans="1:21">
      <c r="A8" s="16" t="s">
        <v>767</v>
      </c>
      <c r="B8" s="343">
        <v>1</v>
      </c>
      <c r="C8" s="20">
        <v>153003.10999999999</v>
      </c>
      <c r="D8" s="51"/>
      <c r="E8" s="20"/>
      <c r="F8" s="51"/>
      <c r="G8" s="20"/>
      <c r="H8" s="51"/>
      <c r="I8" s="20"/>
      <c r="J8" s="51"/>
      <c r="K8" s="16"/>
      <c r="L8" s="51"/>
      <c r="M8" s="20"/>
      <c r="N8" s="51"/>
      <c r="O8" s="20"/>
      <c r="P8" s="51"/>
      <c r="Q8" s="16"/>
      <c r="R8" s="51"/>
      <c r="S8" s="20">
        <f t="shared" si="0"/>
        <v>153003.10999999999</v>
      </c>
      <c r="U8" s="17"/>
    </row>
    <row r="9" spans="1:21">
      <c r="A9" s="16" t="s">
        <v>768</v>
      </c>
      <c r="B9" s="343"/>
      <c r="C9" s="20"/>
      <c r="D9" s="51"/>
      <c r="E9" s="20"/>
      <c r="F9" s="51"/>
      <c r="G9" s="20"/>
      <c r="H9" s="51"/>
      <c r="I9" s="20"/>
      <c r="J9" s="51"/>
      <c r="K9" s="20"/>
      <c r="L9" s="51"/>
      <c r="M9" s="20"/>
      <c r="N9" s="51">
        <v>1</v>
      </c>
      <c r="O9" s="20">
        <v>200000</v>
      </c>
      <c r="P9" s="51"/>
      <c r="Q9" s="20"/>
      <c r="R9" s="51"/>
      <c r="S9" s="20">
        <f t="shared" si="0"/>
        <v>200000</v>
      </c>
      <c r="U9" s="17"/>
    </row>
    <row r="10" spans="1:21">
      <c r="A10" s="57" t="s">
        <v>769</v>
      </c>
      <c r="B10" s="343"/>
      <c r="C10" s="20"/>
      <c r="D10" s="51"/>
      <c r="E10" s="20"/>
      <c r="F10" s="51"/>
      <c r="G10" s="20"/>
      <c r="H10" s="51"/>
      <c r="I10" s="20"/>
      <c r="J10" s="51"/>
      <c r="K10" s="20"/>
      <c r="L10" s="51"/>
      <c r="M10" s="20"/>
      <c r="N10" s="51">
        <v>1</v>
      </c>
      <c r="O10" s="20">
        <v>400000</v>
      </c>
      <c r="P10" s="51"/>
      <c r="Q10" s="20"/>
      <c r="R10" s="51"/>
      <c r="S10" s="20">
        <f t="shared" si="0"/>
        <v>400000</v>
      </c>
      <c r="U10" s="17"/>
    </row>
    <row r="11" spans="1:21">
      <c r="A11" s="57" t="s">
        <v>770</v>
      </c>
      <c r="B11" s="343"/>
      <c r="C11" s="20"/>
      <c r="D11" s="51"/>
      <c r="E11" s="20"/>
      <c r="F11" s="51">
        <v>3</v>
      </c>
      <c r="G11" s="20">
        <v>45000</v>
      </c>
      <c r="H11" s="51"/>
      <c r="I11" s="16"/>
      <c r="J11" s="51"/>
      <c r="K11" s="20"/>
      <c r="L11" s="51"/>
      <c r="M11" s="16"/>
      <c r="N11" s="51"/>
      <c r="O11" s="20"/>
      <c r="P11" s="51"/>
      <c r="Q11" s="20"/>
      <c r="R11" s="51"/>
      <c r="S11" s="20">
        <f t="shared" si="0"/>
        <v>45000</v>
      </c>
      <c r="T11" s="17"/>
      <c r="U11" s="17"/>
    </row>
    <row r="12" spans="1:21">
      <c r="A12" s="57" t="s">
        <v>771</v>
      </c>
      <c r="B12" s="343"/>
      <c r="C12" s="20"/>
      <c r="D12" s="51"/>
      <c r="E12" s="20"/>
      <c r="F12" s="51">
        <v>1</v>
      </c>
      <c r="G12" s="20">
        <v>5000</v>
      </c>
      <c r="H12" s="51"/>
      <c r="I12" s="16"/>
      <c r="J12" s="51"/>
      <c r="K12" s="16"/>
      <c r="L12" s="51"/>
      <c r="M12" s="16"/>
      <c r="N12" s="51"/>
      <c r="O12" s="20"/>
      <c r="P12" s="51"/>
      <c r="Q12" s="20"/>
      <c r="R12" s="51"/>
      <c r="S12" s="20">
        <f t="shared" si="0"/>
        <v>5000</v>
      </c>
      <c r="U12" s="17"/>
    </row>
    <row r="13" spans="1:21">
      <c r="A13" s="57" t="s">
        <v>772</v>
      </c>
      <c r="B13" s="343"/>
      <c r="C13" s="16"/>
      <c r="D13" s="51"/>
      <c r="E13" s="20"/>
      <c r="F13" s="51"/>
      <c r="G13" s="16"/>
      <c r="H13" s="51"/>
      <c r="I13" s="20"/>
      <c r="J13" s="51"/>
      <c r="K13" s="20"/>
      <c r="L13" s="51"/>
      <c r="M13" s="16"/>
      <c r="N13" s="51">
        <v>1</v>
      </c>
      <c r="O13" s="20">
        <v>1866996.89</v>
      </c>
      <c r="P13" s="51"/>
      <c r="Q13" s="20"/>
      <c r="R13" s="51"/>
      <c r="S13" s="20">
        <f t="shared" si="0"/>
        <v>1866996.89</v>
      </c>
      <c r="U13" s="17"/>
    </row>
    <row r="14" spans="1:21">
      <c r="A14" s="57" t="s">
        <v>773</v>
      </c>
      <c r="B14" s="343"/>
      <c r="C14" s="20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>
        <v>1</v>
      </c>
      <c r="O14" s="20">
        <v>50000</v>
      </c>
      <c r="P14" s="16"/>
      <c r="Q14" s="16"/>
      <c r="R14" s="51"/>
      <c r="S14" s="20">
        <f t="shared" si="0"/>
        <v>50000</v>
      </c>
      <c r="U14" s="17"/>
    </row>
    <row r="15" spans="1:21">
      <c r="A15" s="717" t="s">
        <v>774</v>
      </c>
      <c r="B15" s="718"/>
      <c r="C15" s="719"/>
      <c r="D15" s="447"/>
      <c r="E15" s="447"/>
      <c r="F15" s="447"/>
      <c r="G15" s="447"/>
      <c r="H15" s="447"/>
      <c r="I15" s="447"/>
      <c r="J15" s="447"/>
      <c r="K15" s="447"/>
      <c r="L15" s="720">
        <v>1</v>
      </c>
      <c r="M15" s="719">
        <v>180000</v>
      </c>
      <c r="N15" s="447"/>
      <c r="O15" s="447"/>
      <c r="P15" s="447"/>
      <c r="Q15" s="447"/>
      <c r="R15" s="720"/>
      <c r="S15" s="719">
        <f t="shared" si="0"/>
        <v>180000</v>
      </c>
      <c r="U15" s="17"/>
    </row>
    <row r="16" spans="1:21" ht="25.2" thickBot="1">
      <c r="A16" s="1349" t="s">
        <v>1511</v>
      </c>
      <c r="B16" s="1349"/>
      <c r="C16" s="721">
        <f t="shared" ref="C16:R16" si="1">SUM(C14:C15)</f>
        <v>0</v>
      </c>
      <c r="D16" s="721">
        <f t="shared" si="1"/>
        <v>0</v>
      </c>
      <c r="E16" s="721">
        <f t="shared" si="1"/>
        <v>0</v>
      </c>
      <c r="F16" s="721">
        <f t="shared" si="1"/>
        <v>0</v>
      </c>
      <c r="G16" s="721">
        <f t="shared" si="1"/>
        <v>0</v>
      </c>
      <c r="H16" s="721">
        <f t="shared" si="1"/>
        <v>0</v>
      </c>
      <c r="I16" s="721">
        <f t="shared" si="1"/>
        <v>0</v>
      </c>
      <c r="J16" s="721">
        <f t="shared" si="1"/>
        <v>0</v>
      </c>
      <c r="K16" s="721">
        <f t="shared" si="1"/>
        <v>0</v>
      </c>
      <c r="L16" s="721">
        <f t="shared" si="1"/>
        <v>1</v>
      </c>
      <c r="M16" s="721">
        <f t="shared" si="1"/>
        <v>180000</v>
      </c>
      <c r="N16" s="721">
        <f t="shared" si="1"/>
        <v>1</v>
      </c>
      <c r="O16" s="721">
        <f t="shared" si="1"/>
        <v>50000</v>
      </c>
      <c r="P16" s="721">
        <f t="shared" si="1"/>
        <v>0</v>
      </c>
      <c r="Q16" s="721">
        <f t="shared" si="1"/>
        <v>0</v>
      </c>
      <c r="R16" s="704">
        <f t="shared" si="1"/>
        <v>0</v>
      </c>
      <c r="S16" s="722">
        <f>SUM(S6:S15)</f>
        <v>3000000</v>
      </c>
    </row>
    <row r="17" spans="1:8" ht="25.2" thickTop="1"/>
    <row r="18" spans="1:8">
      <c r="A18" s="1178" t="s">
        <v>775</v>
      </c>
      <c r="B18" s="1178"/>
      <c r="C18" s="1178"/>
      <c r="D18" s="1178"/>
      <c r="E18" s="1178"/>
      <c r="F18" s="1178"/>
      <c r="G18" s="1178"/>
      <c r="H18" s="1178"/>
    </row>
    <row r="19" spans="1:8">
      <c r="A19" s="1178" t="s">
        <v>776</v>
      </c>
      <c r="B19" s="1178"/>
      <c r="C19" s="1178"/>
      <c r="D19" s="1178"/>
      <c r="E19" s="1178"/>
      <c r="F19" s="1178"/>
      <c r="G19" s="1178"/>
      <c r="H19" s="1178"/>
    </row>
    <row r="20" spans="1:8">
      <c r="A20" s="1350" t="s">
        <v>777</v>
      </c>
      <c r="B20" s="1350"/>
      <c r="C20" s="1350"/>
      <c r="D20" s="1350"/>
      <c r="E20" s="1350"/>
      <c r="F20" s="1350"/>
      <c r="G20" s="1350"/>
      <c r="H20" s="1350"/>
    </row>
    <row r="21" spans="1:8">
      <c r="A21" s="1163" t="s">
        <v>778</v>
      </c>
      <c r="B21" s="1279" t="s">
        <v>779</v>
      </c>
      <c r="C21" s="1279" t="s">
        <v>780</v>
      </c>
      <c r="D21" s="1279" t="s">
        <v>781</v>
      </c>
      <c r="E21" s="1279"/>
      <c r="F21" s="1279"/>
      <c r="G21" s="1279"/>
      <c r="H21" s="1279" t="s">
        <v>213</v>
      </c>
    </row>
    <row r="22" spans="1:8">
      <c r="A22" s="1163"/>
      <c r="B22" s="1279"/>
      <c r="C22" s="1279"/>
      <c r="D22" s="346" t="s">
        <v>782</v>
      </c>
      <c r="E22" s="346" t="s">
        <v>783</v>
      </c>
      <c r="F22" s="346" t="s">
        <v>784</v>
      </c>
      <c r="G22" s="346" t="s">
        <v>785</v>
      </c>
      <c r="H22" s="1279"/>
    </row>
    <row r="23" spans="1:8">
      <c r="A23" s="347" t="s">
        <v>786</v>
      </c>
      <c r="B23" s="53"/>
      <c r="C23" s="53"/>
      <c r="D23" s="53"/>
      <c r="E23" s="53"/>
      <c r="F23" s="53"/>
      <c r="G23" s="53"/>
      <c r="H23" s="53"/>
    </row>
    <row r="24" spans="1:8" ht="49.2">
      <c r="A24" s="53" t="s">
        <v>787</v>
      </c>
      <c r="B24" s="49" t="s">
        <v>788</v>
      </c>
      <c r="C24" s="361">
        <v>1000000</v>
      </c>
      <c r="D24" s="716">
        <v>24077</v>
      </c>
      <c r="E24" s="716"/>
      <c r="F24" s="53"/>
      <c r="G24" s="53"/>
      <c r="H24" s="53"/>
    </row>
    <row r="25" spans="1:8" ht="49.2">
      <c r="A25" s="53"/>
      <c r="B25" s="49" t="s">
        <v>789</v>
      </c>
      <c r="C25" s="361">
        <v>5000000</v>
      </c>
      <c r="D25" s="53"/>
      <c r="E25" s="716">
        <v>243285</v>
      </c>
      <c r="F25" s="53"/>
      <c r="G25" s="53"/>
      <c r="H25" s="53"/>
    </row>
    <row r="26" spans="1:8" ht="49.2">
      <c r="A26" s="53" t="s">
        <v>790</v>
      </c>
      <c r="B26" s="49" t="s">
        <v>791</v>
      </c>
      <c r="C26" s="361">
        <v>4000000</v>
      </c>
      <c r="D26" s="716"/>
      <c r="E26" s="716">
        <v>243313</v>
      </c>
      <c r="F26" s="53"/>
      <c r="G26" s="53"/>
      <c r="H26" s="53"/>
    </row>
    <row r="27" spans="1:8">
      <c r="A27" s="53"/>
      <c r="B27" s="49" t="s">
        <v>792</v>
      </c>
      <c r="C27" s="361">
        <v>1000000</v>
      </c>
      <c r="D27" s="53"/>
      <c r="E27" s="716"/>
      <c r="F27" s="716">
        <v>24198</v>
      </c>
      <c r="G27" s="53"/>
      <c r="H27" s="53"/>
    </row>
    <row r="28" spans="1:8">
      <c r="A28" s="53" t="s">
        <v>793</v>
      </c>
      <c r="B28" s="49" t="s">
        <v>794</v>
      </c>
      <c r="C28" s="361">
        <v>6000000</v>
      </c>
      <c r="D28" s="53"/>
      <c r="E28" s="716">
        <v>24108</v>
      </c>
      <c r="F28" s="53"/>
      <c r="G28" s="53"/>
      <c r="H28" s="53"/>
    </row>
    <row r="29" spans="1:8" ht="25.2" thickBot="1">
      <c r="A29" s="1349" t="s">
        <v>1511</v>
      </c>
      <c r="B29" s="1349"/>
      <c r="C29" s="724">
        <f>SUM(C24:C28)</f>
        <v>17000000</v>
      </c>
      <c r="D29" s="725"/>
      <c r="E29" s="725"/>
      <c r="F29" s="725"/>
      <c r="G29" s="725"/>
      <c r="H29" s="725"/>
    </row>
    <row r="30" spans="1:8" ht="25.2" thickTop="1"/>
  </sheetData>
  <mergeCells count="20">
    <mergeCell ref="L4:M4"/>
    <mergeCell ref="N4:O4"/>
    <mergeCell ref="P4:Q4"/>
    <mergeCell ref="R4:S4"/>
    <mergeCell ref="A18:H18"/>
    <mergeCell ref="A4:A5"/>
    <mergeCell ref="B4:C4"/>
    <mergeCell ref="D4:E4"/>
    <mergeCell ref="F4:G4"/>
    <mergeCell ref="H4:I4"/>
    <mergeCell ref="J4:K4"/>
    <mergeCell ref="A29:B29"/>
    <mergeCell ref="A16:B16"/>
    <mergeCell ref="A20:H20"/>
    <mergeCell ref="A21:A22"/>
    <mergeCell ref="B21:B22"/>
    <mergeCell ref="C21:C22"/>
    <mergeCell ref="D21:G21"/>
    <mergeCell ref="H21:H22"/>
    <mergeCell ref="A19:H19"/>
  </mergeCells>
  <pageMargins left="0.2" right="0.2" top="0.33" bottom="0.75" header="0.3" footer="0.3"/>
  <pageSetup paperSize="9" scale="5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47C7-26A7-46DE-800B-E8C2D71CDC3B}">
  <sheetPr>
    <tabColor theme="6"/>
  </sheetPr>
  <dimension ref="A1:T86"/>
  <sheetViews>
    <sheetView topLeftCell="A11" zoomScale="50" zoomScaleNormal="50" workbookViewId="0">
      <selection activeCell="U22" sqref="U22"/>
    </sheetView>
  </sheetViews>
  <sheetFormatPr defaultColWidth="9" defaultRowHeight="20.399999999999999"/>
  <cols>
    <col min="1" max="1" width="9.8984375" style="13" customWidth="1"/>
    <col min="2" max="2" width="42.5" style="13" customWidth="1"/>
    <col min="3" max="3" width="14.19921875" style="13" customWidth="1"/>
    <col min="4" max="4" width="14.59765625" style="13" bestFit="1" customWidth="1"/>
    <col min="5" max="5" width="15.3984375" style="13" customWidth="1"/>
    <col min="6" max="6" width="14.59765625" style="13" bestFit="1" customWidth="1"/>
    <col min="7" max="7" width="10.5" style="13" bestFit="1" customWidth="1"/>
    <col min="8" max="8" width="12" style="13" bestFit="1" customWidth="1"/>
    <col min="9" max="9" width="10.5" style="13" bestFit="1" customWidth="1"/>
    <col min="10" max="10" width="12" style="13" bestFit="1" customWidth="1"/>
    <col min="11" max="11" width="10.5" style="13" bestFit="1" customWidth="1"/>
    <col min="12" max="12" width="12" style="13" bestFit="1" customWidth="1"/>
    <col min="13" max="13" width="10.5" style="13" bestFit="1" customWidth="1"/>
    <col min="14" max="14" width="12" style="13" bestFit="1" customWidth="1"/>
    <col min="15" max="15" width="10.5" style="13" bestFit="1" customWidth="1"/>
    <col min="16" max="16" width="14.19921875" style="13" customWidth="1"/>
    <col min="17" max="17" width="16.69921875" style="13" customWidth="1"/>
    <col min="18" max="18" width="12.69921875" style="13" customWidth="1"/>
    <col min="19" max="19" width="15.8984375" style="13" customWidth="1"/>
    <col min="20" max="16384" width="9" style="13"/>
  </cols>
  <sheetData>
    <row r="1" spans="1:20" ht="24.6">
      <c r="A1" s="12" t="s">
        <v>428</v>
      </c>
      <c r="B1" s="12"/>
      <c r="C1" s="12"/>
      <c r="D1" s="12"/>
      <c r="E1" s="12"/>
      <c r="F1" s="12"/>
      <c r="G1" s="12"/>
    </row>
    <row r="2" spans="1:20" ht="24.6">
      <c r="A2" s="12" t="s">
        <v>1514</v>
      </c>
    </row>
    <row r="3" spans="1:20" ht="24.6">
      <c r="A3" s="1356" t="s">
        <v>215</v>
      </c>
      <c r="B3" s="238" t="s">
        <v>383</v>
      </c>
      <c r="C3" s="239"/>
      <c r="D3" s="240"/>
      <c r="E3" s="1244" t="s">
        <v>384</v>
      </c>
      <c r="F3" s="1246"/>
      <c r="G3" s="1243" t="s">
        <v>385</v>
      </c>
      <c r="H3" s="1243"/>
      <c r="I3" s="1243"/>
      <c r="J3" s="1243"/>
      <c r="K3" s="1243"/>
      <c r="L3" s="1243"/>
      <c r="M3" s="1244" t="s">
        <v>386</v>
      </c>
      <c r="N3" s="1245"/>
      <c r="O3" s="1246"/>
      <c r="P3" s="1243" t="s">
        <v>387</v>
      </c>
      <c r="Q3" s="1243"/>
    </row>
    <row r="4" spans="1:20" s="732" customFormat="1" ht="73.8">
      <c r="A4" s="1264"/>
      <c r="B4" s="930" t="s">
        <v>388</v>
      </c>
      <c r="C4" s="931" t="s">
        <v>195</v>
      </c>
      <c r="D4" s="932" t="s">
        <v>212</v>
      </c>
      <c r="E4" s="933" t="s">
        <v>389</v>
      </c>
      <c r="F4" s="934" t="s">
        <v>606</v>
      </c>
      <c r="G4" s="934" t="s">
        <v>390</v>
      </c>
      <c r="H4" s="934" t="s">
        <v>391</v>
      </c>
      <c r="I4" s="934" t="s">
        <v>199</v>
      </c>
      <c r="J4" s="934" t="s">
        <v>392</v>
      </c>
      <c r="K4" s="934" t="s">
        <v>393</v>
      </c>
      <c r="L4" s="934" t="s">
        <v>394</v>
      </c>
      <c r="M4" s="934" t="s">
        <v>395</v>
      </c>
      <c r="N4" s="934" t="s">
        <v>396</v>
      </c>
      <c r="O4" s="934" t="s">
        <v>397</v>
      </c>
      <c r="P4" s="935" t="s">
        <v>607</v>
      </c>
      <c r="Q4" s="935" t="s">
        <v>398</v>
      </c>
      <c r="R4" s="731"/>
      <c r="S4" s="731"/>
      <c r="T4" s="731"/>
    </row>
    <row r="5" spans="1:20" ht="24.6">
      <c r="A5" s="1355" t="s">
        <v>1531</v>
      </c>
      <c r="B5" s="1355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4"/>
      <c r="S5" s="14"/>
      <c r="T5" s="14"/>
    </row>
    <row r="6" spans="1:20" ht="24.6">
      <c r="A6" s="1354" t="s">
        <v>401</v>
      </c>
      <c r="B6" s="1354"/>
      <c r="C6" s="288"/>
      <c r="D6" s="301"/>
      <c r="E6" s="257"/>
      <c r="F6" s="244"/>
      <c r="G6" s="257"/>
      <c r="H6" s="257"/>
      <c r="I6" s="244"/>
      <c r="J6" s="257"/>
      <c r="K6" s="257"/>
      <c r="L6" s="257"/>
      <c r="M6" s="248"/>
      <c r="N6" s="248"/>
      <c r="O6" s="248"/>
      <c r="P6" s="255"/>
      <c r="Q6" s="288"/>
      <c r="R6" s="14"/>
      <c r="S6" s="14"/>
      <c r="T6" s="14"/>
    </row>
    <row r="7" spans="1:20" ht="24.6">
      <c r="A7" s="263">
        <v>1</v>
      </c>
      <c r="B7" s="936" t="s">
        <v>660</v>
      </c>
      <c r="C7" s="265">
        <v>5</v>
      </c>
      <c r="D7" s="266">
        <v>6500</v>
      </c>
      <c r="E7" s="257"/>
      <c r="F7" s="244" t="s">
        <v>402</v>
      </c>
      <c r="G7" s="257"/>
      <c r="H7" s="257"/>
      <c r="I7" s="244" t="s">
        <v>402</v>
      </c>
      <c r="J7" s="257"/>
      <c r="K7" s="257"/>
      <c r="L7" s="257"/>
      <c r="M7" s="248">
        <v>243285</v>
      </c>
      <c r="N7" s="248">
        <v>24167</v>
      </c>
      <c r="O7" s="248">
        <v>24167</v>
      </c>
      <c r="P7" s="258"/>
      <c r="Q7" s="255">
        <f>C7*D7</f>
        <v>32500</v>
      </c>
      <c r="R7" s="14"/>
      <c r="S7" s="17"/>
      <c r="T7" s="14"/>
    </row>
    <row r="8" spans="1:20" ht="24.6">
      <c r="A8" s="263">
        <v>2</v>
      </c>
      <c r="B8" s="936" t="s">
        <v>661</v>
      </c>
      <c r="C8" s="265">
        <v>2</v>
      </c>
      <c r="D8" s="266">
        <v>5000</v>
      </c>
      <c r="E8" s="267"/>
      <c r="F8" s="244" t="s">
        <v>402</v>
      </c>
      <c r="G8" s="267"/>
      <c r="H8" s="267"/>
      <c r="I8" s="244" t="s">
        <v>402</v>
      </c>
      <c r="J8" s="267"/>
      <c r="K8" s="267"/>
      <c r="L8" s="267"/>
      <c r="M8" s="248">
        <v>243285</v>
      </c>
      <c r="N8" s="248">
        <v>24167</v>
      </c>
      <c r="O8" s="248">
        <v>24167</v>
      </c>
      <c r="P8" s="258"/>
      <c r="Q8" s="255">
        <f t="shared" ref="Q8:Q31" si="0">C8*D8</f>
        <v>10000</v>
      </c>
      <c r="R8" s="14"/>
      <c r="S8" s="17"/>
      <c r="T8" s="14"/>
    </row>
    <row r="9" spans="1:20" ht="24.6">
      <c r="A9" s="263">
        <v>3</v>
      </c>
      <c r="B9" s="937" t="s">
        <v>662</v>
      </c>
      <c r="C9" s="265">
        <v>10</v>
      </c>
      <c r="D9" s="269">
        <v>3500</v>
      </c>
      <c r="E9" s="257"/>
      <c r="F9" s="244" t="s">
        <v>402</v>
      </c>
      <c r="G9" s="257"/>
      <c r="H9" s="257"/>
      <c r="I9" s="244" t="s">
        <v>402</v>
      </c>
      <c r="J9" s="257"/>
      <c r="K9" s="257"/>
      <c r="L9" s="257"/>
      <c r="M9" s="248">
        <v>243285</v>
      </c>
      <c r="N9" s="248">
        <v>24167</v>
      </c>
      <c r="O9" s="248">
        <v>24167</v>
      </c>
      <c r="P9" s="258"/>
      <c r="Q9" s="255">
        <f t="shared" si="0"/>
        <v>35000</v>
      </c>
      <c r="R9" s="14"/>
      <c r="S9" s="17"/>
      <c r="T9" s="14"/>
    </row>
    <row r="10" spans="1:20" ht="24.6">
      <c r="A10" s="263">
        <v>4</v>
      </c>
      <c r="B10" s="937" t="s">
        <v>663</v>
      </c>
      <c r="C10" s="265">
        <v>5</v>
      </c>
      <c r="D10" s="269">
        <v>4500</v>
      </c>
      <c r="E10" s="257"/>
      <c r="F10" s="244" t="s">
        <v>402</v>
      </c>
      <c r="G10" s="257"/>
      <c r="H10" s="257"/>
      <c r="I10" s="244" t="s">
        <v>402</v>
      </c>
      <c r="J10" s="257"/>
      <c r="K10" s="257"/>
      <c r="L10" s="257"/>
      <c r="M10" s="248">
        <v>243285</v>
      </c>
      <c r="N10" s="248">
        <v>24167</v>
      </c>
      <c r="O10" s="248">
        <v>24167</v>
      </c>
      <c r="P10" s="258"/>
      <c r="Q10" s="255">
        <f t="shared" si="0"/>
        <v>22500</v>
      </c>
      <c r="R10" s="14"/>
      <c r="S10" s="17"/>
      <c r="T10" s="14"/>
    </row>
    <row r="11" spans="1:20" ht="24.6">
      <c r="A11" s="263">
        <v>5</v>
      </c>
      <c r="B11" s="937" t="s">
        <v>664</v>
      </c>
      <c r="C11" s="265">
        <v>10</v>
      </c>
      <c r="D11" s="269">
        <v>3500</v>
      </c>
      <c r="E11" s="257"/>
      <c r="F11" s="244" t="s">
        <v>402</v>
      </c>
      <c r="G11" s="257"/>
      <c r="H11" s="257"/>
      <c r="I11" s="244" t="s">
        <v>402</v>
      </c>
      <c r="J11" s="257"/>
      <c r="K11" s="257"/>
      <c r="L11" s="257"/>
      <c r="M11" s="248">
        <v>243285</v>
      </c>
      <c r="N11" s="248">
        <v>24167</v>
      </c>
      <c r="O11" s="248">
        <v>24167</v>
      </c>
      <c r="P11" s="258"/>
      <c r="Q11" s="255">
        <f t="shared" si="0"/>
        <v>35000</v>
      </c>
      <c r="R11" s="14"/>
      <c r="S11" s="17"/>
      <c r="T11" s="14"/>
    </row>
    <row r="12" spans="1:20" ht="24.6">
      <c r="A12" s="263">
        <v>6</v>
      </c>
      <c r="B12" s="285" t="s">
        <v>665</v>
      </c>
      <c r="C12" s="265">
        <v>1</v>
      </c>
      <c r="D12" s="304">
        <v>35000</v>
      </c>
      <c r="E12" s="257"/>
      <c r="F12" s="244" t="s">
        <v>402</v>
      </c>
      <c r="G12" s="257"/>
      <c r="H12" s="257"/>
      <c r="I12" s="244" t="s">
        <v>402</v>
      </c>
      <c r="J12" s="257"/>
      <c r="K12" s="257"/>
      <c r="L12" s="257"/>
      <c r="M12" s="248">
        <v>243285</v>
      </c>
      <c r="N12" s="248">
        <v>24167</v>
      </c>
      <c r="O12" s="248">
        <v>24167</v>
      </c>
      <c r="P12" s="258"/>
      <c r="Q12" s="255">
        <f t="shared" si="0"/>
        <v>35000</v>
      </c>
      <c r="R12" s="17"/>
      <c r="S12" s="17"/>
      <c r="T12" s="14"/>
    </row>
    <row r="13" spans="1:20" ht="24.6">
      <c r="A13" s="263">
        <v>7</v>
      </c>
      <c r="B13" s="285" t="s">
        <v>666</v>
      </c>
      <c r="C13" s="265">
        <v>1</v>
      </c>
      <c r="D13" s="304">
        <v>40000</v>
      </c>
      <c r="E13" s="257"/>
      <c r="F13" s="244" t="s">
        <v>402</v>
      </c>
      <c r="G13" s="257"/>
      <c r="H13" s="257"/>
      <c r="I13" s="244" t="s">
        <v>402</v>
      </c>
      <c r="J13" s="257"/>
      <c r="K13" s="257"/>
      <c r="L13" s="257"/>
      <c r="M13" s="248">
        <v>243285</v>
      </c>
      <c r="N13" s="248">
        <v>24167</v>
      </c>
      <c r="O13" s="248">
        <v>24167</v>
      </c>
      <c r="P13" s="258"/>
      <c r="Q13" s="255">
        <f t="shared" si="0"/>
        <v>40000</v>
      </c>
      <c r="R13" s="14"/>
      <c r="S13" s="17"/>
      <c r="T13" s="14"/>
    </row>
    <row r="14" spans="1:20" ht="24.6">
      <c r="A14" s="263">
        <v>8</v>
      </c>
      <c r="B14" s="282" t="s">
        <v>667</v>
      </c>
      <c r="C14" s="265">
        <v>1</v>
      </c>
      <c r="D14" s="269">
        <v>35000</v>
      </c>
      <c r="E14" s="257"/>
      <c r="F14" s="244" t="s">
        <v>402</v>
      </c>
      <c r="G14" s="257"/>
      <c r="H14" s="257"/>
      <c r="I14" s="244" t="s">
        <v>402</v>
      </c>
      <c r="J14" s="257"/>
      <c r="K14" s="257"/>
      <c r="L14" s="257"/>
      <c r="M14" s="248">
        <v>243285</v>
      </c>
      <c r="N14" s="248">
        <v>24167</v>
      </c>
      <c r="O14" s="248">
        <v>24167</v>
      </c>
      <c r="P14" s="258"/>
      <c r="Q14" s="255">
        <f t="shared" si="0"/>
        <v>35000</v>
      </c>
      <c r="R14" s="14"/>
      <c r="S14" s="17"/>
      <c r="T14" s="14"/>
    </row>
    <row r="15" spans="1:20" ht="24.6">
      <c r="A15" s="263">
        <v>9</v>
      </c>
      <c r="B15" s="285" t="s">
        <v>668</v>
      </c>
      <c r="C15" s="302">
        <v>1</v>
      </c>
      <c r="D15" s="269">
        <v>45000</v>
      </c>
      <c r="E15" s="257"/>
      <c r="F15" s="244" t="s">
        <v>402</v>
      </c>
      <c r="G15" s="257"/>
      <c r="H15" s="257"/>
      <c r="I15" s="244" t="s">
        <v>402</v>
      </c>
      <c r="J15" s="257"/>
      <c r="K15" s="257"/>
      <c r="L15" s="257"/>
      <c r="M15" s="248">
        <v>243285</v>
      </c>
      <c r="N15" s="248">
        <v>24167</v>
      </c>
      <c r="O15" s="248">
        <v>24167</v>
      </c>
      <c r="P15" s="258"/>
      <c r="Q15" s="255">
        <f t="shared" si="0"/>
        <v>45000</v>
      </c>
      <c r="R15" s="14"/>
      <c r="S15" s="17"/>
      <c r="T15" s="14"/>
    </row>
    <row r="16" spans="1:20" ht="24.6">
      <c r="A16" s="263">
        <v>10</v>
      </c>
      <c r="B16" s="285" t="s">
        <v>669</v>
      </c>
      <c r="C16" s="265">
        <v>2</v>
      </c>
      <c r="D16" s="269">
        <v>15000</v>
      </c>
      <c r="E16" s="257"/>
      <c r="F16" s="244" t="s">
        <v>402</v>
      </c>
      <c r="G16" s="257"/>
      <c r="H16" s="257"/>
      <c r="I16" s="244" t="s">
        <v>402</v>
      </c>
      <c r="J16" s="257"/>
      <c r="K16" s="257"/>
      <c r="L16" s="257"/>
      <c r="M16" s="248">
        <v>243285</v>
      </c>
      <c r="N16" s="248">
        <v>24167</v>
      </c>
      <c r="O16" s="248">
        <v>24167</v>
      </c>
      <c r="P16" s="258"/>
      <c r="Q16" s="255">
        <f t="shared" si="0"/>
        <v>30000</v>
      </c>
      <c r="R16" s="14"/>
      <c r="S16" s="17"/>
      <c r="T16" s="14"/>
    </row>
    <row r="17" spans="1:20" ht="24.6">
      <c r="A17" s="263">
        <v>11</v>
      </c>
      <c r="B17" s="285" t="s">
        <v>670</v>
      </c>
      <c r="C17" s="265">
        <v>2</v>
      </c>
      <c r="D17" s="269">
        <v>15000</v>
      </c>
      <c r="E17" s="257"/>
      <c r="F17" s="244" t="s">
        <v>402</v>
      </c>
      <c r="G17" s="257"/>
      <c r="H17" s="257"/>
      <c r="I17" s="244" t="s">
        <v>402</v>
      </c>
      <c r="J17" s="257"/>
      <c r="K17" s="257"/>
      <c r="L17" s="257"/>
      <c r="M17" s="248">
        <v>243285</v>
      </c>
      <c r="N17" s="248">
        <v>24167</v>
      </c>
      <c r="O17" s="248">
        <v>24167</v>
      </c>
      <c r="P17" s="258"/>
      <c r="Q17" s="255">
        <f t="shared" si="0"/>
        <v>30000</v>
      </c>
      <c r="R17" s="14"/>
      <c r="S17" s="17"/>
      <c r="T17" s="14"/>
    </row>
    <row r="18" spans="1:20" ht="24.6">
      <c r="A18" s="263">
        <v>12</v>
      </c>
      <c r="B18" s="285" t="s">
        <v>671</v>
      </c>
      <c r="C18" s="265">
        <v>1</v>
      </c>
      <c r="D18" s="269">
        <v>15000</v>
      </c>
      <c r="E18" s="257"/>
      <c r="F18" s="244" t="s">
        <v>402</v>
      </c>
      <c r="G18" s="257"/>
      <c r="H18" s="257"/>
      <c r="I18" s="244" t="s">
        <v>402</v>
      </c>
      <c r="J18" s="257"/>
      <c r="K18" s="257"/>
      <c r="L18" s="257"/>
      <c r="M18" s="248">
        <v>243285</v>
      </c>
      <c r="N18" s="248">
        <v>24167</v>
      </c>
      <c r="O18" s="248">
        <v>24167</v>
      </c>
      <c r="P18" s="258"/>
      <c r="Q18" s="255">
        <f t="shared" si="0"/>
        <v>15000</v>
      </c>
      <c r="R18" s="14"/>
      <c r="S18" s="17"/>
      <c r="T18" s="14"/>
    </row>
    <row r="19" spans="1:20" ht="24.6">
      <c r="A19" s="263">
        <v>13</v>
      </c>
      <c r="B19" s="938" t="s">
        <v>672</v>
      </c>
      <c r="C19" s="939">
        <v>12</v>
      </c>
      <c r="D19" s="940">
        <v>4000</v>
      </c>
      <c r="E19" s="257"/>
      <c r="F19" s="244" t="s">
        <v>402</v>
      </c>
      <c r="G19" s="257"/>
      <c r="H19" s="257"/>
      <c r="I19" s="244" t="s">
        <v>402</v>
      </c>
      <c r="J19" s="257"/>
      <c r="K19" s="257"/>
      <c r="L19" s="257"/>
      <c r="M19" s="248">
        <v>243285</v>
      </c>
      <c r="N19" s="248">
        <v>24167</v>
      </c>
      <c r="O19" s="248">
        <v>24167</v>
      </c>
      <c r="P19" s="258"/>
      <c r="Q19" s="255">
        <f t="shared" si="0"/>
        <v>48000</v>
      </c>
      <c r="R19" s="14"/>
      <c r="S19" s="14"/>
      <c r="T19" s="14"/>
    </row>
    <row r="20" spans="1:20" ht="24.6">
      <c r="A20" s="263">
        <v>14</v>
      </c>
      <c r="B20" s="285" t="s">
        <v>673</v>
      </c>
      <c r="C20" s="265">
        <v>1</v>
      </c>
      <c r="D20" s="266">
        <v>110000</v>
      </c>
      <c r="E20" s="257"/>
      <c r="F20" s="244" t="s">
        <v>402</v>
      </c>
      <c r="G20" s="257"/>
      <c r="H20" s="257"/>
      <c r="I20" s="244" t="s">
        <v>402</v>
      </c>
      <c r="J20" s="257"/>
      <c r="K20" s="257"/>
      <c r="L20" s="257"/>
      <c r="M20" s="248">
        <v>243285</v>
      </c>
      <c r="N20" s="248">
        <v>24167</v>
      </c>
      <c r="O20" s="248">
        <v>24167</v>
      </c>
      <c r="P20" s="258"/>
      <c r="Q20" s="255">
        <f t="shared" si="0"/>
        <v>110000</v>
      </c>
      <c r="R20" s="14"/>
      <c r="S20" s="14"/>
      <c r="T20" s="14"/>
    </row>
    <row r="21" spans="1:20" ht="24.6">
      <c r="A21" s="263">
        <v>15</v>
      </c>
      <c r="B21" s="285" t="s">
        <v>674</v>
      </c>
      <c r="C21" s="265">
        <v>2</v>
      </c>
      <c r="D21" s="304">
        <v>4000</v>
      </c>
      <c r="E21" s="257"/>
      <c r="F21" s="244" t="s">
        <v>402</v>
      </c>
      <c r="G21" s="257"/>
      <c r="H21" s="257"/>
      <c r="I21" s="244" t="s">
        <v>402</v>
      </c>
      <c r="J21" s="257"/>
      <c r="K21" s="257"/>
      <c r="L21" s="257"/>
      <c r="M21" s="248">
        <v>243285</v>
      </c>
      <c r="N21" s="248">
        <v>24167</v>
      </c>
      <c r="O21" s="248">
        <v>24167</v>
      </c>
      <c r="P21" s="258"/>
      <c r="Q21" s="255">
        <f t="shared" si="0"/>
        <v>8000</v>
      </c>
    </row>
    <row r="22" spans="1:20" ht="24.6">
      <c r="A22" s="263">
        <v>16</v>
      </c>
      <c r="B22" s="285" t="s">
        <v>675</v>
      </c>
      <c r="C22" s="265">
        <v>2</v>
      </c>
      <c r="D22" s="304">
        <v>300</v>
      </c>
      <c r="E22" s="257"/>
      <c r="F22" s="244" t="s">
        <v>402</v>
      </c>
      <c r="G22" s="257"/>
      <c r="H22" s="257"/>
      <c r="I22" s="244" t="s">
        <v>402</v>
      </c>
      <c r="J22" s="257"/>
      <c r="K22" s="257"/>
      <c r="L22" s="257"/>
      <c r="M22" s="248">
        <v>243285</v>
      </c>
      <c r="N22" s="248">
        <v>24167</v>
      </c>
      <c r="O22" s="248">
        <v>24167</v>
      </c>
      <c r="P22" s="258"/>
      <c r="Q22" s="255">
        <f t="shared" si="0"/>
        <v>600</v>
      </c>
    </row>
    <row r="23" spans="1:20" ht="24.6">
      <c r="A23" s="263">
        <v>17</v>
      </c>
      <c r="B23" s="285" t="s">
        <v>676</v>
      </c>
      <c r="C23" s="265">
        <v>14</v>
      </c>
      <c r="D23" s="266">
        <v>4800</v>
      </c>
      <c r="E23" s="257"/>
      <c r="F23" s="244" t="s">
        <v>402</v>
      </c>
      <c r="G23" s="257"/>
      <c r="H23" s="257"/>
      <c r="I23" s="244" t="s">
        <v>402</v>
      </c>
      <c r="J23" s="257"/>
      <c r="K23" s="257"/>
      <c r="L23" s="257"/>
      <c r="M23" s="248">
        <v>243285</v>
      </c>
      <c r="N23" s="248">
        <v>24167</v>
      </c>
      <c r="O23" s="248">
        <v>24167</v>
      </c>
      <c r="P23" s="258"/>
      <c r="Q23" s="255">
        <f t="shared" si="0"/>
        <v>67200</v>
      </c>
    </row>
    <row r="24" spans="1:20" ht="24.6">
      <c r="A24" s="263">
        <v>18</v>
      </c>
      <c r="B24" s="285" t="s">
        <v>677</v>
      </c>
      <c r="C24" s="265">
        <v>1</v>
      </c>
      <c r="D24" s="304">
        <v>97000</v>
      </c>
      <c r="E24" s="257"/>
      <c r="F24" s="244" t="s">
        <v>402</v>
      </c>
      <c r="G24" s="257"/>
      <c r="H24" s="257"/>
      <c r="I24" s="244" t="s">
        <v>402</v>
      </c>
      <c r="J24" s="257"/>
      <c r="K24" s="257"/>
      <c r="L24" s="257"/>
      <c r="M24" s="248">
        <v>243285</v>
      </c>
      <c r="N24" s="248">
        <v>24167</v>
      </c>
      <c r="O24" s="248">
        <v>24167</v>
      </c>
      <c r="P24" s="258"/>
      <c r="Q24" s="255">
        <f t="shared" si="0"/>
        <v>97000</v>
      </c>
    </row>
    <row r="25" spans="1:20" ht="24.6">
      <c r="A25" s="263">
        <v>19</v>
      </c>
      <c r="B25" s="285" t="s">
        <v>678</v>
      </c>
      <c r="C25" s="265">
        <v>1</v>
      </c>
      <c r="D25" s="304">
        <v>16000</v>
      </c>
      <c r="E25" s="257"/>
      <c r="F25" s="244" t="s">
        <v>402</v>
      </c>
      <c r="G25" s="257"/>
      <c r="H25" s="257"/>
      <c r="I25" s="244" t="s">
        <v>402</v>
      </c>
      <c r="J25" s="257"/>
      <c r="K25" s="257"/>
      <c r="L25" s="257"/>
      <c r="M25" s="248">
        <v>243285</v>
      </c>
      <c r="N25" s="248">
        <v>24167</v>
      </c>
      <c r="O25" s="248">
        <v>24167</v>
      </c>
      <c r="P25" s="258"/>
      <c r="Q25" s="255">
        <f t="shared" si="0"/>
        <v>16000</v>
      </c>
    </row>
    <row r="26" spans="1:20" ht="24.6">
      <c r="A26" s="263">
        <v>20</v>
      </c>
      <c r="B26" s="285" t="s">
        <v>679</v>
      </c>
      <c r="C26" s="265">
        <v>2</v>
      </c>
      <c r="D26" s="304">
        <v>6000</v>
      </c>
      <c r="E26" s="257"/>
      <c r="F26" s="244" t="s">
        <v>402</v>
      </c>
      <c r="G26" s="257"/>
      <c r="H26" s="257"/>
      <c r="I26" s="244" t="s">
        <v>402</v>
      </c>
      <c r="J26" s="257"/>
      <c r="K26" s="257"/>
      <c r="L26" s="257"/>
      <c r="M26" s="248">
        <v>243285</v>
      </c>
      <c r="N26" s="248">
        <v>24167</v>
      </c>
      <c r="O26" s="248">
        <v>24167</v>
      </c>
      <c r="P26" s="258"/>
      <c r="Q26" s="255">
        <f t="shared" si="0"/>
        <v>12000</v>
      </c>
    </row>
    <row r="27" spans="1:20" ht="24.6">
      <c r="A27" s="263">
        <v>21</v>
      </c>
      <c r="B27" s="285" t="s">
        <v>680</v>
      </c>
      <c r="C27" s="265">
        <v>2</v>
      </c>
      <c r="D27" s="304">
        <v>4000</v>
      </c>
      <c r="E27" s="257"/>
      <c r="F27" s="244" t="s">
        <v>402</v>
      </c>
      <c r="G27" s="257"/>
      <c r="H27" s="257"/>
      <c r="I27" s="244" t="s">
        <v>402</v>
      </c>
      <c r="J27" s="257"/>
      <c r="K27" s="257"/>
      <c r="L27" s="257"/>
      <c r="M27" s="248">
        <v>243285</v>
      </c>
      <c r="N27" s="248">
        <v>24167</v>
      </c>
      <c r="O27" s="248">
        <v>24167</v>
      </c>
      <c r="P27" s="258"/>
      <c r="Q27" s="255">
        <f t="shared" si="0"/>
        <v>8000</v>
      </c>
    </row>
    <row r="28" spans="1:20" ht="24.6">
      <c r="A28" s="263">
        <v>22</v>
      </c>
      <c r="B28" s="303" t="s">
        <v>681</v>
      </c>
      <c r="C28" s="265">
        <v>2</v>
      </c>
      <c r="D28" s="304">
        <v>3000</v>
      </c>
      <c r="E28" s="257"/>
      <c r="F28" s="244" t="s">
        <v>402</v>
      </c>
      <c r="G28" s="257"/>
      <c r="H28" s="257"/>
      <c r="I28" s="244" t="s">
        <v>402</v>
      </c>
      <c r="J28" s="257"/>
      <c r="K28" s="257"/>
      <c r="L28" s="257"/>
      <c r="M28" s="248">
        <v>243285</v>
      </c>
      <c r="N28" s="248">
        <v>24167</v>
      </c>
      <c r="O28" s="248">
        <v>24167</v>
      </c>
      <c r="P28" s="258"/>
      <c r="Q28" s="255">
        <f t="shared" si="0"/>
        <v>6000</v>
      </c>
    </row>
    <row r="29" spans="1:20" ht="24.6">
      <c r="A29" s="263">
        <v>23</v>
      </c>
      <c r="B29" s="303" t="s">
        <v>682</v>
      </c>
      <c r="C29" s="265">
        <v>2</v>
      </c>
      <c r="D29" s="304">
        <v>7900</v>
      </c>
      <c r="E29" s="257"/>
      <c r="F29" s="244" t="s">
        <v>402</v>
      </c>
      <c r="G29" s="257"/>
      <c r="H29" s="257"/>
      <c r="I29" s="244" t="s">
        <v>402</v>
      </c>
      <c r="J29" s="257"/>
      <c r="K29" s="257"/>
      <c r="L29" s="257"/>
      <c r="M29" s="248">
        <v>243285</v>
      </c>
      <c r="N29" s="248">
        <v>24167</v>
      </c>
      <c r="O29" s="248">
        <v>24167</v>
      </c>
      <c r="P29" s="258"/>
      <c r="Q29" s="255">
        <f t="shared" si="0"/>
        <v>15800</v>
      </c>
    </row>
    <row r="30" spans="1:20" ht="24.6">
      <c r="A30" s="263">
        <v>24</v>
      </c>
      <c r="B30" s="285" t="s">
        <v>683</v>
      </c>
      <c r="C30" s="265">
        <v>1</v>
      </c>
      <c r="D30" s="304">
        <v>14000</v>
      </c>
      <c r="E30" s="257"/>
      <c r="F30" s="244" t="s">
        <v>402</v>
      </c>
      <c r="G30" s="257"/>
      <c r="H30" s="257"/>
      <c r="I30" s="244" t="s">
        <v>402</v>
      </c>
      <c r="J30" s="257"/>
      <c r="K30" s="257"/>
      <c r="L30" s="257"/>
      <c r="M30" s="248">
        <v>243285</v>
      </c>
      <c r="N30" s="248">
        <v>24167</v>
      </c>
      <c r="O30" s="248">
        <v>24167</v>
      </c>
      <c r="P30" s="258"/>
      <c r="Q30" s="255">
        <f t="shared" si="0"/>
        <v>14000</v>
      </c>
    </row>
    <row r="31" spans="1:20" ht="42">
      <c r="A31" s="263">
        <v>25</v>
      </c>
      <c r="B31" s="285" t="s">
        <v>684</v>
      </c>
      <c r="C31" s="265">
        <v>1</v>
      </c>
      <c r="D31" s="304">
        <v>500000</v>
      </c>
      <c r="E31" s="257"/>
      <c r="F31" s="244" t="s">
        <v>402</v>
      </c>
      <c r="G31" s="257"/>
      <c r="H31" s="257"/>
      <c r="I31" s="244"/>
      <c r="J31" s="257"/>
      <c r="K31" s="257"/>
      <c r="L31" s="244" t="s">
        <v>402</v>
      </c>
      <c r="M31" s="248">
        <v>243285</v>
      </c>
      <c r="N31" s="248">
        <v>24167</v>
      </c>
      <c r="O31" s="248">
        <v>24167</v>
      </c>
      <c r="P31" s="258"/>
      <c r="Q31" s="255">
        <f t="shared" si="0"/>
        <v>500000</v>
      </c>
    </row>
    <row r="32" spans="1:20" ht="24.6">
      <c r="A32" s="1353" t="s">
        <v>53</v>
      </c>
      <c r="B32" s="1353"/>
      <c r="C32" s="239">
        <f>SUM(C7:C31)</f>
        <v>84</v>
      </c>
      <c r="D32" s="239">
        <f>SUM(D7:D31)</f>
        <v>994000</v>
      </c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39">
        <f>SUM(Q7:Q31)</f>
        <v>1267600</v>
      </c>
    </row>
    <row r="33" spans="1:17" ht="24.6">
      <c r="A33" s="1243" t="s">
        <v>203</v>
      </c>
      <c r="B33" s="1243"/>
      <c r="C33" s="239"/>
      <c r="D33" s="239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55"/>
    </row>
    <row r="34" spans="1:17" ht="24.6">
      <c r="A34" s="244">
        <v>1</v>
      </c>
      <c r="B34" s="941" t="s">
        <v>685</v>
      </c>
      <c r="C34" s="942">
        <v>2</v>
      </c>
      <c r="D34" s="943">
        <v>8900</v>
      </c>
      <c r="E34" s="241"/>
      <c r="F34" s="244" t="s">
        <v>402</v>
      </c>
      <c r="G34" s="257"/>
      <c r="H34" s="257"/>
      <c r="I34" s="244" t="s">
        <v>402</v>
      </c>
      <c r="J34" s="241"/>
      <c r="K34" s="241"/>
      <c r="L34" s="241"/>
      <c r="M34" s="248">
        <v>243285</v>
      </c>
      <c r="N34" s="248">
        <v>24167</v>
      </c>
      <c r="O34" s="248">
        <v>24167</v>
      </c>
      <c r="P34" s="241"/>
      <c r="Q34" s="255">
        <v>17800</v>
      </c>
    </row>
    <row r="35" spans="1:17" ht="24.6">
      <c r="A35" s="244">
        <v>2</v>
      </c>
      <c r="B35" s="941" t="s">
        <v>686</v>
      </c>
      <c r="C35" s="942">
        <v>11</v>
      </c>
      <c r="D35" s="943">
        <v>2500</v>
      </c>
      <c r="E35" s="241"/>
      <c r="F35" s="244" t="s">
        <v>402</v>
      </c>
      <c r="G35" s="257"/>
      <c r="H35" s="257"/>
      <c r="I35" s="244" t="s">
        <v>402</v>
      </c>
      <c r="J35" s="241"/>
      <c r="K35" s="241"/>
      <c r="L35" s="241"/>
      <c r="M35" s="248">
        <v>243285</v>
      </c>
      <c r="N35" s="248">
        <v>24167</v>
      </c>
      <c r="O35" s="248">
        <v>24167</v>
      </c>
      <c r="P35" s="241"/>
      <c r="Q35" s="255">
        <v>27500</v>
      </c>
    </row>
    <row r="36" spans="1:17" ht="24.6">
      <c r="A36" s="244">
        <v>3</v>
      </c>
      <c r="B36" s="941" t="s">
        <v>687</v>
      </c>
      <c r="C36" s="942">
        <v>1</v>
      </c>
      <c r="D36" s="943">
        <v>10000</v>
      </c>
      <c r="E36" s="241"/>
      <c r="F36" s="244" t="s">
        <v>402</v>
      </c>
      <c r="G36" s="257"/>
      <c r="H36" s="257"/>
      <c r="I36" s="244" t="s">
        <v>402</v>
      </c>
      <c r="J36" s="241"/>
      <c r="K36" s="241"/>
      <c r="L36" s="241"/>
      <c r="M36" s="248">
        <v>243285</v>
      </c>
      <c r="N36" s="248">
        <v>24167</v>
      </c>
      <c r="O36" s="248">
        <v>24167</v>
      </c>
      <c r="P36" s="241"/>
      <c r="Q36" s="255">
        <v>10000</v>
      </c>
    </row>
    <row r="37" spans="1:17" ht="24.6">
      <c r="A37" s="244">
        <v>4</v>
      </c>
      <c r="B37" s="941" t="s">
        <v>688</v>
      </c>
      <c r="C37" s="942">
        <v>2</v>
      </c>
      <c r="D37" s="944">
        <v>13000</v>
      </c>
      <c r="E37" s="241"/>
      <c r="F37" s="244" t="s">
        <v>402</v>
      </c>
      <c r="G37" s="257"/>
      <c r="H37" s="257"/>
      <c r="I37" s="244" t="s">
        <v>402</v>
      </c>
      <c r="J37" s="241"/>
      <c r="K37" s="241"/>
      <c r="L37" s="241"/>
      <c r="M37" s="248">
        <v>243285</v>
      </c>
      <c r="N37" s="248">
        <v>24167</v>
      </c>
      <c r="O37" s="248">
        <v>24167</v>
      </c>
      <c r="P37" s="241"/>
      <c r="Q37" s="255">
        <v>26000</v>
      </c>
    </row>
    <row r="38" spans="1:17" ht="24.6">
      <c r="A38" s="244">
        <v>5</v>
      </c>
      <c r="B38" s="941" t="s">
        <v>689</v>
      </c>
      <c r="C38" s="942">
        <v>1</v>
      </c>
      <c r="D38" s="944">
        <v>16000</v>
      </c>
      <c r="E38" s="241"/>
      <c r="F38" s="244" t="s">
        <v>402</v>
      </c>
      <c r="G38" s="257"/>
      <c r="H38" s="257"/>
      <c r="I38" s="244" t="s">
        <v>402</v>
      </c>
      <c r="J38" s="241"/>
      <c r="K38" s="241"/>
      <c r="L38" s="241"/>
      <c r="M38" s="248">
        <v>243285</v>
      </c>
      <c r="N38" s="248">
        <v>24167</v>
      </c>
      <c r="O38" s="248">
        <v>24167</v>
      </c>
      <c r="P38" s="241"/>
      <c r="Q38" s="255">
        <v>16000</v>
      </c>
    </row>
    <row r="39" spans="1:17" ht="42">
      <c r="A39" s="244">
        <v>6</v>
      </c>
      <c r="B39" s="941" t="s">
        <v>690</v>
      </c>
      <c r="C39" s="942">
        <v>2</v>
      </c>
      <c r="D39" s="943">
        <v>22000</v>
      </c>
      <c r="E39" s="241"/>
      <c r="F39" s="244" t="s">
        <v>402</v>
      </c>
      <c r="G39" s="257"/>
      <c r="H39" s="257"/>
      <c r="I39" s="244" t="s">
        <v>402</v>
      </c>
      <c r="J39" s="241"/>
      <c r="K39" s="241"/>
      <c r="L39" s="241"/>
      <c r="M39" s="248">
        <v>243285</v>
      </c>
      <c r="N39" s="248">
        <v>24167</v>
      </c>
      <c r="O39" s="248">
        <v>24167</v>
      </c>
      <c r="P39" s="241"/>
      <c r="Q39" s="255">
        <v>44000</v>
      </c>
    </row>
    <row r="40" spans="1:17" ht="24.6">
      <c r="A40" s="1353" t="s">
        <v>53</v>
      </c>
      <c r="B40" s="1353"/>
      <c r="C40" s="305">
        <f>SUM(C34:C39)</f>
        <v>19</v>
      </c>
      <c r="D40" s="305">
        <f>SUM(D34:D39)</f>
        <v>72400</v>
      </c>
      <c r="E40" s="241"/>
      <c r="F40" s="241"/>
      <c r="G40" s="241"/>
      <c r="H40" s="241"/>
      <c r="I40" s="238"/>
      <c r="J40" s="241"/>
      <c r="K40" s="241"/>
      <c r="L40" s="241"/>
      <c r="M40" s="306"/>
      <c r="N40" s="306"/>
      <c r="O40" s="306"/>
      <c r="P40" s="241"/>
      <c r="Q40" s="239">
        <f>SUM(Q34:Q39)</f>
        <v>141300</v>
      </c>
    </row>
    <row r="41" spans="1:17" ht="24.6">
      <c r="A41" s="1354" t="s">
        <v>202</v>
      </c>
      <c r="B41" s="1354"/>
      <c r="C41" s="307"/>
      <c r="D41" s="307"/>
      <c r="E41" s="257"/>
      <c r="F41" s="244"/>
      <c r="G41" s="257"/>
      <c r="H41" s="257"/>
      <c r="I41" s="244"/>
      <c r="J41" s="267"/>
      <c r="K41" s="267"/>
      <c r="L41" s="267"/>
      <c r="M41" s="308"/>
      <c r="N41" s="308"/>
      <c r="O41" s="308"/>
      <c r="P41" s="258"/>
      <c r="Q41" s="255"/>
    </row>
    <row r="42" spans="1:17" ht="24.6">
      <c r="A42" s="278">
        <v>1</v>
      </c>
      <c r="B42" s="285" t="s">
        <v>691</v>
      </c>
      <c r="C42" s="265">
        <v>11</v>
      </c>
      <c r="D42" s="266">
        <v>2500</v>
      </c>
      <c r="E42" s="257"/>
      <c r="F42" s="244" t="s">
        <v>402</v>
      </c>
      <c r="G42" s="257"/>
      <c r="H42" s="257"/>
      <c r="I42" s="244" t="s">
        <v>402</v>
      </c>
      <c r="J42" s="267"/>
      <c r="K42" s="267"/>
      <c r="L42" s="267"/>
      <c r="M42" s="248">
        <v>243285</v>
      </c>
      <c r="N42" s="248">
        <v>24167</v>
      </c>
      <c r="O42" s="248">
        <v>24167</v>
      </c>
      <c r="P42" s="258"/>
      <c r="Q42" s="288">
        <f t="shared" ref="Q42:Q53" si="1">C42*D42</f>
        <v>27500</v>
      </c>
    </row>
    <row r="43" spans="1:17" ht="24.6">
      <c r="A43" s="278">
        <v>2</v>
      </c>
      <c r="B43" s="285" t="s">
        <v>692</v>
      </c>
      <c r="C43" s="265">
        <v>2</v>
      </c>
      <c r="D43" s="304">
        <v>5500</v>
      </c>
      <c r="E43" s="257"/>
      <c r="F43" s="244" t="s">
        <v>402</v>
      </c>
      <c r="G43" s="257"/>
      <c r="H43" s="257"/>
      <c r="I43" s="244" t="s">
        <v>402</v>
      </c>
      <c r="J43" s="267"/>
      <c r="K43" s="267"/>
      <c r="L43" s="267"/>
      <c r="M43" s="248">
        <v>243285</v>
      </c>
      <c r="N43" s="248">
        <v>24167</v>
      </c>
      <c r="O43" s="248">
        <v>24167</v>
      </c>
      <c r="P43" s="258"/>
      <c r="Q43" s="288">
        <f t="shared" si="1"/>
        <v>11000</v>
      </c>
    </row>
    <row r="44" spans="1:17" ht="24.6">
      <c r="A44" s="278">
        <v>3</v>
      </c>
      <c r="B44" s="285" t="s">
        <v>693</v>
      </c>
      <c r="C44" s="265">
        <v>1</v>
      </c>
      <c r="D44" s="304">
        <v>2000</v>
      </c>
      <c r="E44" s="257"/>
      <c r="F44" s="244" t="s">
        <v>402</v>
      </c>
      <c r="G44" s="257"/>
      <c r="H44" s="257"/>
      <c r="I44" s="244" t="s">
        <v>402</v>
      </c>
      <c r="J44" s="267"/>
      <c r="K44" s="267"/>
      <c r="L44" s="267"/>
      <c r="M44" s="248">
        <v>243285</v>
      </c>
      <c r="N44" s="248">
        <v>24167</v>
      </c>
      <c r="O44" s="248">
        <v>24167</v>
      </c>
      <c r="P44" s="258"/>
      <c r="Q44" s="288">
        <f t="shared" si="1"/>
        <v>2000</v>
      </c>
    </row>
    <row r="45" spans="1:17" ht="24.6">
      <c r="A45" s="278">
        <v>4</v>
      </c>
      <c r="B45" s="285" t="s">
        <v>694</v>
      </c>
      <c r="C45" s="265">
        <v>3</v>
      </c>
      <c r="D45" s="304">
        <v>5800</v>
      </c>
      <c r="E45" s="257"/>
      <c r="F45" s="244" t="s">
        <v>402</v>
      </c>
      <c r="G45" s="257"/>
      <c r="H45" s="257"/>
      <c r="I45" s="244" t="s">
        <v>402</v>
      </c>
      <c r="J45" s="267"/>
      <c r="K45" s="267"/>
      <c r="L45" s="267"/>
      <c r="M45" s="248">
        <v>243285</v>
      </c>
      <c r="N45" s="248">
        <v>24167</v>
      </c>
      <c r="O45" s="248">
        <v>24167</v>
      </c>
      <c r="P45" s="258"/>
      <c r="Q45" s="288">
        <f t="shared" si="1"/>
        <v>17400</v>
      </c>
    </row>
    <row r="46" spans="1:17" ht="24.6">
      <c r="A46" s="278">
        <v>5</v>
      </c>
      <c r="B46" s="285" t="s">
        <v>695</v>
      </c>
      <c r="C46" s="265">
        <v>3</v>
      </c>
      <c r="D46" s="304">
        <v>2450</v>
      </c>
      <c r="E46" s="241"/>
      <c r="F46" s="244" t="s">
        <v>402</v>
      </c>
      <c r="G46" s="241"/>
      <c r="H46" s="241"/>
      <c r="I46" s="244" t="s">
        <v>402</v>
      </c>
      <c r="J46" s="280"/>
      <c r="K46" s="280"/>
      <c r="L46" s="280"/>
      <c r="M46" s="248">
        <v>243285</v>
      </c>
      <c r="N46" s="248">
        <v>24167</v>
      </c>
      <c r="O46" s="248">
        <v>24167</v>
      </c>
      <c r="P46" s="241"/>
      <c r="Q46" s="288">
        <f t="shared" si="1"/>
        <v>7350</v>
      </c>
    </row>
    <row r="47" spans="1:17" ht="24.6">
      <c r="A47" s="278">
        <v>6</v>
      </c>
      <c r="B47" s="285" t="s">
        <v>696</v>
      </c>
      <c r="C47" s="265">
        <v>2</v>
      </c>
      <c r="D47" s="304">
        <v>26000</v>
      </c>
      <c r="E47" s="257"/>
      <c r="F47" s="244" t="s">
        <v>402</v>
      </c>
      <c r="G47" s="257"/>
      <c r="H47" s="257"/>
      <c r="I47" s="244" t="s">
        <v>402</v>
      </c>
      <c r="J47" s="267"/>
      <c r="K47" s="267"/>
      <c r="L47" s="267"/>
      <c r="M47" s="248">
        <v>243285</v>
      </c>
      <c r="N47" s="248">
        <v>24167</v>
      </c>
      <c r="O47" s="248">
        <v>24167</v>
      </c>
      <c r="P47" s="258"/>
      <c r="Q47" s="288">
        <f t="shared" si="1"/>
        <v>52000</v>
      </c>
    </row>
    <row r="48" spans="1:17" ht="24.6">
      <c r="A48" s="278">
        <v>7</v>
      </c>
      <c r="B48" s="285" t="s">
        <v>697</v>
      </c>
      <c r="C48" s="265">
        <v>2</v>
      </c>
      <c r="D48" s="304">
        <v>2000</v>
      </c>
      <c r="E48" s="257"/>
      <c r="F48" s="244" t="s">
        <v>402</v>
      </c>
      <c r="G48" s="257"/>
      <c r="H48" s="257"/>
      <c r="I48" s="244" t="s">
        <v>402</v>
      </c>
      <c r="J48" s="267"/>
      <c r="K48" s="267"/>
      <c r="L48" s="267"/>
      <c r="M48" s="248">
        <v>243285</v>
      </c>
      <c r="N48" s="248">
        <v>24167</v>
      </c>
      <c r="O48" s="248">
        <v>24167</v>
      </c>
      <c r="P48" s="258"/>
      <c r="Q48" s="288">
        <f t="shared" si="1"/>
        <v>4000</v>
      </c>
    </row>
    <row r="49" spans="1:17" ht="24.6">
      <c r="A49" s="278">
        <v>8</v>
      </c>
      <c r="B49" s="285" t="s">
        <v>698</v>
      </c>
      <c r="C49" s="945">
        <v>4</v>
      </c>
      <c r="D49" s="946">
        <v>2000</v>
      </c>
      <c r="E49" s="257"/>
      <c r="F49" s="244" t="s">
        <v>402</v>
      </c>
      <c r="G49" s="257"/>
      <c r="H49" s="257"/>
      <c r="I49" s="244" t="s">
        <v>402</v>
      </c>
      <c r="J49" s="267"/>
      <c r="K49" s="267"/>
      <c r="L49" s="267"/>
      <c r="M49" s="248">
        <v>243285</v>
      </c>
      <c r="N49" s="248">
        <v>24167</v>
      </c>
      <c r="O49" s="248">
        <v>24167</v>
      </c>
      <c r="P49" s="258"/>
      <c r="Q49" s="288">
        <f t="shared" si="1"/>
        <v>8000</v>
      </c>
    </row>
    <row r="50" spans="1:17" ht="24.6">
      <c r="A50" s="278">
        <v>9</v>
      </c>
      <c r="B50" s="285" t="s">
        <v>699</v>
      </c>
      <c r="C50" s="945">
        <v>6</v>
      </c>
      <c r="D50" s="946">
        <v>4000</v>
      </c>
      <c r="E50" s="257"/>
      <c r="F50" s="244" t="s">
        <v>402</v>
      </c>
      <c r="G50" s="257"/>
      <c r="H50" s="257"/>
      <c r="I50" s="244" t="s">
        <v>402</v>
      </c>
      <c r="J50" s="267"/>
      <c r="K50" s="267"/>
      <c r="L50" s="267"/>
      <c r="M50" s="248">
        <v>243285</v>
      </c>
      <c r="N50" s="248">
        <v>24167</v>
      </c>
      <c r="O50" s="248">
        <v>24167</v>
      </c>
      <c r="P50" s="258"/>
      <c r="Q50" s="288">
        <f t="shared" si="1"/>
        <v>24000</v>
      </c>
    </row>
    <row r="51" spans="1:17" ht="24.6">
      <c r="A51" s="278">
        <v>10</v>
      </c>
      <c r="B51" s="285" t="s">
        <v>700</v>
      </c>
      <c r="C51" s="945">
        <v>1</v>
      </c>
      <c r="D51" s="946">
        <v>10000</v>
      </c>
      <c r="E51" s="257"/>
      <c r="F51" s="244" t="s">
        <v>402</v>
      </c>
      <c r="G51" s="257"/>
      <c r="H51" s="257"/>
      <c r="I51" s="244" t="s">
        <v>402</v>
      </c>
      <c r="J51" s="267"/>
      <c r="K51" s="267"/>
      <c r="L51" s="267"/>
      <c r="M51" s="248">
        <v>243285</v>
      </c>
      <c r="N51" s="248">
        <v>24167</v>
      </c>
      <c r="O51" s="248">
        <v>24167</v>
      </c>
      <c r="P51" s="258"/>
      <c r="Q51" s="288">
        <f t="shared" si="1"/>
        <v>10000</v>
      </c>
    </row>
    <row r="52" spans="1:17" ht="24.6">
      <c r="A52" s="278">
        <v>11</v>
      </c>
      <c r="B52" s="285" t="s">
        <v>701</v>
      </c>
      <c r="C52" s="265">
        <v>1</v>
      </c>
      <c r="D52" s="266">
        <v>5000</v>
      </c>
      <c r="E52" s="257"/>
      <c r="F52" s="244" t="s">
        <v>402</v>
      </c>
      <c r="G52" s="257"/>
      <c r="H52" s="257"/>
      <c r="I52" s="244" t="s">
        <v>402</v>
      </c>
      <c r="J52" s="267"/>
      <c r="K52" s="267"/>
      <c r="L52" s="267"/>
      <c r="M52" s="248">
        <v>243285</v>
      </c>
      <c r="N52" s="248">
        <v>24167</v>
      </c>
      <c r="O52" s="248">
        <v>24167</v>
      </c>
      <c r="P52" s="258"/>
      <c r="Q52" s="288">
        <f t="shared" si="1"/>
        <v>5000</v>
      </c>
    </row>
    <row r="53" spans="1:17" ht="24.6">
      <c r="A53" s="278">
        <v>12</v>
      </c>
      <c r="B53" s="285" t="s">
        <v>702</v>
      </c>
      <c r="C53" s="265">
        <v>1</v>
      </c>
      <c r="D53" s="266">
        <v>5500</v>
      </c>
      <c r="E53" s="257"/>
      <c r="F53" s="244" t="s">
        <v>402</v>
      </c>
      <c r="G53" s="257"/>
      <c r="H53" s="257"/>
      <c r="I53" s="244" t="s">
        <v>402</v>
      </c>
      <c r="J53" s="267"/>
      <c r="K53" s="267"/>
      <c r="L53" s="267"/>
      <c r="M53" s="248">
        <v>243285</v>
      </c>
      <c r="N53" s="248">
        <v>24167</v>
      </c>
      <c r="O53" s="248">
        <v>24167</v>
      </c>
      <c r="P53" s="258"/>
      <c r="Q53" s="288">
        <f t="shared" si="1"/>
        <v>5500</v>
      </c>
    </row>
    <row r="54" spans="1:17" ht="24.6">
      <c r="A54" s="1353" t="s">
        <v>53</v>
      </c>
      <c r="B54" s="1353"/>
      <c r="C54" s="239">
        <f>SUM(C42:C53)</f>
        <v>37</v>
      </c>
      <c r="D54" s="239">
        <f>SUM(D42:D53)</f>
        <v>72750</v>
      </c>
      <c r="E54" s="241"/>
      <c r="F54" s="238"/>
      <c r="G54" s="241"/>
      <c r="H54" s="241"/>
      <c r="I54" s="238"/>
      <c r="J54" s="280"/>
      <c r="K54" s="280"/>
      <c r="L54" s="280"/>
      <c r="M54" s="309"/>
      <c r="N54" s="309"/>
      <c r="O54" s="309"/>
      <c r="P54" s="241"/>
      <c r="Q54" s="239">
        <f>SUM(Q42:Q53)</f>
        <v>173750</v>
      </c>
    </row>
    <row r="55" spans="1:17" ht="24.6">
      <c r="A55" s="1354" t="s">
        <v>204</v>
      </c>
      <c r="B55" s="1354"/>
      <c r="C55" s="255"/>
      <c r="D55" s="307"/>
      <c r="E55" s="257"/>
      <c r="F55" s="244"/>
      <c r="G55" s="257"/>
      <c r="H55" s="257"/>
      <c r="I55" s="244"/>
      <c r="J55" s="267"/>
      <c r="K55" s="267"/>
      <c r="L55" s="267"/>
      <c r="M55" s="308"/>
      <c r="N55" s="308"/>
      <c r="O55" s="308"/>
      <c r="P55" s="258"/>
      <c r="Q55" s="255"/>
    </row>
    <row r="56" spans="1:17" ht="24.6">
      <c r="A56" s="278">
        <v>1</v>
      </c>
      <c r="B56" s="285" t="s">
        <v>703</v>
      </c>
      <c r="C56" s="265">
        <v>3</v>
      </c>
      <c r="D56" s="304">
        <v>1500</v>
      </c>
      <c r="E56" s="257"/>
      <c r="F56" s="244" t="s">
        <v>402</v>
      </c>
      <c r="G56" s="257"/>
      <c r="H56" s="257"/>
      <c r="I56" s="244" t="s">
        <v>402</v>
      </c>
      <c r="J56" s="267"/>
      <c r="K56" s="267"/>
      <c r="L56" s="267"/>
      <c r="M56" s="248">
        <v>243285</v>
      </c>
      <c r="N56" s="248">
        <v>24167</v>
      </c>
      <c r="O56" s="248">
        <v>24167</v>
      </c>
      <c r="P56" s="258"/>
      <c r="Q56" s="288">
        <f>C56*D56</f>
        <v>4500</v>
      </c>
    </row>
    <row r="57" spans="1:17" ht="24.6">
      <c r="A57" s="1353" t="s">
        <v>53</v>
      </c>
      <c r="B57" s="1353"/>
      <c r="C57" s="239">
        <f>SUM(C56:C56)</f>
        <v>3</v>
      </c>
      <c r="D57" s="310">
        <f>SUM(D56:D56)</f>
        <v>1500</v>
      </c>
      <c r="E57" s="241"/>
      <c r="F57" s="238"/>
      <c r="G57" s="241"/>
      <c r="H57" s="241"/>
      <c r="I57" s="238"/>
      <c r="J57" s="280"/>
      <c r="K57" s="280"/>
      <c r="L57" s="280"/>
      <c r="M57" s="309"/>
      <c r="N57" s="309"/>
      <c r="O57" s="309"/>
      <c r="P57" s="241"/>
      <c r="Q57" s="239">
        <f>SUM(Q56:Q56)</f>
        <v>4500</v>
      </c>
    </row>
    <row r="58" spans="1:17" ht="24.6">
      <c r="A58" s="1243" t="s">
        <v>205</v>
      </c>
      <c r="B58" s="1243"/>
      <c r="C58" s="240"/>
      <c r="D58" s="240"/>
      <c r="E58" s="241"/>
      <c r="F58" s="238"/>
      <c r="G58" s="241"/>
      <c r="H58" s="241"/>
      <c r="I58" s="238"/>
      <c r="J58" s="280"/>
      <c r="K58" s="280"/>
      <c r="L58" s="280"/>
      <c r="M58" s="309"/>
      <c r="N58" s="309"/>
      <c r="O58" s="309"/>
      <c r="P58" s="241"/>
      <c r="Q58" s="255"/>
    </row>
    <row r="59" spans="1:17" ht="24.6">
      <c r="A59" s="238">
        <v>1</v>
      </c>
      <c r="B59" s="285" t="s">
        <v>704</v>
      </c>
      <c r="C59" s="265">
        <v>1</v>
      </c>
      <c r="D59" s="266">
        <v>29000</v>
      </c>
      <c r="E59" s="241"/>
      <c r="F59" s="244" t="s">
        <v>402</v>
      </c>
      <c r="G59" s="257"/>
      <c r="H59" s="257"/>
      <c r="I59" s="244" t="s">
        <v>402</v>
      </c>
      <c r="J59" s="280"/>
      <c r="K59" s="280"/>
      <c r="L59" s="280"/>
      <c r="M59" s="248">
        <v>243285</v>
      </c>
      <c r="N59" s="248">
        <v>24167</v>
      </c>
      <c r="O59" s="248">
        <v>24167</v>
      </c>
      <c r="P59" s="241"/>
      <c r="Q59" s="288">
        <f t="shared" ref="Q59:Q64" si="2">C59*D59</f>
        <v>29000</v>
      </c>
    </row>
    <row r="60" spans="1:17" ht="24.6">
      <c r="A60" s="238">
        <v>2</v>
      </c>
      <c r="B60" s="285" t="s">
        <v>705</v>
      </c>
      <c r="C60" s="265">
        <v>1</v>
      </c>
      <c r="D60" s="266">
        <v>6000</v>
      </c>
      <c r="E60" s="241"/>
      <c r="F60" s="244" t="s">
        <v>402</v>
      </c>
      <c r="G60" s="257"/>
      <c r="H60" s="257"/>
      <c r="I60" s="244" t="s">
        <v>402</v>
      </c>
      <c r="J60" s="280"/>
      <c r="K60" s="280"/>
      <c r="L60" s="280"/>
      <c r="M60" s="248">
        <v>243285</v>
      </c>
      <c r="N60" s="248">
        <v>24167</v>
      </c>
      <c r="O60" s="248">
        <v>24167</v>
      </c>
      <c r="P60" s="241"/>
      <c r="Q60" s="288">
        <f t="shared" si="2"/>
        <v>6000</v>
      </c>
    </row>
    <row r="61" spans="1:17" ht="24.6">
      <c r="A61" s="238">
        <v>3</v>
      </c>
      <c r="B61" s="285" t="s">
        <v>706</v>
      </c>
      <c r="C61" s="265">
        <v>4</v>
      </c>
      <c r="D61" s="266">
        <v>2900</v>
      </c>
      <c r="E61" s="241"/>
      <c r="F61" s="244" t="s">
        <v>402</v>
      </c>
      <c r="G61" s="257"/>
      <c r="H61" s="257"/>
      <c r="I61" s="244" t="s">
        <v>402</v>
      </c>
      <c r="J61" s="280"/>
      <c r="K61" s="280"/>
      <c r="L61" s="280"/>
      <c r="M61" s="248">
        <v>243285</v>
      </c>
      <c r="N61" s="248">
        <v>24167</v>
      </c>
      <c r="O61" s="248">
        <v>24167</v>
      </c>
      <c r="P61" s="241"/>
      <c r="Q61" s="288">
        <f t="shared" si="2"/>
        <v>11600</v>
      </c>
    </row>
    <row r="62" spans="1:17" ht="24.6">
      <c r="A62" s="238">
        <v>4</v>
      </c>
      <c r="B62" s="311" t="s">
        <v>707</v>
      </c>
      <c r="C62" s="265">
        <v>1</v>
      </c>
      <c r="D62" s="266">
        <v>400000</v>
      </c>
      <c r="E62" s="241"/>
      <c r="F62" s="244" t="s">
        <v>402</v>
      </c>
      <c r="G62" s="241"/>
      <c r="H62" s="241"/>
      <c r="I62" s="244" t="s">
        <v>402</v>
      </c>
      <c r="J62" s="280"/>
      <c r="K62" s="280"/>
      <c r="L62" s="280"/>
      <c r="M62" s="248">
        <v>243285</v>
      </c>
      <c r="N62" s="248">
        <v>24167</v>
      </c>
      <c r="O62" s="248">
        <v>24167</v>
      </c>
      <c r="P62" s="241"/>
      <c r="Q62" s="288">
        <f t="shared" si="2"/>
        <v>400000</v>
      </c>
    </row>
    <row r="63" spans="1:17" ht="24.6">
      <c r="A63" s="238">
        <v>5</v>
      </c>
      <c r="B63" s="285" t="s">
        <v>708</v>
      </c>
      <c r="C63" s="265">
        <v>2</v>
      </c>
      <c r="D63" s="266">
        <v>4000</v>
      </c>
      <c r="E63" s="241"/>
      <c r="F63" s="244" t="s">
        <v>402</v>
      </c>
      <c r="G63" s="241"/>
      <c r="H63" s="241"/>
      <c r="I63" s="244" t="s">
        <v>402</v>
      </c>
      <c r="J63" s="280"/>
      <c r="K63" s="280"/>
      <c r="L63" s="280"/>
      <c r="M63" s="248">
        <v>243285</v>
      </c>
      <c r="N63" s="248">
        <v>24167</v>
      </c>
      <c r="O63" s="248">
        <v>24167</v>
      </c>
      <c r="P63" s="241"/>
      <c r="Q63" s="288">
        <f t="shared" si="2"/>
        <v>8000</v>
      </c>
    </row>
    <row r="64" spans="1:17" ht="24.6">
      <c r="A64" s="238">
        <v>6</v>
      </c>
      <c r="B64" s="285" t="s">
        <v>709</v>
      </c>
      <c r="C64" s="265">
        <v>1</v>
      </c>
      <c r="D64" s="266">
        <v>6000</v>
      </c>
      <c r="E64" s="241"/>
      <c r="F64" s="244" t="s">
        <v>402</v>
      </c>
      <c r="G64" s="241"/>
      <c r="H64" s="241"/>
      <c r="I64" s="244" t="s">
        <v>402</v>
      </c>
      <c r="J64" s="280"/>
      <c r="K64" s="280"/>
      <c r="L64" s="280"/>
      <c r="M64" s="248">
        <v>243285</v>
      </c>
      <c r="N64" s="248">
        <v>24167</v>
      </c>
      <c r="O64" s="248">
        <v>24167</v>
      </c>
      <c r="P64" s="241"/>
      <c r="Q64" s="288">
        <f t="shared" si="2"/>
        <v>6000</v>
      </c>
    </row>
    <row r="65" spans="1:17" ht="24.6">
      <c r="A65" s="1353" t="s">
        <v>53</v>
      </c>
      <c r="B65" s="1353"/>
      <c r="C65" s="239">
        <f>SUM(C59:C64)</f>
        <v>10</v>
      </c>
      <c r="D65" s="239">
        <f>SUM(D59:D64)</f>
        <v>447900</v>
      </c>
      <c r="E65" s="241"/>
      <c r="F65" s="238"/>
      <c r="G65" s="241"/>
      <c r="H65" s="241"/>
      <c r="I65" s="238"/>
      <c r="J65" s="280"/>
      <c r="K65" s="280"/>
      <c r="L65" s="280"/>
      <c r="M65" s="309"/>
      <c r="N65" s="309"/>
      <c r="O65" s="309"/>
      <c r="P65" s="241"/>
      <c r="Q65" s="239">
        <f>SUM(Q59:Q64)</f>
        <v>460600</v>
      </c>
    </row>
    <row r="66" spans="1:17" ht="24.6">
      <c r="A66" s="1354" t="s">
        <v>206</v>
      </c>
      <c r="B66" s="1354"/>
      <c r="C66" s="255"/>
      <c r="D66" s="307"/>
      <c r="E66" s="257"/>
      <c r="F66" s="244"/>
      <c r="G66" s="257"/>
      <c r="H66" s="257"/>
      <c r="I66" s="244"/>
      <c r="J66" s="267"/>
      <c r="K66" s="267"/>
      <c r="L66" s="267"/>
      <c r="M66" s="308"/>
      <c r="N66" s="308"/>
      <c r="O66" s="308"/>
      <c r="P66" s="258"/>
      <c r="Q66" s="255"/>
    </row>
    <row r="67" spans="1:17" ht="24.6">
      <c r="A67" s="278">
        <v>1</v>
      </c>
      <c r="B67" s="285" t="s">
        <v>710</v>
      </c>
      <c r="C67" s="265">
        <v>1</v>
      </c>
      <c r="D67" s="266">
        <v>4500</v>
      </c>
      <c r="E67" s="257"/>
      <c r="F67" s="244" t="s">
        <v>402</v>
      </c>
      <c r="G67" s="257"/>
      <c r="H67" s="257"/>
      <c r="I67" s="244" t="s">
        <v>402</v>
      </c>
      <c r="J67" s="267"/>
      <c r="K67" s="267"/>
      <c r="L67" s="267"/>
      <c r="M67" s="248">
        <v>243285</v>
      </c>
      <c r="N67" s="248">
        <v>24167</v>
      </c>
      <c r="O67" s="248">
        <v>24167</v>
      </c>
      <c r="P67" s="258"/>
      <c r="Q67" s="288">
        <f>C67*D67</f>
        <v>4500</v>
      </c>
    </row>
    <row r="68" spans="1:17" ht="24.6">
      <c r="A68" s="1353" t="s">
        <v>53</v>
      </c>
      <c r="B68" s="1353"/>
      <c r="C68" s="239">
        <f>SUM(C67:C67)</f>
        <v>1</v>
      </c>
      <c r="D68" s="310">
        <f>SUM(D67:D67)</f>
        <v>4500</v>
      </c>
      <c r="E68" s="241"/>
      <c r="F68" s="238"/>
      <c r="G68" s="241"/>
      <c r="H68" s="241"/>
      <c r="I68" s="238"/>
      <c r="J68" s="280"/>
      <c r="K68" s="280"/>
      <c r="L68" s="280"/>
      <c r="M68" s="309"/>
      <c r="N68" s="309"/>
      <c r="O68" s="309"/>
      <c r="P68" s="241"/>
      <c r="Q68" s="239">
        <f>SUM(Q67:Q67)</f>
        <v>4500</v>
      </c>
    </row>
    <row r="69" spans="1:17" ht="24.6">
      <c r="A69" s="1355" t="s">
        <v>1509</v>
      </c>
      <c r="B69" s="1355"/>
      <c r="C69" s="1355"/>
      <c r="D69" s="1355"/>
      <c r="E69" s="1355"/>
      <c r="F69" s="1355"/>
      <c r="G69" s="1355"/>
      <c r="H69" s="1355"/>
      <c r="I69" s="1355"/>
      <c r="J69" s="1355"/>
      <c r="K69" s="1355"/>
      <c r="L69" s="1355"/>
      <c r="M69" s="1355"/>
      <c r="N69" s="1355"/>
      <c r="O69" s="1355"/>
      <c r="P69" s="1355"/>
      <c r="Q69" s="1355"/>
    </row>
    <row r="70" spans="1:17" ht="24.6">
      <c r="A70" s="1243" t="s">
        <v>409</v>
      </c>
      <c r="B70" s="1243"/>
      <c r="C70" s="239"/>
      <c r="D70" s="239"/>
      <c r="E70" s="241"/>
      <c r="F70" s="238"/>
      <c r="G70" s="241"/>
      <c r="H70" s="241"/>
      <c r="I70" s="238"/>
      <c r="J70" s="280"/>
      <c r="K70" s="280"/>
      <c r="L70" s="280"/>
      <c r="M70" s="309"/>
      <c r="N70" s="309"/>
      <c r="O70" s="309"/>
      <c r="P70" s="241"/>
      <c r="Q70" s="239"/>
    </row>
    <row r="71" spans="1:17" ht="24.6">
      <c r="A71" s="238">
        <v>1</v>
      </c>
      <c r="B71" s="312" t="s">
        <v>711</v>
      </c>
      <c r="C71" s="947">
        <v>1</v>
      </c>
      <c r="D71" s="948">
        <v>1311000</v>
      </c>
      <c r="E71" s="241"/>
      <c r="F71" s="238"/>
      <c r="G71" s="241"/>
      <c r="H71" s="241"/>
      <c r="I71" s="241"/>
      <c r="J71" s="280"/>
      <c r="K71" s="280"/>
      <c r="L71" s="244" t="s">
        <v>402</v>
      </c>
      <c r="M71" s="248">
        <v>243285</v>
      </c>
      <c r="N71" s="248">
        <v>24167</v>
      </c>
      <c r="O71" s="248">
        <v>24167</v>
      </c>
      <c r="P71" s="241"/>
      <c r="Q71" s="288">
        <f>C71*D71</f>
        <v>1311000</v>
      </c>
    </row>
    <row r="72" spans="1:17" ht="24.6">
      <c r="A72" s="238">
        <v>2</v>
      </c>
      <c r="B72" s="312" t="s">
        <v>712</v>
      </c>
      <c r="C72" s="947">
        <v>1</v>
      </c>
      <c r="D72" s="948">
        <v>1500000</v>
      </c>
      <c r="E72" s="241"/>
      <c r="F72" s="238"/>
      <c r="G72" s="241"/>
      <c r="H72" s="241"/>
      <c r="I72" s="241"/>
      <c r="J72" s="280"/>
      <c r="K72" s="280"/>
      <c r="L72" s="244" t="s">
        <v>402</v>
      </c>
      <c r="M72" s="248">
        <v>243285</v>
      </c>
      <c r="N72" s="248">
        <v>24167</v>
      </c>
      <c r="O72" s="248">
        <v>24167</v>
      </c>
      <c r="P72" s="241"/>
      <c r="Q72" s="288">
        <f t="shared" ref="Q72:Q80" si="3">C72*D72</f>
        <v>1500000</v>
      </c>
    </row>
    <row r="73" spans="1:17" ht="24.6">
      <c r="A73" s="238">
        <v>3</v>
      </c>
      <c r="B73" s="312" t="s">
        <v>713</v>
      </c>
      <c r="C73" s="947">
        <v>1</v>
      </c>
      <c r="D73" s="948">
        <v>1500000</v>
      </c>
      <c r="E73" s="241"/>
      <c r="F73" s="238"/>
      <c r="G73" s="241"/>
      <c r="H73" s="241"/>
      <c r="I73" s="241"/>
      <c r="J73" s="280"/>
      <c r="K73" s="280"/>
      <c r="L73" s="244" t="s">
        <v>402</v>
      </c>
      <c r="M73" s="248">
        <v>243285</v>
      </c>
      <c r="N73" s="248">
        <v>24167</v>
      </c>
      <c r="O73" s="248">
        <v>24167</v>
      </c>
      <c r="P73" s="241"/>
      <c r="Q73" s="288">
        <f t="shared" si="3"/>
        <v>1500000</v>
      </c>
    </row>
    <row r="74" spans="1:17" ht="24.6">
      <c r="A74" s="238">
        <v>4</v>
      </c>
      <c r="B74" s="949" t="s">
        <v>714</v>
      </c>
      <c r="C74" s="947">
        <v>1</v>
      </c>
      <c r="D74" s="948">
        <v>1500000</v>
      </c>
      <c r="E74" s="241"/>
      <c r="F74" s="238"/>
      <c r="G74" s="241"/>
      <c r="H74" s="241"/>
      <c r="I74" s="241"/>
      <c r="J74" s="280"/>
      <c r="K74" s="280"/>
      <c r="L74" s="244" t="s">
        <v>402</v>
      </c>
      <c r="M74" s="248">
        <v>243285</v>
      </c>
      <c r="N74" s="248">
        <v>24167</v>
      </c>
      <c r="O74" s="248">
        <v>24167</v>
      </c>
      <c r="P74" s="241"/>
      <c r="Q74" s="288">
        <f t="shared" si="3"/>
        <v>1500000</v>
      </c>
    </row>
    <row r="75" spans="1:17" ht="24.6">
      <c r="A75" s="238">
        <v>5</v>
      </c>
      <c r="B75" s="949" t="s">
        <v>715</v>
      </c>
      <c r="C75" s="947">
        <v>1</v>
      </c>
      <c r="D75" s="948">
        <v>1500000</v>
      </c>
      <c r="E75" s="241"/>
      <c r="F75" s="238"/>
      <c r="G75" s="241"/>
      <c r="H75" s="241"/>
      <c r="I75" s="241"/>
      <c r="J75" s="280"/>
      <c r="K75" s="280"/>
      <c r="L75" s="244" t="s">
        <v>402</v>
      </c>
      <c r="M75" s="248">
        <v>243285</v>
      </c>
      <c r="N75" s="248">
        <v>24167</v>
      </c>
      <c r="O75" s="248">
        <v>24167</v>
      </c>
      <c r="P75" s="241"/>
      <c r="Q75" s="288">
        <f t="shared" si="3"/>
        <v>1500000</v>
      </c>
    </row>
    <row r="76" spans="1:17" ht="24.6">
      <c r="A76" s="238">
        <v>6</v>
      </c>
      <c r="B76" s="949" t="s">
        <v>716</v>
      </c>
      <c r="C76" s="947">
        <v>1</v>
      </c>
      <c r="D76" s="948">
        <v>1500000</v>
      </c>
      <c r="E76" s="241"/>
      <c r="F76" s="238"/>
      <c r="G76" s="241"/>
      <c r="H76" s="241"/>
      <c r="I76" s="244"/>
      <c r="J76" s="280"/>
      <c r="K76" s="280"/>
      <c r="L76" s="244" t="s">
        <v>402</v>
      </c>
      <c r="M76" s="248">
        <v>243285</v>
      </c>
      <c r="N76" s="248">
        <v>24167</v>
      </c>
      <c r="O76" s="248">
        <v>24167</v>
      </c>
      <c r="P76" s="241"/>
      <c r="Q76" s="288">
        <f t="shared" si="3"/>
        <v>1500000</v>
      </c>
    </row>
    <row r="77" spans="1:17" ht="24.6">
      <c r="A77" s="238">
        <v>7</v>
      </c>
      <c r="B77" s="949" t="s">
        <v>717</v>
      </c>
      <c r="C77" s="947">
        <v>1</v>
      </c>
      <c r="D77" s="948">
        <v>500000</v>
      </c>
      <c r="E77" s="241"/>
      <c r="F77" s="238"/>
      <c r="G77" s="241"/>
      <c r="H77" s="241"/>
      <c r="I77" s="244"/>
      <c r="J77" s="280"/>
      <c r="K77" s="280"/>
      <c r="L77" s="244" t="s">
        <v>402</v>
      </c>
      <c r="M77" s="248">
        <v>243285</v>
      </c>
      <c r="N77" s="248">
        <v>24167</v>
      </c>
      <c r="O77" s="248">
        <v>24167</v>
      </c>
      <c r="P77" s="241"/>
      <c r="Q77" s="288">
        <f t="shared" si="3"/>
        <v>500000</v>
      </c>
    </row>
    <row r="78" spans="1:17" ht="24.6">
      <c r="A78" s="238">
        <v>8</v>
      </c>
      <c r="B78" s="949" t="s">
        <v>718</v>
      </c>
      <c r="C78" s="947">
        <v>1</v>
      </c>
      <c r="D78" s="948">
        <v>800000</v>
      </c>
      <c r="E78" s="241"/>
      <c r="F78" s="238"/>
      <c r="G78" s="241"/>
      <c r="H78" s="241"/>
      <c r="I78" s="244" t="s">
        <v>402</v>
      </c>
      <c r="J78" s="280"/>
      <c r="K78" s="280"/>
      <c r="L78" s="244"/>
      <c r="M78" s="248">
        <v>243285</v>
      </c>
      <c r="N78" s="248">
        <v>24167</v>
      </c>
      <c r="O78" s="248">
        <v>24167</v>
      </c>
      <c r="P78" s="241"/>
      <c r="Q78" s="288">
        <f t="shared" si="3"/>
        <v>800000</v>
      </c>
    </row>
    <row r="79" spans="1:17" ht="24.6">
      <c r="A79" s="238">
        <v>9</v>
      </c>
      <c r="B79" s="949" t="s">
        <v>719</v>
      </c>
      <c r="C79" s="947">
        <v>1</v>
      </c>
      <c r="D79" s="948">
        <v>499000</v>
      </c>
      <c r="E79" s="241"/>
      <c r="F79" s="238"/>
      <c r="G79" s="241"/>
      <c r="H79" s="241"/>
      <c r="I79" s="244" t="s">
        <v>402</v>
      </c>
      <c r="J79" s="280"/>
      <c r="K79" s="280"/>
      <c r="L79" s="244"/>
      <c r="M79" s="248">
        <v>243285</v>
      </c>
      <c r="N79" s="248">
        <v>24167</v>
      </c>
      <c r="O79" s="248">
        <v>24167</v>
      </c>
      <c r="P79" s="241"/>
      <c r="Q79" s="288">
        <f t="shared" si="3"/>
        <v>499000</v>
      </c>
    </row>
    <row r="80" spans="1:17" ht="24.6">
      <c r="A80" s="238">
        <v>10</v>
      </c>
      <c r="B80" s="949" t="s">
        <v>720</v>
      </c>
      <c r="C80" s="947">
        <v>1</v>
      </c>
      <c r="D80" s="948">
        <v>350000</v>
      </c>
      <c r="E80" s="241"/>
      <c r="F80" s="238"/>
      <c r="G80" s="241"/>
      <c r="H80" s="241"/>
      <c r="I80" s="244"/>
      <c r="J80" s="280"/>
      <c r="K80" s="280"/>
      <c r="L80" s="244"/>
      <c r="M80" s="248"/>
      <c r="N80" s="248"/>
      <c r="O80" s="248"/>
      <c r="P80" s="241"/>
      <c r="Q80" s="288">
        <f t="shared" si="3"/>
        <v>350000</v>
      </c>
    </row>
    <row r="81" spans="1:17" ht="24.6">
      <c r="A81" s="238"/>
      <c r="B81" s="240" t="s">
        <v>53</v>
      </c>
      <c r="C81" s="950">
        <f>SUM(C71:C80)</f>
        <v>10</v>
      </c>
      <c r="D81" s="313">
        <f>SUM(D71:D80)</f>
        <v>10960000</v>
      </c>
      <c r="E81" s="241"/>
      <c r="F81" s="238"/>
      <c r="G81" s="241"/>
      <c r="H81" s="241"/>
      <c r="I81" s="238"/>
      <c r="J81" s="280"/>
      <c r="K81" s="280"/>
      <c r="L81" s="238"/>
      <c r="M81" s="306"/>
      <c r="N81" s="306"/>
      <c r="O81" s="306"/>
      <c r="P81" s="241"/>
      <c r="Q81" s="313">
        <f>SUM(Q71:Q80)</f>
        <v>10960000</v>
      </c>
    </row>
    <row r="82" spans="1:17" ht="24.6">
      <c r="A82" s="1353" t="s">
        <v>198</v>
      </c>
      <c r="B82" s="1353"/>
      <c r="C82" s="239">
        <f>C32+C40+C54+C57+C65+C68+C81</f>
        <v>164</v>
      </c>
      <c r="D82" s="239">
        <f>D32+D40+D54+D57+D65+D68+D81</f>
        <v>12553050</v>
      </c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39"/>
      <c r="Q82" s="239">
        <f>Q32+Q40+Q54+Q57+Q65+Q68+Q81</f>
        <v>13012250</v>
      </c>
    </row>
    <row r="83" spans="1:17" ht="24.6">
      <c r="A83" s="291"/>
      <c r="B83" s="254"/>
      <c r="C83" s="292"/>
      <c r="D83" s="293"/>
      <c r="E83" s="254"/>
      <c r="F83" s="291"/>
      <c r="G83" s="254"/>
      <c r="H83" s="254"/>
      <c r="I83" s="291"/>
      <c r="J83" s="254"/>
      <c r="K83" s="254"/>
      <c r="L83" s="254"/>
      <c r="M83" s="254"/>
      <c r="N83" s="254"/>
      <c r="O83" s="254"/>
      <c r="P83" s="294"/>
      <c r="Q83" s="294"/>
    </row>
    <row r="84" spans="1:17" ht="24.6">
      <c r="A84" s="291"/>
      <c r="B84" s="254"/>
      <c r="C84" s="292"/>
      <c r="D84" s="293"/>
      <c r="E84" s="254"/>
      <c r="F84" s="291"/>
      <c r="G84" s="254"/>
      <c r="H84" s="254"/>
      <c r="I84" s="291"/>
      <c r="J84" s="254"/>
      <c r="K84" s="254"/>
      <c r="L84" s="254"/>
      <c r="M84" s="254"/>
      <c r="N84" s="254"/>
      <c r="O84" s="254" t="s">
        <v>721</v>
      </c>
      <c r="P84" s="294">
        <f>Q32+Q40+Q54+Q57+Q65+Q68</f>
        <v>2052250</v>
      </c>
      <c r="Q84" s="294"/>
    </row>
    <row r="85" spans="1:17" ht="24.6">
      <c r="A85" s="291"/>
      <c r="B85" s="254"/>
      <c r="C85" s="292"/>
      <c r="D85" s="293"/>
      <c r="E85" s="254"/>
      <c r="F85" s="291"/>
      <c r="G85" s="254"/>
      <c r="H85" s="254"/>
      <c r="I85" s="291"/>
      <c r="J85" s="254"/>
      <c r="K85" s="254"/>
      <c r="L85" s="254"/>
      <c r="M85" s="254"/>
      <c r="N85" s="254"/>
      <c r="O85" s="254" t="s">
        <v>409</v>
      </c>
      <c r="P85" s="294">
        <f>Q81</f>
        <v>10960000</v>
      </c>
      <c r="Q85" s="294"/>
    </row>
    <row r="86" spans="1:17" ht="24.6">
      <c r="A86" s="291"/>
      <c r="B86" s="254" t="s">
        <v>404</v>
      </c>
      <c r="C86" s="292"/>
      <c r="D86" s="293"/>
      <c r="E86" s="254"/>
      <c r="F86" s="291"/>
      <c r="G86" s="254"/>
      <c r="H86" s="254"/>
      <c r="I86" s="291"/>
      <c r="J86" s="254"/>
      <c r="K86" s="254"/>
      <c r="L86" s="254"/>
      <c r="M86" s="254"/>
      <c r="N86" s="254"/>
      <c r="O86" s="254" t="s">
        <v>53</v>
      </c>
      <c r="P86" s="294">
        <f>SUM(P84:P85)</f>
        <v>13012250</v>
      </c>
      <c r="Q86" s="294"/>
    </row>
  </sheetData>
  <protectedRanges>
    <protectedRange password="CC6F" sqref="B56" name="ช่วง1_5_1_5_1_1_4_2_1"/>
    <protectedRange password="CC6F" sqref="B59" name="ช่วง1_5_1_5_1_1_1_8"/>
    <protectedRange password="CC6F" sqref="B60:B61" name="ช่วง1_5_1_5_1_1_1_1_1_1"/>
    <protectedRange password="CC6F" sqref="B63" name="ช่วง1_5_1_5_1_1_1_1_6"/>
    <protectedRange password="CC6F" sqref="B67" name="ช่วง1_5_1_5_1_1_1_10"/>
    <protectedRange password="CC6F" sqref="B7 B9:B11" name="ช่วง1_5_1_5_1_1_5_1_2_2"/>
    <protectedRange password="CC6F" sqref="B12:B18" name="ช่วง1_5_1_5_1_1_5_4_2_2"/>
    <protectedRange password="CC6F" sqref="B20:B21" name="ช่วง1_5_1_5_1_1_1_3"/>
    <protectedRange password="CC6F" sqref="B22" name="ช่วง1_5_1_5_1_1_5_4"/>
    <protectedRange password="CC6F" sqref="B23:B24" name="ช่วง1_5_1_5_1_1_1_1_3"/>
    <protectedRange password="CC6F" sqref="B26" name="ช่วง1_5_1_5_1_1_4_2"/>
    <protectedRange password="CC6F" sqref="B25" name="ช่วง1_5_1_5_1_1_5_1_1"/>
    <protectedRange password="CC6F" sqref="B27" name="ช่วง1_5_1_5_1_1_5_2_1"/>
    <protectedRange password="CC6F" sqref="B28:B29" name="ช่วง1_5_1_5_1_1_1_1_1_3"/>
    <protectedRange password="CC6F" sqref="B30:B31" name="ช่วง1_5_1_5_1_1_1_1_2_3"/>
    <protectedRange password="CC6F" sqref="B8" name="ช่วง1_5_1_5_1_1_5_1_2_1_2"/>
    <protectedRange password="CC6F" sqref="B42" name="ช่วง1_5_1_5_1_1_1_2_2"/>
    <protectedRange password="CC6F" sqref="B43:B47" name="ช่วง1_5_1_5_1_1_1_5_1"/>
    <protectedRange password="CC6F" sqref="B48" name="ช่วง1_5_1_5_1_1_1_1_5_2"/>
    <protectedRange password="CC6F" sqref="B49:B51" name="ช่วง1_5_1_5_1_1_1_1_3_3_2"/>
    <protectedRange password="CC6F" sqref="B52:B53" name="ช่วง1_5_1_5_1_1_1_6"/>
    <protectedRange password="CC6F" sqref="B64" name="ช่วง1_5_1_5_1_1_1_1_2_4"/>
    <protectedRange password="CC6F" sqref="B62" name="ช่วง1_5_1_5_1_1_1_1_1"/>
    <protectedRange password="CC6F" sqref="B78:B80" name="ช่วง1_5_1_5_1_1_1"/>
    <protectedRange password="CC6F" sqref="B74:B77" name="ช่วง1_5_1_5_1_1_1_2"/>
    <protectedRange password="CC6F" sqref="B71:B72" name="ช่วง1_5_1_5_1_1_1_1_2"/>
    <protectedRange password="CC6F" sqref="B73" name="ช่วง1_5_1_5_1_1_5_2"/>
    <protectedRange password="CC6F" sqref="B35:B36" name="ช่วง1_5_1_5_1_1_1_2_4"/>
    <protectedRange password="CC6F" sqref="B37:B38" name="ช่วง1_5_1_5_1_1_5_2_4"/>
    <protectedRange password="CC6F" sqref="B34" name="ช่วง1_5_1_5_1_1_1_2_2_2"/>
    <protectedRange password="CC6F" sqref="B39" name="ช่วง1_5_1_5_1_1_1_3_3"/>
  </protectedRanges>
  <mergeCells count="21">
    <mergeCell ref="P3:Q3"/>
    <mergeCell ref="A6:B6"/>
    <mergeCell ref="A5:Q5"/>
    <mergeCell ref="A69:Q69"/>
    <mergeCell ref="A55:B55"/>
    <mergeCell ref="A3:A4"/>
    <mergeCell ref="E3:F3"/>
    <mergeCell ref="G3:L3"/>
    <mergeCell ref="M3:O3"/>
    <mergeCell ref="A32:B32"/>
    <mergeCell ref="A33:B33"/>
    <mergeCell ref="A40:B40"/>
    <mergeCell ref="A41:B41"/>
    <mergeCell ref="A54:B54"/>
    <mergeCell ref="A82:B82"/>
    <mergeCell ref="A57:B57"/>
    <mergeCell ref="A58:B58"/>
    <mergeCell ref="A65:B65"/>
    <mergeCell ref="A66:B66"/>
    <mergeCell ref="A68:B68"/>
    <mergeCell ref="A70:B70"/>
  </mergeCells>
  <pageMargins left="0.19685039370078741" right="0.19685039370078741" top="0.3" bottom="0.37" header="0.31496062992125984" footer="0.17"/>
  <pageSetup paperSize="9" scale="55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102E-5A6A-4980-BECF-026701E19381}">
  <sheetPr>
    <tabColor theme="6"/>
  </sheetPr>
  <dimension ref="A1:V53"/>
  <sheetViews>
    <sheetView zoomScale="50" zoomScaleNormal="50" workbookViewId="0">
      <pane xSplit="1" ySplit="5" topLeftCell="B32" activePane="bottomRight" state="frozen"/>
      <selection pane="topRight" activeCell="B1" sqref="B1"/>
      <selection pane="bottomLeft" activeCell="A6" sqref="A6"/>
      <selection pane="bottomRight" activeCell="U55" sqref="U55"/>
    </sheetView>
  </sheetViews>
  <sheetFormatPr defaultColWidth="9" defaultRowHeight="20.399999999999999"/>
  <cols>
    <col min="1" max="1" width="50.296875" style="13" customWidth="1"/>
    <col min="2" max="2" width="12.5" style="13" bestFit="1" customWidth="1"/>
    <col min="3" max="3" width="11.5" style="13" bestFit="1" customWidth="1"/>
    <col min="4" max="4" width="12.5" style="13" hidden="1" customWidth="1"/>
    <col min="5" max="5" width="10.09765625" style="13" hidden="1" customWidth="1"/>
    <col min="6" max="6" width="12.5" style="13" hidden="1" customWidth="1"/>
    <col min="7" max="7" width="10.296875" style="13" hidden="1" customWidth="1"/>
    <col min="8" max="8" width="11.8984375" style="13" bestFit="1" customWidth="1"/>
    <col min="9" max="9" width="11.296875" style="13" bestFit="1" customWidth="1"/>
    <col min="10" max="10" width="11.8984375" style="13" bestFit="1" customWidth="1"/>
    <col min="11" max="11" width="10.296875" style="13" bestFit="1" customWidth="1"/>
    <col min="12" max="12" width="11.8984375" style="13" bestFit="1" customWidth="1"/>
    <col min="13" max="13" width="10.296875" style="13" bestFit="1" customWidth="1"/>
    <col min="14" max="14" width="11.8984375" style="13" bestFit="1" customWidth="1"/>
    <col min="15" max="15" width="13.09765625" style="13" bestFit="1" customWidth="1"/>
    <col min="16" max="16" width="11.8984375" style="13" hidden="1" customWidth="1"/>
    <col min="17" max="17" width="10.09765625" style="13" hidden="1" customWidth="1"/>
    <col min="18" max="18" width="11.8984375" style="13" bestFit="1" customWidth="1"/>
    <col min="19" max="19" width="12.8984375" style="13" bestFit="1" customWidth="1"/>
    <col min="20" max="20" width="12.69921875" style="13" customWidth="1"/>
    <col min="21" max="21" width="15.8984375" style="13" customWidth="1"/>
    <col min="22" max="16384" width="9" style="13"/>
  </cols>
  <sheetData>
    <row r="1" spans="1:22" ht="24.6">
      <c r="A1" s="12" t="s">
        <v>428</v>
      </c>
      <c r="B1" s="12"/>
      <c r="C1" s="12"/>
      <c r="D1" s="12"/>
      <c r="E1" s="12"/>
      <c r="F1" s="12"/>
      <c r="G1" s="12"/>
    </row>
    <row r="2" spans="1:22" ht="24.6">
      <c r="A2" s="12" t="s">
        <v>1515</v>
      </c>
    </row>
    <row r="3" spans="1:22" hidden="1"/>
    <row r="4" spans="1:22" ht="24.6">
      <c r="A4" s="1304" t="s">
        <v>137</v>
      </c>
      <c r="B4" s="1351" t="s">
        <v>184</v>
      </c>
      <c r="C4" s="1352"/>
      <c r="D4" s="1351" t="s">
        <v>185</v>
      </c>
      <c r="E4" s="1352"/>
      <c r="F4" s="1351" t="s">
        <v>186</v>
      </c>
      <c r="G4" s="1352"/>
      <c r="H4" s="1351" t="s">
        <v>187</v>
      </c>
      <c r="I4" s="1352"/>
      <c r="J4" s="1351" t="s">
        <v>188</v>
      </c>
      <c r="K4" s="1352"/>
      <c r="L4" s="1351" t="s">
        <v>189</v>
      </c>
      <c r="M4" s="1352"/>
      <c r="N4" s="1351" t="s">
        <v>190</v>
      </c>
      <c r="O4" s="1352"/>
      <c r="P4" s="1351" t="s">
        <v>191</v>
      </c>
      <c r="Q4" s="1352"/>
      <c r="R4" s="1351" t="s">
        <v>192</v>
      </c>
      <c r="S4" s="1352"/>
      <c r="T4" s="14"/>
      <c r="U4" s="14"/>
      <c r="V4" s="14"/>
    </row>
    <row r="5" spans="1:22" ht="54.6" customHeight="1">
      <c r="A5" s="1304"/>
      <c r="B5" s="23" t="s">
        <v>1538</v>
      </c>
      <c r="C5" s="23" t="s">
        <v>194</v>
      </c>
      <c r="D5" s="23" t="s">
        <v>1538</v>
      </c>
      <c r="E5" s="23" t="s">
        <v>194</v>
      </c>
      <c r="F5" s="23" t="s">
        <v>1538</v>
      </c>
      <c r="G5" s="23" t="s">
        <v>194</v>
      </c>
      <c r="H5" s="23" t="s">
        <v>1538</v>
      </c>
      <c r="I5" s="23" t="s">
        <v>194</v>
      </c>
      <c r="J5" s="23" t="s">
        <v>1538</v>
      </c>
      <c r="K5" s="23" t="s">
        <v>194</v>
      </c>
      <c r="L5" s="23" t="s">
        <v>1538</v>
      </c>
      <c r="M5" s="23" t="s">
        <v>194</v>
      </c>
      <c r="N5" s="23" t="s">
        <v>1538</v>
      </c>
      <c r="O5" s="23" t="s">
        <v>194</v>
      </c>
      <c r="P5" s="23" t="s">
        <v>1538</v>
      </c>
      <c r="Q5" s="23" t="s">
        <v>194</v>
      </c>
      <c r="R5" s="23" t="s">
        <v>1538</v>
      </c>
      <c r="S5" s="23" t="s">
        <v>194</v>
      </c>
      <c r="T5" s="14"/>
      <c r="U5" s="14"/>
      <c r="V5" s="14"/>
    </row>
    <row r="6" spans="1:22" ht="24.6">
      <c r="A6" s="314" t="s">
        <v>722</v>
      </c>
      <c r="B6" s="23"/>
      <c r="C6" s="23"/>
      <c r="D6" s="23"/>
      <c r="E6" s="23"/>
      <c r="F6" s="23">
        <v>1</v>
      </c>
      <c r="G6" s="315">
        <v>15000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f>B6+D6+F6+H6+J6+L6+N6+P6</f>
        <v>1</v>
      </c>
      <c r="S6" s="324">
        <f>C6+E6+G6+I6+K6+M6+O6+Q6</f>
        <v>15000</v>
      </c>
      <c r="T6" s="14"/>
      <c r="U6" s="14"/>
      <c r="V6" s="14"/>
    </row>
    <row r="7" spans="1:22" ht="24.6">
      <c r="A7" s="314" t="s">
        <v>723</v>
      </c>
      <c r="B7" s="23"/>
      <c r="C7" s="23"/>
      <c r="D7" s="23"/>
      <c r="E7" s="23"/>
      <c r="F7" s="23">
        <v>1</v>
      </c>
      <c r="G7" s="315">
        <v>30000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f t="shared" ref="R7:S25" si="0">B7+D7+F7+H7+J7+L7+N7+P7</f>
        <v>1</v>
      </c>
      <c r="S7" s="324">
        <f t="shared" si="0"/>
        <v>30000</v>
      </c>
      <c r="T7" s="14"/>
      <c r="U7" s="19">
        <f>+S6+S7+S8+S9+S10+S11+S12+S13+S14+S15+S16+S17+S19+S18</f>
        <v>781308.78</v>
      </c>
      <c r="V7" s="14"/>
    </row>
    <row r="8" spans="1:22" ht="24.6">
      <c r="A8" s="316" t="s">
        <v>724</v>
      </c>
      <c r="B8" s="23"/>
      <c r="C8" s="23"/>
      <c r="D8" s="23"/>
      <c r="E8" s="23"/>
      <c r="F8" s="23">
        <v>1</v>
      </c>
      <c r="G8" s="315">
        <v>15000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f t="shared" si="0"/>
        <v>1</v>
      </c>
      <c r="S8" s="324">
        <f t="shared" si="0"/>
        <v>15000</v>
      </c>
      <c r="T8" s="14"/>
      <c r="U8" s="14"/>
      <c r="V8" s="14"/>
    </row>
    <row r="9" spans="1:22" ht="24.6">
      <c r="A9" s="317" t="s">
        <v>725</v>
      </c>
      <c r="B9" s="318">
        <v>1</v>
      </c>
      <c r="C9" s="319">
        <v>14000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f t="shared" si="0"/>
        <v>1</v>
      </c>
      <c r="S9" s="324">
        <f t="shared" si="0"/>
        <v>14000</v>
      </c>
      <c r="T9" s="14"/>
      <c r="U9" s="14"/>
      <c r="V9" s="14"/>
    </row>
    <row r="10" spans="1:22" ht="24.6">
      <c r="A10" s="320" t="s">
        <v>726</v>
      </c>
      <c r="B10" s="52">
        <v>2</v>
      </c>
      <c r="C10" s="321">
        <v>60000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f t="shared" si="0"/>
        <v>2</v>
      </c>
      <c r="S10" s="324">
        <f t="shared" si="0"/>
        <v>60000</v>
      </c>
      <c r="T10" s="14"/>
      <c r="U10" s="14"/>
      <c r="V10" s="14"/>
    </row>
    <row r="11" spans="1:22" ht="24.6">
      <c r="A11" s="320" t="s">
        <v>729</v>
      </c>
      <c r="B11" s="52">
        <v>2</v>
      </c>
      <c r="C11" s="321">
        <v>50000</v>
      </c>
      <c r="D11" s="51"/>
      <c r="E11" s="20"/>
      <c r="F11" s="51"/>
      <c r="G11" s="16"/>
      <c r="H11" s="51"/>
      <c r="I11" s="16"/>
      <c r="J11" s="51"/>
      <c r="K11" s="16"/>
      <c r="L11" s="51"/>
      <c r="M11" s="16"/>
      <c r="N11" s="51"/>
      <c r="O11" s="20"/>
      <c r="P11" s="51"/>
      <c r="Q11" s="16"/>
      <c r="R11" s="23">
        <f t="shared" ref="R11:S17" si="1">B11+D11+F11+H11+J11+L11+N11+P11</f>
        <v>2</v>
      </c>
      <c r="S11" s="324">
        <f t="shared" si="1"/>
        <v>50000</v>
      </c>
      <c r="T11" s="14"/>
      <c r="U11" s="17"/>
      <c r="V11" s="14"/>
    </row>
    <row r="12" spans="1:22" ht="24.6">
      <c r="A12" s="320" t="s">
        <v>731</v>
      </c>
      <c r="B12" s="52">
        <v>1</v>
      </c>
      <c r="C12" s="321">
        <v>22000</v>
      </c>
      <c r="D12" s="51"/>
      <c r="E12" s="20"/>
      <c r="F12" s="51"/>
      <c r="G12" s="20"/>
      <c r="H12" s="51"/>
      <c r="I12" s="20"/>
      <c r="J12" s="51"/>
      <c r="K12" s="16"/>
      <c r="L12" s="51"/>
      <c r="M12" s="20"/>
      <c r="N12" s="51"/>
      <c r="O12" s="20"/>
      <c r="P12" s="51"/>
      <c r="Q12" s="16"/>
      <c r="R12" s="23">
        <f t="shared" si="1"/>
        <v>1</v>
      </c>
      <c r="S12" s="324">
        <f t="shared" si="1"/>
        <v>22000</v>
      </c>
      <c r="T12" s="14"/>
      <c r="U12" s="17"/>
      <c r="V12" s="14"/>
    </row>
    <row r="13" spans="1:22" ht="24.6">
      <c r="A13" s="323" t="s">
        <v>732</v>
      </c>
      <c r="B13" s="318">
        <v>3</v>
      </c>
      <c r="C13" s="319">
        <v>64200</v>
      </c>
      <c r="D13" s="51"/>
      <c r="E13" s="20"/>
      <c r="F13" s="51"/>
      <c r="G13" s="20"/>
      <c r="H13" s="51"/>
      <c r="I13" s="20"/>
      <c r="J13" s="51"/>
      <c r="K13" s="16"/>
      <c r="L13" s="51"/>
      <c r="M13" s="20"/>
      <c r="N13" s="51"/>
      <c r="O13" s="20"/>
      <c r="P13" s="51"/>
      <c r="Q13" s="16"/>
      <c r="R13" s="23">
        <f t="shared" si="1"/>
        <v>3</v>
      </c>
      <c r="S13" s="324">
        <f t="shared" si="1"/>
        <v>64200</v>
      </c>
      <c r="T13" s="14"/>
      <c r="U13" s="17"/>
      <c r="V13" s="14"/>
    </row>
    <row r="14" spans="1:22" ht="24.6">
      <c r="A14" s="323" t="s">
        <v>733</v>
      </c>
      <c r="B14" s="318">
        <v>3</v>
      </c>
      <c r="C14" s="319">
        <v>30000</v>
      </c>
      <c r="D14" s="51"/>
      <c r="E14" s="20"/>
      <c r="F14" s="51"/>
      <c r="G14" s="20"/>
      <c r="H14" s="51"/>
      <c r="I14" s="20"/>
      <c r="J14" s="51"/>
      <c r="K14" s="16"/>
      <c r="L14" s="51"/>
      <c r="M14" s="20"/>
      <c r="N14" s="51"/>
      <c r="O14" s="20"/>
      <c r="P14" s="51"/>
      <c r="Q14" s="16"/>
      <c r="R14" s="23">
        <f t="shared" si="1"/>
        <v>3</v>
      </c>
      <c r="S14" s="324">
        <f t="shared" si="1"/>
        <v>30000</v>
      </c>
      <c r="T14" s="14"/>
      <c r="U14" s="17"/>
      <c r="V14" s="14"/>
    </row>
    <row r="15" spans="1:22" ht="24.6">
      <c r="A15" s="325" t="s">
        <v>735</v>
      </c>
      <c r="B15" s="318">
        <v>1</v>
      </c>
      <c r="C15" s="319">
        <v>15000</v>
      </c>
      <c r="D15" s="51"/>
      <c r="E15" s="20"/>
      <c r="F15" s="51"/>
      <c r="G15" s="20"/>
      <c r="H15" s="51"/>
      <c r="I15" s="20"/>
      <c r="J15" s="51"/>
      <c r="K15" s="16"/>
      <c r="L15" s="51"/>
      <c r="M15" s="20"/>
      <c r="N15" s="51"/>
      <c r="O15" s="20"/>
      <c r="P15" s="51"/>
      <c r="Q15" s="16"/>
      <c r="R15" s="23">
        <f t="shared" si="1"/>
        <v>1</v>
      </c>
      <c r="S15" s="324">
        <f t="shared" si="1"/>
        <v>15000</v>
      </c>
      <c r="T15" s="14"/>
      <c r="U15" s="17"/>
      <c r="V15" s="14"/>
    </row>
    <row r="16" spans="1:22" ht="24.6">
      <c r="A16" s="325" t="s">
        <v>736</v>
      </c>
      <c r="B16" s="318">
        <v>1</v>
      </c>
      <c r="C16" s="319">
        <v>18500</v>
      </c>
      <c r="D16" s="51"/>
      <c r="E16" s="20"/>
      <c r="F16" s="51"/>
      <c r="G16" s="20"/>
      <c r="H16" s="51"/>
      <c r="I16" s="20"/>
      <c r="J16" s="51"/>
      <c r="K16" s="16"/>
      <c r="L16" s="51"/>
      <c r="M16" s="20"/>
      <c r="N16" s="51"/>
      <c r="O16" s="20"/>
      <c r="P16" s="51"/>
      <c r="Q16" s="16"/>
      <c r="R16" s="23">
        <f t="shared" si="1"/>
        <v>1</v>
      </c>
      <c r="S16" s="324">
        <f t="shared" si="1"/>
        <v>18500</v>
      </c>
      <c r="T16" s="14"/>
      <c r="U16" s="17"/>
      <c r="V16" s="14"/>
    </row>
    <row r="17" spans="1:22" ht="24.6">
      <c r="A17" s="325" t="s">
        <v>737</v>
      </c>
      <c r="B17" s="326"/>
      <c r="C17" s="326"/>
      <c r="D17" s="51"/>
      <c r="E17" s="20"/>
      <c r="F17" s="51"/>
      <c r="G17" s="20"/>
      <c r="H17" s="51"/>
      <c r="I17" s="20"/>
      <c r="J17" s="318">
        <v>1</v>
      </c>
      <c r="K17" s="319">
        <v>40000</v>
      </c>
      <c r="L17" s="51"/>
      <c r="M17" s="20"/>
      <c r="N17" s="51"/>
      <c r="O17" s="20"/>
      <c r="P17" s="51"/>
      <c r="Q17" s="16"/>
      <c r="R17" s="23">
        <f t="shared" si="1"/>
        <v>1</v>
      </c>
      <c r="S17" s="324">
        <f t="shared" si="1"/>
        <v>40000</v>
      </c>
      <c r="T17" s="14"/>
      <c r="U17" s="17"/>
      <c r="V17" s="14"/>
    </row>
    <row r="18" spans="1:22" ht="49.2">
      <c r="A18" s="327" t="s">
        <v>738</v>
      </c>
      <c r="B18" s="328">
        <v>1</v>
      </c>
      <c r="C18" s="319">
        <v>2700</v>
      </c>
      <c r="D18" s="51"/>
      <c r="E18" s="20"/>
      <c r="F18" s="51"/>
      <c r="G18" s="20"/>
      <c r="H18" s="51"/>
      <c r="I18" s="20"/>
      <c r="J18" s="51"/>
      <c r="K18" s="20"/>
      <c r="L18" s="51"/>
      <c r="M18" s="20"/>
      <c r="N18" s="51"/>
      <c r="O18" s="20"/>
      <c r="P18" s="51"/>
      <c r="Q18" s="20"/>
      <c r="R18" s="23">
        <f t="shared" ref="R18:S18" si="2">B18+D18+F18+H18+J18+L18+N18+P18</f>
        <v>1</v>
      </c>
      <c r="S18" s="322">
        <f t="shared" si="2"/>
        <v>2700</v>
      </c>
      <c r="T18" s="14"/>
      <c r="U18" s="17"/>
      <c r="V18" s="14"/>
    </row>
    <row r="19" spans="1:22" s="333" customFormat="1" ht="49.2">
      <c r="A19" s="338" t="s">
        <v>758</v>
      </c>
      <c r="B19" s="21"/>
      <c r="C19" s="330"/>
      <c r="D19" s="53"/>
      <c r="E19" s="53"/>
      <c r="F19" s="53"/>
      <c r="G19" s="53"/>
      <c r="H19" s="21"/>
      <c r="I19" s="53"/>
      <c r="J19" s="53"/>
      <c r="K19" s="53"/>
      <c r="L19" s="53"/>
      <c r="M19" s="53"/>
      <c r="N19" s="21">
        <v>1</v>
      </c>
      <c r="O19" s="330">
        <v>404908.78</v>
      </c>
      <c r="P19" s="53"/>
      <c r="Q19" s="53"/>
      <c r="R19" s="23">
        <f>B19+D19+F19+H19+J19+L19+N19+P19</f>
        <v>1</v>
      </c>
      <c r="S19" s="322">
        <f>C19+E19+G19+I19+K19+M19+O19+Q19</f>
        <v>404908.78</v>
      </c>
      <c r="T19" s="331"/>
      <c r="U19" s="332"/>
      <c r="V19" s="331"/>
    </row>
    <row r="20" spans="1:22" s="333" customFormat="1" ht="25.2" thickBot="1">
      <c r="A20" s="729" t="s">
        <v>198</v>
      </c>
      <c r="B20" s="726"/>
      <c r="C20" s="727"/>
      <c r="D20" s="723"/>
      <c r="E20" s="723"/>
      <c r="F20" s="723"/>
      <c r="G20" s="723"/>
      <c r="H20" s="726"/>
      <c r="I20" s="723"/>
      <c r="J20" s="723"/>
      <c r="K20" s="723"/>
      <c r="L20" s="723"/>
      <c r="M20" s="723"/>
      <c r="N20" s="726"/>
      <c r="O20" s="727"/>
      <c r="P20" s="723"/>
      <c r="Q20" s="723"/>
      <c r="R20" s="728"/>
      <c r="S20" s="730">
        <f>SUM(S6:S19)</f>
        <v>781308.78</v>
      </c>
      <c r="T20" s="331"/>
      <c r="U20" s="332"/>
      <c r="V20" s="331"/>
    </row>
    <row r="21" spans="1:22" s="333" customFormat="1" ht="25.2" thickTop="1">
      <c r="A21" s="1358" t="s">
        <v>1309</v>
      </c>
      <c r="B21" s="1359"/>
      <c r="C21" s="1359"/>
      <c r="D21" s="1359"/>
      <c r="E21" s="1359"/>
      <c r="F21" s="1359"/>
      <c r="G21" s="1359"/>
      <c r="H21" s="1359"/>
      <c r="I21" s="1359"/>
      <c r="J21" s="1359"/>
      <c r="K21" s="1359"/>
      <c r="L21" s="1359"/>
      <c r="M21" s="1359"/>
      <c r="N21" s="1359"/>
      <c r="O21" s="1359"/>
      <c r="P21" s="1359"/>
      <c r="Q21" s="1359"/>
      <c r="R21" s="1359"/>
      <c r="S21" s="1360"/>
      <c r="T21" s="331"/>
      <c r="U21" s="332"/>
      <c r="V21" s="331"/>
    </row>
    <row r="22" spans="1:22" ht="24.6">
      <c r="A22" s="320" t="s">
        <v>727</v>
      </c>
      <c r="B22" s="52">
        <v>5</v>
      </c>
      <c r="C22" s="321">
        <v>125000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>
        <f t="shared" si="0"/>
        <v>5</v>
      </c>
      <c r="S22" s="322">
        <f t="shared" si="0"/>
        <v>125000</v>
      </c>
      <c r="T22" s="14"/>
      <c r="U22" s="14"/>
      <c r="V22" s="14"/>
    </row>
    <row r="23" spans="1:22" ht="24.6">
      <c r="A23" s="320" t="s">
        <v>728</v>
      </c>
      <c r="B23" s="52">
        <v>5</v>
      </c>
      <c r="C23" s="321">
        <v>60000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 t="shared" si="0"/>
        <v>5</v>
      </c>
      <c r="S23" s="322">
        <f t="shared" si="0"/>
        <v>60000</v>
      </c>
      <c r="T23" s="14"/>
      <c r="U23" s="14"/>
      <c r="V23" s="14"/>
    </row>
    <row r="24" spans="1:22" ht="24.6">
      <c r="A24" s="320" t="s">
        <v>730</v>
      </c>
      <c r="B24" s="52">
        <v>5</v>
      </c>
      <c r="C24" s="321">
        <v>200000</v>
      </c>
      <c r="D24" s="51"/>
      <c r="E24" s="20"/>
      <c r="F24" s="51"/>
      <c r="G24" s="16"/>
      <c r="H24" s="51"/>
      <c r="I24" s="16"/>
      <c r="J24" s="51"/>
      <c r="K24" s="16"/>
      <c r="L24" s="51"/>
      <c r="M24" s="16"/>
      <c r="N24" s="51"/>
      <c r="O24" s="20"/>
      <c r="P24" s="51"/>
      <c r="Q24" s="16"/>
      <c r="R24" s="23">
        <f t="shared" si="0"/>
        <v>5</v>
      </c>
      <c r="S24" s="322">
        <f t="shared" si="0"/>
        <v>200000</v>
      </c>
      <c r="T24" s="14"/>
      <c r="U24" s="17"/>
      <c r="V24" s="14"/>
    </row>
    <row r="25" spans="1:22" ht="24.6">
      <c r="A25" s="317" t="s">
        <v>734</v>
      </c>
      <c r="B25" s="318">
        <v>4</v>
      </c>
      <c r="C25" s="319">
        <v>68000</v>
      </c>
      <c r="D25" s="51"/>
      <c r="E25" s="20"/>
      <c r="F25" s="51"/>
      <c r="G25" s="20"/>
      <c r="H25" s="51"/>
      <c r="I25" s="20"/>
      <c r="J25" s="51"/>
      <c r="K25" s="16"/>
      <c r="L25" s="51"/>
      <c r="M25" s="20"/>
      <c r="N25" s="51"/>
      <c r="O25" s="20"/>
      <c r="P25" s="51"/>
      <c r="Q25" s="16"/>
      <c r="R25" s="23">
        <f t="shared" si="0"/>
        <v>4</v>
      </c>
      <c r="S25" s="324">
        <f t="shared" si="0"/>
        <v>68000</v>
      </c>
      <c r="T25" s="14"/>
      <c r="U25" s="17"/>
      <c r="V25" s="14"/>
    </row>
    <row r="26" spans="1:22" ht="24.6">
      <c r="A26" s="329" t="s">
        <v>739</v>
      </c>
      <c r="B26" s="51">
        <v>1</v>
      </c>
      <c r="C26" s="20">
        <v>120000</v>
      </c>
      <c r="D26" s="51"/>
      <c r="E26" s="20"/>
      <c r="F26" s="51"/>
      <c r="G26" s="20"/>
      <c r="H26" s="51"/>
      <c r="I26" s="20"/>
      <c r="J26" s="51"/>
      <c r="K26" s="20"/>
      <c r="L26" s="51"/>
      <c r="M26" s="20"/>
      <c r="N26" s="51"/>
      <c r="O26" s="20"/>
      <c r="P26" s="51"/>
      <c r="Q26" s="20"/>
      <c r="R26" s="23">
        <f>B26+D26+F26+H26+J26+L26+N26+P26</f>
        <v>1</v>
      </c>
      <c r="S26" s="322">
        <f>C26+E26+G26+I26+K26+M26+O26+Q26</f>
        <v>120000</v>
      </c>
      <c r="T26" s="14"/>
      <c r="U26" s="17"/>
      <c r="V26" s="14"/>
    </row>
    <row r="27" spans="1:22" ht="24.6">
      <c r="A27" s="317" t="s">
        <v>740</v>
      </c>
      <c r="B27" s="51">
        <v>4</v>
      </c>
      <c r="C27" s="20">
        <v>312000</v>
      </c>
      <c r="D27" s="51"/>
      <c r="E27" s="20"/>
      <c r="F27" s="51"/>
      <c r="G27" s="20"/>
      <c r="H27" s="51"/>
      <c r="I27" s="20"/>
      <c r="J27" s="51"/>
      <c r="K27" s="20"/>
      <c r="L27" s="51"/>
      <c r="M27" s="20"/>
      <c r="N27" s="51"/>
      <c r="O27" s="20"/>
      <c r="P27" s="51"/>
      <c r="Q27" s="20"/>
      <c r="R27" s="23">
        <f t="shared" ref="R27:S30" si="3">B27+D27+F27+H27+J27+L27+N27+P27</f>
        <v>4</v>
      </c>
      <c r="S27" s="322">
        <f t="shared" si="3"/>
        <v>312000</v>
      </c>
      <c r="T27" s="14"/>
      <c r="U27" s="17"/>
      <c r="V27" s="14"/>
    </row>
    <row r="28" spans="1:22" ht="24.6">
      <c r="A28" s="325" t="s">
        <v>741</v>
      </c>
      <c r="B28" s="51"/>
      <c r="C28" s="20"/>
      <c r="D28" s="51"/>
      <c r="E28" s="20"/>
      <c r="F28" s="51"/>
      <c r="G28" s="20"/>
      <c r="H28" s="51"/>
      <c r="I28" s="20"/>
      <c r="J28" s="51"/>
      <c r="K28" s="20"/>
      <c r="L28" s="51">
        <v>1</v>
      </c>
      <c r="M28" s="20">
        <v>50000</v>
      </c>
      <c r="N28" s="51"/>
      <c r="O28" s="20"/>
      <c r="P28" s="51"/>
      <c r="Q28" s="20"/>
      <c r="R28" s="23">
        <f t="shared" si="3"/>
        <v>1</v>
      </c>
      <c r="S28" s="322">
        <f t="shared" si="3"/>
        <v>50000</v>
      </c>
      <c r="T28" s="14"/>
      <c r="U28" s="17"/>
      <c r="V28" s="14"/>
    </row>
    <row r="29" spans="1:22" ht="24.6">
      <c r="A29" s="325" t="s">
        <v>742</v>
      </c>
      <c r="B29" s="51">
        <v>3</v>
      </c>
      <c r="C29" s="20">
        <v>390000</v>
      </c>
      <c r="D29" s="51"/>
      <c r="E29" s="20"/>
      <c r="F29" s="51"/>
      <c r="G29" s="20"/>
      <c r="H29" s="51"/>
      <c r="I29" s="20"/>
      <c r="J29" s="51"/>
      <c r="K29" s="20"/>
      <c r="L29" s="51"/>
      <c r="M29" s="20"/>
      <c r="N29" s="51"/>
      <c r="O29" s="20"/>
      <c r="P29" s="51"/>
      <c r="Q29" s="20"/>
      <c r="R29" s="23">
        <f t="shared" si="3"/>
        <v>3</v>
      </c>
      <c r="S29" s="322">
        <f t="shared" si="3"/>
        <v>390000</v>
      </c>
      <c r="T29" s="14"/>
      <c r="U29" s="17"/>
      <c r="V29" s="14"/>
    </row>
    <row r="30" spans="1:22" s="333" customFormat="1" ht="49.2">
      <c r="A30" s="327" t="s">
        <v>743</v>
      </c>
      <c r="B30" s="21">
        <v>3</v>
      </c>
      <c r="C30" s="330">
        <v>360000</v>
      </c>
      <c r="D30" s="21"/>
      <c r="E30" s="330"/>
      <c r="F30" s="21"/>
      <c r="G30" s="330"/>
      <c r="H30" s="21"/>
      <c r="I30" s="330"/>
      <c r="J30" s="21"/>
      <c r="K30" s="330"/>
      <c r="L30" s="21"/>
      <c r="M30" s="330"/>
      <c r="N30" s="21"/>
      <c r="O30" s="330"/>
      <c r="P30" s="21"/>
      <c r="Q30" s="330"/>
      <c r="R30" s="23">
        <f t="shared" si="3"/>
        <v>3</v>
      </c>
      <c r="S30" s="322">
        <f t="shared" si="3"/>
        <v>360000</v>
      </c>
      <c r="T30" s="331"/>
      <c r="U30" s="332"/>
      <c r="V30" s="331"/>
    </row>
    <row r="31" spans="1:22" ht="24.6">
      <c r="A31" s="57" t="s">
        <v>744</v>
      </c>
      <c r="B31" s="51"/>
      <c r="C31" s="20"/>
      <c r="D31" s="51"/>
      <c r="E31" s="20"/>
      <c r="F31" s="51"/>
      <c r="G31" s="16"/>
      <c r="H31" s="51">
        <v>1</v>
      </c>
      <c r="I31" s="16">
        <v>60000</v>
      </c>
      <c r="J31" s="51"/>
      <c r="K31" s="20"/>
      <c r="L31" s="51"/>
      <c r="M31" s="16"/>
      <c r="N31" s="51"/>
      <c r="O31" s="20"/>
      <c r="P31" s="51"/>
      <c r="Q31" s="20"/>
      <c r="R31" s="23">
        <f>B31+D31+F31+H31+J31+L31+N31+P31</f>
        <v>1</v>
      </c>
      <c r="S31" s="322">
        <f>C31+E31+G31+I31+K31+M31+O31+Q31</f>
        <v>60000</v>
      </c>
      <c r="T31" s="17"/>
      <c r="U31" s="17"/>
      <c r="V31" s="14"/>
    </row>
    <row r="32" spans="1:22" ht="24.6">
      <c r="A32" s="57" t="s">
        <v>745</v>
      </c>
      <c r="B32" s="51"/>
      <c r="C32" s="20"/>
      <c r="D32" s="51"/>
      <c r="E32" s="20"/>
      <c r="F32" s="51"/>
      <c r="G32" s="16"/>
      <c r="H32" s="51">
        <v>1</v>
      </c>
      <c r="I32" s="16">
        <v>90000</v>
      </c>
      <c r="J32" s="51"/>
      <c r="K32" s="16"/>
      <c r="L32" s="51"/>
      <c r="M32" s="16"/>
      <c r="N32" s="51"/>
      <c r="O32" s="20"/>
      <c r="P32" s="51"/>
      <c r="Q32" s="20"/>
      <c r="R32" s="23">
        <f t="shared" ref="R32:S39" si="4">B32+D32+F32+H32+J32+L32+N32+P32</f>
        <v>1</v>
      </c>
      <c r="S32" s="322">
        <f t="shared" si="4"/>
        <v>90000</v>
      </c>
      <c r="T32" s="14"/>
      <c r="U32" s="17"/>
      <c r="V32" s="14"/>
    </row>
    <row r="33" spans="1:22" ht="24.6">
      <c r="A33" s="57" t="s">
        <v>746</v>
      </c>
      <c r="B33" s="51"/>
      <c r="C33" s="20"/>
      <c r="D33" s="51"/>
      <c r="E33" s="20"/>
      <c r="F33" s="51"/>
      <c r="G33" s="16"/>
      <c r="H33" s="51">
        <v>1</v>
      </c>
      <c r="I33" s="20">
        <v>54000</v>
      </c>
      <c r="J33" s="51"/>
      <c r="K33" s="20"/>
      <c r="L33" s="51"/>
      <c r="M33" s="16"/>
      <c r="N33" s="51"/>
      <c r="O33" s="20"/>
      <c r="P33" s="51"/>
      <c r="Q33" s="20"/>
      <c r="R33" s="23">
        <f t="shared" si="4"/>
        <v>1</v>
      </c>
      <c r="S33" s="322">
        <f t="shared" si="4"/>
        <v>54000</v>
      </c>
      <c r="T33" s="14"/>
      <c r="U33" s="17"/>
      <c r="V33" s="14"/>
    </row>
    <row r="34" spans="1:22" ht="24.6">
      <c r="A34" s="57" t="s">
        <v>747</v>
      </c>
      <c r="B34" s="51"/>
      <c r="C34" s="20"/>
      <c r="D34" s="16"/>
      <c r="E34" s="16"/>
      <c r="F34" s="16"/>
      <c r="G34" s="16"/>
      <c r="H34" s="51">
        <v>1</v>
      </c>
      <c r="I34" s="20">
        <v>161000</v>
      </c>
      <c r="J34" s="16"/>
      <c r="K34" s="16"/>
      <c r="L34" s="16"/>
      <c r="M34" s="16"/>
      <c r="N34" s="16"/>
      <c r="O34" s="16"/>
      <c r="P34" s="16"/>
      <c r="Q34" s="16"/>
      <c r="R34" s="23">
        <f t="shared" si="4"/>
        <v>1</v>
      </c>
      <c r="S34" s="322">
        <f t="shared" si="4"/>
        <v>161000</v>
      </c>
      <c r="T34" s="14"/>
      <c r="U34" s="17"/>
      <c r="V34" s="14"/>
    </row>
    <row r="35" spans="1:22" ht="24.6">
      <c r="A35" s="334" t="s">
        <v>748</v>
      </c>
      <c r="B35" s="51">
        <v>1</v>
      </c>
      <c r="C35" s="20">
        <v>25000</v>
      </c>
      <c r="D35" s="16"/>
      <c r="E35" s="16"/>
      <c r="F35" s="16"/>
      <c r="G35" s="16"/>
      <c r="H35" s="51"/>
      <c r="I35" s="16"/>
      <c r="J35" s="16"/>
      <c r="K35" s="16"/>
      <c r="L35" s="16"/>
      <c r="M35" s="16"/>
      <c r="N35" s="51">
        <v>1</v>
      </c>
      <c r="O35" s="50">
        <v>25000</v>
      </c>
      <c r="P35" s="16"/>
      <c r="Q35" s="16"/>
      <c r="R35" s="23">
        <f t="shared" si="4"/>
        <v>2</v>
      </c>
      <c r="S35" s="322">
        <f t="shared" si="4"/>
        <v>50000</v>
      </c>
      <c r="T35" s="14"/>
      <c r="U35" s="17"/>
      <c r="V35" s="14"/>
    </row>
    <row r="36" spans="1:22" ht="24.6">
      <c r="A36" s="334" t="s">
        <v>749</v>
      </c>
      <c r="B36" s="51">
        <v>1</v>
      </c>
      <c r="C36" s="20">
        <v>268000</v>
      </c>
      <c r="D36" s="16"/>
      <c r="E36" s="16"/>
      <c r="F36" s="16"/>
      <c r="G36" s="16"/>
      <c r="H36" s="51"/>
      <c r="I36" s="16"/>
      <c r="J36" s="16"/>
      <c r="K36" s="16"/>
      <c r="L36" s="16"/>
      <c r="M36" s="16"/>
      <c r="N36" s="16"/>
      <c r="O36" s="16"/>
      <c r="P36" s="16"/>
      <c r="Q36" s="16"/>
      <c r="R36" s="23">
        <f t="shared" si="4"/>
        <v>1</v>
      </c>
      <c r="S36" s="322">
        <f t="shared" si="4"/>
        <v>268000</v>
      </c>
      <c r="T36" s="14"/>
      <c r="U36" s="17"/>
      <c r="V36" s="14"/>
    </row>
    <row r="37" spans="1:22" ht="24.6">
      <c r="A37" s="334" t="s">
        <v>750</v>
      </c>
      <c r="B37" s="51"/>
      <c r="C37" s="20"/>
      <c r="D37" s="16"/>
      <c r="E37" s="16"/>
      <c r="F37" s="16"/>
      <c r="G37" s="16"/>
      <c r="H37" s="51"/>
      <c r="I37" s="16"/>
      <c r="J37" s="16"/>
      <c r="K37" s="16"/>
      <c r="L37" s="16"/>
      <c r="M37" s="16"/>
      <c r="N37" s="51">
        <v>1</v>
      </c>
      <c r="O37" s="50">
        <v>600000</v>
      </c>
      <c r="P37" s="16"/>
      <c r="Q37" s="16"/>
      <c r="R37" s="23">
        <f t="shared" si="4"/>
        <v>1</v>
      </c>
      <c r="S37" s="322">
        <f t="shared" si="4"/>
        <v>600000</v>
      </c>
      <c r="T37" s="14"/>
      <c r="U37" s="17"/>
      <c r="V37" s="14"/>
    </row>
    <row r="38" spans="1:22" ht="24.6">
      <c r="A38" s="335" t="s">
        <v>751</v>
      </c>
      <c r="B38" s="51"/>
      <c r="C38" s="20"/>
      <c r="D38" s="16"/>
      <c r="E38" s="16"/>
      <c r="F38" s="16"/>
      <c r="G38" s="16"/>
      <c r="H38" s="51"/>
      <c r="I38" s="16"/>
      <c r="J38" s="16"/>
      <c r="K38" s="16"/>
      <c r="L38" s="16"/>
      <c r="M38" s="16"/>
      <c r="N38" s="51">
        <v>9</v>
      </c>
      <c r="O38" s="20">
        <v>198000</v>
      </c>
      <c r="P38" s="16"/>
      <c r="Q38" s="16"/>
      <c r="R38" s="23">
        <f t="shared" si="4"/>
        <v>9</v>
      </c>
      <c r="S38" s="322">
        <f t="shared" si="4"/>
        <v>198000</v>
      </c>
      <c r="T38" s="14"/>
      <c r="U38" s="17"/>
      <c r="V38" s="14"/>
    </row>
    <row r="39" spans="1:22" ht="24.6">
      <c r="A39" s="335" t="s">
        <v>752</v>
      </c>
      <c r="B39" s="51"/>
      <c r="C39" s="20"/>
      <c r="D39" s="16"/>
      <c r="E39" s="16"/>
      <c r="F39" s="16"/>
      <c r="G39" s="16"/>
      <c r="H39" s="51"/>
      <c r="I39" s="16"/>
      <c r="J39" s="16"/>
      <c r="K39" s="16"/>
      <c r="L39" s="16"/>
      <c r="M39" s="16"/>
      <c r="N39" s="51">
        <v>1</v>
      </c>
      <c r="O39" s="20">
        <v>23000</v>
      </c>
      <c r="P39" s="16"/>
      <c r="Q39" s="16"/>
      <c r="R39" s="23">
        <f t="shared" si="4"/>
        <v>1</v>
      </c>
      <c r="S39" s="322">
        <f t="shared" si="4"/>
        <v>23000</v>
      </c>
      <c r="T39" s="14"/>
      <c r="U39" s="17"/>
      <c r="V39" s="14"/>
    </row>
    <row r="40" spans="1:22" ht="24.6">
      <c r="A40" s="336" t="s">
        <v>753</v>
      </c>
      <c r="B40" s="51"/>
      <c r="C40" s="20"/>
      <c r="D40" s="16"/>
      <c r="E40" s="16"/>
      <c r="F40" s="16"/>
      <c r="G40" s="16"/>
      <c r="H40" s="51"/>
      <c r="I40" s="16"/>
      <c r="J40" s="16"/>
      <c r="K40" s="16"/>
      <c r="L40" s="16"/>
      <c r="M40" s="16"/>
      <c r="N40" s="51">
        <v>1</v>
      </c>
      <c r="O40" s="20">
        <v>20000</v>
      </c>
      <c r="P40" s="16"/>
      <c r="Q40" s="16"/>
      <c r="R40" s="23">
        <f>B40+D40+F40+H40+J40+L40+N40+P40</f>
        <v>1</v>
      </c>
      <c r="S40" s="322">
        <f>C40+E40+G40+I40+K40+M40+O40+Q40</f>
        <v>20000</v>
      </c>
      <c r="T40" s="14"/>
      <c r="U40" s="17"/>
      <c r="V40" s="14"/>
    </row>
    <row r="41" spans="1:22" ht="24.6">
      <c r="A41" s="337" t="s">
        <v>754</v>
      </c>
      <c r="B41" s="51"/>
      <c r="C41" s="20"/>
      <c r="D41" s="16"/>
      <c r="E41" s="16"/>
      <c r="F41" s="16"/>
      <c r="G41" s="16"/>
      <c r="H41" s="51"/>
      <c r="I41" s="16"/>
      <c r="J41" s="16"/>
      <c r="K41" s="16"/>
      <c r="L41" s="16"/>
      <c r="M41" s="16"/>
      <c r="N41" s="51">
        <v>2</v>
      </c>
      <c r="O41" s="20">
        <v>32000</v>
      </c>
      <c r="P41" s="16"/>
      <c r="Q41" s="16"/>
      <c r="R41" s="23">
        <f t="shared" ref="R41:S50" si="5">B41+D41+F41+H41+J41+L41+N41+P41</f>
        <v>2</v>
      </c>
      <c r="S41" s="322">
        <f t="shared" si="5"/>
        <v>32000</v>
      </c>
      <c r="T41" s="14"/>
      <c r="U41" s="17"/>
      <c r="V41" s="14"/>
    </row>
    <row r="42" spans="1:22" ht="24.6">
      <c r="A42" s="337" t="s">
        <v>755</v>
      </c>
      <c r="B42" s="51"/>
      <c r="C42" s="20"/>
      <c r="D42" s="16"/>
      <c r="E42" s="16"/>
      <c r="F42" s="16"/>
      <c r="G42" s="16"/>
      <c r="H42" s="51"/>
      <c r="I42" s="16"/>
      <c r="J42" s="16"/>
      <c r="K42" s="16"/>
      <c r="L42" s="16"/>
      <c r="M42" s="16"/>
      <c r="N42" s="51">
        <v>1</v>
      </c>
      <c r="O42" s="20">
        <v>11000</v>
      </c>
      <c r="P42" s="16"/>
      <c r="Q42" s="16"/>
      <c r="R42" s="23">
        <f t="shared" si="5"/>
        <v>1</v>
      </c>
      <c r="S42" s="322">
        <f t="shared" si="5"/>
        <v>11000</v>
      </c>
      <c r="T42" s="14"/>
      <c r="U42" s="17"/>
      <c r="V42" s="14"/>
    </row>
    <row r="43" spans="1:22" ht="24.6">
      <c r="A43" s="337" t="s">
        <v>756</v>
      </c>
      <c r="B43" s="51"/>
      <c r="C43" s="20"/>
      <c r="D43" s="16"/>
      <c r="E43" s="16"/>
      <c r="F43" s="16"/>
      <c r="G43" s="16"/>
      <c r="H43" s="51"/>
      <c r="I43" s="16"/>
      <c r="J43" s="16"/>
      <c r="K43" s="16"/>
      <c r="L43" s="16"/>
      <c r="M43" s="16"/>
      <c r="N43" s="51">
        <v>2</v>
      </c>
      <c r="O43" s="20">
        <v>64000</v>
      </c>
      <c r="P43" s="16"/>
      <c r="Q43" s="16"/>
      <c r="R43" s="23">
        <f t="shared" si="5"/>
        <v>2</v>
      </c>
      <c r="S43" s="322">
        <f t="shared" si="5"/>
        <v>64000</v>
      </c>
      <c r="T43" s="14"/>
      <c r="U43" s="17"/>
      <c r="V43" s="14"/>
    </row>
    <row r="44" spans="1:22" ht="24.6">
      <c r="A44" s="337" t="s">
        <v>757</v>
      </c>
      <c r="B44" s="51"/>
      <c r="C44" s="20"/>
      <c r="D44" s="16"/>
      <c r="E44" s="16"/>
      <c r="F44" s="16"/>
      <c r="G44" s="16"/>
      <c r="H44" s="51"/>
      <c r="I44" s="16"/>
      <c r="J44" s="16"/>
      <c r="K44" s="16"/>
      <c r="L44" s="16"/>
      <c r="M44" s="16"/>
      <c r="N44" s="51">
        <v>1</v>
      </c>
      <c r="O44" s="20">
        <v>170000</v>
      </c>
      <c r="P44" s="16"/>
      <c r="Q44" s="16"/>
      <c r="R44" s="23">
        <f t="shared" si="5"/>
        <v>1</v>
      </c>
      <c r="S44" s="322">
        <f t="shared" si="5"/>
        <v>170000</v>
      </c>
      <c r="T44" s="14"/>
      <c r="U44" s="17"/>
      <c r="V44" s="14"/>
    </row>
    <row r="45" spans="1:22" ht="24.6">
      <c r="A45" s="339" t="s">
        <v>759</v>
      </c>
      <c r="B45" s="51"/>
      <c r="C45" s="20"/>
      <c r="D45" s="16"/>
      <c r="E45" s="16"/>
      <c r="F45" s="16"/>
      <c r="G45" s="16"/>
      <c r="H45" s="51"/>
      <c r="I45" s="16"/>
      <c r="J45" s="16"/>
      <c r="K45" s="16"/>
      <c r="L45" s="16"/>
      <c r="M45" s="16"/>
      <c r="N45" s="51">
        <v>1</v>
      </c>
      <c r="O45" s="20">
        <v>5000000</v>
      </c>
      <c r="P45" s="16"/>
      <c r="Q45" s="16"/>
      <c r="R45" s="23">
        <f t="shared" si="5"/>
        <v>1</v>
      </c>
      <c r="S45" s="322">
        <f t="shared" si="5"/>
        <v>5000000</v>
      </c>
      <c r="T45" s="14"/>
      <c r="U45" s="17"/>
      <c r="V45" s="14"/>
    </row>
    <row r="46" spans="1:22" ht="24.6">
      <c r="A46" s="340" t="s">
        <v>760</v>
      </c>
      <c r="B46" s="51"/>
      <c r="C46" s="20"/>
      <c r="D46" s="16"/>
      <c r="E46" s="16"/>
      <c r="F46" s="16"/>
      <c r="G46" s="16"/>
      <c r="H46" s="51"/>
      <c r="I46" s="16"/>
      <c r="J46" s="16"/>
      <c r="K46" s="16"/>
      <c r="L46" s="16"/>
      <c r="M46" s="16"/>
      <c r="N46" s="51">
        <v>1</v>
      </c>
      <c r="O46" s="20">
        <v>3500000</v>
      </c>
      <c r="P46" s="16"/>
      <c r="Q46" s="16"/>
      <c r="R46" s="23">
        <f t="shared" si="5"/>
        <v>1</v>
      </c>
      <c r="S46" s="322">
        <f t="shared" si="5"/>
        <v>3500000</v>
      </c>
      <c r="T46" s="14"/>
      <c r="U46" s="17"/>
      <c r="V46" s="14"/>
    </row>
    <row r="47" spans="1:22" ht="24.6">
      <c r="A47" s="340" t="s">
        <v>761</v>
      </c>
      <c r="B47" s="51"/>
      <c r="C47" s="20"/>
      <c r="D47" s="16"/>
      <c r="E47" s="16"/>
      <c r="F47" s="16"/>
      <c r="G47" s="16"/>
      <c r="H47" s="51"/>
      <c r="I47" s="16"/>
      <c r="J47" s="16"/>
      <c r="K47" s="16"/>
      <c r="L47" s="16"/>
      <c r="M47" s="16"/>
      <c r="N47" s="51">
        <v>1</v>
      </c>
      <c r="O47" s="20">
        <v>800000</v>
      </c>
      <c r="P47" s="16"/>
      <c r="Q47" s="16"/>
      <c r="R47" s="23">
        <f t="shared" si="5"/>
        <v>1</v>
      </c>
      <c r="S47" s="322">
        <f t="shared" si="5"/>
        <v>800000</v>
      </c>
      <c r="T47" s="14"/>
      <c r="U47" s="17"/>
      <c r="V47" s="14"/>
    </row>
    <row r="48" spans="1:22" ht="24.6">
      <c r="A48" s="340" t="s">
        <v>762</v>
      </c>
      <c r="B48" s="51"/>
      <c r="C48" s="20"/>
      <c r="D48" s="16"/>
      <c r="E48" s="16"/>
      <c r="F48" s="16"/>
      <c r="G48" s="16"/>
      <c r="H48" s="51"/>
      <c r="I48" s="16"/>
      <c r="J48" s="16"/>
      <c r="K48" s="16"/>
      <c r="L48" s="16"/>
      <c r="M48" s="16"/>
      <c r="N48" s="51">
        <v>1</v>
      </c>
      <c r="O48" s="20">
        <v>1500000</v>
      </c>
      <c r="P48" s="16"/>
      <c r="Q48" s="16"/>
      <c r="R48" s="23">
        <f t="shared" si="5"/>
        <v>1</v>
      </c>
      <c r="S48" s="322">
        <f t="shared" si="5"/>
        <v>1500000</v>
      </c>
      <c r="T48" s="14"/>
      <c r="U48" s="17"/>
      <c r="V48" s="14"/>
    </row>
    <row r="49" spans="1:22" ht="24.6">
      <c r="A49" s="341" t="s">
        <v>763</v>
      </c>
      <c r="B49" s="51"/>
      <c r="C49" s="20"/>
      <c r="D49" s="16"/>
      <c r="E49" s="16"/>
      <c r="F49" s="16"/>
      <c r="G49" s="16"/>
      <c r="H49" s="51"/>
      <c r="I49" s="16"/>
      <c r="J49" s="16"/>
      <c r="K49" s="16"/>
      <c r="L49" s="16"/>
      <c r="M49" s="16"/>
      <c r="N49" s="51">
        <v>1</v>
      </c>
      <c r="O49" s="20">
        <v>500000</v>
      </c>
      <c r="P49" s="16"/>
      <c r="Q49" s="16"/>
      <c r="R49" s="23">
        <f t="shared" si="5"/>
        <v>1</v>
      </c>
      <c r="S49" s="322">
        <f t="shared" si="5"/>
        <v>500000</v>
      </c>
      <c r="T49" s="14"/>
      <c r="U49" s="17"/>
      <c r="V49" s="14"/>
    </row>
    <row r="50" spans="1:22" ht="24.6">
      <c r="A50" s="733" t="s">
        <v>764</v>
      </c>
      <c r="B50" s="720"/>
      <c r="C50" s="719"/>
      <c r="D50" s="447"/>
      <c r="E50" s="447"/>
      <c r="F50" s="447"/>
      <c r="G50" s="447"/>
      <c r="H50" s="720"/>
      <c r="I50" s="447"/>
      <c r="J50" s="447"/>
      <c r="K50" s="447"/>
      <c r="L50" s="447"/>
      <c r="M50" s="447"/>
      <c r="N50" s="720">
        <v>1</v>
      </c>
      <c r="O50" s="719">
        <v>1000000</v>
      </c>
      <c r="P50" s="447"/>
      <c r="Q50" s="447"/>
      <c r="R50" s="386">
        <f t="shared" si="5"/>
        <v>1</v>
      </c>
      <c r="S50" s="734">
        <f t="shared" si="5"/>
        <v>1000000</v>
      </c>
      <c r="T50" s="14"/>
      <c r="U50" s="17"/>
      <c r="V50" s="14"/>
    </row>
    <row r="51" spans="1:22" s="732" customFormat="1" ht="24.6">
      <c r="A51" s="735" t="s">
        <v>198</v>
      </c>
      <c r="B51" s="951">
        <f t="shared" ref="B51:R51" si="6">SUM(B11:B50)</f>
        <v>44</v>
      </c>
      <c r="C51" s="736">
        <f t="shared" si="6"/>
        <v>2130400</v>
      </c>
      <c r="D51" s="736">
        <f t="shared" si="6"/>
        <v>0</v>
      </c>
      <c r="E51" s="736">
        <f t="shared" si="6"/>
        <v>0</v>
      </c>
      <c r="F51" s="736">
        <f t="shared" si="6"/>
        <v>0</v>
      </c>
      <c r="G51" s="736">
        <f t="shared" si="6"/>
        <v>0</v>
      </c>
      <c r="H51" s="951">
        <f t="shared" si="6"/>
        <v>4</v>
      </c>
      <c r="I51" s="736">
        <f t="shared" si="6"/>
        <v>365000</v>
      </c>
      <c r="J51" s="951">
        <f t="shared" si="6"/>
        <v>1</v>
      </c>
      <c r="K51" s="736">
        <f t="shared" si="6"/>
        <v>40000</v>
      </c>
      <c r="L51" s="951">
        <f t="shared" si="6"/>
        <v>1</v>
      </c>
      <c r="M51" s="736">
        <f t="shared" si="6"/>
        <v>50000</v>
      </c>
      <c r="N51" s="736">
        <f t="shared" si="6"/>
        <v>26</v>
      </c>
      <c r="O51" s="736">
        <f t="shared" si="6"/>
        <v>13847908.780000001</v>
      </c>
      <c r="P51" s="736">
        <f t="shared" si="6"/>
        <v>0</v>
      </c>
      <c r="Q51" s="736">
        <f t="shared" si="6"/>
        <v>0</v>
      </c>
      <c r="R51" s="951">
        <f t="shared" si="6"/>
        <v>76</v>
      </c>
      <c r="S51" s="736">
        <f>SUM(S22:S50)</f>
        <v>15786000</v>
      </c>
      <c r="T51" s="731"/>
      <c r="U51" s="731"/>
      <c r="V51" s="731"/>
    </row>
    <row r="52" spans="1:22" s="732" customFormat="1" ht="25.2" thickBot="1">
      <c r="A52" s="1357" t="s">
        <v>198</v>
      </c>
      <c r="B52" s="1357"/>
      <c r="C52" s="1357"/>
      <c r="D52" s="1357"/>
      <c r="E52" s="1357"/>
      <c r="F52" s="1357"/>
      <c r="G52" s="1357"/>
      <c r="H52" s="1357"/>
      <c r="I52" s="1357"/>
      <c r="J52" s="1357"/>
      <c r="K52" s="1357"/>
      <c r="L52" s="1357"/>
      <c r="M52" s="1357"/>
      <c r="N52" s="1357"/>
      <c r="O52" s="1357"/>
      <c r="P52" s="1357"/>
      <c r="Q52" s="1357"/>
      <c r="R52" s="1357"/>
      <c r="S52" s="737">
        <f>SUM(S51+S20)</f>
        <v>16567308.779999999</v>
      </c>
      <c r="T52" s="731"/>
      <c r="U52" s="731"/>
      <c r="V52" s="731"/>
    </row>
    <row r="53" spans="1:22" ht="21" thickTop="1"/>
  </sheetData>
  <protectedRanges>
    <protectedRange password="CC6F" sqref="A31:A44" name="Range1"/>
    <protectedRange password="CC6F" sqref="A31:A44" name="ช่วง1"/>
    <protectedRange password="CC6F" sqref="A46" name="ช่วง1_2"/>
    <protectedRange password="CC6F" sqref="A47:A50" name="ช่วง1_1_2"/>
  </protectedRanges>
  <mergeCells count="12">
    <mergeCell ref="A52:R5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21:S21"/>
  </mergeCells>
  <pageMargins left="0.19685039370078741" right="0.19685039370078741" top="0.31496062992125984" bottom="0.31496062992125984" header="0.31496062992125984" footer="0.15748031496062992"/>
  <pageSetup paperSize="9" scale="70" orientation="landscape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N170"/>
  <sheetViews>
    <sheetView showGridLines="0" zoomScale="60" zoomScaleNormal="60" workbookViewId="0">
      <pane xSplit="2" ySplit="8" topLeftCell="C38" activePane="bottomRight" state="frozen"/>
      <selection pane="topRight" activeCell="C1" sqref="C1"/>
      <selection pane="bottomLeft" activeCell="A9" sqref="A9"/>
      <selection pane="bottomRight" activeCell="D55" sqref="D55"/>
    </sheetView>
  </sheetViews>
  <sheetFormatPr defaultColWidth="9" defaultRowHeight="20.399999999999999" customHeight="1"/>
  <cols>
    <col min="1" max="1" width="10.09765625" style="545" customWidth="1"/>
    <col min="2" max="2" width="62.8984375" style="545" customWidth="1"/>
    <col min="3" max="12" width="24.09765625" style="552" customWidth="1"/>
    <col min="13" max="13" width="16" style="545" bestFit="1" customWidth="1"/>
    <col min="14" max="14" width="21.59765625" style="545" customWidth="1"/>
    <col min="15" max="16384" width="9" style="545"/>
  </cols>
  <sheetData>
    <row r="1" spans="1:12" ht="20.399999999999999" customHeight="1">
      <c r="B1" s="1116" t="s">
        <v>420</v>
      </c>
      <c r="C1" s="1116"/>
      <c r="D1" s="1116"/>
      <c r="E1" s="1116"/>
      <c r="F1" s="1116"/>
      <c r="G1" s="1116"/>
      <c r="H1" s="1116"/>
      <c r="I1" s="1116"/>
      <c r="J1" s="1116"/>
      <c r="K1" s="1116"/>
      <c r="L1" s="1116"/>
    </row>
    <row r="2" spans="1:12" ht="20.399999999999999" customHeight="1">
      <c r="B2" s="1116" t="s">
        <v>148</v>
      </c>
      <c r="C2" s="1116"/>
      <c r="D2" s="1116"/>
      <c r="E2" s="1116"/>
      <c r="F2" s="1116"/>
      <c r="G2" s="1116"/>
      <c r="H2" s="1116"/>
      <c r="I2" s="1116"/>
      <c r="J2" s="1116"/>
      <c r="K2" s="1116"/>
      <c r="L2" s="1116"/>
    </row>
    <row r="3" spans="1:12" ht="20.399999999999999" customHeight="1">
      <c r="B3" s="1116" t="s">
        <v>410</v>
      </c>
      <c r="C3" s="1116"/>
      <c r="D3" s="1116"/>
      <c r="E3" s="1116"/>
      <c r="F3" s="1116"/>
      <c r="G3" s="1116"/>
      <c r="H3" s="1116"/>
      <c r="I3" s="1116"/>
      <c r="J3" s="1116"/>
      <c r="K3" s="1116"/>
      <c r="L3" s="1116"/>
    </row>
    <row r="4" spans="1:12" ht="20.399999999999999" customHeight="1">
      <c r="B4" s="546"/>
      <c r="C4" s="558"/>
      <c r="D4" s="558"/>
      <c r="E4" s="558"/>
      <c r="F4" s="558"/>
      <c r="G4" s="558"/>
      <c r="H4" s="558"/>
      <c r="I4" s="558"/>
      <c r="J4" s="558"/>
      <c r="K4" s="558"/>
      <c r="L4" s="558"/>
    </row>
    <row r="5" spans="1:12" ht="20.399999999999999" customHeight="1">
      <c r="B5" s="1123" t="s">
        <v>411</v>
      </c>
      <c r="C5" s="1123"/>
    </row>
    <row r="6" spans="1:12" s="548" customFormat="1" ht="20.399999999999999" customHeight="1">
      <c r="A6" s="547" t="s">
        <v>241</v>
      </c>
      <c r="B6" s="1124" t="s">
        <v>137</v>
      </c>
      <c r="C6" s="559" t="s">
        <v>138</v>
      </c>
      <c r="D6" s="560" t="s">
        <v>140</v>
      </c>
      <c r="E6" s="560" t="s">
        <v>141</v>
      </c>
      <c r="F6" s="560" t="s">
        <v>142</v>
      </c>
      <c r="G6" s="560" t="s">
        <v>143</v>
      </c>
      <c r="H6" s="560" t="s">
        <v>144</v>
      </c>
      <c r="I6" s="560" t="s">
        <v>145</v>
      </c>
      <c r="J6" s="560" t="s">
        <v>146</v>
      </c>
      <c r="K6" s="560" t="s">
        <v>147</v>
      </c>
      <c r="L6" s="560" t="s">
        <v>139</v>
      </c>
    </row>
    <row r="7" spans="1:12" s="548" customFormat="1" ht="20.399999999999999" customHeight="1">
      <c r="A7" s="549" t="s">
        <v>137</v>
      </c>
      <c r="B7" s="1125"/>
      <c r="C7" s="561" t="s">
        <v>139</v>
      </c>
      <c r="D7" s="562"/>
      <c r="E7" s="562"/>
      <c r="F7" s="562"/>
      <c r="G7" s="562"/>
      <c r="H7" s="562"/>
      <c r="I7" s="562"/>
      <c r="J7" s="562"/>
      <c r="K7" s="562"/>
      <c r="L7" s="562"/>
    </row>
    <row r="8" spans="1:12" ht="20.399999999999999" customHeight="1">
      <c r="A8" s="1117" t="s">
        <v>72</v>
      </c>
      <c r="B8" s="1118"/>
      <c r="C8" s="1119"/>
      <c r="L8" s="563"/>
    </row>
    <row r="9" spans="1:12" ht="20.399999999999999" customHeight="1">
      <c r="A9" s="564" t="s">
        <v>107</v>
      </c>
      <c r="B9" s="565" t="s">
        <v>4</v>
      </c>
      <c r="C9" s="566">
        <v>393376943</v>
      </c>
      <c r="D9" s="566">
        <v>43413521.920000002</v>
      </c>
      <c r="E9" s="566">
        <v>51257916.079999998</v>
      </c>
      <c r="F9" s="566">
        <v>72814827.939999998</v>
      </c>
      <c r="G9" s="566">
        <v>86255011.799999997</v>
      </c>
      <c r="H9" s="566">
        <v>159674426.22999999</v>
      </c>
      <c r="I9" s="566">
        <v>64000000</v>
      </c>
      <c r="J9" s="566">
        <v>39190533.07</v>
      </c>
      <c r="K9" s="566">
        <v>30741190.969999999</v>
      </c>
      <c r="L9" s="567">
        <f>SUM(C9:K9)</f>
        <v>940724371.01000011</v>
      </c>
    </row>
    <row r="10" spans="1:12" ht="20.399999999999999" customHeight="1">
      <c r="A10" s="564" t="s">
        <v>108</v>
      </c>
      <c r="B10" s="565" t="s">
        <v>15</v>
      </c>
      <c r="C10" s="566">
        <v>800000</v>
      </c>
      <c r="D10" s="566">
        <v>195000</v>
      </c>
      <c r="E10" s="566">
        <v>600000</v>
      </c>
      <c r="F10" s="566">
        <v>400000</v>
      </c>
      <c r="G10" s="566">
        <v>400000</v>
      </c>
      <c r="H10" s="566">
        <v>330000</v>
      </c>
      <c r="I10" s="566">
        <v>400000</v>
      </c>
      <c r="J10" s="566">
        <v>450000</v>
      </c>
      <c r="K10" s="566">
        <v>193935</v>
      </c>
      <c r="L10" s="567">
        <f t="shared" ref="L10:L20" si="0">SUM(C10:K10)</f>
        <v>3768935</v>
      </c>
    </row>
    <row r="11" spans="1:12" ht="20.399999999999999" customHeight="1">
      <c r="A11" s="564" t="s">
        <v>109</v>
      </c>
      <c r="B11" s="565" t="s">
        <v>5</v>
      </c>
      <c r="C11" s="566">
        <v>3573000</v>
      </c>
      <c r="D11" s="566">
        <v>172201</v>
      </c>
      <c r="E11" s="566">
        <v>0</v>
      </c>
      <c r="F11" s="566">
        <v>90000</v>
      </c>
      <c r="G11" s="566">
        <v>310000</v>
      </c>
      <c r="H11" s="566">
        <v>1000000</v>
      </c>
      <c r="I11" s="566">
        <v>100000</v>
      </c>
      <c r="J11" s="566">
        <v>15000</v>
      </c>
      <c r="K11" s="566">
        <v>0</v>
      </c>
      <c r="L11" s="567">
        <f t="shared" si="0"/>
        <v>5260201</v>
      </c>
    </row>
    <row r="12" spans="1:12" ht="20.399999999999999" customHeight="1">
      <c r="A12" s="564" t="s">
        <v>110</v>
      </c>
      <c r="B12" s="565" t="s">
        <v>73</v>
      </c>
      <c r="C12" s="566">
        <v>14904400</v>
      </c>
      <c r="D12" s="566">
        <v>630493.63</v>
      </c>
      <c r="E12" s="566">
        <v>400000</v>
      </c>
      <c r="F12" s="566">
        <v>800000</v>
      </c>
      <c r="G12" s="566">
        <v>1581719.83</v>
      </c>
      <c r="H12" s="566">
        <v>4763691.12</v>
      </c>
      <c r="I12" s="566">
        <v>400000</v>
      </c>
      <c r="J12" s="566">
        <v>455613.5</v>
      </c>
      <c r="K12" s="566">
        <v>522292.66</v>
      </c>
      <c r="L12" s="567">
        <f t="shared" si="0"/>
        <v>24458210.740000002</v>
      </c>
    </row>
    <row r="13" spans="1:12" ht="20.399999999999999" customHeight="1">
      <c r="A13" s="564" t="s">
        <v>111</v>
      </c>
      <c r="B13" s="565" t="s">
        <v>7</v>
      </c>
      <c r="C13" s="566">
        <v>120583000</v>
      </c>
      <c r="D13" s="566">
        <v>3640992.63</v>
      </c>
      <c r="E13" s="566">
        <v>5415000</v>
      </c>
      <c r="F13" s="566">
        <v>5031132.83</v>
      </c>
      <c r="G13" s="566">
        <v>11664163.01</v>
      </c>
      <c r="H13" s="566">
        <v>42291989</v>
      </c>
      <c r="I13" s="566">
        <v>5000000</v>
      </c>
      <c r="J13" s="566">
        <v>2574496.25</v>
      </c>
      <c r="K13" s="566">
        <v>2590729.5</v>
      </c>
      <c r="L13" s="567">
        <f t="shared" si="0"/>
        <v>198791503.22</v>
      </c>
    </row>
    <row r="14" spans="1:12" ht="20.399999999999999" customHeight="1">
      <c r="A14" s="564" t="s">
        <v>112</v>
      </c>
      <c r="B14" s="565" t="s">
        <v>8</v>
      </c>
      <c r="C14" s="566">
        <v>117790000</v>
      </c>
      <c r="D14" s="566">
        <v>5425358.3300000001</v>
      </c>
      <c r="E14" s="566">
        <v>3500000</v>
      </c>
      <c r="F14" s="566">
        <v>2380000</v>
      </c>
      <c r="G14" s="566">
        <v>11387687.66</v>
      </c>
      <c r="H14" s="566">
        <v>15828804.84</v>
      </c>
      <c r="I14" s="566">
        <v>2000000</v>
      </c>
      <c r="J14" s="566">
        <v>3602899</v>
      </c>
      <c r="K14" s="566">
        <v>1357984</v>
      </c>
      <c r="L14" s="567">
        <f t="shared" si="0"/>
        <v>163272733.83000001</v>
      </c>
    </row>
    <row r="15" spans="1:12" ht="20.399999999999999" customHeight="1">
      <c r="A15" s="564" t="s">
        <v>113</v>
      </c>
      <c r="B15" s="565" t="s">
        <v>9</v>
      </c>
      <c r="C15" s="566">
        <v>7843970</v>
      </c>
      <c r="D15" s="566">
        <v>865685</v>
      </c>
      <c r="E15" s="566">
        <v>590000</v>
      </c>
      <c r="F15" s="566">
        <v>2587754.9500000002</v>
      </c>
      <c r="G15" s="566">
        <v>4200000</v>
      </c>
      <c r="H15" s="566">
        <v>3212486</v>
      </c>
      <c r="I15" s="566">
        <v>2000000</v>
      </c>
      <c r="J15" s="566">
        <v>705000</v>
      </c>
      <c r="K15" s="566">
        <v>268182</v>
      </c>
      <c r="L15" s="567">
        <f t="shared" si="0"/>
        <v>22273077.949999999</v>
      </c>
    </row>
    <row r="16" spans="1:12" ht="20.399999999999999" customHeight="1">
      <c r="A16" s="564" t="s">
        <v>114</v>
      </c>
      <c r="B16" s="565" t="s">
        <v>10</v>
      </c>
      <c r="C16" s="566">
        <v>86936400</v>
      </c>
      <c r="D16" s="566">
        <v>5928826.8099999996</v>
      </c>
      <c r="E16" s="566">
        <v>10680000</v>
      </c>
      <c r="F16" s="566">
        <v>12225647.380000001</v>
      </c>
      <c r="G16" s="566">
        <v>12595871.359999999</v>
      </c>
      <c r="H16" s="566">
        <v>76819547</v>
      </c>
      <c r="I16" s="566">
        <v>6600000</v>
      </c>
      <c r="J16" s="566">
        <v>10540330.189999999</v>
      </c>
      <c r="K16" s="566">
        <v>4945209</v>
      </c>
      <c r="L16" s="567">
        <f t="shared" si="0"/>
        <v>227271831.74000001</v>
      </c>
    </row>
    <row r="17" spans="1:13" ht="20.399999999999999" customHeight="1">
      <c r="A17" s="564" t="s">
        <v>115</v>
      </c>
      <c r="B17" s="565" t="s">
        <v>31</v>
      </c>
      <c r="C17" s="566">
        <v>254142050.88999999</v>
      </c>
      <c r="D17" s="566">
        <v>35405259.07</v>
      </c>
      <c r="E17" s="566">
        <v>34633480</v>
      </c>
      <c r="F17" s="566">
        <v>55438922.399999999</v>
      </c>
      <c r="G17" s="566">
        <v>55507458.990000002</v>
      </c>
      <c r="H17" s="566">
        <v>110000000</v>
      </c>
      <c r="I17" s="566">
        <v>37900000</v>
      </c>
      <c r="J17" s="566">
        <v>15968184.73</v>
      </c>
      <c r="K17" s="566">
        <v>17006153.27</v>
      </c>
      <c r="L17" s="567">
        <f t="shared" si="0"/>
        <v>616001509.3499999</v>
      </c>
    </row>
    <row r="18" spans="1:13" ht="20.399999999999999" customHeight="1">
      <c r="A18" s="564" t="s">
        <v>116</v>
      </c>
      <c r="B18" s="565" t="s">
        <v>32</v>
      </c>
      <c r="C18" s="566">
        <v>46169004</v>
      </c>
      <c r="D18" s="566">
        <v>16320897.300000001</v>
      </c>
      <c r="E18" s="566">
        <v>10233325.6</v>
      </c>
      <c r="F18" s="566">
        <v>10288308.119999999</v>
      </c>
      <c r="G18" s="566">
        <v>6730663.6699999999</v>
      </c>
      <c r="H18" s="566">
        <v>38205100.780000001</v>
      </c>
      <c r="I18" s="566">
        <v>12200000</v>
      </c>
      <c r="J18" s="566">
        <v>4146168.92</v>
      </c>
      <c r="K18" s="566">
        <v>16170443.48</v>
      </c>
      <c r="L18" s="567">
        <f t="shared" ref="L18" si="1">SUM(C18:K18)</f>
        <v>160463911.86999997</v>
      </c>
    </row>
    <row r="19" spans="1:13" ht="20.399999999999999" customHeight="1">
      <c r="A19" s="564" t="s">
        <v>164</v>
      </c>
      <c r="B19" s="565" t="s">
        <v>162</v>
      </c>
      <c r="C19" s="566">
        <v>0</v>
      </c>
      <c r="D19" s="566">
        <v>0</v>
      </c>
      <c r="E19" s="566">
        <v>0</v>
      </c>
      <c r="F19" s="566">
        <v>0</v>
      </c>
      <c r="G19" s="566">
        <v>0</v>
      </c>
      <c r="H19" s="566">
        <v>0</v>
      </c>
      <c r="I19" s="566">
        <v>0</v>
      </c>
      <c r="J19" s="566">
        <v>0</v>
      </c>
      <c r="K19" s="566">
        <v>0</v>
      </c>
      <c r="L19" s="567">
        <f t="shared" si="0"/>
        <v>0</v>
      </c>
    </row>
    <row r="20" spans="1:13" ht="20.399999999999999" customHeight="1">
      <c r="A20" s="564" t="s">
        <v>117</v>
      </c>
      <c r="B20" s="565" t="s">
        <v>34</v>
      </c>
      <c r="C20" s="566">
        <v>136581385.78</v>
      </c>
      <c r="D20" s="566">
        <v>3543885.53</v>
      </c>
      <c r="E20" s="566">
        <v>6779440.1799999997</v>
      </c>
      <c r="F20" s="566">
        <v>25842380.640000001</v>
      </c>
      <c r="G20" s="566">
        <v>11208425.890000001</v>
      </c>
      <c r="H20" s="566">
        <v>16830000</v>
      </c>
      <c r="I20" s="566">
        <v>33356100</v>
      </c>
      <c r="J20" s="566">
        <v>49293850</v>
      </c>
      <c r="K20" s="566">
        <v>6940391.2199999997</v>
      </c>
      <c r="L20" s="567">
        <f t="shared" si="0"/>
        <v>290375859.24000001</v>
      </c>
    </row>
    <row r="21" spans="1:13" ht="20.399999999999999" customHeight="1">
      <c r="A21" s="568" t="s">
        <v>118</v>
      </c>
      <c r="B21" s="569" t="s">
        <v>38</v>
      </c>
      <c r="C21" s="570">
        <f>SUM(C9:C20)</f>
        <v>1182700153.6700001</v>
      </c>
      <c r="D21" s="570">
        <f t="shared" ref="D21:K21" si="2">SUM(D9:D20)</f>
        <v>115542121.22000001</v>
      </c>
      <c r="E21" s="570">
        <f t="shared" si="2"/>
        <v>124089161.85999998</v>
      </c>
      <c r="F21" s="570">
        <f t="shared" si="2"/>
        <v>187898974.25999999</v>
      </c>
      <c r="G21" s="570">
        <f t="shared" si="2"/>
        <v>201841002.20999998</v>
      </c>
      <c r="H21" s="570">
        <f t="shared" si="2"/>
        <v>468956044.97000003</v>
      </c>
      <c r="I21" s="570">
        <f t="shared" si="2"/>
        <v>163956100</v>
      </c>
      <c r="J21" s="570">
        <f t="shared" si="2"/>
        <v>126942075.66</v>
      </c>
      <c r="K21" s="570">
        <f t="shared" si="2"/>
        <v>80736511.099999994</v>
      </c>
      <c r="L21" s="570">
        <f>SUM(L9:L20)</f>
        <v>2652662144.9499998</v>
      </c>
    </row>
    <row r="22" spans="1:13" ht="37.799999999999997" customHeight="1">
      <c r="A22" s="568" t="s">
        <v>160</v>
      </c>
      <c r="B22" s="571" t="s">
        <v>1410</v>
      </c>
      <c r="C22" s="570">
        <f>C21-C19-C20</f>
        <v>1046118767.8900001</v>
      </c>
      <c r="D22" s="570">
        <f t="shared" ref="D22:K22" si="3">D21-D19-D20</f>
        <v>111998235.69000001</v>
      </c>
      <c r="E22" s="570">
        <f t="shared" si="3"/>
        <v>117309721.67999998</v>
      </c>
      <c r="F22" s="570">
        <f t="shared" si="3"/>
        <v>162056593.62</v>
      </c>
      <c r="G22" s="570">
        <f t="shared" si="3"/>
        <v>190632576.31999999</v>
      </c>
      <c r="H22" s="570">
        <f t="shared" si="3"/>
        <v>452126044.97000003</v>
      </c>
      <c r="I22" s="570">
        <f t="shared" si="3"/>
        <v>130600000</v>
      </c>
      <c r="J22" s="570">
        <f t="shared" si="3"/>
        <v>77648225.659999996</v>
      </c>
      <c r="K22" s="570">
        <f t="shared" si="3"/>
        <v>73796119.879999995</v>
      </c>
      <c r="L22" s="572">
        <f>SUM(C22:K22)</f>
        <v>2362286285.71</v>
      </c>
      <c r="M22" s="550"/>
    </row>
    <row r="23" spans="1:13" ht="20.399999999999999" customHeight="1">
      <c r="A23" s="1120" t="s">
        <v>74</v>
      </c>
      <c r="B23" s="1121"/>
      <c r="C23" s="1121"/>
      <c r="D23" s="1121"/>
      <c r="E23" s="1121"/>
      <c r="F23" s="1121"/>
      <c r="G23" s="1121"/>
      <c r="H23" s="1121"/>
      <c r="I23" s="1121"/>
      <c r="J23" s="1121"/>
      <c r="K23" s="1121"/>
      <c r="L23" s="1122"/>
    </row>
    <row r="24" spans="1:13" ht="20.399999999999999" customHeight="1">
      <c r="A24" s="564" t="s">
        <v>119</v>
      </c>
      <c r="B24" s="573" t="s">
        <v>75</v>
      </c>
      <c r="C24" s="566">
        <v>165743895.52000001</v>
      </c>
      <c r="D24" s="566">
        <v>6653065.8700000001</v>
      </c>
      <c r="E24" s="566">
        <v>8357728.1799999997</v>
      </c>
      <c r="F24" s="566">
        <v>13924160.08</v>
      </c>
      <c r="G24" s="566">
        <v>12246342.890000001</v>
      </c>
      <c r="H24" s="566">
        <v>60387326.030000001</v>
      </c>
      <c r="I24" s="566">
        <v>9500000</v>
      </c>
      <c r="J24" s="566">
        <v>7589538.25</v>
      </c>
      <c r="K24" s="566">
        <v>5250076</v>
      </c>
      <c r="L24" s="567">
        <f t="shared" ref="L24:L38" si="4">SUM(C24:K24)</f>
        <v>289652132.82000005</v>
      </c>
    </row>
    <row r="25" spans="1:13" ht="20.399999999999999" customHeight="1">
      <c r="A25" s="564" t="s">
        <v>120</v>
      </c>
      <c r="B25" s="573" t="s">
        <v>76</v>
      </c>
      <c r="C25" s="566">
        <v>72559598.25</v>
      </c>
      <c r="D25" s="566">
        <v>2593659.7000000002</v>
      </c>
      <c r="E25" s="566">
        <v>3479184.5</v>
      </c>
      <c r="F25" s="566">
        <v>2626810.02</v>
      </c>
      <c r="G25" s="566">
        <v>7441887.7000000002</v>
      </c>
      <c r="H25" s="566">
        <v>31122645.02</v>
      </c>
      <c r="I25" s="566">
        <v>3830000</v>
      </c>
      <c r="J25" s="566">
        <v>3256729.49</v>
      </c>
      <c r="K25" s="566">
        <v>2462861.16</v>
      </c>
      <c r="L25" s="567">
        <f t="shared" si="4"/>
        <v>129373375.83999999</v>
      </c>
    </row>
    <row r="26" spans="1:13" ht="20.399999999999999" customHeight="1">
      <c r="A26" s="564" t="s">
        <v>121</v>
      </c>
      <c r="B26" s="573" t="s">
        <v>77</v>
      </c>
      <c r="C26" s="566">
        <v>1950933.27</v>
      </c>
      <c r="D26" s="566">
        <v>354732.6</v>
      </c>
      <c r="E26" s="566">
        <v>152162</v>
      </c>
      <c r="F26" s="566">
        <v>720000</v>
      </c>
      <c r="G26" s="566">
        <v>690767.59</v>
      </c>
      <c r="H26" s="566">
        <v>400000</v>
      </c>
      <c r="I26" s="566">
        <v>200000</v>
      </c>
      <c r="J26" s="566">
        <v>500067.41</v>
      </c>
      <c r="K26" s="566">
        <v>295120.38</v>
      </c>
      <c r="L26" s="567">
        <f t="shared" si="4"/>
        <v>5263783.25</v>
      </c>
    </row>
    <row r="27" spans="1:13" ht="20.399999999999999" customHeight="1">
      <c r="A27" s="564" t="s">
        <v>122</v>
      </c>
      <c r="B27" s="573" t="s">
        <v>78</v>
      </c>
      <c r="C27" s="566">
        <v>20728270.079999998</v>
      </c>
      <c r="D27" s="566">
        <v>1556054</v>
      </c>
      <c r="E27" s="566">
        <v>681238.03</v>
      </c>
      <c r="F27" s="566">
        <v>5380700</v>
      </c>
      <c r="G27" s="566">
        <v>4064028.41</v>
      </c>
      <c r="H27" s="566">
        <v>7797511</v>
      </c>
      <c r="I27" s="566">
        <v>3500000</v>
      </c>
      <c r="J27" s="566">
        <v>3195935</v>
      </c>
      <c r="K27" s="566">
        <v>1446615.5</v>
      </c>
      <c r="L27" s="567">
        <f t="shared" si="4"/>
        <v>48350352.019999996</v>
      </c>
    </row>
    <row r="28" spans="1:13" ht="20.399999999999999" customHeight="1">
      <c r="A28" s="564" t="s">
        <v>123</v>
      </c>
      <c r="B28" s="573" t="s">
        <v>55</v>
      </c>
      <c r="C28" s="566">
        <v>254142050.88999999</v>
      </c>
      <c r="D28" s="566">
        <v>35405259.07</v>
      </c>
      <c r="E28" s="566">
        <v>34633480</v>
      </c>
      <c r="F28" s="566">
        <v>55438922.399999999</v>
      </c>
      <c r="G28" s="566">
        <v>55444258.189999998</v>
      </c>
      <c r="H28" s="566">
        <v>110000000</v>
      </c>
      <c r="I28" s="566">
        <v>37900000</v>
      </c>
      <c r="J28" s="566">
        <v>15968184.73</v>
      </c>
      <c r="K28" s="566">
        <v>17006153.239999998</v>
      </c>
      <c r="L28" s="567">
        <f t="shared" si="4"/>
        <v>615938308.51999998</v>
      </c>
    </row>
    <row r="29" spans="1:13" ht="20.399999999999999" customHeight="1">
      <c r="A29" s="564" t="s">
        <v>124</v>
      </c>
      <c r="B29" s="573" t="s">
        <v>57</v>
      </c>
      <c r="C29" s="566">
        <v>86200000</v>
      </c>
      <c r="D29" s="566">
        <v>9496680</v>
      </c>
      <c r="E29" s="566">
        <v>9213120</v>
      </c>
      <c r="F29" s="566">
        <v>18396892.800000001</v>
      </c>
      <c r="G29" s="566">
        <v>15588492</v>
      </c>
      <c r="H29" s="566">
        <v>35254376</v>
      </c>
      <c r="I29" s="566">
        <v>8500000</v>
      </c>
      <c r="J29" s="566">
        <v>7725600</v>
      </c>
      <c r="K29" s="566">
        <v>8080224</v>
      </c>
      <c r="L29" s="567">
        <f t="shared" si="4"/>
        <v>198455384.80000001</v>
      </c>
    </row>
    <row r="30" spans="1:13" ht="20.399999999999999" customHeight="1">
      <c r="A30" s="564" t="s">
        <v>125</v>
      </c>
      <c r="B30" s="573" t="s">
        <v>79</v>
      </c>
      <c r="C30" s="566">
        <v>168440000</v>
      </c>
      <c r="D30" s="566">
        <v>16727829</v>
      </c>
      <c r="E30" s="566">
        <v>18536800</v>
      </c>
      <c r="F30" s="566">
        <v>32901194</v>
      </c>
      <c r="G30" s="566">
        <v>31137618</v>
      </c>
      <c r="H30" s="566">
        <v>68000000</v>
      </c>
      <c r="I30" s="566">
        <v>21899000</v>
      </c>
      <c r="J30" s="566">
        <v>18814977.420000002</v>
      </c>
      <c r="K30" s="566">
        <v>15828400</v>
      </c>
      <c r="L30" s="567">
        <f t="shared" si="4"/>
        <v>392285818.42000002</v>
      </c>
    </row>
    <row r="31" spans="1:13" ht="20.399999999999999" customHeight="1">
      <c r="A31" s="564" t="s">
        <v>126</v>
      </c>
      <c r="B31" s="573" t="s">
        <v>60</v>
      </c>
      <c r="C31" s="566">
        <v>18541904</v>
      </c>
      <c r="D31" s="566">
        <v>7889816.8700000001</v>
      </c>
      <c r="E31" s="566">
        <v>2079358.8</v>
      </c>
      <c r="F31" s="566">
        <v>3962473.8</v>
      </c>
      <c r="G31" s="566">
        <v>3854595.83</v>
      </c>
      <c r="H31" s="566">
        <v>6278396.9800000004</v>
      </c>
      <c r="I31" s="566">
        <v>7358000</v>
      </c>
      <c r="J31" s="566">
        <v>1304201.42</v>
      </c>
      <c r="K31" s="566">
        <v>1382368.4</v>
      </c>
      <c r="L31" s="567">
        <f t="shared" si="4"/>
        <v>52651116.100000001</v>
      </c>
    </row>
    <row r="32" spans="1:13" ht="20.399999999999999" customHeight="1">
      <c r="A32" s="564" t="s">
        <v>127</v>
      </c>
      <c r="B32" s="573" t="s">
        <v>80</v>
      </c>
      <c r="C32" s="566">
        <v>108518800</v>
      </c>
      <c r="D32" s="566">
        <v>5735349.25</v>
      </c>
      <c r="E32" s="566">
        <v>3959140</v>
      </c>
      <c r="F32" s="566">
        <v>7028141.1200000001</v>
      </c>
      <c r="G32" s="566">
        <v>8089544.5</v>
      </c>
      <c r="H32" s="566">
        <v>36806000</v>
      </c>
      <c r="I32" s="566">
        <v>7260000</v>
      </c>
      <c r="J32" s="566">
        <v>8755697.6500000004</v>
      </c>
      <c r="K32" s="566">
        <v>5202612</v>
      </c>
      <c r="L32" s="567">
        <f t="shared" si="4"/>
        <v>191355284.52000001</v>
      </c>
    </row>
    <row r="33" spans="1:14" ht="20.399999999999999" customHeight="1">
      <c r="A33" s="564" t="s">
        <v>128</v>
      </c>
      <c r="B33" s="573" t="s">
        <v>46</v>
      </c>
      <c r="C33" s="566">
        <v>24660000</v>
      </c>
      <c r="D33" s="566">
        <v>2622175.3199999998</v>
      </c>
      <c r="E33" s="566">
        <v>2575700</v>
      </c>
      <c r="F33" s="566">
        <v>5131774.8</v>
      </c>
      <c r="G33" s="566">
        <v>5121931.59</v>
      </c>
      <c r="H33" s="566">
        <v>15320000</v>
      </c>
      <c r="I33" s="566">
        <v>3970000</v>
      </c>
      <c r="J33" s="566">
        <v>1434000</v>
      </c>
      <c r="K33" s="566">
        <v>1914000</v>
      </c>
      <c r="L33" s="567">
        <f t="shared" si="4"/>
        <v>62749581.709999993</v>
      </c>
    </row>
    <row r="34" spans="1:14" ht="20.399999999999999" customHeight="1">
      <c r="A34" s="564" t="s">
        <v>129</v>
      </c>
      <c r="B34" s="573" t="s">
        <v>45</v>
      </c>
      <c r="C34" s="566">
        <v>35676719.149999999</v>
      </c>
      <c r="D34" s="566">
        <v>2719110</v>
      </c>
      <c r="E34" s="566">
        <v>5215303.43</v>
      </c>
      <c r="F34" s="566">
        <v>5123525.95</v>
      </c>
      <c r="G34" s="566">
        <v>7438694.4199999999</v>
      </c>
      <c r="H34" s="566">
        <v>15731937.93</v>
      </c>
      <c r="I34" s="566">
        <v>2530000</v>
      </c>
      <c r="J34" s="566">
        <v>3367185.8</v>
      </c>
      <c r="K34" s="566">
        <v>3933249</v>
      </c>
      <c r="L34" s="567">
        <f t="shared" si="4"/>
        <v>81735725.679999992</v>
      </c>
    </row>
    <row r="35" spans="1:14" ht="20.399999999999999" customHeight="1">
      <c r="A35" s="564" t="s">
        <v>130</v>
      </c>
      <c r="B35" s="573" t="s">
        <v>81</v>
      </c>
      <c r="C35" s="566">
        <v>78332500</v>
      </c>
      <c r="D35" s="566">
        <v>4324166.0599999996</v>
      </c>
      <c r="E35" s="566">
        <v>11197188.67</v>
      </c>
      <c r="F35" s="566">
        <v>13418554.689999999</v>
      </c>
      <c r="G35" s="566">
        <v>10400800</v>
      </c>
      <c r="H35" s="566">
        <v>54027610.32</v>
      </c>
      <c r="I35" s="566">
        <v>8446400</v>
      </c>
      <c r="J35" s="566">
        <v>11603987.59</v>
      </c>
      <c r="K35" s="566">
        <v>8538506.3000000007</v>
      </c>
      <c r="L35" s="567">
        <f t="shared" si="4"/>
        <v>200289713.63000003</v>
      </c>
    </row>
    <row r="36" spans="1:14" ht="20.399999999999999" customHeight="1">
      <c r="A36" s="564" t="s">
        <v>131</v>
      </c>
      <c r="B36" s="573" t="s">
        <v>82</v>
      </c>
      <c r="C36" s="566">
        <v>509500</v>
      </c>
      <c r="D36" s="566">
        <v>106681.63</v>
      </c>
      <c r="E36" s="566">
        <v>44267.86</v>
      </c>
      <c r="F36" s="566">
        <v>50296.88</v>
      </c>
      <c r="G36" s="566">
        <v>500000</v>
      </c>
      <c r="H36" s="566">
        <v>459954.73</v>
      </c>
      <c r="I36" s="566">
        <v>110000</v>
      </c>
      <c r="J36" s="566">
        <v>155000</v>
      </c>
      <c r="K36" s="566">
        <v>96000</v>
      </c>
      <c r="L36" s="567">
        <f t="shared" si="4"/>
        <v>2031701.1</v>
      </c>
    </row>
    <row r="37" spans="1:14" ht="20.399999999999999" customHeight="1">
      <c r="A37" s="564" t="s">
        <v>132</v>
      </c>
      <c r="B37" s="573" t="s">
        <v>216</v>
      </c>
      <c r="C37" s="566">
        <v>19780000</v>
      </c>
      <c r="D37" s="566">
        <v>8355984.1299999999</v>
      </c>
      <c r="E37" s="566">
        <v>13188888.25</v>
      </c>
      <c r="F37" s="566">
        <v>10653029.800000001</v>
      </c>
      <c r="G37" s="566">
        <v>29568803</v>
      </c>
      <c r="H37" s="566">
        <v>10403234.75</v>
      </c>
      <c r="I37" s="566">
        <v>8980000</v>
      </c>
      <c r="J37" s="566">
        <v>5214733</v>
      </c>
      <c r="K37" s="566">
        <v>6938251</v>
      </c>
      <c r="L37" s="567">
        <f t="shared" ref="L37" si="5">SUM(C37:K37)</f>
        <v>113082923.92999999</v>
      </c>
    </row>
    <row r="38" spans="1:14" ht="20.399999999999999" customHeight="1">
      <c r="A38" s="564" t="s">
        <v>165</v>
      </c>
      <c r="B38" s="573" t="s">
        <v>163</v>
      </c>
      <c r="C38" s="566">
        <v>0</v>
      </c>
      <c r="D38" s="566">
        <v>0</v>
      </c>
      <c r="E38" s="566">
        <v>0</v>
      </c>
      <c r="F38" s="566">
        <v>0</v>
      </c>
      <c r="G38" s="566">
        <v>0</v>
      </c>
      <c r="H38" s="566">
        <v>0</v>
      </c>
      <c r="I38" s="566">
        <v>0</v>
      </c>
      <c r="J38" s="566">
        <v>0</v>
      </c>
      <c r="K38" s="566">
        <v>0</v>
      </c>
      <c r="L38" s="567">
        <f t="shared" si="4"/>
        <v>0</v>
      </c>
    </row>
    <row r="39" spans="1:14" ht="20.399999999999999" customHeight="1">
      <c r="A39" s="568" t="s">
        <v>133</v>
      </c>
      <c r="B39" s="571" t="s">
        <v>83</v>
      </c>
      <c r="C39" s="570">
        <f>SUM(C24:C38)</f>
        <v>1055784171.16</v>
      </c>
      <c r="D39" s="570">
        <f t="shared" ref="D39:K39" si="6">SUM(D24:D38)</f>
        <v>104540563.5</v>
      </c>
      <c r="E39" s="570">
        <f t="shared" si="6"/>
        <v>113313559.72</v>
      </c>
      <c r="F39" s="570">
        <f t="shared" si="6"/>
        <v>174756476.34</v>
      </c>
      <c r="G39" s="570">
        <f t="shared" si="6"/>
        <v>191587764.12</v>
      </c>
      <c r="H39" s="570">
        <f t="shared" si="6"/>
        <v>451988992.76000005</v>
      </c>
      <c r="I39" s="570">
        <f t="shared" si="6"/>
        <v>123983400</v>
      </c>
      <c r="J39" s="570">
        <f t="shared" si="6"/>
        <v>88885837.760000005</v>
      </c>
      <c r="K39" s="570">
        <f t="shared" si="6"/>
        <v>78374436.980000004</v>
      </c>
      <c r="L39" s="570">
        <f>SUM(L24:L38)</f>
        <v>2383215202.3399997</v>
      </c>
    </row>
    <row r="40" spans="1:14" ht="37.799999999999997" customHeight="1">
      <c r="A40" s="568" t="s">
        <v>161</v>
      </c>
      <c r="B40" s="571" t="s">
        <v>1411</v>
      </c>
      <c r="C40" s="570">
        <f>C39-C35-C38</f>
        <v>977451671.15999997</v>
      </c>
      <c r="D40" s="570">
        <f t="shared" ref="D40:K40" si="7">D39-D35-D38</f>
        <v>100216397.44</v>
      </c>
      <c r="E40" s="570">
        <f t="shared" si="7"/>
        <v>102116371.05</v>
      </c>
      <c r="F40" s="570">
        <f t="shared" si="7"/>
        <v>161337921.65000001</v>
      </c>
      <c r="G40" s="570">
        <f t="shared" si="7"/>
        <v>181186964.12</v>
      </c>
      <c r="H40" s="570">
        <f t="shared" si="7"/>
        <v>397961382.44000006</v>
      </c>
      <c r="I40" s="570">
        <f t="shared" si="7"/>
        <v>115537000</v>
      </c>
      <c r="J40" s="570">
        <f t="shared" si="7"/>
        <v>77281850.170000002</v>
      </c>
      <c r="K40" s="570">
        <f t="shared" si="7"/>
        <v>69835930.680000007</v>
      </c>
      <c r="L40" s="572">
        <f>SUM(C40:K40)</f>
        <v>2182925488.71</v>
      </c>
    </row>
    <row r="41" spans="1:14" ht="20.399999999999999" customHeight="1">
      <c r="A41" s="574"/>
      <c r="B41" s="575"/>
      <c r="C41" s="576"/>
      <c r="D41" s="577"/>
      <c r="E41" s="577"/>
      <c r="F41" s="577"/>
      <c r="G41" s="577"/>
      <c r="H41" s="577"/>
      <c r="I41" s="577"/>
      <c r="J41" s="577"/>
      <c r="K41" s="577"/>
      <c r="L41" s="578"/>
    </row>
    <row r="42" spans="1:14" ht="20.399999999999999" customHeight="1">
      <c r="A42" s="564"/>
      <c r="B42" s="571" t="s">
        <v>167</v>
      </c>
      <c r="C42" s="570">
        <f>C21-C39</f>
        <v>126915982.51000011</v>
      </c>
      <c r="D42" s="570">
        <f t="shared" ref="D42:K42" si="8">D21-D39</f>
        <v>11001557.720000014</v>
      </c>
      <c r="E42" s="570">
        <f t="shared" si="8"/>
        <v>10775602.139999986</v>
      </c>
      <c r="F42" s="570">
        <f t="shared" si="8"/>
        <v>13142497.919999987</v>
      </c>
      <c r="G42" s="570">
        <f t="shared" si="8"/>
        <v>10253238.089999974</v>
      </c>
      <c r="H42" s="570">
        <f t="shared" si="8"/>
        <v>16967052.209999979</v>
      </c>
      <c r="I42" s="570">
        <f t="shared" si="8"/>
        <v>39972700</v>
      </c>
      <c r="J42" s="570">
        <f t="shared" si="8"/>
        <v>38056237.899999991</v>
      </c>
      <c r="K42" s="570">
        <f t="shared" si="8"/>
        <v>2362074.1199999899</v>
      </c>
      <c r="L42" s="572">
        <f>SUM(C42:K42)</f>
        <v>269446942.61000007</v>
      </c>
    </row>
    <row r="43" spans="1:14" ht="20.399999999999999" customHeight="1">
      <c r="A43" s="564"/>
      <c r="B43" s="573" t="s">
        <v>71</v>
      </c>
      <c r="C43" s="566">
        <f>C22-C40</f>
        <v>68667096.730000138</v>
      </c>
      <c r="D43" s="566">
        <f t="shared" ref="D43:K43" si="9">D22-D40</f>
        <v>11781838.250000015</v>
      </c>
      <c r="E43" s="566">
        <f t="shared" si="9"/>
        <v>15193350.62999998</v>
      </c>
      <c r="F43" s="566">
        <f t="shared" si="9"/>
        <v>718671.96999999881</v>
      </c>
      <c r="G43" s="566">
        <f t="shared" si="9"/>
        <v>9445612.1999999881</v>
      </c>
      <c r="H43" s="566">
        <f t="shared" si="9"/>
        <v>54164662.529999971</v>
      </c>
      <c r="I43" s="566">
        <f t="shared" si="9"/>
        <v>15063000</v>
      </c>
      <c r="J43" s="566">
        <f t="shared" si="9"/>
        <v>366375.48999999464</v>
      </c>
      <c r="K43" s="566">
        <f t="shared" si="9"/>
        <v>3960189.1999999881</v>
      </c>
      <c r="L43" s="567">
        <f>SUM(C43:K43)</f>
        <v>179360797.00000006</v>
      </c>
      <c r="N43" s="551"/>
    </row>
    <row r="44" spans="1:14" ht="20.399999999999999" customHeight="1">
      <c r="A44" s="564"/>
      <c r="B44" s="573" t="s">
        <v>168</v>
      </c>
      <c r="C44" s="570" t="str">
        <f>IF(C43&gt;0,"แผนเกินดุล",IF(C43=0,"สมดุล","ขาดดุล"))</f>
        <v>แผนเกินดุล</v>
      </c>
      <c r="D44" s="570" t="str">
        <f t="shared" ref="D44:L44" si="10">IF(D43&gt;0,"แผนเกินดุล",IF(D43=0,"สมดุล","ขาดดุล"))</f>
        <v>แผนเกินดุล</v>
      </c>
      <c r="E44" s="570" t="str">
        <f t="shared" si="10"/>
        <v>แผนเกินดุล</v>
      </c>
      <c r="F44" s="570" t="str">
        <f t="shared" si="10"/>
        <v>แผนเกินดุล</v>
      </c>
      <c r="G44" s="570" t="str">
        <f t="shared" si="10"/>
        <v>แผนเกินดุล</v>
      </c>
      <c r="H44" s="570" t="str">
        <f t="shared" si="10"/>
        <v>แผนเกินดุล</v>
      </c>
      <c r="I44" s="570" t="str">
        <f t="shared" si="10"/>
        <v>แผนเกินดุล</v>
      </c>
      <c r="J44" s="570" t="str">
        <f t="shared" si="10"/>
        <v>แผนเกินดุล</v>
      </c>
      <c r="K44" s="570" t="str">
        <f t="shared" si="10"/>
        <v>แผนเกินดุล</v>
      </c>
      <c r="L44" s="570" t="str">
        <f t="shared" si="10"/>
        <v>แผนเกินดุล</v>
      </c>
      <c r="N44" s="552"/>
    </row>
    <row r="45" spans="1:14" ht="20.399999999999999" customHeight="1">
      <c r="A45" s="564"/>
      <c r="B45" s="579" t="s">
        <v>151</v>
      </c>
      <c r="C45" s="566">
        <f t="shared" ref="C45:L45" si="11">IF(C43&lt;=0,0,ROUNDUP((C43*20%),2))</f>
        <v>13733419.35</v>
      </c>
      <c r="D45" s="566">
        <f t="shared" si="11"/>
        <v>2356367.65</v>
      </c>
      <c r="E45" s="566">
        <f t="shared" si="11"/>
        <v>3038670.13</v>
      </c>
      <c r="F45" s="566">
        <f t="shared" si="11"/>
        <v>143734.40000000002</v>
      </c>
      <c r="G45" s="566">
        <f t="shared" si="11"/>
        <v>1889122.44</v>
      </c>
      <c r="H45" s="566">
        <f t="shared" si="11"/>
        <v>10832932.51</v>
      </c>
      <c r="I45" s="566">
        <f t="shared" si="11"/>
        <v>3012600</v>
      </c>
      <c r="J45" s="566">
        <f t="shared" si="11"/>
        <v>73275.099999999991</v>
      </c>
      <c r="K45" s="566">
        <f t="shared" si="11"/>
        <v>792037.84</v>
      </c>
      <c r="L45" s="566">
        <f t="shared" si="11"/>
        <v>35872159.399999999</v>
      </c>
    </row>
    <row r="46" spans="1:14" ht="20.399999999999999" customHeight="1">
      <c r="A46" s="564"/>
      <c r="B46" s="573" t="s">
        <v>84</v>
      </c>
      <c r="C46" s="566">
        <f t="shared" ref="C46:L46" si="12">IF(C43&lt;0,0-C140,((C43*20%)-C140))</f>
        <v>-92511723.172571406</v>
      </c>
      <c r="D46" s="566">
        <f t="shared" si="12"/>
        <v>-14338248.479999997</v>
      </c>
      <c r="E46" s="566">
        <f t="shared" si="12"/>
        <v>-23751431.514000006</v>
      </c>
      <c r="F46" s="566">
        <f t="shared" si="12"/>
        <v>-15247984.966</v>
      </c>
      <c r="G46" s="566">
        <f t="shared" si="12"/>
        <v>-7140387.5600000024</v>
      </c>
      <c r="H46" s="566">
        <f t="shared" si="12"/>
        <v>-63060512.494000003</v>
      </c>
      <c r="I46" s="566">
        <f t="shared" si="12"/>
        <v>-16987400</v>
      </c>
      <c r="J46" s="566">
        <f t="shared" si="12"/>
        <v>-12938974.902000001</v>
      </c>
      <c r="K46" s="566">
        <f t="shared" si="12"/>
        <v>-15775270.940000001</v>
      </c>
      <c r="L46" s="566">
        <f t="shared" si="12"/>
        <v>-261751934.0285714</v>
      </c>
    </row>
    <row r="47" spans="1:14" ht="20.399999999999999" customHeight="1">
      <c r="A47" s="564" t="s">
        <v>134</v>
      </c>
      <c r="B47" s="573" t="s">
        <v>1305</v>
      </c>
      <c r="C47" s="566">
        <v>992570952.78000021</v>
      </c>
      <c r="D47" s="566">
        <v>82859820.729999989</v>
      </c>
      <c r="E47" s="566">
        <v>132955575.69000004</v>
      </c>
      <c r="F47" s="566">
        <v>134107739.41</v>
      </c>
      <c r="G47" s="566">
        <v>97852195.540000021</v>
      </c>
      <c r="H47" s="566">
        <v>598170457.6700002</v>
      </c>
      <c r="I47" s="566">
        <v>75285641.070000008</v>
      </c>
      <c r="J47" s="566">
        <v>89001132.610000014</v>
      </c>
      <c r="K47" s="566">
        <v>90837063.879999965</v>
      </c>
      <c r="L47" s="567">
        <f>SUM(C47:K47)</f>
        <v>2293640579.3800006</v>
      </c>
    </row>
    <row r="48" spans="1:14" ht="20.399999999999999" customHeight="1">
      <c r="A48" s="564" t="s">
        <v>135</v>
      </c>
      <c r="B48" s="573" t="s">
        <v>1306</v>
      </c>
      <c r="C48" s="566">
        <v>746567075.07999992</v>
      </c>
      <c r="D48" s="566">
        <v>51418803.979999997</v>
      </c>
      <c r="E48" s="566">
        <v>108007396.87</v>
      </c>
      <c r="F48" s="566">
        <v>98888335.360000014</v>
      </c>
      <c r="G48" s="566">
        <v>79588463.579999998</v>
      </c>
      <c r="H48" s="566">
        <v>329527965.38000005</v>
      </c>
      <c r="I48" s="566">
        <v>48185775.149999999</v>
      </c>
      <c r="J48" s="566">
        <v>56374682.170000002</v>
      </c>
      <c r="K48" s="566">
        <v>64960672.480000004</v>
      </c>
      <c r="L48" s="567">
        <f>SUM(C48:K48)</f>
        <v>1583519170.0500002</v>
      </c>
    </row>
    <row r="49" spans="1:13" ht="20.399999999999999" customHeight="1">
      <c r="A49" s="564" t="s">
        <v>136</v>
      </c>
      <c r="B49" s="573" t="s">
        <v>1307</v>
      </c>
      <c r="C49" s="580">
        <v>107654621.97000001</v>
      </c>
      <c r="D49" s="580">
        <v>13386460.629999999</v>
      </c>
      <c r="E49" s="580">
        <v>16046388.640000001</v>
      </c>
      <c r="F49" s="580">
        <v>15007140.250000002</v>
      </c>
      <c r="G49" s="580">
        <v>17345064.690000001</v>
      </c>
      <c r="H49" s="580">
        <v>65341783.020000003</v>
      </c>
      <c r="I49" s="580">
        <v>10099558.699999999</v>
      </c>
      <c r="J49" s="580">
        <v>8298908.5100000016</v>
      </c>
      <c r="K49" s="580">
        <v>24276727.699999999</v>
      </c>
      <c r="L49" s="580">
        <f>SUM(C49:K49)</f>
        <v>277456654.11000001</v>
      </c>
      <c r="M49" s="550"/>
    </row>
    <row r="50" spans="1:13" ht="20.399999999999999" customHeight="1">
      <c r="A50" s="564" t="s">
        <v>166</v>
      </c>
      <c r="B50" s="573" t="s">
        <v>1409</v>
      </c>
      <c r="C50" s="566">
        <v>638912453.1099999</v>
      </c>
      <c r="D50" s="566">
        <v>38032343.349999994</v>
      </c>
      <c r="E50" s="566">
        <v>91961008.230000004</v>
      </c>
      <c r="F50" s="566">
        <v>83881195.110000014</v>
      </c>
      <c r="G50" s="566">
        <v>62243398.890000001</v>
      </c>
      <c r="H50" s="566">
        <v>264186182.36000004</v>
      </c>
      <c r="I50" s="566">
        <v>38086216.450000003</v>
      </c>
      <c r="J50" s="566">
        <v>48075773.659999996</v>
      </c>
      <c r="K50" s="566">
        <v>40683944.780000001</v>
      </c>
      <c r="L50" s="580">
        <f>SUM(C50:K50)</f>
        <v>1306062515.9400001</v>
      </c>
    </row>
    <row r="51" spans="1:13" ht="20.399999999999999" customHeight="1">
      <c r="A51" s="581"/>
      <c r="B51" s="582"/>
      <c r="C51" s="583"/>
      <c r="D51" s="583"/>
      <c r="E51" s="583"/>
      <c r="F51" s="583"/>
      <c r="G51" s="583"/>
      <c r="H51" s="583"/>
      <c r="I51" s="583"/>
      <c r="J51" s="583"/>
      <c r="K51" s="583"/>
      <c r="L51" s="577"/>
    </row>
    <row r="52" spans="1:13" s="548" customFormat="1" ht="20.399999999999999" customHeight="1">
      <c r="A52" s="1126" t="s">
        <v>137</v>
      </c>
      <c r="B52" s="1127"/>
      <c r="C52" s="584" t="s">
        <v>138</v>
      </c>
      <c r="D52" s="585" t="s">
        <v>140</v>
      </c>
      <c r="E52" s="585" t="s">
        <v>141</v>
      </c>
      <c r="F52" s="585" t="s">
        <v>142</v>
      </c>
      <c r="G52" s="585" t="s">
        <v>143</v>
      </c>
      <c r="H52" s="585" t="s">
        <v>144</v>
      </c>
      <c r="I52" s="585" t="s">
        <v>145</v>
      </c>
      <c r="J52" s="585" t="s">
        <v>146</v>
      </c>
      <c r="K52" s="585" t="s">
        <v>147</v>
      </c>
      <c r="L52" s="585" t="s">
        <v>139</v>
      </c>
    </row>
    <row r="53" spans="1:13" s="548" customFormat="1" ht="20.399999999999999" customHeight="1">
      <c r="A53" s="1128"/>
      <c r="B53" s="1129"/>
      <c r="C53" s="586" t="s">
        <v>139</v>
      </c>
      <c r="D53" s="587"/>
      <c r="E53" s="587"/>
      <c r="F53" s="587"/>
      <c r="G53" s="587"/>
      <c r="H53" s="587"/>
      <c r="I53" s="587"/>
      <c r="J53" s="587"/>
      <c r="K53" s="587"/>
      <c r="L53" s="587"/>
    </row>
    <row r="54" spans="1:13" s="553" customFormat="1" ht="28.2" customHeight="1">
      <c r="A54" s="1109" t="s">
        <v>208</v>
      </c>
      <c r="B54" s="1110"/>
      <c r="C54" s="588">
        <f t="shared" ref="C54:K54" si="13">C22</f>
        <v>1046118767.8900001</v>
      </c>
      <c r="D54" s="588">
        <f t="shared" si="13"/>
        <v>111998235.69000001</v>
      </c>
      <c r="E54" s="588">
        <f t="shared" si="13"/>
        <v>117309721.67999998</v>
      </c>
      <c r="F54" s="588">
        <f t="shared" si="13"/>
        <v>162056593.62</v>
      </c>
      <c r="G54" s="588">
        <f t="shared" si="13"/>
        <v>190632576.31999999</v>
      </c>
      <c r="H54" s="588">
        <f t="shared" si="13"/>
        <v>452126044.97000003</v>
      </c>
      <c r="I54" s="588">
        <f t="shared" si="13"/>
        <v>130600000</v>
      </c>
      <c r="J54" s="588">
        <f t="shared" si="13"/>
        <v>77648225.659999996</v>
      </c>
      <c r="K54" s="588">
        <f t="shared" si="13"/>
        <v>73796119.879999995</v>
      </c>
      <c r="L54" s="566">
        <f t="shared" ref="L54:L56" si="14">SUM(C54:K54)</f>
        <v>2362286285.71</v>
      </c>
    </row>
    <row r="55" spans="1:13" s="553" customFormat="1" ht="52.2" customHeight="1">
      <c r="A55" s="1109" t="s">
        <v>209</v>
      </c>
      <c r="B55" s="1110"/>
      <c r="C55" s="588">
        <f t="shared" ref="C55:K55" si="15">C40</f>
        <v>977451671.15999997</v>
      </c>
      <c r="D55" s="588">
        <f t="shared" si="15"/>
        <v>100216397.44</v>
      </c>
      <c r="E55" s="588">
        <f t="shared" si="15"/>
        <v>102116371.05</v>
      </c>
      <c r="F55" s="588">
        <f t="shared" si="15"/>
        <v>161337921.65000001</v>
      </c>
      <c r="G55" s="588">
        <f t="shared" si="15"/>
        <v>181186964.12</v>
      </c>
      <c r="H55" s="588">
        <f t="shared" si="15"/>
        <v>397961382.44000006</v>
      </c>
      <c r="I55" s="588">
        <f t="shared" si="15"/>
        <v>115537000</v>
      </c>
      <c r="J55" s="588">
        <f t="shared" si="15"/>
        <v>77281850.170000002</v>
      </c>
      <c r="K55" s="588">
        <f t="shared" si="15"/>
        <v>69835930.680000007</v>
      </c>
      <c r="L55" s="566">
        <f t="shared" si="14"/>
        <v>2182925488.71</v>
      </c>
    </row>
    <row r="56" spans="1:13" s="553" customFormat="1" ht="52.2" customHeight="1">
      <c r="A56" s="1109" t="s">
        <v>182</v>
      </c>
      <c r="B56" s="1110"/>
      <c r="C56" s="566">
        <f>SUM(C54-C55)</f>
        <v>68667096.730000138</v>
      </c>
      <c r="D56" s="566">
        <f>SUM(D54-D55)</f>
        <v>11781838.250000015</v>
      </c>
      <c r="E56" s="566">
        <f t="shared" ref="E56:K56" si="16">SUM(E54-E55)</f>
        <v>15193350.62999998</v>
      </c>
      <c r="F56" s="566">
        <f t="shared" si="16"/>
        <v>718671.96999999881</v>
      </c>
      <c r="G56" s="566">
        <f t="shared" si="16"/>
        <v>9445612.1999999881</v>
      </c>
      <c r="H56" s="566">
        <f t="shared" si="16"/>
        <v>54164662.529999971</v>
      </c>
      <c r="I56" s="566">
        <f t="shared" si="16"/>
        <v>15063000</v>
      </c>
      <c r="J56" s="566">
        <f t="shared" si="16"/>
        <v>366375.48999999464</v>
      </c>
      <c r="K56" s="566">
        <f t="shared" si="16"/>
        <v>3960189.1999999881</v>
      </c>
      <c r="L56" s="566">
        <f t="shared" si="14"/>
        <v>179360797.00000006</v>
      </c>
    </row>
    <row r="57" spans="1:13" s="553" customFormat="1" ht="28.2" customHeight="1">
      <c r="A57" s="1109" t="s">
        <v>153</v>
      </c>
      <c r="B57" s="1110"/>
      <c r="C57" s="570" t="str">
        <f>IF(C56&gt;0,"แผนเกินดุล",IF(C56=0,"สมดุล","ขาดดุล"))</f>
        <v>แผนเกินดุล</v>
      </c>
      <c r="D57" s="570" t="str">
        <f t="shared" ref="D57:L57" si="17">IF(D56&gt;0,"แผนเกินดุล",IF(D56=0,"สมดุล","ขาดดุล"))</f>
        <v>แผนเกินดุล</v>
      </c>
      <c r="E57" s="570" t="str">
        <f t="shared" si="17"/>
        <v>แผนเกินดุล</v>
      </c>
      <c r="F57" s="570" t="str">
        <f t="shared" si="17"/>
        <v>แผนเกินดุล</v>
      </c>
      <c r="G57" s="570" t="str">
        <f t="shared" si="17"/>
        <v>แผนเกินดุล</v>
      </c>
      <c r="H57" s="570" t="str">
        <f t="shared" si="17"/>
        <v>แผนเกินดุล</v>
      </c>
      <c r="I57" s="570" t="str">
        <f t="shared" si="17"/>
        <v>แผนเกินดุล</v>
      </c>
      <c r="J57" s="570" t="str">
        <f t="shared" si="17"/>
        <v>แผนเกินดุล</v>
      </c>
      <c r="K57" s="570" t="str">
        <f>IF(K56&gt;0,"แผนเกินดุล",IF(K56=0,"สมดุล","ขาดดุล"))</f>
        <v>แผนเกินดุล</v>
      </c>
      <c r="L57" s="570" t="str">
        <f t="shared" si="17"/>
        <v>แผนเกินดุล</v>
      </c>
    </row>
    <row r="58" spans="1:13" s="553" customFormat="1" ht="28.2" customHeight="1">
      <c r="A58" s="1109" t="s">
        <v>151</v>
      </c>
      <c r="B58" s="1110"/>
      <c r="C58" s="566">
        <f t="shared" ref="C58:L58" si="18">IF(C56&lt;=0,0,ROUNDUP((C56*20%),2))</f>
        <v>13733419.35</v>
      </c>
      <c r="D58" s="566">
        <f t="shared" si="18"/>
        <v>2356367.65</v>
      </c>
      <c r="E58" s="566">
        <f t="shared" si="18"/>
        <v>3038670.13</v>
      </c>
      <c r="F58" s="566">
        <f t="shared" si="18"/>
        <v>143734.40000000002</v>
      </c>
      <c r="G58" s="566">
        <f t="shared" si="18"/>
        <v>1889122.44</v>
      </c>
      <c r="H58" s="566">
        <f t="shared" si="18"/>
        <v>10832932.51</v>
      </c>
      <c r="I58" s="566">
        <f t="shared" si="18"/>
        <v>3012600</v>
      </c>
      <c r="J58" s="566">
        <f t="shared" si="18"/>
        <v>73275.099999999991</v>
      </c>
      <c r="K58" s="566">
        <f t="shared" si="18"/>
        <v>792037.84</v>
      </c>
      <c r="L58" s="566">
        <f t="shared" si="18"/>
        <v>35872159.399999999</v>
      </c>
    </row>
    <row r="59" spans="1:13" s="553" customFormat="1" ht="28.2" customHeight="1">
      <c r="A59" s="1109" t="s">
        <v>1308</v>
      </c>
      <c r="B59" s="1110"/>
      <c r="C59" s="566">
        <f>C140+C145</f>
        <v>106245142.51857144</v>
      </c>
      <c r="D59" s="566">
        <f t="shared" ref="D59:L59" si="19">D140+D145</f>
        <v>16694616.129999999</v>
      </c>
      <c r="E59" s="566">
        <f t="shared" si="19"/>
        <v>26790101.640000001</v>
      </c>
      <c r="F59" s="566">
        <f t="shared" si="19"/>
        <v>15975759.359999999</v>
      </c>
      <c r="G59" s="566">
        <f t="shared" si="19"/>
        <v>21029510</v>
      </c>
      <c r="H59" s="566">
        <f t="shared" si="19"/>
        <v>81484545</v>
      </c>
      <c r="I59" s="566">
        <f t="shared" si="19"/>
        <v>20000000</v>
      </c>
      <c r="J59" s="566">
        <f t="shared" si="19"/>
        <v>13012250</v>
      </c>
      <c r="K59" s="566">
        <f t="shared" si="19"/>
        <v>16567308.779999999</v>
      </c>
      <c r="L59" s="566">
        <f t="shared" si="19"/>
        <v>317799233.4285714</v>
      </c>
    </row>
    <row r="60" spans="1:13" s="553" customFormat="1" ht="28.2" customHeight="1">
      <c r="A60" s="1109" t="s">
        <v>154</v>
      </c>
      <c r="B60" s="1110"/>
      <c r="C60" s="566">
        <f t="shared" ref="C60:L60" si="20">IF(C56=0,0,(C59/C56)*100)</f>
        <v>154.72496665517787</v>
      </c>
      <c r="D60" s="566">
        <f t="shared" si="20"/>
        <v>141.69788937647297</v>
      </c>
      <c r="E60" s="566">
        <f t="shared" si="20"/>
        <v>176.3278047904831</v>
      </c>
      <c r="F60" s="566">
        <f t="shared" si="20"/>
        <v>2222.9556775395076</v>
      </c>
      <c r="G60" s="566">
        <f t="shared" si="20"/>
        <v>222.63787200579785</v>
      </c>
      <c r="H60" s="566">
        <f t="shared" si="20"/>
        <v>150.43857229770143</v>
      </c>
      <c r="I60" s="566">
        <f t="shared" si="20"/>
        <v>132.77567549624908</v>
      </c>
      <c r="J60" s="566">
        <f t="shared" si="20"/>
        <v>3551.6158572726008</v>
      </c>
      <c r="K60" s="566">
        <f t="shared" si="20"/>
        <v>418.34639567220802</v>
      </c>
      <c r="L60" s="566">
        <f t="shared" si="20"/>
        <v>177.18433389241201</v>
      </c>
    </row>
    <row r="61" spans="1:13" s="553" customFormat="1" ht="28.2" customHeight="1">
      <c r="A61" s="1109" t="s">
        <v>174</v>
      </c>
      <c r="B61" s="1110"/>
      <c r="C61" s="566">
        <f>C58-C59</f>
        <v>-92511723.168571442</v>
      </c>
      <c r="D61" s="566">
        <f t="shared" ref="D61:L61" si="21">D58-D59</f>
        <v>-14338248.479999999</v>
      </c>
      <c r="E61" s="566">
        <f t="shared" si="21"/>
        <v>-23751431.510000002</v>
      </c>
      <c r="F61" s="566">
        <f t="shared" si="21"/>
        <v>-15832024.959999999</v>
      </c>
      <c r="G61" s="566">
        <f t="shared" si="21"/>
        <v>-19140387.559999999</v>
      </c>
      <c r="H61" s="566">
        <f t="shared" si="21"/>
        <v>-70651612.489999995</v>
      </c>
      <c r="I61" s="566">
        <f t="shared" si="21"/>
        <v>-16987400</v>
      </c>
      <c r="J61" s="566">
        <f t="shared" si="21"/>
        <v>-12938974.9</v>
      </c>
      <c r="K61" s="566">
        <f t="shared" si="21"/>
        <v>-15775270.939999999</v>
      </c>
      <c r="L61" s="566">
        <f t="shared" si="21"/>
        <v>-281927074.02857143</v>
      </c>
    </row>
    <row r="62" spans="1:13" s="553" customFormat="1" ht="28.2" customHeight="1">
      <c r="A62" s="1109" t="s">
        <v>175</v>
      </c>
      <c r="B62" s="1110"/>
      <c r="C62" s="589" t="str">
        <f>IF(C61&gt;=0,"ไม่เกิน","เกิน")</f>
        <v>เกิน</v>
      </c>
      <c r="D62" s="589" t="str">
        <f t="shared" ref="D62:L62" si="22">IF(D61&gt;=0,"ไม่เกิน","เกิน")</f>
        <v>เกิน</v>
      </c>
      <c r="E62" s="589" t="str">
        <f t="shared" si="22"/>
        <v>เกิน</v>
      </c>
      <c r="F62" s="589" t="str">
        <f t="shared" si="22"/>
        <v>เกิน</v>
      </c>
      <c r="G62" s="589" t="str">
        <f t="shared" si="22"/>
        <v>เกิน</v>
      </c>
      <c r="H62" s="589" t="str">
        <f t="shared" si="22"/>
        <v>เกิน</v>
      </c>
      <c r="I62" s="589" t="str">
        <f t="shared" si="22"/>
        <v>เกิน</v>
      </c>
      <c r="J62" s="589" t="str">
        <f t="shared" si="22"/>
        <v>เกิน</v>
      </c>
      <c r="K62" s="589" t="str">
        <f t="shared" si="22"/>
        <v>เกิน</v>
      </c>
      <c r="L62" s="589" t="str">
        <f t="shared" si="22"/>
        <v>เกิน</v>
      </c>
    </row>
    <row r="63" spans="1:13" s="553" customFormat="1" ht="28.2" customHeight="1">
      <c r="A63" s="1109" t="s">
        <v>1305</v>
      </c>
      <c r="B63" s="1110"/>
      <c r="C63" s="566">
        <f t="shared" ref="C63:L63" si="23">C47</f>
        <v>992570952.78000021</v>
      </c>
      <c r="D63" s="566">
        <f t="shared" si="23"/>
        <v>82859820.729999989</v>
      </c>
      <c r="E63" s="566">
        <f t="shared" si="23"/>
        <v>132955575.69000004</v>
      </c>
      <c r="F63" s="566">
        <f t="shared" si="23"/>
        <v>134107739.41</v>
      </c>
      <c r="G63" s="566">
        <f t="shared" si="23"/>
        <v>97852195.540000021</v>
      </c>
      <c r="H63" s="566">
        <f t="shared" si="23"/>
        <v>598170457.6700002</v>
      </c>
      <c r="I63" s="566">
        <f t="shared" si="23"/>
        <v>75285641.070000008</v>
      </c>
      <c r="J63" s="566">
        <f t="shared" si="23"/>
        <v>89001132.610000014</v>
      </c>
      <c r="K63" s="566">
        <f t="shared" si="23"/>
        <v>90837063.879999965</v>
      </c>
      <c r="L63" s="566">
        <f t="shared" si="23"/>
        <v>2293640579.3800006</v>
      </c>
    </row>
    <row r="64" spans="1:13" s="553" customFormat="1" ht="28.2" customHeight="1">
      <c r="A64" s="1109" t="s">
        <v>1409</v>
      </c>
      <c r="B64" s="1110"/>
      <c r="C64" s="566">
        <f>C50</f>
        <v>638912453.1099999</v>
      </c>
      <c r="D64" s="566">
        <f t="shared" ref="D64:L64" si="24">D50</f>
        <v>38032343.349999994</v>
      </c>
      <c r="E64" s="566">
        <f t="shared" si="24"/>
        <v>91961008.230000004</v>
      </c>
      <c r="F64" s="566">
        <f>F50</f>
        <v>83881195.110000014</v>
      </c>
      <c r="G64" s="566">
        <f t="shared" si="24"/>
        <v>62243398.890000001</v>
      </c>
      <c r="H64" s="566">
        <f t="shared" si="24"/>
        <v>264186182.36000004</v>
      </c>
      <c r="I64" s="566">
        <f t="shared" si="24"/>
        <v>38086216.450000003</v>
      </c>
      <c r="J64" s="566">
        <f t="shared" si="24"/>
        <v>48075773.659999996</v>
      </c>
      <c r="K64" s="566">
        <f t="shared" si="24"/>
        <v>40683944.780000001</v>
      </c>
      <c r="L64" s="566">
        <f t="shared" si="24"/>
        <v>1306062515.9400001</v>
      </c>
    </row>
    <row r="65" spans="1:13" s="553" customFormat="1" ht="28.2" customHeight="1">
      <c r="A65" s="1109" t="s">
        <v>155</v>
      </c>
      <c r="B65" s="1110"/>
      <c r="C65" s="566">
        <f>SUM(C55/12)</f>
        <v>81454305.929999992</v>
      </c>
      <c r="D65" s="566">
        <f t="shared" ref="D65:L65" si="25">SUM(D55/12)</f>
        <v>8351366.4533333331</v>
      </c>
      <c r="E65" s="566">
        <f t="shared" si="25"/>
        <v>8509697.5875000004</v>
      </c>
      <c r="F65" s="566">
        <f t="shared" si="25"/>
        <v>13444826.804166667</v>
      </c>
      <c r="G65" s="566">
        <f t="shared" si="25"/>
        <v>15098913.676666668</v>
      </c>
      <c r="H65" s="566">
        <f t="shared" si="25"/>
        <v>33163448.536666673</v>
      </c>
      <c r="I65" s="566">
        <f t="shared" si="25"/>
        <v>9628083.333333334</v>
      </c>
      <c r="J65" s="566">
        <f t="shared" si="25"/>
        <v>6440154.1808333332</v>
      </c>
      <c r="K65" s="566">
        <f t="shared" si="25"/>
        <v>5819660.8900000006</v>
      </c>
      <c r="L65" s="566">
        <f t="shared" si="25"/>
        <v>181910457.39250001</v>
      </c>
    </row>
    <row r="66" spans="1:13" s="553" customFormat="1" ht="28.2" customHeight="1">
      <c r="A66" s="1109" t="s">
        <v>176</v>
      </c>
      <c r="B66" s="1110"/>
      <c r="C66" s="566">
        <f>SUM(C63/C65)</f>
        <v>12.185616726425653</v>
      </c>
      <c r="D66" s="566">
        <f t="shared" ref="D66:L66" si="26">SUM(D63/D65)</f>
        <v>9.921708165126395</v>
      </c>
      <c r="E66" s="566">
        <f t="shared" si="26"/>
        <v>15.624007119277673</v>
      </c>
      <c r="F66" s="566">
        <f t="shared" si="26"/>
        <v>9.9746721444145976</v>
      </c>
      <c r="G66" s="566">
        <f t="shared" si="26"/>
        <v>6.4807440876503177</v>
      </c>
      <c r="H66" s="566">
        <f t="shared" si="26"/>
        <v>18.037040297803831</v>
      </c>
      <c r="I66" s="566">
        <f t="shared" si="26"/>
        <v>7.8193798769225449</v>
      </c>
      <c r="J66" s="566">
        <f t="shared" si="26"/>
        <v>13.819720787877719</v>
      </c>
      <c r="K66" s="566">
        <f t="shared" si="26"/>
        <v>15.608652393490226</v>
      </c>
      <c r="L66" s="566">
        <f t="shared" si="26"/>
        <v>12.608624112417658</v>
      </c>
    </row>
    <row r="67" spans="1:13" s="553" customFormat="1" ht="28.2" customHeight="1">
      <c r="A67" s="1109" t="s">
        <v>177</v>
      </c>
      <c r="B67" s="1110"/>
      <c r="C67" s="566">
        <f>IF(AND(C63&gt;0,C61&gt;0),(C63-C61),(C63+C61))</f>
        <v>900059229.61142874</v>
      </c>
      <c r="D67" s="566">
        <f t="shared" ref="D67:L67" si="27">IF(AND(D63&gt;0,D61&gt;0),(D63-D61),(D63+D61))</f>
        <v>68521572.249999985</v>
      </c>
      <c r="E67" s="566">
        <f t="shared" si="27"/>
        <v>109204144.18000004</v>
      </c>
      <c r="F67" s="566">
        <f t="shared" si="27"/>
        <v>118275714.45</v>
      </c>
      <c r="G67" s="566">
        <f t="shared" si="27"/>
        <v>78711807.980000019</v>
      </c>
      <c r="H67" s="566">
        <f t="shared" si="27"/>
        <v>527518845.18000019</v>
      </c>
      <c r="I67" s="566">
        <f t="shared" si="27"/>
        <v>58298241.070000008</v>
      </c>
      <c r="J67" s="566">
        <f t="shared" si="27"/>
        <v>76062157.710000008</v>
      </c>
      <c r="K67" s="566">
        <f t="shared" si="27"/>
        <v>75061792.939999968</v>
      </c>
      <c r="L67" s="566">
        <f t="shared" si="27"/>
        <v>2011713505.3514292</v>
      </c>
      <c r="M67" s="554"/>
    </row>
    <row r="68" spans="1:13" s="553" customFormat="1" ht="52.2" customHeight="1">
      <c r="A68" s="1109" t="s">
        <v>178</v>
      </c>
      <c r="B68" s="1110"/>
      <c r="C68" s="566">
        <f>SUM(C67/C65)</f>
        <v>11.049866785249137</v>
      </c>
      <c r="D68" s="566">
        <f t="shared" ref="D68:L68" si="28">SUM(D67/D65)</f>
        <v>8.2048336200898646</v>
      </c>
      <c r="E68" s="566">
        <f t="shared" si="28"/>
        <v>12.832905406698746</v>
      </c>
      <c r="F68" s="566">
        <f t="shared" si="28"/>
        <v>8.7971170006701271</v>
      </c>
      <c r="G68" s="566">
        <f t="shared" si="28"/>
        <v>5.2130775541579846</v>
      </c>
      <c r="H68" s="566">
        <f t="shared" si="28"/>
        <v>15.906634214977879</v>
      </c>
      <c r="I68" s="566">
        <f t="shared" si="28"/>
        <v>6.0550204076616154</v>
      </c>
      <c r="J68" s="566">
        <f t="shared" si="28"/>
        <v>11.810611295047883</v>
      </c>
      <c r="K68" s="566">
        <f t="shared" si="28"/>
        <v>12.897966798886792</v>
      </c>
      <c r="L68" s="566">
        <f t="shared" si="28"/>
        <v>11.058811759297848</v>
      </c>
    </row>
    <row r="69" spans="1:13" s="553" customFormat="1" ht="28.2" customHeight="1">
      <c r="A69" s="1109" t="s">
        <v>179</v>
      </c>
      <c r="B69" s="1110"/>
      <c r="C69" s="590" t="str">
        <f t="shared" ref="C69:L69" si="29">IF(C56&gt;=0, "Normal", "Risk")</f>
        <v>Normal</v>
      </c>
      <c r="D69" s="590" t="str">
        <f t="shared" si="29"/>
        <v>Normal</v>
      </c>
      <c r="E69" s="590" t="str">
        <f t="shared" si="29"/>
        <v>Normal</v>
      </c>
      <c r="F69" s="590" t="str">
        <f t="shared" si="29"/>
        <v>Normal</v>
      </c>
      <c r="G69" s="590" t="str">
        <f t="shared" si="29"/>
        <v>Normal</v>
      </c>
      <c r="H69" s="590" t="str">
        <f t="shared" si="29"/>
        <v>Normal</v>
      </c>
      <c r="I69" s="590" t="str">
        <f t="shared" si="29"/>
        <v>Normal</v>
      </c>
      <c r="J69" s="590" t="str">
        <f t="shared" si="29"/>
        <v>Normal</v>
      </c>
      <c r="K69" s="590" t="str">
        <f t="shared" si="29"/>
        <v>Normal</v>
      </c>
      <c r="L69" s="590" t="str">
        <f t="shared" si="29"/>
        <v>Normal</v>
      </c>
    </row>
    <row r="70" spans="1:13" s="553" customFormat="1" ht="28.2" customHeight="1">
      <c r="A70" s="1109" t="s">
        <v>180</v>
      </c>
      <c r="B70" s="1110"/>
      <c r="C70" s="590" t="str">
        <f>IF(C61&gt;=0, "Normal", "Risk")</f>
        <v>Risk</v>
      </c>
      <c r="D70" s="590" t="str">
        <f t="shared" ref="D70:K70" si="30">IF(D61&gt;=0, "Normal", "Risk")</f>
        <v>Risk</v>
      </c>
      <c r="E70" s="590" t="str">
        <f t="shared" si="30"/>
        <v>Risk</v>
      </c>
      <c r="F70" s="590" t="str">
        <f t="shared" si="30"/>
        <v>Risk</v>
      </c>
      <c r="G70" s="590" t="str">
        <f t="shared" si="30"/>
        <v>Risk</v>
      </c>
      <c r="H70" s="590" t="str">
        <f t="shared" si="30"/>
        <v>Risk</v>
      </c>
      <c r="I70" s="590" t="str">
        <f t="shared" si="30"/>
        <v>Risk</v>
      </c>
      <c r="J70" s="590" t="str">
        <f t="shared" si="30"/>
        <v>Risk</v>
      </c>
      <c r="K70" s="590" t="str">
        <f t="shared" si="30"/>
        <v>Risk</v>
      </c>
      <c r="L70" s="590" t="str">
        <f t="shared" ref="L70" si="31">IF(L61&gt;=0, "Normal", "Risk")</f>
        <v>Risk</v>
      </c>
    </row>
    <row r="71" spans="1:13" s="553" customFormat="1" ht="28.2" customHeight="1">
      <c r="A71" s="1109" t="s">
        <v>181</v>
      </c>
      <c r="B71" s="1110"/>
      <c r="C71" s="590" t="str">
        <f>IF(C68&gt;1, "Normal", "Risk")</f>
        <v>Normal</v>
      </c>
      <c r="D71" s="590" t="str">
        <f t="shared" ref="D71:K71" si="32">IF(D68&gt;1, "Normal", "Risk")</f>
        <v>Normal</v>
      </c>
      <c r="E71" s="590" t="str">
        <f t="shared" si="32"/>
        <v>Normal</v>
      </c>
      <c r="F71" s="590" t="str">
        <f t="shared" si="32"/>
        <v>Normal</v>
      </c>
      <c r="G71" s="590" t="str">
        <f t="shared" si="32"/>
        <v>Normal</v>
      </c>
      <c r="H71" s="590" t="str">
        <f t="shared" si="32"/>
        <v>Normal</v>
      </c>
      <c r="I71" s="590" t="str">
        <f t="shared" si="32"/>
        <v>Normal</v>
      </c>
      <c r="J71" s="590" t="str">
        <f t="shared" si="32"/>
        <v>Normal</v>
      </c>
      <c r="K71" s="590" t="str">
        <f t="shared" si="32"/>
        <v>Normal</v>
      </c>
      <c r="L71" s="590" t="str">
        <f t="shared" ref="L71" si="33">IF(L68&gt;1, "Normal", "Risk")</f>
        <v>Normal</v>
      </c>
    </row>
    <row r="72" spans="1:13" s="553" customFormat="1" ht="28.2" customHeight="1">
      <c r="A72" s="1109" t="s">
        <v>156</v>
      </c>
      <c r="B72" s="1110"/>
      <c r="C72" s="590">
        <f>IF(AND(C69="Normal",C70="Normal",C71="Normal"),1,IF(AND(C69="Normal",C70="Normal",C71="Risk"),2,IF(AND(C69="Normal",C70="Risk",C71="Normal"),3,IF(AND(C69="Normal",C70="Risk",C71="Risk"),4,IF(AND(C69="Risk",C70="Normal",C71="Normal"),5,IF(AND(C69="Risk",C70="Normal",C71="Risk"),6,IF(AND(C69="Risk",C70="Risk",C71="Normal"),7,IF(AND(C69="Risk",C70="Risk",C71="Risk"),8,"Unknows"))))))))</f>
        <v>3</v>
      </c>
      <c r="D72" s="590">
        <f t="shared" ref="D72:K72" si="34">IF(AND(D69="Normal",D70="Normal",D71="Normal"),1,IF(AND(D69="Normal",D70="Normal",D71="Risk"),2,IF(AND(D69="Normal",D70="Risk",D71="Normal"),3,IF(AND(D69="Normal",D70="Risk",D71="Risk"),4,IF(AND(D69="Risk",D70="Normal",D71="Normal"),5,IF(AND(D69="Risk",D70="Normal",D71="Risk"),6,IF(AND(D69="Risk",D70="Risk",D71="Normal"),7,IF(AND(D69="Risk",D70="Risk",D71="Risk"),8,"Unknows"))))))))</f>
        <v>3</v>
      </c>
      <c r="E72" s="590">
        <f t="shared" si="34"/>
        <v>3</v>
      </c>
      <c r="F72" s="590">
        <f t="shared" si="34"/>
        <v>3</v>
      </c>
      <c r="G72" s="590">
        <f t="shared" si="34"/>
        <v>3</v>
      </c>
      <c r="H72" s="590">
        <f t="shared" si="34"/>
        <v>3</v>
      </c>
      <c r="I72" s="590">
        <f t="shared" si="34"/>
        <v>3</v>
      </c>
      <c r="J72" s="590">
        <f t="shared" si="34"/>
        <v>3</v>
      </c>
      <c r="K72" s="590">
        <f t="shared" si="34"/>
        <v>3</v>
      </c>
      <c r="L72" s="590">
        <f t="shared" ref="L72" si="35">IF(AND(L69="Normal",L70="Normal",L71="Normal"),1,IF(AND(L69="Normal",L70="Normal",L71="Risk"),2,IF(AND(L69="Normal",L70="Risk",L71="Normal"),3,IF(AND(L69="Normal",L70="Risk",L71="Risk"),4,IF(AND(L69="Risk",L70="Normal",L71="Normal"),5,IF(AND(L69="Risk",L70="Normal",L71="Risk"),6,IF(AND(L69="Risk",L70="Risk",L71="Normal"),7,IF(AND(L69="Risk",L70="Risk",L71="Risk"),8,"Unknows"))))))))</f>
        <v>3</v>
      </c>
    </row>
    <row r="73" spans="1:13" s="553" customFormat="1" ht="52.2">
      <c r="A73" s="1115" t="s">
        <v>183</v>
      </c>
      <c r="B73" s="1115"/>
      <c r="C73" s="591" t="s">
        <v>1408</v>
      </c>
      <c r="D73" s="591" t="s">
        <v>1408</v>
      </c>
      <c r="E73" s="591" t="s">
        <v>1408</v>
      </c>
      <c r="F73" s="591" t="s">
        <v>1408</v>
      </c>
      <c r="G73" s="591" t="s">
        <v>1408</v>
      </c>
      <c r="H73" s="591" t="s">
        <v>1408</v>
      </c>
      <c r="I73" s="591" t="s">
        <v>1408</v>
      </c>
      <c r="J73" s="591" t="s">
        <v>1408</v>
      </c>
      <c r="K73" s="591" t="s">
        <v>1408</v>
      </c>
      <c r="L73" s="591" t="s">
        <v>1408</v>
      </c>
    </row>
    <row r="74" spans="1:13" ht="20.399999999999999" customHeight="1">
      <c r="A74" s="581"/>
      <c r="B74" s="582"/>
      <c r="C74" s="583"/>
      <c r="D74" s="583"/>
      <c r="E74" s="583"/>
      <c r="F74" s="583"/>
      <c r="G74" s="583"/>
      <c r="H74" s="583"/>
      <c r="I74" s="583"/>
      <c r="J74" s="583"/>
      <c r="K74" s="583"/>
      <c r="L74" s="577"/>
    </row>
    <row r="75" spans="1:13" ht="20.399999999999999" customHeight="1">
      <c r="A75" s="581"/>
      <c r="B75" s="1130" t="s">
        <v>412</v>
      </c>
      <c r="C75" s="1130"/>
      <c r="D75" s="1130"/>
      <c r="E75" s="1130"/>
      <c r="F75" s="577"/>
      <c r="G75" s="577"/>
      <c r="H75" s="577"/>
      <c r="I75" s="577"/>
      <c r="J75" s="577"/>
      <c r="K75" s="577"/>
      <c r="L75" s="577"/>
    </row>
    <row r="76" spans="1:13" ht="20.399999999999999" customHeight="1">
      <c r="A76" s="581"/>
      <c r="B76" s="1111" t="s">
        <v>137</v>
      </c>
      <c r="C76" s="592" t="s">
        <v>138</v>
      </c>
      <c r="D76" s="593" t="s">
        <v>140</v>
      </c>
      <c r="E76" s="593" t="s">
        <v>141</v>
      </c>
      <c r="F76" s="593" t="s">
        <v>142</v>
      </c>
      <c r="G76" s="593" t="s">
        <v>143</v>
      </c>
      <c r="H76" s="593" t="s">
        <v>144</v>
      </c>
      <c r="I76" s="593" t="s">
        <v>145</v>
      </c>
      <c r="J76" s="593" t="s">
        <v>146</v>
      </c>
      <c r="K76" s="593" t="s">
        <v>147</v>
      </c>
      <c r="L76" s="593" t="s">
        <v>139</v>
      </c>
    </row>
    <row r="77" spans="1:13" ht="20.399999999999999" customHeight="1">
      <c r="A77" s="581"/>
      <c r="B77" s="1111"/>
      <c r="C77" s="594" t="s">
        <v>139</v>
      </c>
      <c r="D77" s="595"/>
      <c r="E77" s="595"/>
      <c r="F77" s="595"/>
      <c r="G77" s="595"/>
      <c r="H77" s="595"/>
      <c r="I77" s="595"/>
      <c r="J77" s="595"/>
      <c r="K77" s="595"/>
      <c r="L77" s="595"/>
    </row>
    <row r="78" spans="1:13" ht="21.6" customHeight="1">
      <c r="A78" s="581"/>
      <c r="B78" s="596" t="s">
        <v>217</v>
      </c>
      <c r="C78" s="566">
        <v>146000000</v>
      </c>
      <c r="D78" s="566">
        <v>6653065.8700000001</v>
      </c>
      <c r="E78" s="566">
        <v>7058709.4800000004</v>
      </c>
      <c r="F78" s="566">
        <v>12450728.710000001</v>
      </c>
      <c r="G78" s="566">
        <v>14518114</v>
      </c>
      <c r="H78" s="566">
        <v>62938995.270000003</v>
      </c>
      <c r="I78" s="566">
        <v>9073098.8900000006</v>
      </c>
      <c r="J78" s="566">
        <v>7589538.25</v>
      </c>
      <c r="K78" s="566">
        <v>4849816.12</v>
      </c>
      <c r="L78" s="567">
        <f>SUM(C78:K78)</f>
        <v>271132066.59000003</v>
      </c>
    </row>
    <row r="79" spans="1:13" ht="21.6" customHeight="1">
      <c r="A79" s="581"/>
      <c r="B79" s="596" t="s">
        <v>218</v>
      </c>
      <c r="C79" s="566">
        <v>2900000</v>
      </c>
      <c r="D79" s="566">
        <v>192060</v>
      </c>
      <c r="E79" s="566">
        <v>121130</v>
      </c>
      <c r="F79" s="566">
        <v>63000</v>
      </c>
      <c r="G79" s="566">
        <v>428728</v>
      </c>
      <c r="H79" s="566">
        <v>867085.2</v>
      </c>
      <c r="I79" s="566">
        <v>450000</v>
      </c>
      <c r="J79" s="566">
        <v>26000</v>
      </c>
      <c r="K79" s="566">
        <v>1900159.46</v>
      </c>
      <c r="L79" s="567">
        <f t="shared" ref="L79:L84" si="36">SUM(C79:K79)</f>
        <v>6948162.6600000001</v>
      </c>
    </row>
    <row r="80" spans="1:13" s="555" customFormat="1" ht="21.6" customHeight="1">
      <c r="A80" s="581"/>
      <c r="B80" s="596" t="s">
        <v>219</v>
      </c>
      <c r="C80" s="566">
        <v>74295987.469999999</v>
      </c>
      <c r="D80" s="566">
        <v>2394671.7000000002</v>
      </c>
      <c r="E80" s="566">
        <v>3857159.79</v>
      </c>
      <c r="F80" s="566">
        <v>3563157.6</v>
      </c>
      <c r="G80" s="566">
        <v>8664799</v>
      </c>
      <c r="H80" s="566">
        <v>44881185.579999998</v>
      </c>
      <c r="I80" s="566">
        <v>3372499.56</v>
      </c>
      <c r="J80" s="566">
        <v>3230729.49</v>
      </c>
      <c r="K80" s="566">
        <v>616550</v>
      </c>
      <c r="L80" s="567">
        <f t="shared" si="36"/>
        <v>144876740.19</v>
      </c>
    </row>
    <row r="81" spans="1:12" s="555" customFormat="1" ht="42.6" customHeight="1">
      <c r="A81" s="581"/>
      <c r="B81" s="596" t="s">
        <v>220</v>
      </c>
      <c r="C81" s="566">
        <v>21100000</v>
      </c>
      <c r="D81" s="566">
        <v>1556054</v>
      </c>
      <c r="E81" s="566">
        <v>1695582</v>
      </c>
      <c r="F81" s="566">
        <v>5760492</v>
      </c>
      <c r="G81" s="566">
        <v>4765883.5999999996</v>
      </c>
      <c r="H81" s="566">
        <v>7797511</v>
      </c>
      <c r="I81" s="566">
        <v>3413479</v>
      </c>
      <c r="J81" s="566">
        <v>3195935</v>
      </c>
      <c r="K81" s="566">
        <v>1434312</v>
      </c>
      <c r="L81" s="567">
        <f t="shared" si="36"/>
        <v>50719248.600000001</v>
      </c>
    </row>
    <row r="82" spans="1:12" s="555" customFormat="1" ht="21.6" customHeight="1">
      <c r="A82" s="581"/>
      <c r="B82" s="596" t="s">
        <v>221</v>
      </c>
      <c r="C82" s="566">
        <v>0</v>
      </c>
      <c r="D82" s="566">
        <v>6928</v>
      </c>
      <c r="E82" s="566">
        <v>0</v>
      </c>
      <c r="F82" s="566">
        <v>0</v>
      </c>
      <c r="G82" s="566">
        <v>0</v>
      </c>
      <c r="H82" s="566">
        <v>0</v>
      </c>
      <c r="I82" s="566">
        <v>5540</v>
      </c>
      <c r="J82" s="566">
        <v>0</v>
      </c>
      <c r="K82" s="566">
        <v>0</v>
      </c>
      <c r="L82" s="567">
        <f t="shared" si="36"/>
        <v>12468</v>
      </c>
    </row>
    <row r="83" spans="1:12" s="555" customFormat="1" ht="21.6" customHeight="1">
      <c r="A83" s="581"/>
      <c r="B83" s="596" t="s">
        <v>222</v>
      </c>
      <c r="C83" s="566">
        <v>2200000</v>
      </c>
      <c r="D83" s="566">
        <v>354732.6</v>
      </c>
      <c r="E83" s="566">
        <v>152162</v>
      </c>
      <c r="F83" s="566">
        <v>802330.59</v>
      </c>
      <c r="G83" s="566">
        <v>732954</v>
      </c>
      <c r="H83" s="566">
        <v>468990</v>
      </c>
      <c r="I83" s="566">
        <v>573533.62</v>
      </c>
      <c r="J83" s="566">
        <v>500067.41</v>
      </c>
      <c r="K83" s="566">
        <v>240450.58</v>
      </c>
      <c r="L83" s="567">
        <f t="shared" si="36"/>
        <v>6025220.7999999998</v>
      </c>
    </row>
    <row r="84" spans="1:12" ht="21.6" customHeight="1">
      <c r="A84" s="597"/>
      <c r="B84" s="598" t="s">
        <v>53</v>
      </c>
      <c r="C84" s="570">
        <f>SUM(C78:C83)</f>
        <v>246495987.47</v>
      </c>
      <c r="D84" s="570">
        <f t="shared" ref="D84:K84" si="37">SUM(D78:D83)</f>
        <v>11157512.17</v>
      </c>
      <c r="E84" s="570">
        <f t="shared" si="37"/>
        <v>12884743.27</v>
      </c>
      <c r="F84" s="570">
        <f t="shared" si="37"/>
        <v>22639708.900000002</v>
      </c>
      <c r="G84" s="570">
        <f t="shared" si="37"/>
        <v>29110478.600000001</v>
      </c>
      <c r="H84" s="570">
        <f t="shared" si="37"/>
        <v>116953767.05000001</v>
      </c>
      <c r="I84" s="570">
        <f t="shared" si="37"/>
        <v>16888151.07</v>
      </c>
      <c r="J84" s="570">
        <f t="shared" si="37"/>
        <v>14542270.15</v>
      </c>
      <c r="K84" s="570">
        <f t="shared" si="37"/>
        <v>9041288.1600000001</v>
      </c>
      <c r="L84" s="570">
        <f t="shared" si="36"/>
        <v>479713906.83999997</v>
      </c>
    </row>
    <row r="85" spans="1:12" ht="17.399999999999999">
      <c r="A85" s="581"/>
      <c r="B85" s="599"/>
      <c r="C85" s="577"/>
      <c r="D85" s="577"/>
      <c r="E85" s="577"/>
      <c r="F85" s="577"/>
      <c r="G85" s="577"/>
      <c r="H85" s="577"/>
      <c r="I85" s="577"/>
      <c r="J85" s="577"/>
      <c r="K85" s="577"/>
      <c r="L85" s="577"/>
    </row>
    <row r="86" spans="1:12" ht="20.399999999999999" customHeight="1">
      <c r="A86" s="581"/>
      <c r="B86" s="1113" t="s">
        <v>413</v>
      </c>
      <c r="C86" s="1114"/>
      <c r="D86" s="577"/>
      <c r="E86" s="577"/>
      <c r="F86" s="577"/>
      <c r="G86" s="577"/>
      <c r="H86" s="577"/>
      <c r="I86" s="577"/>
      <c r="J86" s="577"/>
      <c r="K86" s="577"/>
      <c r="L86" s="577"/>
    </row>
    <row r="87" spans="1:12" ht="20.399999999999999" customHeight="1">
      <c r="A87" s="581"/>
      <c r="B87" s="1111" t="s">
        <v>137</v>
      </c>
      <c r="C87" s="592" t="s">
        <v>138</v>
      </c>
      <c r="D87" s="593" t="s">
        <v>140</v>
      </c>
      <c r="E87" s="593" t="s">
        <v>141</v>
      </c>
      <c r="F87" s="593" t="s">
        <v>142</v>
      </c>
      <c r="G87" s="593" t="s">
        <v>143</v>
      </c>
      <c r="H87" s="593" t="s">
        <v>144</v>
      </c>
      <c r="I87" s="593" t="s">
        <v>145</v>
      </c>
      <c r="J87" s="593" t="s">
        <v>146</v>
      </c>
      <c r="K87" s="593" t="s">
        <v>147</v>
      </c>
      <c r="L87" s="593" t="s">
        <v>139</v>
      </c>
    </row>
    <row r="88" spans="1:12" ht="20.399999999999999" customHeight="1">
      <c r="A88" s="581"/>
      <c r="B88" s="1111"/>
      <c r="C88" s="594" t="s">
        <v>139</v>
      </c>
      <c r="D88" s="595"/>
      <c r="E88" s="595"/>
      <c r="F88" s="595"/>
      <c r="G88" s="595"/>
      <c r="H88" s="595"/>
      <c r="I88" s="595"/>
      <c r="J88" s="595"/>
      <c r="K88" s="595"/>
      <c r="L88" s="595"/>
    </row>
    <row r="89" spans="1:12" ht="20.399999999999999" customHeight="1">
      <c r="A89" s="581"/>
      <c r="B89" s="596" t="s">
        <v>85</v>
      </c>
      <c r="C89" s="566">
        <v>3000000</v>
      </c>
      <c r="D89" s="566">
        <v>300000</v>
      </c>
      <c r="E89" s="566">
        <v>526792</v>
      </c>
      <c r="F89" s="566">
        <v>583652.5</v>
      </c>
      <c r="G89" s="566">
        <v>1038161.74</v>
      </c>
      <c r="H89" s="566">
        <v>1761425</v>
      </c>
      <c r="I89" s="566">
        <v>501395</v>
      </c>
      <c r="J89" s="566">
        <v>596234</v>
      </c>
      <c r="K89" s="566">
        <v>496410</v>
      </c>
      <c r="L89" s="567">
        <f>SUM(C89:K89)</f>
        <v>8804070.2400000002</v>
      </c>
    </row>
    <row r="90" spans="1:12" ht="20.399999999999999" customHeight="1">
      <c r="A90" s="581"/>
      <c r="B90" s="596" t="s">
        <v>86</v>
      </c>
      <c r="C90" s="566">
        <v>300000</v>
      </c>
      <c r="D90" s="566">
        <v>0</v>
      </c>
      <c r="E90" s="566">
        <v>0</v>
      </c>
      <c r="F90" s="566">
        <v>0</v>
      </c>
      <c r="G90" s="566">
        <v>56000</v>
      </c>
      <c r="H90" s="566">
        <v>28920</v>
      </c>
      <c r="I90" s="566">
        <v>50000</v>
      </c>
      <c r="J90" s="566">
        <v>128000</v>
      </c>
      <c r="K90" s="566">
        <v>45510</v>
      </c>
      <c r="L90" s="567">
        <f t="shared" ref="L90:L100" si="38">SUM(C90:K90)</f>
        <v>608430</v>
      </c>
    </row>
    <row r="91" spans="1:12" ht="20.399999999999999" customHeight="1">
      <c r="A91" s="581"/>
      <c r="B91" s="596" t="s">
        <v>87</v>
      </c>
      <c r="C91" s="566">
        <v>2900000</v>
      </c>
      <c r="D91" s="566">
        <v>670000</v>
      </c>
      <c r="E91" s="566">
        <v>1003215</v>
      </c>
      <c r="F91" s="566">
        <v>1142560</v>
      </c>
      <c r="G91" s="566">
        <v>1281468.76</v>
      </c>
      <c r="H91" s="566">
        <v>2109250</v>
      </c>
      <c r="I91" s="566">
        <v>500000</v>
      </c>
      <c r="J91" s="566">
        <v>792000</v>
      </c>
      <c r="K91" s="566">
        <v>447680</v>
      </c>
      <c r="L91" s="567">
        <f t="shared" si="38"/>
        <v>10846173.76</v>
      </c>
    </row>
    <row r="92" spans="1:12" ht="20.399999999999999" customHeight="1">
      <c r="A92" s="581"/>
      <c r="B92" s="596" t="s">
        <v>88</v>
      </c>
      <c r="C92" s="566">
        <v>500000</v>
      </c>
      <c r="D92" s="566">
        <v>150000</v>
      </c>
      <c r="E92" s="566">
        <v>309317</v>
      </c>
      <c r="F92" s="566">
        <v>210251</v>
      </c>
      <c r="G92" s="566">
        <v>120333</v>
      </c>
      <c r="H92" s="566">
        <v>873954</v>
      </c>
      <c r="I92" s="566">
        <v>324939</v>
      </c>
      <c r="J92" s="566">
        <v>50410</v>
      </c>
      <c r="K92" s="566">
        <v>111840</v>
      </c>
      <c r="L92" s="567">
        <f t="shared" si="38"/>
        <v>2651044</v>
      </c>
    </row>
    <row r="93" spans="1:12" ht="20.399999999999999" customHeight="1">
      <c r="A93" s="581"/>
      <c r="B93" s="596" t="s">
        <v>89</v>
      </c>
      <c r="C93" s="566">
        <v>30000</v>
      </c>
      <c r="D93" s="566">
        <v>0</v>
      </c>
      <c r="E93" s="566">
        <v>0</v>
      </c>
      <c r="F93" s="566">
        <v>172500</v>
      </c>
      <c r="G93" s="566">
        <v>7980</v>
      </c>
      <c r="H93" s="566">
        <v>55150</v>
      </c>
      <c r="I93" s="566">
        <v>30000</v>
      </c>
      <c r="J93" s="566">
        <v>0</v>
      </c>
      <c r="K93" s="566">
        <v>4000</v>
      </c>
      <c r="L93" s="567">
        <f t="shared" si="38"/>
        <v>299630</v>
      </c>
    </row>
    <row r="94" spans="1:12" ht="20.399999999999999" customHeight="1">
      <c r="A94" s="581"/>
      <c r="B94" s="596" t="s">
        <v>90</v>
      </c>
      <c r="C94" s="566">
        <v>700000</v>
      </c>
      <c r="D94" s="566">
        <v>136850</v>
      </c>
      <c r="E94" s="566">
        <v>156700</v>
      </c>
      <c r="F94" s="566">
        <v>235320</v>
      </c>
      <c r="G94" s="566">
        <v>531882</v>
      </c>
      <c r="H94" s="566">
        <v>1755630</v>
      </c>
      <c r="I94" s="566">
        <v>396290</v>
      </c>
      <c r="J94" s="566">
        <v>180975</v>
      </c>
      <c r="K94" s="566">
        <v>403920</v>
      </c>
      <c r="L94" s="567">
        <f t="shared" si="38"/>
        <v>4497567</v>
      </c>
    </row>
    <row r="95" spans="1:12" ht="20.399999999999999" customHeight="1">
      <c r="A95" s="581"/>
      <c r="B95" s="596" t="s">
        <v>91</v>
      </c>
      <c r="C95" s="566">
        <v>8000000</v>
      </c>
      <c r="D95" s="566">
        <v>300000</v>
      </c>
      <c r="E95" s="566">
        <v>672224</v>
      </c>
      <c r="F95" s="566">
        <v>1143911.5</v>
      </c>
      <c r="G95" s="566">
        <v>1748648.53</v>
      </c>
      <c r="H95" s="566">
        <v>4658770.9000000004</v>
      </c>
      <c r="I95" s="566">
        <v>459220.5</v>
      </c>
      <c r="J95" s="566">
        <v>739081.8</v>
      </c>
      <c r="K95" s="566">
        <v>933583</v>
      </c>
      <c r="L95" s="567">
        <f t="shared" si="38"/>
        <v>18655440.23</v>
      </c>
    </row>
    <row r="96" spans="1:12" ht="20.399999999999999" customHeight="1">
      <c r="A96" s="581"/>
      <c r="B96" s="596" t="s">
        <v>92</v>
      </c>
      <c r="C96" s="566">
        <v>12000000</v>
      </c>
      <c r="D96" s="566">
        <v>700000</v>
      </c>
      <c r="E96" s="566">
        <v>737980</v>
      </c>
      <c r="F96" s="566">
        <v>945035</v>
      </c>
      <c r="G96" s="566">
        <v>1541257.6</v>
      </c>
      <c r="H96" s="566">
        <v>5499853</v>
      </c>
      <c r="I96" s="566">
        <v>0</v>
      </c>
      <c r="J96" s="566">
        <v>60000</v>
      </c>
      <c r="K96" s="566">
        <v>36360</v>
      </c>
      <c r="L96" s="567">
        <f t="shared" si="38"/>
        <v>21520485.600000001</v>
      </c>
    </row>
    <row r="97" spans="1:12" ht="20.399999999999999" customHeight="1">
      <c r="A97" s="581"/>
      <c r="B97" s="596" t="s">
        <v>93</v>
      </c>
      <c r="C97" s="566">
        <v>6330000</v>
      </c>
      <c r="D97" s="566">
        <v>149890</v>
      </c>
      <c r="E97" s="566">
        <v>160850</v>
      </c>
      <c r="F97" s="566">
        <v>183160</v>
      </c>
      <c r="G97" s="566">
        <v>354900</v>
      </c>
      <c r="H97" s="566">
        <v>1567328</v>
      </c>
      <c r="I97" s="566">
        <v>174320</v>
      </c>
      <c r="J97" s="566">
        <v>143860</v>
      </c>
      <c r="K97" s="566">
        <v>52000</v>
      </c>
      <c r="L97" s="567">
        <f t="shared" si="38"/>
        <v>9116308</v>
      </c>
    </row>
    <row r="98" spans="1:12" ht="20.399999999999999" customHeight="1">
      <c r="A98" s="581"/>
      <c r="B98" s="596" t="s">
        <v>94</v>
      </c>
      <c r="C98" s="566">
        <v>100000</v>
      </c>
      <c r="D98" s="566">
        <v>150000</v>
      </c>
      <c r="E98" s="566">
        <v>1014700</v>
      </c>
      <c r="F98" s="566">
        <v>127750</v>
      </c>
      <c r="G98" s="566">
        <v>199340</v>
      </c>
      <c r="H98" s="566">
        <v>974035</v>
      </c>
      <c r="I98" s="566">
        <v>291802</v>
      </c>
      <c r="J98" s="566">
        <v>44425</v>
      </c>
      <c r="K98" s="566">
        <v>57880</v>
      </c>
      <c r="L98" s="567">
        <f t="shared" si="38"/>
        <v>2959932</v>
      </c>
    </row>
    <row r="99" spans="1:12" ht="20.399999999999999" customHeight="1">
      <c r="A99" s="581"/>
      <c r="B99" s="596" t="s">
        <v>95</v>
      </c>
      <c r="C99" s="566">
        <v>500000</v>
      </c>
      <c r="D99" s="566">
        <v>13000</v>
      </c>
      <c r="E99" s="566">
        <v>56110</v>
      </c>
      <c r="F99" s="566">
        <v>510330.4</v>
      </c>
      <c r="G99" s="566">
        <v>0</v>
      </c>
      <c r="H99" s="566">
        <v>6370</v>
      </c>
      <c r="I99" s="566">
        <v>20000</v>
      </c>
      <c r="J99" s="566">
        <v>133950</v>
      </c>
      <c r="K99" s="566">
        <v>108290</v>
      </c>
      <c r="L99" s="567">
        <f t="shared" si="38"/>
        <v>1348050.4</v>
      </c>
    </row>
    <row r="100" spans="1:12" ht="20.399999999999999" customHeight="1">
      <c r="A100" s="581"/>
      <c r="B100" s="596" t="s">
        <v>207</v>
      </c>
      <c r="C100" s="566">
        <v>1500000</v>
      </c>
      <c r="D100" s="566">
        <v>115000</v>
      </c>
      <c r="E100" s="566">
        <v>246200</v>
      </c>
      <c r="F100" s="566">
        <v>365800</v>
      </c>
      <c r="G100" s="566">
        <v>640575.1</v>
      </c>
      <c r="H100" s="566">
        <v>0</v>
      </c>
      <c r="I100" s="566">
        <v>450000</v>
      </c>
      <c r="J100" s="566">
        <v>498250</v>
      </c>
      <c r="K100" s="566">
        <v>868780</v>
      </c>
      <c r="L100" s="567">
        <f t="shared" si="38"/>
        <v>4684605.0999999996</v>
      </c>
    </row>
    <row r="101" spans="1:12" ht="20.399999999999999" customHeight="1">
      <c r="A101" s="581"/>
      <c r="B101" s="598" t="s">
        <v>53</v>
      </c>
      <c r="C101" s="570">
        <f>SUM(C89:C100)</f>
        <v>35860000</v>
      </c>
      <c r="D101" s="570">
        <f t="shared" ref="D101:L101" si="39">SUM(D89:D100)</f>
        <v>2684740</v>
      </c>
      <c r="E101" s="570">
        <f t="shared" si="39"/>
        <v>4884088</v>
      </c>
      <c r="F101" s="570">
        <f t="shared" si="39"/>
        <v>5620270.4000000004</v>
      </c>
      <c r="G101" s="570">
        <f t="shared" si="39"/>
        <v>7520546.7300000004</v>
      </c>
      <c r="H101" s="570">
        <f t="shared" si="39"/>
        <v>19290685.899999999</v>
      </c>
      <c r="I101" s="570">
        <f t="shared" si="39"/>
        <v>3197966.5</v>
      </c>
      <c r="J101" s="570">
        <f t="shared" si="39"/>
        <v>3367185.8</v>
      </c>
      <c r="K101" s="570">
        <f t="shared" si="39"/>
        <v>3566253</v>
      </c>
      <c r="L101" s="570">
        <f t="shared" si="39"/>
        <v>85991736.330000013</v>
      </c>
    </row>
    <row r="102" spans="1:12" ht="15.6" customHeight="1">
      <c r="A102" s="581"/>
      <c r="B102" s="599"/>
      <c r="C102" s="577"/>
      <c r="D102" s="577"/>
      <c r="E102" s="577"/>
      <c r="F102" s="577"/>
      <c r="G102" s="577"/>
      <c r="H102" s="577"/>
      <c r="I102" s="577"/>
      <c r="J102" s="577"/>
      <c r="K102" s="577"/>
      <c r="L102" s="577"/>
    </row>
    <row r="103" spans="1:12" ht="20.399999999999999" customHeight="1">
      <c r="A103" s="581"/>
      <c r="B103" s="1113" t="s">
        <v>96</v>
      </c>
      <c r="C103" s="1114"/>
      <c r="D103" s="577"/>
      <c r="E103" s="577"/>
      <c r="F103" s="577"/>
      <c r="G103" s="577"/>
      <c r="H103" s="577"/>
      <c r="I103" s="577"/>
      <c r="J103" s="577"/>
      <c r="K103" s="577"/>
      <c r="L103" s="577"/>
    </row>
    <row r="104" spans="1:12" ht="20.399999999999999" customHeight="1">
      <c r="A104" s="581"/>
      <c r="B104" s="1111" t="s">
        <v>137</v>
      </c>
      <c r="C104" s="592" t="s">
        <v>138</v>
      </c>
      <c r="D104" s="593" t="s">
        <v>140</v>
      </c>
      <c r="E104" s="593" t="s">
        <v>141</v>
      </c>
      <c r="F104" s="593" t="s">
        <v>142</v>
      </c>
      <c r="G104" s="593" t="s">
        <v>143</v>
      </c>
      <c r="H104" s="593" t="s">
        <v>144</v>
      </c>
      <c r="I104" s="593" t="s">
        <v>145</v>
      </c>
      <c r="J104" s="593" t="s">
        <v>146</v>
      </c>
      <c r="K104" s="593" t="s">
        <v>147</v>
      </c>
      <c r="L104" s="593" t="s">
        <v>139</v>
      </c>
    </row>
    <row r="105" spans="1:12" ht="20.399999999999999" customHeight="1">
      <c r="A105" s="581"/>
      <c r="B105" s="1111"/>
      <c r="C105" s="594" t="s">
        <v>139</v>
      </c>
      <c r="D105" s="595"/>
      <c r="E105" s="595"/>
      <c r="F105" s="595"/>
      <c r="G105" s="595"/>
      <c r="H105" s="595"/>
      <c r="I105" s="595"/>
      <c r="J105" s="595"/>
      <c r="K105" s="595"/>
      <c r="L105" s="595"/>
    </row>
    <row r="106" spans="1:12" ht="20.399999999999999" customHeight="1">
      <c r="A106" s="581"/>
      <c r="B106" s="600" t="s">
        <v>414</v>
      </c>
      <c r="C106" s="601"/>
      <c r="D106" s="577"/>
      <c r="E106" s="577"/>
      <c r="F106" s="577"/>
      <c r="G106" s="577"/>
      <c r="H106" s="577"/>
      <c r="I106" s="577"/>
      <c r="J106" s="577"/>
      <c r="K106" s="577"/>
      <c r="L106" s="567"/>
    </row>
    <row r="107" spans="1:12" ht="20.399999999999999" customHeight="1">
      <c r="A107" s="581"/>
      <c r="B107" s="571" t="s">
        <v>415</v>
      </c>
      <c r="C107" s="602">
        <f>SUM(C108:C122)</f>
        <v>944956792.17999995</v>
      </c>
      <c r="D107" s="602">
        <f t="shared" ref="D107:L107" si="40">SUM(D108:D122)</f>
        <v>78160725.890000015</v>
      </c>
      <c r="E107" s="602">
        <f t="shared" si="40"/>
        <v>94575431.340000004</v>
      </c>
      <c r="F107" s="602">
        <f t="shared" si="40"/>
        <v>139513662.69</v>
      </c>
      <c r="G107" s="602">
        <f t="shared" si="40"/>
        <v>117495859.84000002</v>
      </c>
      <c r="H107" s="602">
        <f t="shared" si="40"/>
        <v>373573112.31999999</v>
      </c>
      <c r="I107" s="602">
        <f t="shared" si="40"/>
        <v>79066230.450000003</v>
      </c>
      <c r="J107" s="602">
        <f t="shared" si="40"/>
        <v>69080543.929999992</v>
      </c>
      <c r="K107" s="602">
        <f t="shared" si="40"/>
        <v>67014600.969999999</v>
      </c>
      <c r="L107" s="602">
        <f t="shared" si="40"/>
        <v>1963436959.6100001</v>
      </c>
    </row>
    <row r="108" spans="1:12" ht="20.399999999999999" customHeight="1">
      <c r="A108" s="581"/>
      <c r="B108" s="573" t="s">
        <v>223</v>
      </c>
      <c r="C108" s="580">
        <v>145894586.88</v>
      </c>
      <c r="D108" s="580">
        <v>7926076.7300000004</v>
      </c>
      <c r="E108" s="580">
        <v>7140026.9199999999</v>
      </c>
      <c r="F108" s="580">
        <v>12870009.189999999</v>
      </c>
      <c r="G108" s="580">
        <v>14017137.789999999</v>
      </c>
      <c r="H108" s="580">
        <v>56995764.719999999</v>
      </c>
      <c r="I108" s="580">
        <v>10297653.529999999</v>
      </c>
      <c r="J108" s="580">
        <v>8494238.8900000006</v>
      </c>
      <c r="K108" s="603">
        <v>6313259.8600000003</v>
      </c>
      <c r="L108" s="580">
        <f t="shared" ref="L108:L115" si="41">SUM(C108:K108)</f>
        <v>269948754.50999999</v>
      </c>
    </row>
    <row r="109" spans="1:12" ht="20.399999999999999" customHeight="1">
      <c r="A109" s="581"/>
      <c r="B109" s="573" t="s">
        <v>224</v>
      </c>
      <c r="C109" s="580">
        <v>2926290.48</v>
      </c>
      <c r="D109" s="580">
        <v>253179</v>
      </c>
      <c r="E109" s="580">
        <v>136244.17000000001</v>
      </c>
      <c r="F109" s="580">
        <v>57750</v>
      </c>
      <c r="G109" s="580">
        <v>408977.25</v>
      </c>
      <c r="H109" s="580">
        <v>925193.9</v>
      </c>
      <c r="I109" s="580">
        <v>585000</v>
      </c>
      <c r="J109" s="580">
        <v>26000</v>
      </c>
      <c r="K109" s="603">
        <v>2154292.2200000002</v>
      </c>
      <c r="L109" s="580">
        <f t="shared" si="41"/>
        <v>7472927.0199999996</v>
      </c>
    </row>
    <row r="110" spans="1:12" ht="20.399999999999999" customHeight="1">
      <c r="A110" s="581"/>
      <c r="B110" s="573" t="s">
        <v>225</v>
      </c>
      <c r="C110" s="580">
        <v>73765328.069999993</v>
      </c>
      <c r="D110" s="580">
        <v>2767974.93</v>
      </c>
      <c r="E110" s="580">
        <v>5101337.08</v>
      </c>
      <c r="F110" s="580">
        <v>3961361.71</v>
      </c>
      <c r="G110" s="580">
        <v>7670041.7300000004</v>
      </c>
      <c r="H110" s="580">
        <v>43422087.840000004</v>
      </c>
      <c r="I110" s="580">
        <v>3245104.3</v>
      </c>
      <c r="J110" s="580">
        <v>3631411.95</v>
      </c>
      <c r="K110" s="603">
        <v>574312.5</v>
      </c>
      <c r="L110" s="580">
        <f t="shared" si="41"/>
        <v>144138960.11000001</v>
      </c>
    </row>
    <row r="111" spans="1:12" ht="20.399999999999999" customHeight="1">
      <c r="A111" s="581"/>
      <c r="B111" s="573" t="s">
        <v>226</v>
      </c>
      <c r="C111" s="580">
        <v>19027006.829999998</v>
      </c>
      <c r="D111" s="580">
        <v>6331500.5499999998</v>
      </c>
      <c r="E111" s="580">
        <v>1791708.42</v>
      </c>
      <c r="F111" s="580">
        <v>6454555.7999999998</v>
      </c>
      <c r="G111" s="580">
        <v>4563303.49</v>
      </c>
      <c r="H111" s="580">
        <v>9493090.1099999994</v>
      </c>
      <c r="I111" s="580">
        <v>3250370.38</v>
      </c>
      <c r="J111" s="580">
        <v>3372016.24</v>
      </c>
      <c r="K111" s="603">
        <v>1608799.5</v>
      </c>
      <c r="L111" s="580">
        <f t="shared" si="41"/>
        <v>55892351.32</v>
      </c>
    </row>
    <row r="112" spans="1:12" ht="20.399999999999999" customHeight="1">
      <c r="A112" s="581"/>
      <c r="B112" s="573" t="s">
        <v>227</v>
      </c>
      <c r="C112" s="580">
        <v>0</v>
      </c>
      <c r="D112" s="580">
        <v>6928</v>
      </c>
      <c r="E112" s="580">
        <v>0</v>
      </c>
      <c r="F112" s="580">
        <v>0</v>
      </c>
      <c r="G112" s="580">
        <v>0</v>
      </c>
      <c r="H112" s="580">
        <v>0</v>
      </c>
      <c r="I112" s="580">
        <v>6109</v>
      </c>
      <c r="J112" s="580">
        <v>0</v>
      </c>
      <c r="K112" s="603">
        <v>0</v>
      </c>
      <c r="L112" s="580">
        <f t="shared" si="41"/>
        <v>13037</v>
      </c>
    </row>
    <row r="113" spans="1:12" ht="20.399999999999999" customHeight="1">
      <c r="A113" s="581"/>
      <c r="B113" s="573" t="s">
        <v>228</v>
      </c>
      <c r="C113" s="580">
        <v>1865841.67</v>
      </c>
      <c r="D113" s="580">
        <v>336267</v>
      </c>
      <c r="E113" s="580">
        <v>259564.1</v>
      </c>
      <c r="F113" s="580">
        <v>747803.46</v>
      </c>
      <c r="G113" s="580">
        <v>729950.83</v>
      </c>
      <c r="H113" s="580">
        <v>498717.71</v>
      </c>
      <c r="I113" s="580">
        <v>525346.18000000005</v>
      </c>
      <c r="J113" s="580">
        <v>598529.23</v>
      </c>
      <c r="K113" s="603">
        <v>246613.85</v>
      </c>
      <c r="L113" s="580">
        <f t="shared" si="41"/>
        <v>5808634.0299999993</v>
      </c>
    </row>
    <row r="114" spans="1:12" ht="20.399999999999999" customHeight="1">
      <c r="A114" s="581"/>
      <c r="B114" s="573" t="s">
        <v>97</v>
      </c>
      <c r="C114" s="580">
        <v>7942242.2599999998</v>
      </c>
      <c r="D114" s="580">
        <v>4453692.1900000004</v>
      </c>
      <c r="E114" s="580">
        <v>6967542.1299999999</v>
      </c>
      <c r="F114" s="580">
        <v>9326164.0999999996</v>
      </c>
      <c r="G114" s="580">
        <v>8561732.9199999999</v>
      </c>
      <c r="H114" s="580">
        <v>7096269.3799999999</v>
      </c>
      <c r="I114" s="580">
        <v>4559596.8</v>
      </c>
      <c r="J114" s="580">
        <v>3008600</v>
      </c>
      <c r="K114" s="603">
        <v>918895.13</v>
      </c>
      <c r="L114" s="580">
        <f t="shared" si="41"/>
        <v>52834734.910000004</v>
      </c>
    </row>
    <row r="115" spans="1:12" ht="20.399999999999999" customHeight="1">
      <c r="A115" s="581"/>
      <c r="B115" s="573" t="s">
        <v>229</v>
      </c>
      <c r="C115" s="580">
        <v>86200000</v>
      </c>
      <c r="D115" s="580">
        <v>9496680</v>
      </c>
      <c r="E115" s="580">
        <v>8445360</v>
      </c>
      <c r="F115" s="580">
        <v>18396892.800000001</v>
      </c>
      <c r="G115" s="580">
        <v>15603672</v>
      </c>
      <c r="H115" s="580">
        <v>35254376</v>
      </c>
      <c r="I115" s="580">
        <v>8500000</v>
      </c>
      <c r="J115" s="580">
        <v>7725600</v>
      </c>
      <c r="K115" s="603">
        <v>8080224</v>
      </c>
      <c r="L115" s="580">
        <f t="shared" si="41"/>
        <v>197702804.80000001</v>
      </c>
    </row>
    <row r="116" spans="1:12" ht="20.399999999999999" customHeight="1">
      <c r="A116" s="581"/>
      <c r="B116" s="573" t="s">
        <v>230</v>
      </c>
      <c r="C116" s="580">
        <v>164632502.69</v>
      </c>
      <c r="D116" s="580">
        <v>17502619</v>
      </c>
      <c r="E116" s="580">
        <v>20314410.420000002</v>
      </c>
      <c r="F116" s="580">
        <v>28389385.75</v>
      </c>
      <c r="G116" s="580">
        <v>29907348.170000002</v>
      </c>
      <c r="H116" s="580">
        <v>74917997.5</v>
      </c>
      <c r="I116" s="580">
        <v>22759712.5</v>
      </c>
      <c r="J116" s="580">
        <v>19922152.920000002</v>
      </c>
      <c r="K116" s="603">
        <v>13769976.77</v>
      </c>
      <c r="L116" s="567">
        <f t="shared" ref="L116:L122" si="42">SUM(C116:K116)</f>
        <v>392116105.72000003</v>
      </c>
    </row>
    <row r="117" spans="1:12" ht="20.399999999999999" customHeight="1">
      <c r="A117" s="581"/>
      <c r="B117" s="573" t="s">
        <v>231</v>
      </c>
      <c r="C117" s="580">
        <v>3000000</v>
      </c>
      <c r="D117" s="580">
        <v>0</v>
      </c>
      <c r="E117" s="580">
        <v>342683.39</v>
      </c>
      <c r="F117" s="580">
        <v>1259007.05</v>
      </c>
      <c r="G117" s="580">
        <v>3911240.83</v>
      </c>
      <c r="H117" s="580">
        <v>6278396.9800000004</v>
      </c>
      <c r="I117" s="580">
        <v>7358000</v>
      </c>
      <c r="J117" s="580">
        <v>1291641.3899999999</v>
      </c>
      <c r="K117" s="603">
        <v>602000</v>
      </c>
      <c r="L117" s="567">
        <f t="shared" si="42"/>
        <v>24042969.640000001</v>
      </c>
    </row>
    <row r="118" spans="1:12" ht="20.399999999999999" customHeight="1">
      <c r="A118" s="581"/>
      <c r="B118" s="573" t="s">
        <v>232</v>
      </c>
      <c r="C118" s="580">
        <v>0</v>
      </c>
      <c r="D118" s="580">
        <v>0</v>
      </c>
      <c r="E118" s="580">
        <v>0</v>
      </c>
      <c r="F118" s="580">
        <v>0</v>
      </c>
      <c r="G118" s="580">
        <v>222000</v>
      </c>
      <c r="H118" s="580">
        <v>0</v>
      </c>
      <c r="I118" s="580">
        <v>0</v>
      </c>
      <c r="J118" s="580">
        <v>0</v>
      </c>
      <c r="K118" s="603">
        <v>0</v>
      </c>
      <c r="L118" s="567">
        <f t="shared" si="42"/>
        <v>222000</v>
      </c>
    </row>
    <row r="119" spans="1:12" ht="20.399999999999999" customHeight="1">
      <c r="A119" s="581"/>
      <c r="B119" s="573" t="s">
        <v>233</v>
      </c>
      <c r="C119" s="580">
        <v>24797671.690000001</v>
      </c>
      <c r="D119" s="580">
        <v>2872410.46</v>
      </c>
      <c r="E119" s="580">
        <v>2783772.36</v>
      </c>
      <c r="F119" s="580">
        <v>5113664.05</v>
      </c>
      <c r="G119" s="580">
        <v>5134616.04</v>
      </c>
      <c r="H119" s="580">
        <v>14631953.59</v>
      </c>
      <c r="I119" s="580">
        <v>3444917.36</v>
      </c>
      <c r="J119" s="580">
        <v>1423418</v>
      </c>
      <c r="K119" s="603">
        <v>1951091.86</v>
      </c>
      <c r="L119" s="567">
        <f t="shared" si="42"/>
        <v>62153515.409999996</v>
      </c>
    </row>
    <row r="120" spans="1:12" ht="20.399999999999999" customHeight="1">
      <c r="A120" s="581"/>
      <c r="B120" s="573" t="s">
        <v>98</v>
      </c>
      <c r="C120" s="580">
        <v>269973066.25</v>
      </c>
      <c r="D120" s="580">
        <v>18709066.489999998</v>
      </c>
      <c r="E120" s="580">
        <v>33896236.670000002</v>
      </c>
      <c r="F120" s="580">
        <v>42450296.719999999</v>
      </c>
      <c r="G120" s="580">
        <v>13036948.73</v>
      </c>
      <c r="H120" s="580">
        <v>76511414.730000004</v>
      </c>
      <c r="I120" s="580">
        <v>7122280</v>
      </c>
      <c r="J120" s="580">
        <v>15093294.5</v>
      </c>
      <c r="K120" s="603">
        <v>26760059.899999999</v>
      </c>
      <c r="L120" s="567">
        <f t="shared" si="42"/>
        <v>503552663.99000001</v>
      </c>
    </row>
    <row r="121" spans="1:12" ht="20.399999999999999" customHeight="1">
      <c r="A121" s="581"/>
      <c r="B121" s="573" t="s">
        <v>234</v>
      </c>
      <c r="C121" s="580">
        <v>34617957.159999996</v>
      </c>
      <c r="D121" s="580">
        <v>2624018.4</v>
      </c>
      <c r="E121" s="580">
        <v>7154955.7000000002</v>
      </c>
      <c r="F121" s="580">
        <v>5582593.7300000004</v>
      </c>
      <c r="G121" s="580">
        <v>6895338.7300000004</v>
      </c>
      <c r="H121" s="580">
        <v>15615881.630000001</v>
      </c>
      <c r="I121" s="580">
        <v>2758135.53</v>
      </c>
      <c r="J121" s="580">
        <v>3690496.99</v>
      </c>
      <c r="K121" s="603">
        <v>2795076</v>
      </c>
      <c r="L121" s="567">
        <f t="shared" si="42"/>
        <v>81734453.86999999</v>
      </c>
    </row>
    <row r="122" spans="1:12" ht="20.399999999999999" customHeight="1">
      <c r="A122" s="581"/>
      <c r="B122" s="573" t="s">
        <v>235</v>
      </c>
      <c r="C122" s="580">
        <v>110314298.2</v>
      </c>
      <c r="D122" s="580">
        <v>4880313.1399999997</v>
      </c>
      <c r="E122" s="580">
        <v>241589.98</v>
      </c>
      <c r="F122" s="580">
        <v>4904178.33</v>
      </c>
      <c r="G122" s="580">
        <v>6833551.3300000001</v>
      </c>
      <c r="H122" s="580">
        <v>31931968.23</v>
      </c>
      <c r="I122" s="580">
        <v>4654004.87</v>
      </c>
      <c r="J122" s="580">
        <v>803143.82</v>
      </c>
      <c r="K122" s="603">
        <v>1239999.3799999999</v>
      </c>
      <c r="L122" s="567">
        <f t="shared" si="42"/>
        <v>165803047.28</v>
      </c>
    </row>
    <row r="123" spans="1:12" ht="7.2" customHeight="1">
      <c r="A123" s="581"/>
      <c r="B123" s="582"/>
      <c r="C123" s="583"/>
      <c r="D123" s="583"/>
      <c r="E123" s="583"/>
      <c r="F123" s="583"/>
      <c r="G123" s="583"/>
      <c r="H123" s="583"/>
      <c r="I123" s="583"/>
      <c r="J123" s="583"/>
      <c r="K123" s="583"/>
      <c r="L123" s="577"/>
    </row>
    <row r="124" spans="1:12" ht="20.399999999999999" customHeight="1">
      <c r="A124" s="581"/>
      <c r="B124" s="1113" t="s">
        <v>99</v>
      </c>
      <c r="C124" s="1114"/>
      <c r="D124" s="577"/>
      <c r="E124" s="577"/>
      <c r="F124" s="577"/>
      <c r="G124" s="577"/>
      <c r="H124" s="577"/>
      <c r="I124" s="577"/>
      <c r="J124" s="577"/>
      <c r="K124" s="577"/>
      <c r="L124" s="577"/>
    </row>
    <row r="125" spans="1:12" ht="20.399999999999999" customHeight="1">
      <c r="A125" s="581"/>
      <c r="B125" s="1111" t="s">
        <v>137</v>
      </c>
      <c r="C125" s="592" t="s">
        <v>138</v>
      </c>
      <c r="D125" s="593" t="s">
        <v>140</v>
      </c>
      <c r="E125" s="593" t="s">
        <v>141</v>
      </c>
      <c r="F125" s="593" t="s">
        <v>142</v>
      </c>
      <c r="G125" s="593" t="s">
        <v>143</v>
      </c>
      <c r="H125" s="593" t="s">
        <v>144</v>
      </c>
      <c r="I125" s="593" t="s">
        <v>145</v>
      </c>
      <c r="J125" s="593" t="s">
        <v>146</v>
      </c>
      <c r="K125" s="593" t="s">
        <v>147</v>
      </c>
      <c r="L125" s="593" t="s">
        <v>139</v>
      </c>
    </row>
    <row r="126" spans="1:12" ht="20.399999999999999" customHeight="1">
      <c r="A126" s="581"/>
      <c r="B126" s="1111"/>
      <c r="C126" s="594" t="s">
        <v>139</v>
      </c>
      <c r="D126" s="595"/>
      <c r="E126" s="595"/>
      <c r="F126" s="595"/>
      <c r="G126" s="595"/>
      <c r="H126" s="595"/>
      <c r="I126" s="595"/>
      <c r="J126" s="595"/>
      <c r="K126" s="595"/>
      <c r="L126" s="595"/>
    </row>
    <row r="127" spans="1:12" s="556" customFormat="1" ht="20.399999999999999" customHeight="1">
      <c r="A127" s="604"/>
      <c r="B127" s="605" t="s">
        <v>416</v>
      </c>
      <c r="C127" s="606"/>
      <c r="D127" s="607"/>
      <c r="E127" s="607"/>
      <c r="F127" s="607"/>
      <c r="G127" s="607"/>
      <c r="H127" s="607"/>
      <c r="I127" s="607"/>
      <c r="J127" s="607"/>
      <c r="K127" s="607"/>
      <c r="L127" s="608"/>
    </row>
    <row r="128" spans="1:12" s="556" customFormat="1" ht="20.399999999999999" customHeight="1">
      <c r="A128" s="604"/>
      <c r="B128" s="609" t="s">
        <v>417</v>
      </c>
      <c r="C128" s="610">
        <f t="shared" ref="C128:K128" si="43">SUM(C129:C135)</f>
        <v>721600000</v>
      </c>
      <c r="D128" s="610">
        <f t="shared" si="43"/>
        <v>57625676.260000005</v>
      </c>
      <c r="E128" s="610">
        <f t="shared" si="43"/>
        <v>74104423.150000006</v>
      </c>
      <c r="F128" s="610">
        <f t="shared" si="43"/>
        <v>109049187.7</v>
      </c>
      <c r="G128" s="610">
        <f t="shared" si="43"/>
        <v>107586312.25</v>
      </c>
      <c r="H128" s="610">
        <f t="shared" si="43"/>
        <v>476125945.56999999</v>
      </c>
      <c r="I128" s="610">
        <f t="shared" si="43"/>
        <v>78019823.030000001</v>
      </c>
      <c r="J128" s="610">
        <f t="shared" si="43"/>
        <v>90258015.25999999</v>
      </c>
      <c r="K128" s="610">
        <f t="shared" si="43"/>
        <v>53272872.800000004</v>
      </c>
      <c r="L128" s="611">
        <f t="shared" ref="L128:L135" si="44">SUM(C128:K128)</f>
        <v>1767642256.02</v>
      </c>
    </row>
    <row r="129" spans="1:12" s="556" customFormat="1" ht="20.399999999999999" customHeight="1">
      <c r="A129" s="604"/>
      <c r="B129" s="612" t="s">
        <v>100</v>
      </c>
      <c r="C129" s="613">
        <v>323000000</v>
      </c>
      <c r="D129" s="613">
        <v>41671314.850000001</v>
      </c>
      <c r="E129" s="613">
        <v>42828773.740000002</v>
      </c>
      <c r="F129" s="613">
        <v>78716565.640000001</v>
      </c>
      <c r="G129" s="702">
        <v>66215101.68</v>
      </c>
      <c r="H129" s="702">
        <v>286949627.31</v>
      </c>
      <c r="I129" s="613">
        <v>59945370.369999997</v>
      </c>
      <c r="J129" s="613">
        <v>41059749.289999999</v>
      </c>
      <c r="K129" s="614">
        <v>30375377.350000001</v>
      </c>
      <c r="L129" s="608">
        <f t="shared" si="44"/>
        <v>970761880.23000002</v>
      </c>
    </row>
    <row r="130" spans="1:12" s="556" customFormat="1" ht="20.399999999999999" customHeight="1">
      <c r="A130" s="604"/>
      <c r="B130" s="612" t="s">
        <v>169</v>
      </c>
      <c r="C130" s="613">
        <v>3200000</v>
      </c>
      <c r="D130" s="613">
        <v>174301</v>
      </c>
      <c r="E130" s="613">
        <v>6095</v>
      </c>
      <c r="F130" s="613">
        <v>84528.97</v>
      </c>
      <c r="G130" s="702">
        <v>227282.08</v>
      </c>
      <c r="H130" s="702">
        <v>4079287.19</v>
      </c>
      <c r="I130" s="613">
        <v>82772</v>
      </c>
      <c r="J130" s="613">
        <v>150513.5</v>
      </c>
      <c r="K130" s="614">
        <v>0</v>
      </c>
      <c r="L130" s="608">
        <f t="shared" si="44"/>
        <v>8004779.7400000002</v>
      </c>
    </row>
    <row r="131" spans="1:12" s="556" customFormat="1" ht="20.399999999999999" customHeight="1">
      <c r="A131" s="604"/>
      <c r="B131" s="612" t="s">
        <v>170</v>
      </c>
      <c r="C131" s="613">
        <v>13000000</v>
      </c>
      <c r="D131" s="613">
        <v>588346.44999999995</v>
      </c>
      <c r="E131" s="613">
        <v>802730.13</v>
      </c>
      <c r="F131" s="613">
        <v>1646783.13</v>
      </c>
      <c r="G131" s="702">
        <v>2088046.95</v>
      </c>
      <c r="H131" s="702">
        <v>7918252.9900000002</v>
      </c>
      <c r="I131" s="613">
        <v>1026262.75</v>
      </c>
      <c r="J131" s="613">
        <v>763250.29</v>
      </c>
      <c r="K131" s="614">
        <v>1109455.6299999999</v>
      </c>
      <c r="L131" s="608">
        <f t="shared" si="44"/>
        <v>28943128.319999997</v>
      </c>
    </row>
    <row r="132" spans="1:12" s="556" customFormat="1" ht="20.399999999999999" customHeight="1">
      <c r="A132" s="604"/>
      <c r="B132" s="612" t="s">
        <v>102</v>
      </c>
      <c r="C132" s="613">
        <v>117000000</v>
      </c>
      <c r="D132" s="613">
        <v>4050930</v>
      </c>
      <c r="E132" s="613">
        <v>5184877.4400000004</v>
      </c>
      <c r="F132" s="613">
        <v>7528289.79</v>
      </c>
      <c r="G132" s="702">
        <v>11977937.869999999</v>
      </c>
      <c r="H132" s="702">
        <v>57668624.869999997</v>
      </c>
      <c r="I132" s="613">
        <v>5110836.5</v>
      </c>
      <c r="J132" s="613">
        <v>4191558.13</v>
      </c>
      <c r="K132" s="614">
        <v>3544970.34</v>
      </c>
      <c r="L132" s="608">
        <f t="shared" si="44"/>
        <v>216258024.94</v>
      </c>
    </row>
    <row r="133" spans="1:12" s="556" customFormat="1" ht="20.399999999999999" customHeight="1">
      <c r="A133" s="604"/>
      <c r="B133" s="612" t="s">
        <v>101</v>
      </c>
      <c r="C133" s="613">
        <v>113000000</v>
      </c>
      <c r="D133" s="613">
        <v>5437848.3799999999</v>
      </c>
      <c r="E133" s="613">
        <v>5177017.7</v>
      </c>
      <c r="F133" s="613">
        <v>4966015.58</v>
      </c>
      <c r="G133" s="702">
        <v>12271481.15</v>
      </c>
      <c r="H133" s="702">
        <v>41728274.520000003</v>
      </c>
      <c r="I133" s="613">
        <v>5618339.46</v>
      </c>
      <c r="J133" s="613">
        <v>6181519.3399999999</v>
      </c>
      <c r="K133" s="614">
        <v>3188198.45</v>
      </c>
      <c r="L133" s="608">
        <f t="shared" si="44"/>
        <v>197568694.58000001</v>
      </c>
    </row>
    <row r="134" spans="1:12" s="556" customFormat="1" ht="20.399999999999999" customHeight="1">
      <c r="A134" s="604"/>
      <c r="B134" s="612" t="s">
        <v>103</v>
      </c>
      <c r="C134" s="613">
        <v>2400000</v>
      </c>
      <c r="D134" s="613">
        <v>565685</v>
      </c>
      <c r="E134" s="613">
        <v>320833.33</v>
      </c>
      <c r="F134" s="613">
        <v>2384078.09</v>
      </c>
      <c r="G134" s="702">
        <v>2850000</v>
      </c>
      <c r="H134" s="702">
        <v>2439777.5</v>
      </c>
      <c r="I134" s="613">
        <v>1810000</v>
      </c>
      <c r="J134" s="613">
        <v>705000</v>
      </c>
      <c r="K134" s="614">
        <v>900923.6</v>
      </c>
      <c r="L134" s="608">
        <f t="shared" si="44"/>
        <v>14376297.52</v>
      </c>
    </row>
    <row r="135" spans="1:12" s="556" customFormat="1" ht="20.399999999999999" customHeight="1">
      <c r="A135" s="604"/>
      <c r="B135" s="612" t="s">
        <v>104</v>
      </c>
      <c r="C135" s="613">
        <v>150000000</v>
      </c>
      <c r="D135" s="613">
        <v>5137250.58</v>
      </c>
      <c r="E135" s="613">
        <v>19784095.809999999</v>
      </c>
      <c r="F135" s="613">
        <v>13722926.5</v>
      </c>
      <c r="G135" s="702">
        <v>11956462.52</v>
      </c>
      <c r="H135" s="702">
        <v>75342101.189999998</v>
      </c>
      <c r="I135" s="613">
        <v>4426241.95</v>
      </c>
      <c r="J135" s="613">
        <v>37206424.710000001</v>
      </c>
      <c r="K135" s="614">
        <v>14153947.43</v>
      </c>
      <c r="L135" s="608">
        <f t="shared" si="44"/>
        <v>331729450.69</v>
      </c>
    </row>
    <row r="136" spans="1:12" ht="20.399999999999999" customHeight="1">
      <c r="A136" s="581"/>
      <c r="B136" s="599"/>
      <c r="C136" s="577"/>
      <c r="D136" s="577"/>
      <c r="E136" s="577"/>
      <c r="F136" s="577"/>
      <c r="G136" s="577"/>
      <c r="H136" s="577"/>
      <c r="I136" s="577"/>
      <c r="J136" s="577"/>
      <c r="K136" s="577"/>
      <c r="L136" s="577"/>
    </row>
    <row r="137" spans="1:12" ht="20.399999999999999" customHeight="1">
      <c r="A137" s="581"/>
      <c r="B137" s="1113" t="s">
        <v>105</v>
      </c>
      <c r="C137" s="1114"/>
      <c r="D137" s="577"/>
      <c r="E137" s="577"/>
      <c r="F137" s="577"/>
      <c r="G137" s="577"/>
      <c r="H137" s="577"/>
      <c r="I137" s="577"/>
      <c r="J137" s="577"/>
      <c r="K137" s="577"/>
      <c r="L137" s="577"/>
    </row>
    <row r="138" spans="1:12" ht="20.399999999999999" customHeight="1">
      <c r="A138" s="581"/>
      <c r="B138" s="1111" t="s">
        <v>137</v>
      </c>
      <c r="C138" s="592" t="s">
        <v>138</v>
      </c>
      <c r="D138" s="593" t="s">
        <v>140</v>
      </c>
      <c r="E138" s="593" t="s">
        <v>141</v>
      </c>
      <c r="F138" s="593" t="s">
        <v>142</v>
      </c>
      <c r="G138" s="593" t="s">
        <v>143</v>
      </c>
      <c r="H138" s="593" t="s">
        <v>144</v>
      </c>
      <c r="I138" s="593" t="s">
        <v>145</v>
      </c>
      <c r="J138" s="593" t="s">
        <v>146</v>
      </c>
      <c r="K138" s="593" t="s">
        <v>147</v>
      </c>
      <c r="L138" s="593" t="s">
        <v>139</v>
      </c>
    </row>
    <row r="139" spans="1:12" ht="20.399999999999999" customHeight="1">
      <c r="A139" s="581"/>
      <c r="B139" s="1111"/>
      <c r="C139" s="594" t="s">
        <v>139</v>
      </c>
      <c r="D139" s="595"/>
      <c r="E139" s="595"/>
      <c r="F139" s="595"/>
      <c r="G139" s="595"/>
      <c r="H139" s="595"/>
      <c r="I139" s="595"/>
      <c r="J139" s="595"/>
      <c r="K139" s="595"/>
      <c r="L139" s="595"/>
    </row>
    <row r="140" spans="1:12" s="699" customFormat="1" ht="39.6" customHeight="1">
      <c r="A140" s="698"/>
      <c r="B140" s="596" t="s">
        <v>423</v>
      </c>
      <c r="C140" s="701">
        <f>C141+C142</f>
        <v>106245142.51857144</v>
      </c>
      <c r="D140" s="701">
        <f t="shared" ref="D140:K140" si="45">D141+D142</f>
        <v>16694616.129999999</v>
      </c>
      <c r="E140" s="701">
        <f t="shared" si="45"/>
        <v>26790101.640000001</v>
      </c>
      <c r="F140" s="701">
        <f t="shared" si="45"/>
        <v>15391719.359999999</v>
      </c>
      <c r="G140" s="701">
        <f t="shared" si="45"/>
        <v>9029510</v>
      </c>
      <c r="H140" s="701">
        <f t="shared" si="45"/>
        <v>73893445</v>
      </c>
      <c r="I140" s="701">
        <f t="shared" si="45"/>
        <v>20000000</v>
      </c>
      <c r="J140" s="701">
        <f t="shared" si="45"/>
        <v>13012250</v>
      </c>
      <c r="K140" s="701">
        <f t="shared" si="45"/>
        <v>16567308.779999999</v>
      </c>
      <c r="L140" s="701">
        <f>L141+L142</f>
        <v>297624093.4285714</v>
      </c>
    </row>
    <row r="141" spans="1:12" s="699" customFormat="1" ht="39.6" customHeight="1">
      <c r="A141" s="698"/>
      <c r="B141" s="700" t="s">
        <v>427</v>
      </c>
      <c r="C141" s="701">
        <v>13062071.09</v>
      </c>
      <c r="D141" s="701">
        <v>2250470.13</v>
      </c>
      <c r="E141" s="701">
        <v>2835819.6399999997</v>
      </c>
      <c r="F141" s="701">
        <v>247319.36</v>
      </c>
      <c r="G141" s="701">
        <v>1889122.439900005</v>
      </c>
      <c r="H141" s="701">
        <v>8500000</v>
      </c>
      <c r="I141" s="701">
        <v>3000000</v>
      </c>
      <c r="J141" s="701">
        <v>2052250</v>
      </c>
      <c r="K141" s="701">
        <v>781308.78</v>
      </c>
      <c r="L141" s="701">
        <f t="shared" ref="L141:L146" si="46">SUM(C141:K141)</f>
        <v>34618361.439900003</v>
      </c>
    </row>
    <row r="142" spans="1:12" s="699" customFormat="1" ht="39.6" customHeight="1">
      <c r="A142" s="698"/>
      <c r="B142" s="700" t="s">
        <v>1310</v>
      </c>
      <c r="C142" s="701">
        <v>93183071.428571433</v>
      </c>
      <c r="D142" s="701">
        <v>14444146</v>
      </c>
      <c r="E142" s="701">
        <v>23954282</v>
      </c>
      <c r="F142" s="701">
        <v>15144400</v>
      </c>
      <c r="G142" s="701">
        <v>7140387.5600999948</v>
      </c>
      <c r="H142" s="701">
        <v>65393445</v>
      </c>
      <c r="I142" s="701">
        <v>17000000</v>
      </c>
      <c r="J142" s="701">
        <v>10960000</v>
      </c>
      <c r="K142" s="701">
        <v>15786000</v>
      </c>
      <c r="L142" s="701">
        <f t="shared" si="46"/>
        <v>263005731.98867142</v>
      </c>
    </row>
    <row r="143" spans="1:12" ht="24.6" customHeight="1">
      <c r="A143" s="581"/>
      <c r="B143" s="596" t="s">
        <v>418</v>
      </c>
      <c r="C143" s="566">
        <v>12962751.289999999</v>
      </c>
      <c r="D143" s="566">
        <v>2433885.5299999998</v>
      </c>
      <c r="E143" s="566">
        <v>3573140.18</v>
      </c>
      <c r="F143" s="566">
        <v>3678680.64</v>
      </c>
      <c r="G143" s="566">
        <v>4788425.8899999997</v>
      </c>
      <c r="H143" s="566">
        <v>5493738.0199999996</v>
      </c>
      <c r="I143" s="566">
        <v>1200000</v>
      </c>
      <c r="J143" s="566">
        <v>350000</v>
      </c>
      <c r="K143" s="566">
        <v>1476291.22</v>
      </c>
      <c r="L143" s="567">
        <f t="shared" si="46"/>
        <v>35956912.769999996</v>
      </c>
    </row>
    <row r="144" spans="1:12" ht="24.6" customHeight="1">
      <c r="A144" s="581"/>
      <c r="B144" s="596" t="s">
        <v>419</v>
      </c>
      <c r="C144" s="566">
        <v>123618634.48999999</v>
      </c>
      <c r="D144" s="566">
        <v>1110000</v>
      </c>
      <c r="E144" s="566">
        <v>3206300</v>
      </c>
      <c r="F144" s="566">
        <v>22163700</v>
      </c>
      <c r="G144" s="566">
        <v>0</v>
      </c>
      <c r="H144" s="566">
        <v>16830000</v>
      </c>
      <c r="I144" s="566">
        <v>4156100</v>
      </c>
      <c r="J144" s="566">
        <v>4944100</v>
      </c>
      <c r="K144" s="566">
        <v>5464100</v>
      </c>
      <c r="L144" s="567">
        <f t="shared" si="46"/>
        <v>181492934.49000001</v>
      </c>
    </row>
    <row r="145" spans="1:12" s="555" customFormat="1" ht="24.6" customHeight="1">
      <c r="A145" s="581"/>
      <c r="B145" s="596" t="s">
        <v>424</v>
      </c>
      <c r="C145" s="566">
        <v>0</v>
      </c>
      <c r="D145" s="566">
        <v>0</v>
      </c>
      <c r="E145" s="566">
        <v>0</v>
      </c>
      <c r="F145" s="566">
        <v>584040</v>
      </c>
      <c r="G145" s="566">
        <v>12000000</v>
      </c>
      <c r="H145" s="566">
        <v>7591100</v>
      </c>
      <c r="I145" s="566">
        <v>0</v>
      </c>
      <c r="J145" s="566">
        <v>0</v>
      </c>
      <c r="K145" s="566">
        <v>0</v>
      </c>
      <c r="L145" s="567">
        <f t="shared" si="46"/>
        <v>20175140</v>
      </c>
    </row>
    <row r="146" spans="1:12" s="555" customFormat="1" ht="24.6" customHeight="1">
      <c r="A146" s="581"/>
      <c r="B146" s="596" t="s">
        <v>425</v>
      </c>
      <c r="C146" s="566">
        <v>0</v>
      </c>
      <c r="D146" s="566">
        <v>0</v>
      </c>
      <c r="E146" s="566">
        <v>0</v>
      </c>
      <c r="F146" s="566">
        <v>0</v>
      </c>
      <c r="G146" s="566">
        <v>0</v>
      </c>
      <c r="H146" s="566">
        <v>0</v>
      </c>
      <c r="I146" s="566">
        <v>0</v>
      </c>
      <c r="J146" s="566">
        <v>0</v>
      </c>
      <c r="K146" s="566">
        <v>0</v>
      </c>
      <c r="L146" s="567">
        <f t="shared" si="46"/>
        <v>0</v>
      </c>
    </row>
    <row r="147" spans="1:12" ht="20.399999999999999" customHeight="1">
      <c r="A147" s="597"/>
      <c r="B147" s="598" t="s">
        <v>158</v>
      </c>
      <c r="C147" s="570">
        <f>SUM(C140:C146)-C140</f>
        <v>242826528.29857141</v>
      </c>
      <c r="D147" s="570">
        <f t="shared" ref="D147:L147" si="47">SUM(D140:D146)-D140</f>
        <v>20238501.66</v>
      </c>
      <c r="E147" s="570">
        <f t="shared" si="47"/>
        <v>33569541.82</v>
      </c>
      <c r="F147" s="570">
        <f t="shared" si="47"/>
        <v>41818140</v>
      </c>
      <c r="G147" s="570">
        <f t="shared" si="47"/>
        <v>25817935.890000001</v>
      </c>
      <c r="H147" s="570">
        <f t="shared" si="47"/>
        <v>103808283.02000001</v>
      </c>
      <c r="I147" s="570">
        <f t="shared" si="47"/>
        <v>25356100</v>
      </c>
      <c r="J147" s="570">
        <f t="shared" si="47"/>
        <v>18306350</v>
      </c>
      <c r="K147" s="570">
        <f t="shared" si="47"/>
        <v>23507700</v>
      </c>
      <c r="L147" s="570">
        <f t="shared" si="47"/>
        <v>535249080.68857139</v>
      </c>
    </row>
    <row r="148" spans="1:12" ht="20.399999999999999" customHeight="1">
      <c r="A148" s="581"/>
      <c r="B148" s="599"/>
      <c r="C148" s="577"/>
      <c r="D148" s="577"/>
      <c r="E148" s="577"/>
      <c r="F148" s="577"/>
      <c r="G148" s="577"/>
      <c r="H148" s="577"/>
      <c r="I148" s="577"/>
      <c r="J148" s="577"/>
      <c r="K148" s="577"/>
      <c r="L148" s="577"/>
    </row>
    <row r="149" spans="1:12" ht="20.399999999999999" customHeight="1">
      <c r="A149" s="581"/>
      <c r="B149" s="1113" t="s">
        <v>106</v>
      </c>
      <c r="C149" s="1114"/>
      <c r="D149" s="577"/>
      <c r="E149" s="577"/>
      <c r="F149" s="577"/>
      <c r="G149" s="577"/>
      <c r="H149" s="577"/>
      <c r="I149" s="577"/>
      <c r="J149" s="577"/>
      <c r="K149" s="577"/>
      <c r="L149" s="577"/>
    </row>
    <row r="150" spans="1:12" ht="20.399999999999999" customHeight="1">
      <c r="A150" s="581"/>
      <c r="B150" s="1111" t="s">
        <v>137</v>
      </c>
      <c r="C150" s="592" t="s">
        <v>138</v>
      </c>
      <c r="D150" s="593" t="s">
        <v>140</v>
      </c>
      <c r="E150" s="593" t="s">
        <v>141</v>
      </c>
      <c r="F150" s="593" t="s">
        <v>142</v>
      </c>
      <c r="G150" s="593" t="s">
        <v>143</v>
      </c>
      <c r="H150" s="593" t="s">
        <v>144</v>
      </c>
      <c r="I150" s="593" t="s">
        <v>145</v>
      </c>
      <c r="J150" s="593" t="s">
        <v>146</v>
      </c>
      <c r="K150" s="593" t="s">
        <v>147</v>
      </c>
      <c r="L150" s="593" t="s">
        <v>139</v>
      </c>
    </row>
    <row r="151" spans="1:12" ht="20.399999999999999" customHeight="1">
      <c r="A151" s="581"/>
      <c r="B151" s="1111"/>
      <c r="C151" s="594" t="s">
        <v>139</v>
      </c>
      <c r="D151" s="595"/>
      <c r="E151" s="595"/>
      <c r="F151" s="595"/>
      <c r="G151" s="595"/>
      <c r="H151" s="595"/>
      <c r="I151" s="595"/>
      <c r="J151" s="595"/>
      <c r="K151" s="595"/>
      <c r="L151" s="595"/>
    </row>
    <row r="152" spans="1:12" ht="20.399999999999999" customHeight="1">
      <c r="A152" s="581"/>
      <c r="B152" s="615" t="s">
        <v>426</v>
      </c>
      <c r="C152" s="580">
        <v>8453215</v>
      </c>
      <c r="D152" s="580">
        <v>6939199.7999999998</v>
      </c>
      <c r="E152" s="580">
        <v>4209000</v>
      </c>
      <c r="F152" s="580">
        <v>1248000</v>
      </c>
      <c r="G152" s="580">
        <v>10680865</v>
      </c>
      <c r="H152" s="580">
        <v>4020000</v>
      </c>
      <c r="I152" s="580">
        <v>1638000</v>
      </c>
      <c r="J152" s="580">
        <v>5841168</v>
      </c>
      <c r="K152" s="580">
        <v>2216000</v>
      </c>
      <c r="L152" s="567">
        <f t="shared" ref="L152:L161" si="48">SUM(C152:K152)</f>
        <v>45245447.799999997</v>
      </c>
    </row>
    <row r="153" spans="1:12" ht="20.399999999999999" customHeight="1">
      <c r="A153" s="581"/>
      <c r="B153" s="615" t="s">
        <v>171</v>
      </c>
      <c r="C153" s="580">
        <v>20612484</v>
      </c>
      <c r="D153" s="580">
        <v>3601999.8</v>
      </c>
      <c r="E153" s="580">
        <v>7490655.7999999998</v>
      </c>
      <c r="F153" s="580">
        <v>3497124</v>
      </c>
      <c r="G153" s="580">
        <v>2577104.0099999998</v>
      </c>
      <c r="H153" s="580">
        <v>11898392</v>
      </c>
      <c r="I153" s="580">
        <v>9407937.8000000007</v>
      </c>
      <c r="J153" s="580">
        <v>1615750</v>
      </c>
      <c r="K153" s="580">
        <v>5463012.2000000002</v>
      </c>
      <c r="L153" s="567">
        <f t="shared" si="48"/>
        <v>66164459.609999999</v>
      </c>
    </row>
    <row r="154" spans="1:12" ht="20.399999999999999" customHeight="1">
      <c r="A154" s="581"/>
      <c r="B154" s="615" t="s">
        <v>172</v>
      </c>
      <c r="C154" s="580">
        <v>4000000</v>
      </c>
      <c r="D154" s="580">
        <v>681634</v>
      </c>
      <c r="E154" s="580">
        <v>1878839.27</v>
      </c>
      <c r="F154" s="580">
        <v>1686112.91</v>
      </c>
      <c r="G154" s="580">
        <v>2164252</v>
      </c>
      <c r="H154" s="580">
        <v>2189152.84</v>
      </c>
      <c r="I154" s="580">
        <v>1718517.16</v>
      </c>
      <c r="J154" s="580">
        <v>1415549.27</v>
      </c>
      <c r="K154" s="580">
        <v>1038000</v>
      </c>
      <c r="L154" s="567">
        <f t="shared" si="48"/>
        <v>16772057.449999999</v>
      </c>
    </row>
    <row r="155" spans="1:12" ht="20.399999999999999" customHeight="1">
      <c r="A155" s="581"/>
      <c r="B155" s="615" t="s">
        <v>236</v>
      </c>
      <c r="C155" s="580">
        <v>0</v>
      </c>
      <c r="D155" s="580">
        <v>47965</v>
      </c>
      <c r="E155" s="580">
        <v>7260</v>
      </c>
      <c r="F155" s="580">
        <v>40</v>
      </c>
      <c r="G155" s="580">
        <v>148898</v>
      </c>
      <c r="H155" s="580">
        <v>92806.47</v>
      </c>
      <c r="I155" s="580">
        <v>40232</v>
      </c>
      <c r="J155" s="580">
        <v>14025.9</v>
      </c>
      <c r="K155" s="580">
        <v>300000</v>
      </c>
      <c r="L155" s="567">
        <f t="shared" si="48"/>
        <v>651227.37</v>
      </c>
    </row>
    <row r="156" spans="1:12" ht="20.399999999999999" customHeight="1">
      <c r="A156" s="581"/>
      <c r="B156" s="615" t="s">
        <v>237</v>
      </c>
      <c r="C156" s="580">
        <v>855717</v>
      </c>
      <c r="D156" s="580">
        <v>221602.88</v>
      </c>
      <c r="E156" s="580">
        <v>442731.82</v>
      </c>
      <c r="F156" s="580">
        <v>297332.21000000002</v>
      </c>
      <c r="G156" s="580">
        <v>604803</v>
      </c>
      <c r="H156" s="580">
        <v>716388.56</v>
      </c>
      <c r="I156" s="580">
        <v>407290.7</v>
      </c>
      <c r="J156" s="580">
        <v>428054.15</v>
      </c>
      <c r="K156" s="580">
        <v>0</v>
      </c>
      <c r="L156" s="567">
        <f t="shared" si="48"/>
        <v>3973920.3200000003</v>
      </c>
    </row>
    <row r="157" spans="1:12" ht="20.399999999999999" customHeight="1">
      <c r="A157" s="581"/>
      <c r="B157" s="615" t="s">
        <v>238</v>
      </c>
      <c r="C157" s="580">
        <v>220896</v>
      </c>
      <c r="D157" s="580">
        <v>28494.75</v>
      </c>
      <c r="E157" s="580">
        <v>106840</v>
      </c>
      <c r="F157" s="580">
        <v>52946.35</v>
      </c>
      <c r="G157" s="580">
        <v>364305</v>
      </c>
      <c r="H157" s="580">
        <v>79837.84</v>
      </c>
      <c r="I157" s="580">
        <v>22943.65</v>
      </c>
      <c r="J157" s="580">
        <v>712353.55</v>
      </c>
      <c r="K157" s="580">
        <v>210000</v>
      </c>
      <c r="L157" s="567">
        <f t="shared" si="48"/>
        <v>1798617.1400000001</v>
      </c>
    </row>
    <row r="158" spans="1:12" ht="20.399999999999999" customHeight="1">
      <c r="A158" s="581"/>
      <c r="B158" s="615" t="s">
        <v>239</v>
      </c>
      <c r="C158" s="580">
        <v>0</v>
      </c>
      <c r="D158" s="580">
        <v>0</v>
      </c>
      <c r="E158" s="580">
        <v>0</v>
      </c>
      <c r="F158" s="580">
        <v>0</v>
      </c>
      <c r="G158" s="580">
        <v>0</v>
      </c>
      <c r="H158" s="580">
        <v>0</v>
      </c>
      <c r="I158" s="580">
        <v>0</v>
      </c>
      <c r="J158" s="580">
        <v>0</v>
      </c>
      <c r="K158" s="580">
        <v>0</v>
      </c>
      <c r="L158" s="567">
        <f t="shared" si="48"/>
        <v>0</v>
      </c>
    </row>
    <row r="159" spans="1:12" ht="20.399999999999999" customHeight="1">
      <c r="A159" s="581"/>
      <c r="B159" s="615" t="s">
        <v>240</v>
      </c>
      <c r="C159" s="580">
        <v>300000</v>
      </c>
      <c r="D159" s="580">
        <v>76283.850000000006</v>
      </c>
      <c r="E159" s="580">
        <v>0</v>
      </c>
      <c r="F159" s="580">
        <v>63681.05</v>
      </c>
      <c r="G159" s="580">
        <v>142400</v>
      </c>
      <c r="H159" s="580">
        <v>124671.2</v>
      </c>
      <c r="I159" s="580">
        <v>39862.129999999997</v>
      </c>
      <c r="J159" s="580">
        <v>127518.91</v>
      </c>
      <c r="K159" s="580">
        <v>40000</v>
      </c>
      <c r="L159" s="567">
        <f t="shared" si="48"/>
        <v>914417.1399999999</v>
      </c>
    </row>
    <row r="160" spans="1:12" ht="20.399999999999999" customHeight="1">
      <c r="A160" s="581"/>
      <c r="B160" s="615" t="s">
        <v>95</v>
      </c>
      <c r="C160" s="580">
        <v>59206</v>
      </c>
      <c r="D160" s="580">
        <v>0</v>
      </c>
      <c r="E160" s="580">
        <v>0</v>
      </c>
      <c r="F160" s="580">
        <v>66203.5</v>
      </c>
      <c r="G160" s="580">
        <v>0</v>
      </c>
      <c r="H160" s="580">
        <v>0</v>
      </c>
      <c r="I160" s="580">
        <v>0</v>
      </c>
      <c r="J160" s="580">
        <v>74866</v>
      </c>
      <c r="K160" s="580">
        <v>32500</v>
      </c>
      <c r="L160" s="567">
        <f t="shared" si="48"/>
        <v>232775.5</v>
      </c>
    </row>
    <row r="161" spans="1:12" ht="20.399999999999999" customHeight="1">
      <c r="A161" s="581"/>
      <c r="B161" s="615" t="s">
        <v>173</v>
      </c>
      <c r="C161" s="580">
        <v>848300</v>
      </c>
      <c r="D161" s="580">
        <v>1384415.96</v>
      </c>
      <c r="E161" s="580">
        <v>873300</v>
      </c>
      <c r="F161" s="580">
        <v>1285900</v>
      </c>
      <c r="G161" s="580">
        <v>2673300</v>
      </c>
      <c r="H161" s="580">
        <v>0</v>
      </c>
      <c r="I161" s="580">
        <v>1157193.0900000001</v>
      </c>
      <c r="J161" s="580">
        <v>2407835.5499999998</v>
      </c>
      <c r="K161" s="580">
        <v>873300</v>
      </c>
      <c r="L161" s="567">
        <f t="shared" si="48"/>
        <v>11503544.6</v>
      </c>
    </row>
    <row r="162" spans="1:12" ht="20.399999999999999" customHeight="1">
      <c r="A162" s="597"/>
      <c r="B162" s="598" t="s">
        <v>159</v>
      </c>
      <c r="C162" s="602">
        <f>SUM(C152:C161)</f>
        <v>35349818</v>
      </c>
      <c r="D162" s="602">
        <f t="shared" ref="D162:L162" si="49">SUM(D152:D161)</f>
        <v>12981596.039999999</v>
      </c>
      <c r="E162" s="602">
        <f t="shared" si="49"/>
        <v>15008626.890000001</v>
      </c>
      <c r="F162" s="602">
        <f t="shared" si="49"/>
        <v>8197340.0199999996</v>
      </c>
      <c r="G162" s="602">
        <f t="shared" si="49"/>
        <v>19355927.009999998</v>
      </c>
      <c r="H162" s="602">
        <f t="shared" si="49"/>
        <v>19121248.909999996</v>
      </c>
      <c r="I162" s="602">
        <f t="shared" si="49"/>
        <v>14431976.530000001</v>
      </c>
      <c r="J162" s="602">
        <f t="shared" si="49"/>
        <v>12637121.330000002</v>
      </c>
      <c r="K162" s="602">
        <f t="shared" si="49"/>
        <v>10172812.199999999</v>
      </c>
      <c r="L162" s="572">
        <f t="shared" si="49"/>
        <v>147256466.92999998</v>
      </c>
    </row>
    <row r="163" spans="1:12" ht="20.399999999999999" customHeight="1">
      <c r="B163" s="557"/>
    </row>
    <row r="164" spans="1:12" ht="20.399999999999999" customHeight="1">
      <c r="B164" s="557"/>
    </row>
    <row r="165" spans="1:12" ht="20.399999999999999" customHeight="1">
      <c r="A165" s="1108" t="s">
        <v>376</v>
      </c>
      <c r="B165" s="1108"/>
      <c r="C165" s="1108"/>
      <c r="D165" s="1108"/>
      <c r="E165" s="1108"/>
      <c r="F165" s="1108"/>
      <c r="G165" s="1108"/>
      <c r="H165" s="1108"/>
      <c r="I165" s="1108"/>
      <c r="J165" s="1108"/>
      <c r="K165" s="1108"/>
      <c r="L165" s="1108"/>
    </row>
    <row r="166" spans="1:12" ht="20.399999999999999" customHeight="1">
      <c r="B166" s="557"/>
    </row>
    <row r="167" spans="1:12" ht="20.399999999999999" customHeight="1">
      <c r="B167" s="557"/>
    </row>
    <row r="168" spans="1:12" ht="20.399999999999999" customHeight="1">
      <c r="E168" s="1112"/>
      <c r="F168" s="1112"/>
    </row>
    <row r="169" spans="1:12" ht="20.399999999999999" customHeight="1">
      <c r="A169" s="1108" t="s">
        <v>214</v>
      </c>
      <c r="B169" s="1108"/>
      <c r="C169" s="1108"/>
      <c r="D169" s="1108"/>
      <c r="E169" s="1108"/>
      <c r="F169" s="1108"/>
      <c r="G169" s="1108"/>
      <c r="H169" s="1108"/>
      <c r="I169" s="1108"/>
      <c r="J169" s="1108"/>
      <c r="K169" s="1108"/>
      <c r="L169" s="1108"/>
    </row>
    <row r="170" spans="1:12" ht="20.399999999999999" customHeight="1">
      <c r="A170" s="1108" t="s">
        <v>157</v>
      </c>
      <c r="B170" s="1108"/>
      <c r="C170" s="1108"/>
      <c r="D170" s="1108"/>
      <c r="E170" s="1108"/>
      <c r="F170" s="1108"/>
      <c r="G170" s="1108"/>
      <c r="H170" s="1108"/>
      <c r="I170" s="1108"/>
      <c r="J170" s="1108"/>
      <c r="K170" s="1108"/>
      <c r="L170" s="1108"/>
    </row>
  </sheetData>
  <mergeCells count="44">
    <mergeCell ref="A52:B53"/>
    <mergeCell ref="A70:B70"/>
    <mergeCell ref="A71:B71"/>
    <mergeCell ref="A72:B72"/>
    <mergeCell ref="B75:E75"/>
    <mergeCell ref="B86:C86"/>
    <mergeCell ref="B124:C124"/>
    <mergeCell ref="B137:C137"/>
    <mergeCell ref="B76:B77"/>
    <mergeCell ref="B87:B88"/>
    <mergeCell ref="B104:B105"/>
    <mergeCell ref="B125:B126"/>
    <mergeCell ref="B1:L1"/>
    <mergeCell ref="B2:L2"/>
    <mergeCell ref="B3:L3"/>
    <mergeCell ref="A66:B66"/>
    <mergeCell ref="A67:B67"/>
    <mergeCell ref="A8:C8"/>
    <mergeCell ref="A23:L23"/>
    <mergeCell ref="B5:C5"/>
    <mergeCell ref="B6:B7"/>
    <mergeCell ref="A54:B54"/>
    <mergeCell ref="A55:B55"/>
    <mergeCell ref="A56:B56"/>
    <mergeCell ref="A57:B57"/>
    <mergeCell ref="A58:B58"/>
    <mergeCell ref="A64:B64"/>
    <mergeCell ref="A65:B65"/>
    <mergeCell ref="A169:L169"/>
    <mergeCell ref="A170:L170"/>
    <mergeCell ref="A59:B59"/>
    <mergeCell ref="A60:B60"/>
    <mergeCell ref="A61:B61"/>
    <mergeCell ref="A62:B62"/>
    <mergeCell ref="A63:B63"/>
    <mergeCell ref="B138:B139"/>
    <mergeCell ref="E168:F168"/>
    <mergeCell ref="B149:C149"/>
    <mergeCell ref="B150:B151"/>
    <mergeCell ref="A73:B73"/>
    <mergeCell ref="A68:B68"/>
    <mergeCell ref="A69:B69"/>
    <mergeCell ref="A165:L165"/>
    <mergeCell ref="B103:C103"/>
  </mergeCells>
  <conditionalFormatting sqref="A57">
    <cfRule type="containsText" dxfId="48" priority="70" operator="containsText" text="เกินดุล">
      <formula>NOT(ISERROR(SEARCH("เกินดุล",A57)))</formula>
    </cfRule>
    <cfRule type="containsText" dxfId="47" priority="71" operator="containsText" text="สมดุล">
      <formula>NOT(ISERROR(SEARCH("สมดุล",A57)))</formula>
    </cfRule>
    <cfRule type="containsText" dxfId="46" priority="72" operator="containsText" text="ขาดดุล">
      <formula>NOT(ISERROR(SEARCH("ขาดดุล",A57)))</formula>
    </cfRule>
    <cfRule type="containsText" dxfId="45" priority="73" operator="containsText" text="สมดุล">
      <formula>NOT(ISERROR(SEARCH("สมดุล",A57)))</formula>
    </cfRule>
  </conditionalFormatting>
  <conditionalFormatting sqref="C61:L61">
    <cfRule type="cellIs" dxfId="44" priority="56" operator="lessThan">
      <formula>0</formula>
    </cfRule>
  </conditionalFormatting>
  <conditionalFormatting sqref="C72">
    <cfRule type="cellIs" dxfId="43" priority="47" operator="equal">
      <formula>8</formula>
    </cfRule>
    <cfRule type="cellIs" dxfId="42" priority="48" operator="equal">
      <formula>7</formula>
    </cfRule>
    <cfRule type="cellIs" dxfId="41" priority="49" operator="equal">
      <formula>6</formula>
    </cfRule>
    <cfRule type="cellIs" dxfId="40" priority="50" operator="equal">
      <formula>5</formula>
    </cfRule>
    <cfRule type="cellIs" dxfId="39" priority="51" operator="equal">
      <formula>4</formula>
    </cfRule>
    <cfRule type="cellIs" dxfId="38" priority="52" operator="equal">
      <formula>3</formula>
    </cfRule>
    <cfRule type="cellIs" dxfId="37" priority="53" operator="equal">
      <formula>2</formula>
    </cfRule>
    <cfRule type="cellIs" dxfId="36" priority="54" operator="equal">
      <formula>1</formula>
    </cfRule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2:L62">
    <cfRule type="cellIs" dxfId="35" priority="43" operator="equal">
      <formula>"ไม่เกิน"</formula>
    </cfRule>
    <cfRule type="cellIs" dxfId="34" priority="44" operator="equal">
      <formula>"เกิน"</formula>
    </cfRule>
    <cfRule type="containsText" dxfId="33" priority="45" stopIfTrue="1" operator="containsText" text="เกิน">
      <formula>NOT(ISERROR(SEARCH("เกิน",C62)))</formula>
    </cfRule>
    <cfRule type="containsText" dxfId="32" priority="46" operator="containsText" text="เ+$A$45ไม่เกิน">
      <formula>NOT(ISERROR(SEARCH("เ+$A$45ไม่เกิน",C62)))</formula>
    </cfRule>
  </conditionalFormatting>
  <conditionalFormatting sqref="D72:K72">
    <cfRule type="cellIs" dxfId="31" priority="61" operator="equal">
      <formula>8</formula>
    </cfRule>
    <cfRule type="cellIs" dxfId="30" priority="62" operator="equal">
      <formula>7</formula>
    </cfRule>
    <cfRule type="cellIs" dxfId="29" priority="63" operator="equal">
      <formula>6</formula>
    </cfRule>
    <cfRule type="cellIs" dxfId="28" priority="64" operator="equal">
      <formula>5</formula>
    </cfRule>
    <cfRule type="cellIs" dxfId="27" priority="65" operator="equal">
      <formula>4</formula>
    </cfRule>
    <cfRule type="cellIs" dxfId="26" priority="66" operator="equal">
      <formula>3</formula>
    </cfRule>
    <cfRule type="cellIs" dxfId="25" priority="67" operator="equal">
      <formula>2</formula>
    </cfRule>
    <cfRule type="cellIs" dxfId="24" priority="68" operator="equal">
      <formula>1</formula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">
    <cfRule type="containsText" dxfId="23" priority="34" operator="containsText" text="เกินดุล">
      <formula>NOT(ISERROR(SEARCH("เกินดุล",C57)))</formula>
    </cfRule>
    <cfRule type="containsText" dxfId="22" priority="35" operator="containsText" text="สมดุล">
      <formula>NOT(ISERROR(SEARCH("สมดุล",C57)))</formula>
    </cfRule>
    <cfRule type="containsText" dxfId="21" priority="36" operator="containsText" text="ขาดดุล">
      <formula>NOT(ISERROR(SEARCH("ขาดดุล",C57)))</formula>
    </cfRule>
    <cfRule type="containsText" dxfId="20" priority="37" operator="containsText" text="สมดุล">
      <formula>NOT(ISERROR(SEARCH("สมดุล",C57)))</formula>
    </cfRule>
  </conditionalFormatting>
  <conditionalFormatting sqref="L72">
    <cfRule type="cellIs" dxfId="19" priority="13" operator="equal">
      <formula>8</formula>
    </cfRule>
    <cfRule type="cellIs" dxfId="18" priority="14" operator="equal">
      <formula>7</formula>
    </cfRule>
    <cfRule type="cellIs" dxfId="17" priority="15" operator="equal">
      <formula>6</formula>
    </cfRule>
    <cfRule type="cellIs" dxfId="16" priority="16" operator="equal">
      <formula>5</formula>
    </cfRule>
    <cfRule type="cellIs" dxfId="15" priority="17" operator="equal">
      <formula>4</formula>
    </cfRule>
    <cfRule type="cellIs" dxfId="14" priority="18" operator="equal">
      <formula>3</formula>
    </cfRule>
    <cfRule type="cellIs" dxfId="13" priority="19" operator="equal">
      <formula>2</formula>
    </cfRule>
    <cfRule type="cellIs" dxfId="12" priority="20" operator="equal">
      <formula>1</formula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7:L57">
    <cfRule type="containsText" dxfId="11" priority="9" operator="containsText" text="เกินดุล">
      <formula>NOT(ISERROR(SEARCH("เกินดุล",D57)))</formula>
    </cfRule>
    <cfRule type="containsText" dxfId="10" priority="10" operator="containsText" text="สมดุล">
      <formula>NOT(ISERROR(SEARCH("สมดุล",D57)))</formula>
    </cfRule>
    <cfRule type="containsText" dxfId="9" priority="11" operator="containsText" text="ขาดดุล">
      <formula>NOT(ISERROR(SEARCH("ขาดดุล",D57)))</formula>
    </cfRule>
    <cfRule type="containsText" dxfId="8" priority="12" operator="containsText" text="สมดุล">
      <formula>NOT(ISERROR(SEARCH("สมดุล",D57)))</formula>
    </cfRule>
  </conditionalFormatting>
  <conditionalFormatting sqref="C44">
    <cfRule type="containsText" dxfId="7" priority="5" operator="containsText" text="เกินดุล">
      <formula>NOT(ISERROR(SEARCH("เกินดุล",C44)))</formula>
    </cfRule>
    <cfRule type="containsText" dxfId="6" priority="6" operator="containsText" text="สมดุล">
      <formula>NOT(ISERROR(SEARCH("สมดุล",C44)))</formula>
    </cfRule>
    <cfRule type="containsText" dxfId="5" priority="7" operator="containsText" text="ขาดดุล">
      <formula>NOT(ISERROR(SEARCH("ขาดดุล",C44)))</formula>
    </cfRule>
    <cfRule type="containsText" dxfId="4" priority="8" operator="containsText" text="สมดุล">
      <formula>NOT(ISERROR(SEARCH("สมดุล",C44)))</formula>
    </cfRule>
  </conditionalFormatting>
  <conditionalFormatting sqref="D44:L44">
    <cfRule type="containsText" dxfId="3" priority="1" operator="containsText" text="เกินดุล">
      <formula>NOT(ISERROR(SEARCH("เกินดุล",D44)))</formula>
    </cfRule>
    <cfRule type="containsText" dxfId="2" priority="2" operator="containsText" text="สมดุล">
      <formula>NOT(ISERROR(SEARCH("สมดุล",D44)))</formula>
    </cfRule>
    <cfRule type="containsText" dxfId="1" priority="3" operator="containsText" text="ขาดดุล">
      <formula>NOT(ISERROR(SEARCH("ขาดดุล",D44)))</formula>
    </cfRule>
    <cfRule type="containsText" dxfId="0" priority="4" operator="containsText" text="สมดุล">
      <formula>NOT(ISERROR(SEARCH("สมดุล",D44)))</formula>
    </cfRule>
  </conditionalFormatting>
  <pageMargins left="0.15748031496062992" right="0.15748031496062992" top="0.15748031496062992" bottom="0.31496062992125984" header="0.15748031496062992" footer="0.15748031496062992"/>
  <pageSetup paperSize="5" scale="52" fitToHeight="0" orientation="landscape" r:id="rId1"/>
  <headerFooter>
    <oddHeader>&amp;R&amp;14เอกสารหมายเลข 1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</sheetPr>
  <dimension ref="A1:AN70"/>
  <sheetViews>
    <sheetView showGridLines="0" zoomScale="70" zoomScaleNormal="70" workbookViewId="0">
      <pane xSplit="1" ySplit="9" topLeftCell="AA43" activePane="bottomRight" state="frozen"/>
      <selection pane="topRight" activeCell="B1" sqref="B1"/>
      <selection pane="bottomLeft" activeCell="A9" sqref="A9"/>
      <selection pane="bottomRight" activeCell="AD4" activeCellId="2" sqref="U1:AD1048576 U1:AD1048576 U1:AD1048576"/>
    </sheetView>
  </sheetViews>
  <sheetFormatPr defaultColWidth="9" defaultRowHeight="15"/>
  <cols>
    <col min="1" max="1" width="55" style="761" bestFit="1" customWidth="1"/>
    <col min="2" max="3" width="13.796875" style="761" customWidth="1"/>
    <col min="4" max="4" width="19.796875" style="761" customWidth="1"/>
    <col min="5" max="6" width="13.796875" style="761" customWidth="1"/>
    <col min="7" max="7" width="17.09765625" style="761" customWidth="1"/>
    <col min="8" max="9" width="13.796875" style="761" customWidth="1"/>
    <col min="10" max="10" width="17.09765625" style="761" customWidth="1"/>
    <col min="11" max="11" width="55" style="761" bestFit="1" customWidth="1"/>
    <col min="12" max="13" width="13.796875" style="761" customWidth="1"/>
    <col min="14" max="14" width="18.09765625" style="761" customWidth="1"/>
    <col min="15" max="16" width="13.796875" style="761" customWidth="1"/>
    <col min="17" max="17" width="18.09765625" style="761" customWidth="1"/>
    <col min="18" max="19" width="13.796875" style="761" customWidth="1"/>
    <col min="20" max="20" width="18.09765625" style="761" customWidth="1"/>
    <col min="21" max="21" width="55" style="761" bestFit="1" customWidth="1"/>
    <col min="22" max="23" width="13.796875" style="761" customWidth="1"/>
    <col min="24" max="24" width="17.8984375" style="761" customWidth="1"/>
    <col min="25" max="26" width="13.796875" style="761" customWidth="1"/>
    <col min="27" max="27" width="17.8984375" style="761" customWidth="1"/>
    <col min="28" max="29" width="13.796875" style="761" customWidth="1"/>
    <col min="30" max="30" width="17.8984375" style="761" customWidth="1"/>
    <col min="31" max="31" width="56.59765625" style="761" customWidth="1"/>
    <col min="32" max="33" width="17.796875" style="761" customWidth="1"/>
    <col min="34" max="34" width="22" style="761" customWidth="1"/>
    <col min="35" max="16384" width="9" style="761"/>
  </cols>
  <sheetData>
    <row r="1" spans="1:34">
      <c r="A1" s="1138" t="s">
        <v>420</v>
      </c>
      <c r="B1" s="1138"/>
      <c r="C1" s="1138"/>
      <c r="D1" s="1138"/>
      <c r="E1" s="1138"/>
      <c r="F1" s="1138"/>
      <c r="G1" s="1138"/>
      <c r="H1" s="1138"/>
      <c r="I1" s="1138"/>
      <c r="J1" s="1138"/>
      <c r="K1" s="1138" t="s">
        <v>420</v>
      </c>
      <c r="L1" s="1138"/>
      <c r="M1" s="1138"/>
      <c r="N1" s="1138"/>
      <c r="O1" s="1138"/>
      <c r="P1" s="1138"/>
      <c r="Q1" s="1138"/>
      <c r="R1" s="1138"/>
      <c r="S1" s="1138"/>
      <c r="T1" s="1138"/>
      <c r="U1" s="1138" t="s">
        <v>420</v>
      </c>
      <c r="V1" s="1138"/>
      <c r="W1" s="1138"/>
      <c r="X1" s="1138"/>
      <c r="Y1" s="1138"/>
      <c r="Z1" s="1138"/>
      <c r="AA1" s="1138"/>
      <c r="AB1" s="1138"/>
      <c r="AC1" s="1138"/>
      <c r="AD1" s="1138"/>
      <c r="AE1" s="1138" t="s">
        <v>420</v>
      </c>
      <c r="AF1" s="1138"/>
      <c r="AG1" s="1138"/>
      <c r="AH1" s="1138"/>
    </row>
    <row r="2" spans="1:34">
      <c r="A2" s="1138" t="s">
        <v>148</v>
      </c>
      <c r="B2" s="1138"/>
      <c r="C2" s="1138"/>
      <c r="D2" s="1138"/>
      <c r="E2" s="1138"/>
      <c r="F2" s="1138"/>
      <c r="G2" s="1138"/>
      <c r="H2" s="1138"/>
      <c r="I2" s="1138"/>
      <c r="J2" s="1138"/>
      <c r="K2" s="1138" t="s">
        <v>148</v>
      </c>
      <c r="L2" s="1138"/>
      <c r="M2" s="1138"/>
      <c r="N2" s="1138"/>
      <c r="O2" s="1138"/>
      <c r="P2" s="1138"/>
      <c r="Q2" s="1138"/>
      <c r="R2" s="1138"/>
      <c r="S2" s="1138"/>
      <c r="T2" s="1138"/>
      <c r="U2" s="1138" t="s">
        <v>148</v>
      </c>
      <c r="V2" s="1138"/>
      <c r="W2" s="1138"/>
      <c r="X2" s="1138"/>
      <c r="Y2" s="1138"/>
      <c r="Z2" s="1138"/>
      <c r="AA2" s="1138"/>
      <c r="AB2" s="1138"/>
      <c r="AC2" s="1138"/>
      <c r="AD2" s="1138"/>
      <c r="AE2" s="1138" t="s">
        <v>148</v>
      </c>
      <c r="AF2" s="1138"/>
      <c r="AG2" s="1138"/>
      <c r="AH2" s="1138"/>
    </row>
    <row r="3" spans="1:34">
      <c r="A3" s="1138" t="s">
        <v>422</v>
      </c>
      <c r="B3" s="1138"/>
      <c r="C3" s="1138"/>
      <c r="D3" s="1138"/>
      <c r="E3" s="1138"/>
      <c r="F3" s="1138"/>
      <c r="G3" s="1138"/>
      <c r="H3" s="1138"/>
      <c r="I3" s="1138"/>
      <c r="J3" s="1138"/>
      <c r="K3" s="1138" t="s">
        <v>422</v>
      </c>
      <c r="L3" s="1138"/>
      <c r="M3" s="1138"/>
      <c r="N3" s="1138"/>
      <c r="O3" s="1138"/>
      <c r="P3" s="1138"/>
      <c r="Q3" s="1138"/>
      <c r="R3" s="1138"/>
      <c r="S3" s="1138"/>
      <c r="T3" s="1138"/>
      <c r="U3" s="1138" t="s">
        <v>422</v>
      </c>
      <c r="V3" s="1138"/>
      <c r="W3" s="1138"/>
      <c r="X3" s="1138"/>
      <c r="Y3" s="1138"/>
      <c r="Z3" s="1138"/>
      <c r="AA3" s="1138"/>
      <c r="AB3" s="1138"/>
      <c r="AC3" s="1138"/>
      <c r="AD3" s="1138"/>
      <c r="AE3" s="1138" t="s">
        <v>242</v>
      </c>
      <c r="AF3" s="1138"/>
      <c r="AG3" s="1138"/>
      <c r="AH3" s="1138"/>
    </row>
    <row r="4" spans="1:34">
      <c r="A4" s="760"/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0"/>
      <c r="X4" s="760"/>
      <c r="Y4" s="760"/>
      <c r="Z4" s="760"/>
      <c r="AA4" s="760"/>
      <c r="AB4" s="760"/>
      <c r="AC4" s="760"/>
      <c r="AD4" s="760"/>
      <c r="AE4" s="760"/>
      <c r="AF4" s="760"/>
      <c r="AG4" s="760"/>
      <c r="AH4" s="760"/>
    </row>
    <row r="5" spans="1:34">
      <c r="A5" s="1140" t="s">
        <v>137</v>
      </c>
      <c r="B5" s="1140" t="s">
        <v>152</v>
      </c>
      <c r="C5" s="1140"/>
      <c r="D5" s="1140"/>
      <c r="E5" s="1139" t="s">
        <v>140</v>
      </c>
      <c r="F5" s="1139"/>
      <c r="G5" s="1139"/>
      <c r="H5" s="1139" t="s">
        <v>141</v>
      </c>
      <c r="I5" s="1139"/>
      <c r="J5" s="1139"/>
      <c r="K5" s="1140" t="s">
        <v>137</v>
      </c>
      <c r="L5" s="1139" t="s">
        <v>142</v>
      </c>
      <c r="M5" s="1139"/>
      <c r="N5" s="1139"/>
      <c r="O5" s="1139" t="s">
        <v>143</v>
      </c>
      <c r="P5" s="1139"/>
      <c r="Q5" s="1139"/>
      <c r="R5" s="1139" t="s">
        <v>144</v>
      </c>
      <c r="S5" s="1139"/>
      <c r="T5" s="1139"/>
      <c r="U5" s="1140" t="s">
        <v>137</v>
      </c>
      <c r="V5" s="1139" t="s">
        <v>145</v>
      </c>
      <c r="W5" s="1139"/>
      <c r="X5" s="1139"/>
      <c r="Y5" s="1139" t="s">
        <v>146</v>
      </c>
      <c r="Z5" s="1139"/>
      <c r="AA5" s="1139"/>
      <c r="AB5" s="1139" t="s">
        <v>147</v>
      </c>
      <c r="AC5" s="1139"/>
      <c r="AD5" s="1139"/>
      <c r="AE5" s="1140" t="s">
        <v>137</v>
      </c>
      <c r="AF5" s="1139" t="s">
        <v>139</v>
      </c>
      <c r="AG5" s="1139"/>
      <c r="AH5" s="1139"/>
    </row>
    <row r="6" spans="1:34">
      <c r="A6" s="1140"/>
      <c r="B6" s="1140" t="s">
        <v>0</v>
      </c>
      <c r="C6" s="1143"/>
      <c r="D6" s="1140"/>
      <c r="E6" s="1140" t="s">
        <v>0</v>
      </c>
      <c r="F6" s="1140"/>
      <c r="G6" s="1140"/>
      <c r="H6" s="1140" t="s">
        <v>0</v>
      </c>
      <c r="I6" s="1140"/>
      <c r="J6" s="1140"/>
      <c r="K6" s="1140"/>
      <c r="L6" s="1140" t="s">
        <v>0</v>
      </c>
      <c r="M6" s="1140"/>
      <c r="N6" s="1140"/>
      <c r="O6" s="1140" t="s">
        <v>0</v>
      </c>
      <c r="P6" s="1140"/>
      <c r="Q6" s="1140"/>
      <c r="R6" s="1140" t="s">
        <v>0</v>
      </c>
      <c r="S6" s="1140"/>
      <c r="T6" s="1140"/>
      <c r="U6" s="1140"/>
      <c r="V6" s="1140" t="s">
        <v>0</v>
      </c>
      <c r="W6" s="1140"/>
      <c r="X6" s="1140"/>
      <c r="Y6" s="1140" t="s">
        <v>0</v>
      </c>
      <c r="Z6" s="1140"/>
      <c r="AA6" s="1140"/>
      <c r="AB6" s="1140" t="s">
        <v>0</v>
      </c>
      <c r="AC6" s="1140"/>
      <c r="AD6" s="1140"/>
      <c r="AE6" s="1140"/>
      <c r="AF6" s="1140" t="s">
        <v>0</v>
      </c>
      <c r="AG6" s="1140"/>
      <c r="AH6" s="1140"/>
    </row>
    <row r="7" spans="1:34">
      <c r="A7" s="1140"/>
      <c r="B7" s="1141" t="s">
        <v>1</v>
      </c>
      <c r="C7" s="762" t="s">
        <v>150</v>
      </c>
      <c r="D7" s="1143" t="s">
        <v>2</v>
      </c>
      <c r="E7" s="1141" t="s">
        <v>1</v>
      </c>
      <c r="F7" s="762" t="s">
        <v>150</v>
      </c>
      <c r="G7" s="1143" t="s">
        <v>2</v>
      </c>
      <c r="H7" s="1141" t="s">
        <v>1</v>
      </c>
      <c r="I7" s="762" t="s">
        <v>150</v>
      </c>
      <c r="J7" s="1143" t="s">
        <v>2</v>
      </c>
      <c r="K7" s="1140"/>
      <c r="L7" s="1141" t="s">
        <v>1</v>
      </c>
      <c r="M7" s="762" t="s">
        <v>150</v>
      </c>
      <c r="N7" s="1143" t="s">
        <v>2</v>
      </c>
      <c r="O7" s="1141" t="s">
        <v>1</v>
      </c>
      <c r="P7" s="762" t="s">
        <v>150</v>
      </c>
      <c r="Q7" s="1143" t="s">
        <v>2</v>
      </c>
      <c r="R7" s="1141" t="s">
        <v>1</v>
      </c>
      <c r="S7" s="762" t="s">
        <v>150</v>
      </c>
      <c r="T7" s="1143" t="s">
        <v>2</v>
      </c>
      <c r="U7" s="1140"/>
      <c r="V7" s="1141" t="s">
        <v>1</v>
      </c>
      <c r="W7" s="762" t="s">
        <v>150</v>
      </c>
      <c r="X7" s="1143" t="s">
        <v>2</v>
      </c>
      <c r="Y7" s="1141" t="s">
        <v>1</v>
      </c>
      <c r="Z7" s="762" t="s">
        <v>150</v>
      </c>
      <c r="AA7" s="1143" t="s">
        <v>2</v>
      </c>
      <c r="AB7" s="1141" t="s">
        <v>1</v>
      </c>
      <c r="AC7" s="762" t="s">
        <v>150</v>
      </c>
      <c r="AD7" s="1143" t="s">
        <v>2</v>
      </c>
      <c r="AE7" s="1140"/>
      <c r="AF7" s="1141" t="s">
        <v>1</v>
      </c>
      <c r="AG7" s="762" t="s">
        <v>150</v>
      </c>
      <c r="AH7" s="1143" t="s">
        <v>2</v>
      </c>
    </row>
    <row r="8" spans="1:34" s="764" customFormat="1">
      <c r="A8" s="1140"/>
      <c r="B8" s="1142"/>
      <c r="C8" s="763" t="s">
        <v>149</v>
      </c>
      <c r="D8" s="1144"/>
      <c r="E8" s="1142"/>
      <c r="F8" s="763" t="s">
        <v>149</v>
      </c>
      <c r="G8" s="1144"/>
      <c r="H8" s="1142"/>
      <c r="I8" s="763" t="s">
        <v>149</v>
      </c>
      <c r="J8" s="1144"/>
      <c r="K8" s="1140"/>
      <c r="L8" s="1142"/>
      <c r="M8" s="763" t="s">
        <v>149</v>
      </c>
      <c r="N8" s="1144"/>
      <c r="O8" s="1142"/>
      <c r="P8" s="763" t="s">
        <v>149</v>
      </c>
      <c r="Q8" s="1144"/>
      <c r="R8" s="1142"/>
      <c r="S8" s="763" t="s">
        <v>149</v>
      </c>
      <c r="T8" s="1144"/>
      <c r="U8" s="1140"/>
      <c r="V8" s="1142"/>
      <c r="W8" s="763" t="s">
        <v>149</v>
      </c>
      <c r="X8" s="1144"/>
      <c r="Y8" s="1142"/>
      <c r="Z8" s="763" t="s">
        <v>149</v>
      </c>
      <c r="AA8" s="1144"/>
      <c r="AB8" s="1142"/>
      <c r="AC8" s="763" t="s">
        <v>149</v>
      </c>
      <c r="AD8" s="1144"/>
      <c r="AE8" s="1140"/>
      <c r="AF8" s="1142"/>
      <c r="AG8" s="763" t="s">
        <v>149</v>
      </c>
      <c r="AH8" s="1144"/>
    </row>
    <row r="9" spans="1:34">
      <c r="A9" s="765" t="s">
        <v>3</v>
      </c>
      <c r="B9" s="751"/>
      <c r="C9" s="766"/>
      <c r="D9" s="752"/>
      <c r="E9" s="751"/>
      <c r="F9" s="751"/>
      <c r="G9" s="752"/>
      <c r="H9" s="751"/>
      <c r="I9" s="751"/>
      <c r="J9" s="752"/>
      <c r="K9" s="765" t="s">
        <v>3</v>
      </c>
      <c r="L9" s="751"/>
      <c r="M9" s="766"/>
      <c r="N9" s="752"/>
      <c r="O9" s="751"/>
      <c r="P9" s="751"/>
      <c r="Q9" s="752"/>
      <c r="R9" s="751"/>
      <c r="S9" s="751"/>
      <c r="T9" s="752"/>
      <c r="U9" s="765" t="s">
        <v>3</v>
      </c>
      <c r="V9" s="751"/>
      <c r="W9" s="766"/>
      <c r="X9" s="752"/>
      <c r="Y9" s="751"/>
      <c r="Z9" s="751"/>
      <c r="AA9" s="752"/>
      <c r="AB9" s="751"/>
      <c r="AC9" s="751"/>
      <c r="AD9" s="752"/>
      <c r="AE9" s="765" t="s">
        <v>3</v>
      </c>
      <c r="AF9" s="751"/>
      <c r="AG9" s="751"/>
      <c r="AH9" s="752"/>
    </row>
    <row r="10" spans="1:34">
      <c r="A10" s="767" t="s">
        <v>4</v>
      </c>
      <c r="B10" s="743">
        <v>227314</v>
      </c>
      <c r="C10" s="744">
        <v>1032.68</v>
      </c>
      <c r="D10" s="745">
        <v>234742000</v>
      </c>
      <c r="E10" s="746">
        <v>79007</v>
      </c>
      <c r="F10" s="744">
        <v>632.41999999999996</v>
      </c>
      <c r="G10" s="747">
        <v>49965943.670000002</v>
      </c>
      <c r="H10" s="743">
        <v>58544</v>
      </c>
      <c r="I10" s="744">
        <v>1110.07</v>
      </c>
      <c r="J10" s="745">
        <v>64987945.93</v>
      </c>
      <c r="K10" s="767" t="s">
        <v>4</v>
      </c>
      <c r="L10" s="743">
        <v>134456</v>
      </c>
      <c r="M10" s="744">
        <v>411.36</v>
      </c>
      <c r="N10" s="745">
        <v>55310487.310000002</v>
      </c>
      <c r="O10" s="746">
        <v>126000</v>
      </c>
      <c r="P10" s="744">
        <v>777.36</v>
      </c>
      <c r="Q10" s="747">
        <v>97947972.420000002</v>
      </c>
      <c r="R10" s="743">
        <v>111528</v>
      </c>
      <c r="S10" s="744">
        <v>935.41</v>
      </c>
      <c r="T10" s="745">
        <v>104324747.15000001</v>
      </c>
      <c r="U10" s="767" t="s">
        <v>4</v>
      </c>
      <c r="V10" s="743">
        <v>91069</v>
      </c>
      <c r="W10" s="744">
        <v>608.67999999999995</v>
      </c>
      <c r="X10" s="745">
        <v>55432132</v>
      </c>
      <c r="Y10" s="746">
        <v>41000</v>
      </c>
      <c r="Z10" s="744">
        <v>833.46</v>
      </c>
      <c r="AA10" s="747">
        <v>34171837.799999997</v>
      </c>
      <c r="AB10" s="743">
        <v>71742</v>
      </c>
      <c r="AC10" s="744">
        <v>425.3</v>
      </c>
      <c r="AD10" s="745">
        <v>30511807.030000001</v>
      </c>
      <c r="AE10" s="767" t="s">
        <v>4</v>
      </c>
      <c r="AF10" s="743">
        <f t="shared" ref="AF10:AF16" si="0">B10+E10+H10+L10+O10+R10+V10+Y10+AB10</f>
        <v>940660</v>
      </c>
      <c r="AG10" s="744">
        <f>AH10/AF10</f>
        <v>773.28139105521655</v>
      </c>
      <c r="AH10" s="745">
        <f t="shared" ref="AH10:AH16" si="1">D10+G10+J10+N10+Q10+T10+X10+AA10+AD10</f>
        <v>727394873.30999994</v>
      </c>
    </row>
    <row r="11" spans="1:34">
      <c r="A11" s="767" t="s">
        <v>5</v>
      </c>
      <c r="B11" s="743">
        <v>1821</v>
      </c>
      <c r="C11" s="744">
        <v>40.090000000000003</v>
      </c>
      <c r="D11" s="745">
        <v>73000</v>
      </c>
      <c r="E11" s="746">
        <v>97</v>
      </c>
      <c r="F11" s="744">
        <v>525.91</v>
      </c>
      <c r="G11" s="747">
        <v>51013</v>
      </c>
      <c r="H11" s="743">
        <v>1</v>
      </c>
      <c r="I11" s="744">
        <v>0</v>
      </c>
      <c r="J11" s="745">
        <v>0</v>
      </c>
      <c r="K11" s="767" t="s">
        <v>5</v>
      </c>
      <c r="L11" s="743">
        <v>38</v>
      </c>
      <c r="M11" s="744">
        <v>789.47</v>
      </c>
      <c r="N11" s="745">
        <v>30000</v>
      </c>
      <c r="O11" s="746">
        <v>50</v>
      </c>
      <c r="P11" s="744">
        <v>200</v>
      </c>
      <c r="Q11" s="747">
        <v>10000</v>
      </c>
      <c r="R11" s="743">
        <v>181.65</v>
      </c>
      <c r="S11" s="744">
        <v>2202.04</v>
      </c>
      <c r="T11" s="745">
        <v>400000</v>
      </c>
      <c r="U11" s="767" t="s">
        <v>5</v>
      </c>
      <c r="V11" s="743">
        <v>15</v>
      </c>
      <c r="W11" s="744">
        <v>4000</v>
      </c>
      <c r="X11" s="745">
        <v>60000</v>
      </c>
      <c r="Y11" s="746">
        <v>65</v>
      </c>
      <c r="Z11" s="744">
        <v>153.85</v>
      </c>
      <c r="AA11" s="747">
        <v>10000</v>
      </c>
      <c r="AB11" s="743">
        <v>1</v>
      </c>
      <c r="AC11" s="744">
        <v>0</v>
      </c>
      <c r="AD11" s="745">
        <v>0</v>
      </c>
      <c r="AE11" s="767" t="s">
        <v>5</v>
      </c>
      <c r="AF11" s="743">
        <f t="shared" si="0"/>
        <v>2269.65</v>
      </c>
      <c r="AG11" s="744">
        <f>AH11/AF11</f>
        <v>279.34395171061618</v>
      </c>
      <c r="AH11" s="745">
        <f t="shared" si="1"/>
        <v>634013</v>
      </c>
    </row>
    <row r="12" spans="1:34">
      <c r="A12" s="767" t="s">
        <v>6</v>
      </c>
      <c r="B12" s="743">
        <v>6684</v>
      </c>
      <c r="C12" s="744">
        <v>1397.37</v>
      </c>
      <c r="D12" s="745">
        <v>9340000</v>
      </c>
      <c r="E12" s="746">
        <v>392</v>
      </c>
      <c r="F12" s="744">
        <v>558.29</v>
      </c>
      <c r="G12" s="747">
        <v>218849.5</v>
      </c>
      <c r="H12" s="743">
        <v>498</v>
      </c>
      <c r="I12" s="744">
        <v>556.83000000000004</v>
      </c>
      <c r="J12" s="745">
        <v>277300</v>
      </c>
      <c r="K12" s="767" t="s">
        <v>6</v>
      </c>
      <c r="L12" s="743">
        <v>1575</v>
      </c>
      <c r="M12" s="744">
        <v>380.95</v>
      </c>
      <c r="N12" s="745">
        <v>600000</v>
      </c>
      <c r="O12" s="746">
        <v>4100</v>
      </c>
      <c r="P12" s="744">
        <v>341.46</v>
      </c>
      <c r="Q12" s="747">
        <v>1400000</v>
      </c>
      <c r="R12" s="743">
        <v>862.5</v>
      </c>
      <c r="S12" s="744">
        <v>2202.9</v>
      </c>
      <c r="T12" s="745">
        <v>1900000</v>
      </c>
      <c r="U12" s="767" t="s">
        <v>6</v>
      </c>
      <c r="V12" s="743">
        <v>617</v>
      </c>
      <c r="W12" s="744">
        <v>324.14999999999998</v>
      </c>
      <c r="X12" s="745">
        <v>200000</v>
      </c>
      <c r="Y12" s="746">
        <v>340</v>
      </c>
      <c r="Z12" s="744">
        <v>775.08</v>
      </c>
      <c r="AA12" s="747">
        <v>263528</v>
      </c>
      <c r="AB12" s="743">
        <v>622</v>
      </c>
      <c r="AC12" s="744">
        <v>390.32</v>
      </c>
      <c r="AD12" s="745">
        <v>242781.66</v>
      </c>
      <c r="AE12" s="767" t="s">
        <v>6</v>
      </c>
      <c r="AF12" s="743">
        <f t="shared" si="0"/>
        <v>15690.5</v>
      </c>
      <c r="AG12" s="744">
        <f t="shared" ref="AG12:AG17" si="2">AH12/AF12</f>
        <v>920.45882285459356</v>
      </c>
      <c r="AH12" s="745">
        <f t="shared" si="1"/>
        <v>14442459.16</v>
      </c>
    </row>
    <row r="13" spans="1:34">
      <c r="A13" s="767" t="s">
        <v>7</v>
      </c>
      <c r="B13" s="743">
        <v>50134</v>
      </c>
      <c r="C13" s="744">
        <v>1408.23</v>
      </c>
      <c r="D13" s="745">
        <v>70600000</v>
      </c>
      <c r="E13" s="746">
        <v>3676</v>
      </c>
      <c r="F13" s="744">
        <v>514.67999999999995</v>
      </c>
      <c r="G13" s="747">
        <v>1891956.3</v>
      </c>
      <c r="H13" s="743">
        <v>6193</v>
      </c>
      <c r="I13" s="744">
        <v>532.86</v>
      </c>
      <c r="J13" s="745">
        <v>3300000</v>
      </c>
      <c r="K13" s="767" t="s">
        <v>7</v>
      </c>
      <c r="L13" s="743">
        <v>9952</v>
      </c>
      <c r="M13" s="744">
        <v>366.93</v>
      </c>
      <c r="N13" s="745">
        <v>3651717.71</v>
      </c>
      <c r="O13" s="746">
        <v>32000</v>
      </c>
      <c r="P13" s="744">
        <v>268.08999999999997</v>
      </c>
      <c r="Q13" s="747">
        <v>8578747.7100000009</v>
      </c>
      <c r="R13" s="743">
        <v>7862.95</v>
      </c>
      <c r="S13" s="744">
        <v>1907.68</v>
      </c>
      <c r="T13" s="745">
        <v>15000000</v>
      </c>
      <c r="U13" s="767" t="s">
        <v>7</v>
      </c>
      <c r="V13" s="743">
        <v>4867</v>
      </c>
      <c r="W13" s="744">
        <v>410.93</v>
      </c>
      <c r="X13" s="745">
        <v>2000000</v>
      </c>
      <c r="Y13" s="746">
        <v>2801</v>
      </c>
      <c r="Z13" s="744">
        <v>357.02</v>
      </c>
      <c r="AA13" s="747">
        <v>1000000</v>
      </c>
      <c r="AB13" s="743">
        <v>9054</v>
      </c>
      <c r="AC13" s="744">
        <v>220.9</v>
      </c>
      <c r="AD13" s="745">
        <v>2000000</v>
      </c>
      <c r="AE13" s="767" t="s">
        <v>7</v>
      </c>
      <c r="AF13" s="743">
        <f t="shared" si="0"/>
        <v>126539.95</v>
      </c>
      <c r="AG13" s="744">
        <f t="shared" si="2"/>
        <v>853.66259209048212</v>
      </c>
      <c r="AH13" s="745">
        <f t="shared" si="1"/>
        <v>108022421.72</v>
      </c>
    </row>
    <row r="14" spans="1:34">
      <c r="A14" s="767" t="s">
        <v>8</v>
      </c>
      <c r="B14" s="743">
        <v>46678</v>
      </c>
      <c r="C14" s="744">
        <v>1118.73</v>
      </c>
      <c r="D14" s="745">
        <v>52220000</v>
      </c>
      <c r="E14" s="746">
        <v>3141</v>
      </c>
      <c r="F14" s="744">
        <v>376.79</v>
      </c>
      <c r="G14" s="747">
        <v>1183501</v>
      </c>
      <c r="H14" s="743">
        <v>2334</v>
      </c>
      <c r="I14" s="744">
        <v>612.67999999999995</v>
      </c>
      <c r="J14" s="745">
        <v>1430000</v>
      </c>
      <c r="K14" s="767" t="s">
        <v>8</v>
      </c>
      <c r="L14" s="743">
        <v>7300</v>
      </c>
      <c r="M14" s="744">
        <v>123.29</v>
      </c>
      <c r="N14" s="745">
        <v>900000</v>
      </c>
      <c r="O14" s="746">
        <v>19800</v>
      </c>
      <c r="P14" s="744">
        <v>406.04</v>
      </c>
      <c r="Q14" s="747">
        <v>8039527.8200000003</v>
      </c>
      <c r="R14" s="743">
        <v>3341.07</v>
      </c>
      <c r="S14" s="744">
        <v>1047.57</v>
      </c>
      <c r="T14" s="745">
        <v>3500000</v>
      </c>
      <c r="U14" s="767" t="s">
        <v>8</v>
      </c>
      <c r="V14" s="743">
        <v>3910</v>
      </c>
      <c r="W14" s="744">
        <v>187.98</v>
      </c>
      <c r="X14" s="745">
        <v>735000</v>
      </c>
      <c r="Y14" s="746">
        <v>2752</v>
      </c>
      <c r="Z14" s="744">
        <v>672.24</v>
      </c>
      <c r="AA14" s="747">
        <v>1850000</v>
      </c>
      <c r="AB14" s="743">
        <v>5127</v>
      </c>
      <c r="AC14" s="744">
        <v>151.16</v>
      </c>
      <c r="AD14" s="745">
        <v>775000</v>
      </c>
      <c r="AE14" s="767" t="s">
        <v>8</v>
      </c>
      <c r="AF14" s="743">
        <f t="shared" si="0"/>
        <v>94383.07</v>
      </c>
      <c r="AG14" s="744">
        <f t="shared" si="2"/>
        <v>748.36545177011078</v>
      </c>
      <c r="AH14" s="745">
        <f t="shared" si="1"/>
        <v>70633028.819999993</v>
      </c>
    </row>
    <row r="15" spans="1:34">
      <c r="A15" s="767" t="s">
        <v>9</v>
      </c>
      <c r="B15" s="743">
        <v>1651</v>
      </c>
      <c r="C15" s="744">
        <v>1206.54</v>
      </c>
      <c r="D15" s="745">
        <v>1992000</v>
      </c>
      <c r="E15" s="746">
        <v>377</v>
      </c>
      <c r="F15" s="744">
        <v>1689.18</v>
      </c>
      <c r="G15" s="747">
        <v>636819</v>
      </c>
      <c r="H15" s="743">
        <v>1344</v>
      </c>
      <c r="I15" s="744">
        <v>297.62</v>
      </c>
      <c r="J15" s="745">
        <v>400000</v>
      </c>
      <c r="K15" s="767" t="s">
        <v>9</v>
      </c>
      <c r="L15" s="743">
        <v>404</v>
      </c>
      <c r="M15" s="744">
        <v>5602.52</v>
      </c>
      <c r="N15" s="745">
        <v>2263416.23</v>
      </c>
      <c r="O15" s="746">
        <v>2000</v>
      </c>
      <c r="P15" s="744">
        <v>1500</v>
      </c>
      <c r="Q15" s="747">
        <v>3000000</v>
      </c>
      <c r="R15" s="743">
        <v>2166.5700000000002</v>
      </c>
      <c r="S15" s="744">
        <v>1298.1300000000001</v>
      </c>
      <c r="T15" s="745">
        <v>2812486</v>
      </c>
      <c r="U15" s="767" t="s">
        <v>9</v>
      </c>
      <c r="V15" s="743">
        <v>280</v>
      </c>
      <c r="W15" s="744">
        <v>4678.57</v>
      </c>
      <c r="X15" s="745">
        <v>1310000</v>
      </c>
      <c r="Y15" s="746">
        <v>1537</v>
      </c>
      <c r="Z15" s="744">
        <v>296.02999999999997</v>
      </c>
      <c r="AA15" s="747">
        <v>455000</v>
      </c>
      <c r="AB15" s="743">
        <v>338</v>
      </c>
      <c r="AC15" s="744">
        <v>681.33</v>
      </c>
      <c r="AD15" s="745">
        <v>230290</v>
      </c>
      <c r="AE15" s="767" t="s">
        <v>9</v>
      </c>
      <c r="AF15" s="743">
        <f t="shared" si="0"/>
        <v>10097.57</v>
      </c>
      <c r="AG15" s="744">
        <f t="shared" si="2"/>
        <v>1297.3429478577521</v>
      </c>
      <c r="AH15" s="745">
        <f t="shared" si="1"/>
        <v>13100011.23</v>
      </c>
    </row>
    <row r="16" spans="1:34">
      <c r="A16" s="767" t="s">
        <v>10</v>
      </c>
      <c r="B16" s="743">
        <v>42539</v>
      </c>
      <c r="C16" s="744">
        <v>526.02</v>
      </c>
      <c r="D16" s="745">
        <v>22376400</v>
      </c>
      <c r="E16" s="746">
        <v>22427</v>
      </c>
      <c r="F16" s="744">
        <v>127.45</v>
      </c>
      <c r="G16" s="747">
        <v>2858254.36</v>
      </c>
      <c r="H16" s="743">
        <v>5173</v>
      </c>
      <c r="I16" s="744">
        <v>684.32</v>
      </c>
      <c r="J16" s="745">
        <v>3540000</v>
      </c>
      <c r="K16" s="767" t="s">
        <v>10</v>
      </c>
      <c r="L16" s="743">
        <v>33832</v>
      </c>
      <c r="M16" s="744">
        <v>180.88</v>
      </c>
      <c r="N16" s="745">
        <v>6119449.3700000001</v>
      </c>
      <c r="O16" s="746">
        <v>11000</v>
      </c>
      <c r="P16" s="744">
        <v>821.99</v>
      </c>
      <c r="Q16" s="747">
        <v>9041873.0299999993</v>
      </c>
      <c r="R16" s="743">
        <v>3900</v>
      </c>
      <c r="S16" s="744">
        <v>3000</v>
      </c>
      <c r="T16" s="745">
        <v>11700000</v>
      </c>
      <c r="U16" s="767" t="s">
        <v>10</v>
      </c>
      <c r="V16" s="743">
        <v>24330</v>
      </c>
      <c r="W16" s="744">
        <v>160.58000000000001</v>
      </c>
      <c r="X16" s="745">
        <v>3907000</v>
      </c>
      <c r="Y16" s="746">
        <v>3080</v>
      </c>
      <c r="Z16" s="744">
        <v>2614.61</v>
      </c>
      <c r="AA16" s="747">
        <v>8053000</v>
      </c>
      <c r="AB16" s="743">
        <v>5587</v>
      </c>
      <c r="AC16" s="744">
        <v>571.14</v>
      </c>
      <c r="AD16" s="745">
        <v>3190959</v>
      </c>
      <c r="AE16" s="767" t="s">
        <v>10</v>
      </c>
      <c r="AF16" s="743">
        <f t="shared" si="0"/>
        <v>151868</v>
      </c>
      <c r="AG16" s="744">
        <f t="shared" si="2"/>
        <v>466.1083029999736</v>
      </c>
      <c r="AH16" s="745">
        <f t="shared" si="1"/>
        <v>70786935.75999999</v>
      </c>
    </row>
    <row r="17" spans="1:34" s="769" customFormat="1">
      <c r="A17" s="768" t="s">
        <v>11</v>
      </c>
      <c r="B17" s="748">
        <f>SUM(B10:B16)</f>
        <v>376821</v>
      </c>
      <c r="C17" s="749">
        <f>D17/B17</f>
        <v>1038.5392533855597</v>
      </c>
      <c r="D17" s="750">
        <f>SUM(D10:D16)</f>
        <v>391343400</v>
      </c>
      <c r="E17" s="748">
        <f>SUM(E10:E16)</f>
        <v>109117</v>
      </c>
      <c r="F17" s="749">
        <f t="shared" ref="F17" si="3">G17/E17</f>
        <v>520.60024404996466</v>
      </c>
      <c r="G17" s="750">
        <f>SUM(G10:G16)</f>
        <v>56806336.829999998</v>
      </c>
      <c r="H17" s="748">
        <f>SUM(H10:H16)</f>
        <v>74087</v>
      </c>
      <c r="I17" s="749">
        <f t="shared" ref="I17" si="4">J17/H17</f>
        <v>997.95167748727852</v>
      </c>
      <c r="J17" s="750">
        <f>SUM(J10:J16)</f>
        <v>73935245.930000007</v>
      </c>
      <c r="K17" s="768" t="s">
        <v>11</v>
      </c>
      <c r="L17" s="748">
        <f>SUM(L10:L16)</f>
        <v>187557</v>
      </c>
      <c r="M17" s="749">
        <f>N17/L17</f>
        <v>367.2220744626967</v>
      </c>
      <c r="N17" s="750">
        <f>SUM(N10:N16)</f>
        <v>68875070.620000005</v>
      </c>
      <c r="O17" s="748">
        <f>SUM(O10:O16)</f>
        <v>194950</v>
      </c>
      <c r="P17" s="749">
        <f t="shared" ref="P17" si="5">Q17/O17</f>
        <v>656.67156183636826</v>
      </c>
      <c r="Q17" s="750">
        <f>SUM(Q10:Q16)</f>
        <v>128018120.97999999</v>
      </c>
      <c r="R17" s="748">
        <f>SUM(R10:R16)</f>
        <v>129842.74</v>
      </c>
      <c r="S17" s="749">
        <f t="shared" ref="S17" si="6">T17/R17</f>
        <v>1075.4335063323524</v>
      </c>
      <c r="T17" s="750">
        <f>SUM(T10:T16)</f>
        <v>139637233.15000001</v>
      </c>
      <c r="U17" s="768" t="s">
        <v>11</v>
      </c>
      <c r="V17" s="748">
        <f>SUM(V10:V16)</f>
        <v>125088</v>
      </c>
      <c r="W17" s="749">
        <f>X17/V17</f>
        <v>508.79486441545151</v>
      </c>
      <c r="X17" s="750">
        <f>SUM(X10:X16)</f>
        <v>63644132</v>
      </c>
      <c r="Y17" s="748">
        <f>SUM(Y10:Y16)</f>
        <v>51575</v>
      </c>
      <c r="Z17" s="749">
        <f t="shared" ref="Z17" si="7">AA17/Y17</f>
        <v>888.09240523509447</v>
      </c>
      <c r="AA17" s="750">
        <f>SUM(AA10:AA16)</f>
        <v>45803365.799999997</v>
      </c>
      <c r="AB17" s="748">
        <f>SUM(AB10:AB16)</f>
        <v>92471</v>
      </c>
      <c r="AC17" s="749">
        <f t="shared" ref="AC17" si="8">AD17/AB17</f>
        <v>399.59379362178407</v>
      </c>
      <c r="AD17" s="750">
        <f>SUM(AD10:AD16)</f>
        <v>36950837.689999998</v>
      </c>
      <c r="AE17" s="768" t="s">
        <v>11</v>
      </c>
      <c r="AF17" s="748">
        <f>SUM(AF10:AF16)</f>
        <v>1341508.7400000002</v>
      </c>
      <c r="AG17" s="749">
        <f t="shared" si="2"/>
        <v>749.16675011748328</v>
      </c>
      <c r="AH17" s="750">
        <f>SUM(AH10:AH16)</f>
        <v>1005013743</v>
      </c>
    </row>
    <row r="18" spans="1:34">
      <c r="A18" s="765" t="s">
        <v>12</v>
      </c>
      <c r="B18" s="751"/>
      <c r="C18" s="751"/>
      <c r="D18" s="752"/>
      <c r="E18" s="751"/>
      <c r="F18" s="751"/>
      <c r="G18" s="752"/>
      <c r="H18" s="751"/>
      <c r="I18" s="751"/>
      <c r="J18" s="752"/>
      <c r="K18" s="765" t="s">
        <v>12</v>
      </c>
      <c r="L18" s="751"/>
      <c r="M18" s="751"/>
      <c r="N18" s="752"/>
      <c r="O18" s="751"/>
      <c r="P18" s="751"/>
      <c r="Q18" s="752"/>
      <c r="R18" s="751"/>
      <c r="S18" s="751"/>
      <c r="T18" s="752"/>
      <c r="U18" s="765" t="s">
        <v>12</v>
      </c>
      <c r="V18" s="751"/>
      <c r="W18" s="751"/>
      <c r="X18" s="752"/>
      <c r="Y18" s="751"/>
      <c r="Z18" s="751"/>
      <c r="AA18" s="752"/>
      <c r="AB18" s="751"/>
      <c r="AC18" s="751"/>
      <c r="AD18" s="752"/>
      <c r="AE18" s="765" t="s">
        <v>12</v>
      </c>
      <c r="AF18" s="751"/>
      <c r="AG18" s="751"/>
      <c r="AH18" s="752"/>
    </row>
    <row r="19" spans="1:34">
      <c r="A19" s="767" t="s">
        <v>4</v>
      </c>
      <c r="B19" s="743">
        <v>32436.86</v>
      </c>
      <c r="C19" s="744">
        <v>21262.85</v>
      </c>
      <c r="D19" s="745">
        <v>689700000</v>
      </c>
      <c r="E19" s="746">
        <v>1492.25</v>
      </c>
      <c r="F19" s="744">
        <v>9893.8700000000008</v>
      </c>
      <c r="G19" s="747">
        <v>14764125.970000001</v>
      </c>
      <c r="H19" s="753">
        <v>1429.04</v>
      </c>
      <c r="I19" s="753">
        <v>10186.969999999999</v>
      </c>
      <c r="J19" s="754">
        <v>14557593.08</v>
      </c>
      <c r="K19" s="767" t="s">
        <v>4</v>
      </c>
      <c r="L19" s="743">
        <v>3596.37</v>
      </c>
      <c r="M19" s="744">
        <v>7823.26</v>
      </c>
      <c r="N19" s="745">
        <v>28135337.300000001</v>
      </c>
      <c r="O19" s="746">
        <v>2144</v>
      </c>
      <c r="P19" s="744">
        <v>16047.57</v>
      </c>
      <c r="Q19" s="747">
        <v>34405982.310000002</v>
      </c>
      <c r="R19" s="753">
        <v>13908.82</v>
      </c>
      <c r="S19" s="753">
        <v>8350</v>
      </c>
      <c r="T19" s="754">
        <v>116138640.31999999</v>
      </c>
      <c r="U19" s="767" t="s">
        <v>4</v>
      </c>
      <c r="V19" s="743">
        <v>1498.12</v>
      </c>
      <c r="W19" s="744">
        <v>12682.56</v>
      </c>
      <c r="X19" s="745">
        <v>19000000</v>
      </c>
      <c r="Y19" s="746">
        <v>1164.47</v>
      </c>
      <c r="Z19" s="744">
        <v>5581.94</v>
      </c>
      <c r="AA19" s="747">
        <v>6500000</v>
      </c>
      <c r="AB19" s="753">
        <v>1046</v>
      </c>
      <c r="AC19" s="753">
        <v>8021.19</v>
      </c>
      <c r="AD19" s="754">
        <v>8390162.8100000005</v>
      </c>
      <c r="AE19" s="767" t="s">
        <v>4</v>
      </c>
      <c r="AF19" s="743">
        <f t="shared" ref="AF19:AH25" si="9">B19+E19+H19+L19+O19+R19+V19+Y19+AB19</f>
        <v>58715.930000000008</v>
      </c>
      <c r="AG19" s="744">
        <f t="shared" ref="AG19:AG26" si="10">AH19/AF19</f>
        <v>15866.083391508912</v>
      </c>
      <c r="AH19" s="745">
        <f t="shared" si="9"/>
        <v>931591841.78999996</v>
      </c>
    </row>
    <row r="20" spans="1:34">
      <c r="A20" s="767" t="s">
        <v>5</v>
      </c>
      <c r="B20" s="743">
        <v>170.75</v>
      </c>
      <c r="C20" s="744">
        <v>20497.8</v>
      </c>
      <c r="D20" s="745">
        <v>3500000</v>
      </c>
      <c r="E20" s="746">
        <v>3.52</v>
      </c>
      <c r="F20" s="744">
        <v>35025</v>
      </c>
      <c r="G20" s="747">
        <v>123288</v>
      </c>
      <c r="H20" s="753">
        <v>0.83</v>
      </c>
      <c r="I20" s="753">
        <v>0</v>
      </c>
      <c r="J20" s="754">
        <v>0</v>
      </c>
      <c r="K20" s="767" t="s">
        <v>5</v>
      </c>
      <c r="L20" s="743">
        <v>8.69</v>
      </c>
      <c r="M20" s="744">
        <v>6904.49</v>
      </c>
      <c r="N20" s="745">
        <v>60000</v>
      </c>
      <c r="O20" s="746">
        <v>31</v>
      </c>
      <c r="P20" s="744">
        <v>9677.42</v>
      </c>
      <c r="Q20" s="747">
        <v>300000</v>
      </c>
      <c r="R20" s="753">
        <v>71.87</v>
      </c>
      <c r="S20" s="753">
        <v>8348.41</v>
      </c>
      <c r="T20" s="754">
        <v>600000</v>
      </c>
      <c r="U20" s="767" t="s">
        <v>5</v>
      </c>
      <c r="V20" s="743">
        <v>0.42</v>
      </c>
      <c r="W20" s="744">
        <v>95238.1</v>
      </c>
      <c r="X20" s="745">
        <v>40000</v>
      </c>
      <c r="Y20" s="746">
        <v>1.36</v>
      </c>
      <c r="Z20" s="744">
        <v>3676.47</v>
      </c>
      <c r="AA20" s="747">
        <v>5000</v>
      </c>
      <c r="AB20" s="753">
        <v>0.01</v>
      </c>
      <c r="AC20" s="753">
        <v>0</v>
      </c>
      <c r="AD20" s="754">
        <v>0</v>
      </c>
      <c r="AE20" s="767" t="s">
        <v>5</v>
      </c>
      <c r="AF20" s="743">
        <f t="shared" si="9"/>
        <v>288.45000000000005</v>
      </c>
      <c r="AG20" s="744">
        <f t="shared" si="10"/>
        <v>16045.373548275262</v>
      </c>
      <c r="AH20" s="745">
        <f t="shared" si="9"/>
        <v>4628288</v>
      </c>
    </row>
    <row r="21" spans="1:34">
      <c r="A21" s="767" t="s">
        <v>6</v>
      </c>
      <c r="B21" s="743">
        <v>411.83</v>
      </c>
      <c r="C21" s="744">
        <v>14882.35</v>
      </c>
      <c r="D21" s="745">
        <v>6129000</v>
      </c>
      <c r="E21" s="746">
        <v>4.21</v>
      </c>
      <c r="F21" s="744">
        <v>99642.98</v>
      </c>
      <c r="G21" s="747">
        <v>419496.95</v>
      </c>
      <c r="H21" s="753">
        <v>3.9</v>
      </c>
      <c r="I21" s="753">
        <v>46923.08</v>
      </c>
      <c r="J21" s="754">
        <v>183000</v>
      </c>
      <c r="K21" s="767" t="s">
        <v>6</v>
      </c>
      <c r="L21" s="743">
        <v>33.58</v>
      </c>
      <c r="M21" s="744">
        <v>5955.93</v>
      </c>
      <c r="N21" s="745">
        <v>200000</v>
      </c>
      <c r="O21" s="746">
        <v>62</v>
      </c>
      <c r="P21" s="744">
        <v>3774.32</v>
      </c>
      <c r="Q21" s="747">
        <v>234007.85</v>
      </c>
      <c r="R21" s="753">
        <v>263.47000000000003</v>
      </c>
      <c r="S21" s="753">
        <v>8350.1</v>
      </c>
      <c r="T21" s="754">
        <v>2200000</v>
      </c>
      <c r="U21" s="767" t="s">
        <v>6</v>
      </c>
      <c r="V21" s="743">
        <v>35.43</v>
      </c>
      <c r="W21" s="744">
        <v>6491.67</v>
      </c>
      <c r="X21" s="745">
        <v>230000</v>
      </c>
      <c r="Y21" s="746">
        <v>12.06</v>
      </c>
      <c r="Z21" s="744">
        <v>15927.49</v>
      </c>
      <c r="AA21" s="747">
        <v>192085.5</v>
      </c>
      <c r="AB21" s="753">
        <v>0.7</v>
      </c>
      <c r="AC21" s="753">
        <v>399301.43</v>
      </c>
      <c r="AD21" s="754">
        <v>279511</v>
      </c>
      <c r="AE21" s="767" t="s">
        <v>6</v>
      </c>
      <c r="AF21" s="743">
        <f t="shared" si="9"/>
        <v>827.18</v>
      </c>
      <c r="AG21" s="744">
        <f t="shared" si="10"/>
        <v>12170.387702797458</v>
      </c>
      <c r="AH21" s="745">
        <f t="shared" si="9"/>
        <v>10067101.300000001</v>
      </c>
    </row>
    <row r="22" spans="1:34">
      <c r="A22" s="767" t="s">
        <v>7</v>
      </c>
      <c r="B22" s="743">
        <v>3620.7</v>
      </c>
      <c r="C22" s="744">
        <v>16019</v>
      </c>
      <c r="D22" s="745">
        <v>58000000</v>
      </c>
      <c r="E22" s="746">
        <v>43.85</v>
      </c>
      <c r="F22" s="744">
        <v>49235.43</v>
      </c>
      <c r="G22" s="747">
        <v>2158973.7000000002</v>
      </c>
      <c r="H22" s="753">
        <v>90.19</v>
      </c>
      <c r="I22" s="753">
        <v>29936.799999999999</v>
      </c>
      <c r="J22" s="754">
        <v>2700000</v>
      </c>
      <c r="K22" s="767" t="s">
        <v>7</v>
      </c>
      <c r="L22" s="743">
        <v>216.79</v>
      </c>
      <c r="M22" s="744">
        <v>5747.85</v>
      </c>
      <c r="N22" s="745">
        <v>1246076.04</v>
      </c>
      <c r="O22" s="746">
        <v>423</v>
      </c>
      <c r="P22" s="744">
        <v>8590.33</v>
      </c>
      <c r="Q22" s="747">
        <v>3633707.67</v>
      </c>
      <c r="R22" s="753">
        <v>3141.97</v>
      </c>
      <c r="S22" s="753">
        <v>8349.99</v>
      </c>
      <c r="T22" s="754">
        <v>26235421.390000001</v>
      </c>
      <c r="U22" s="767" t="s">
        <v>7</v>
      </c>
      <c r="V22" s="743">
        <v>193.53</v>
      </c>
      <c r="W22" s="744">
        <v>15501.47</v>
      </c>
      <c r="X22" s="745">
        <v>3000000</v>
      </c>
      <c r="Y22" s="746">
        <v>101.95</v>
      </c>
      <c r="Z22" s="744">
        <v>14416.83</v>
      </c>
      <c r="AA22" s="747">
        <v>1469796.25</v>
      </c>
      <c r="AB22" s="753">
        <v>1.97</v>
      </c>
      <c r="AC22" s="753">
        <v>279187.82</v>
      </c>
      <c r="AD22" s="754">
        <v>550000</v>
      </c>
      <c r="AE22" s="767" t="s">
        <v>7</v>
      </c>
      <c r="AF22" s="743">
        <f t="shared" si="9"/>
        <v>7833.95</v>
      </c>
      <c r="AG22" s="744">
        <f t="shared" si="10"/>
        <v>12636.533938817582</v>
      </c>
      <c r="AH22" s="745">
        <f t="shared" si="9"/>
        <v>98993975.049999997</v>
      </c>
    </row>
    <row r="23" spans="1:34">
      <c r="A23" s="767" t="s">
        <v>8</v>
      </c>
      <c r="B23" s="743">
        <v>2893.28</v>
      </c>
      <c r="C23" s="744">
        <v>42927.06</v>
      </c>
      <c r="D23" s="745">
        <v>124200000</v>
      </c>
      <c r="E23" s="746">
        <v>89.87</v>
      </c>
      <c r="F23" s="744">
        <v>44615.18</v>
      </c>
      <c r="G23" s="747">
        <v>4009566.65</v>
      </c>
      <c r="H23" s="753">
        <v>40.68</v>
      </c>
      <c r="I23" s="753">
        <v>31760.080000000002</v>
      </c>
      <c r="J23" s="754">
        <v>1292000</v>
      </c>
      <c r="K23" s="767" t="s">
        <v>8</v>
      </c>
      <c r="L23" s="743">
        <v>165.72</v>
      </c>
      <c r="M23" s="744">
        <v>6517.02</v>
      </c>
      <c r="N23" s="745">
        <v>1080000</v>
      </c>
      <c r="O23" s="746">
        <v>198</v>
      </c>
      <c r="P23" s="744">
        <v>27219.11</v>
      </c>
      <c r="Q23" s="747">
        <v>5389382.8899999997</v>
      </c>
      <c r="R23" s="753">
        <v>1602.88</v>
      </c>
      <c r="S23" s="753">
        <v>8349.98</v>
      </c>
      <c r="T23" s="754">
        <v>13384015.859999999</v>
      </c>
      <c r="U23" s="767" t="s">
        <v>8</v>
      </c>
      <c r="V23" s="743">
        <v>266.79000000000002</v>
      </c>
      <c r="W23" s="744">
        <v>6821.84</v>
      </c>
      <c r="X23" s="745">
        <v>1820000</v>
      </c>
      <c r="Y23" s="746">
        <v>132.07</v>
      </c>
      <c r="Z23" s="744">
        <v>10221.85</v>
      </c>
      <c r="AA23" s="747">
        <v>1350000</v>
      </c>
      <c r="AB23" s="753">
        <v>1.97</v>
      </c>
      <c r="AC23" s="753">
        <v>224467.01</v>
      </c>
      <c r="AD23" s="754">
        <v>442200</v>
      </c>
      <c r="AE23" s="767" t="s">
        <v>8</v>
      </c>
      <c r="AF23" s="743">
        <f t="shared" si="9"/>
        <v>5391.26</v>
      </c>
      <c r="AG23" s="744">
        <f t="shared" si="10"/>
        <v>28373.175361603775</v>
      </c>
      <c r="AH23" s="745">
        <f t="shared" si="9"/>
        <v>152967165.39999998</v>
      </c>
    </row>
    <row r="24" spans="1:34">
      <c r="A24" s="767" t="s">
        <v>9</v>
      </c>
      <c r="B24" s="743">
        <v>332.06</v>
      </c>
      <c r="C24" s="744">
        <v>31385.119999999999</v>
      </c>
      <c r="D24" s="745">
        <v>10421743</v>
      </c>
      <c r="E24" s="746">
        <v>11.14</v>
      </c>
      <c r="F24" s="744">
        <v>20544.52</v>
      </c>
      <c r="G24" s="747">
        <v>228866</v>
      </c>
      <c r="H24" s="753">
        <v>9.2799999999999994</v>
      </c>
      <c r="I24" s="753">
        <v>16163.79</v>
      </c>
      <c r="J24" s="754">
        <v>150000</v>
      </c>
      <c r="K24" s="767" t="s">
        <v>9</v>
      </c>
      <c r="L24" s="743">
        <v>6.95</v>
      </c>
      <c r="M24" s="744">
        <v>47069.96</v>
      </c>
      <c r="N24" s="745">
        <v>327136.21999999997</v>
      </c>
      <c r="O24" s="746">
        <v>67</v>
      </c>
      <c r="P24" s="744">
        <v>11940.3</v>
      </c>
      <c r="Q24" s="747">
        <v>800000</v>
      </c>
      <c r="R24" s="753">
        <v>40.520000000000003</v>
      </c>
      <c r="S24" s="753">
        <v>8350.51</v>
      </c>
      <c r="T24" s="754">
        <v>338362.74</v>
      </c>
      <c r="U24" s="767" t="s">
        <v>9</v>
      </c>
      <c r="V24" s="743">
        <v>7.66</v>
      </c>
      <c r="W24" s="744">
        <v>65274.15</v>
      </c>
      <c r="X24" s="745">
        <v>500000</v>
      </c>
      <c r="Y24" s="746">
        <v>41.74</v>
      </c>
      <c r="Z24" s="744">
        <v>5989.46</v>
      </c>
      <c r="AA24" s="747">
        <v>250000</v>
      </c>
      <c r="AB24" s="753">
        <v>1</v>
      </c>
      <c r="AC24" s="753">
        <v>37892</v>
      </c>
      <c r="AD24" s="754">
        <v>37892</v>
      </c>
      <c r="AE24" s="767" t="s">
        <v>9</v>
      </c>
      <c r="AF24" s="743">
        <f t="shared" si="9"/>
        <v>517.34999999999991</v>
      </c>
      <c r="AG24" s="744">
        <f t="shared" si="10"/>
        <v>25232.434444766604</v>
      </c>
      <c r="AH24" s="745">
        <f t="shared" si="9"/>
        <v>13053999.960000001</v>
      </c>
    </row>
    <row r="25" spans="1:34">
      <c r="A25" s="767" t="s">
        <v>10</v>
      </c>
      <c r="B25" s="743">
        <v>2537.61</v>
      </c>
      <c r="C25" s="744">
        <v>21500.55</v>
      </c>
      <c r="D25" s="745">
        <v>54560000</v>
      </c>
      <c r="E25" s="746">
        <v>101.49</v>
      </c>
      <c r="F25" s="744">
        <v>22027.59</v>
      </c>
      <c r="G25" s="747">
        <v>2235580.5</v>
      </c>
      <c r="H25" s="753">
        <v>100.22</v>
      </c>
      <c r="I25" s="753">
        <v>15865.1</v>
      </c>
      <c r="J25" s="754">
        <v>1590000</v>
      </c>
      <c r="K25" s="767" t="s">
        <v>10</v>
      </c>
      <c r="L25" s="743">
        <v>167.49</v>
      </c>
      <c r="M25" s="744">
        <v>19283.64</v>
      </c>
      <c r="N25" s="745">
        <v>3229817.02</v>
      </c>
      <c r="O25" s="746">
        <v>261</v>
      </c>
      <c r="P25" s="744">
        <v>13501.91</v>
      </c>
      <c r="Q25" s="747">
        <v>3523998.33</v>
      </c>
      <c r="R25" s="753">
        <v>7192.22</v>
      </c>
      <c r="S25" s="753">
        <v>8350</v>
      </c>
      <c r="T25" s="754">
        <v>60055031.990000002</v>
      </c>
      <c r="U25" s="767" t="s">
        <v>10</v>
      </c>
      <c r="V25" s="743">
        <v>68.7</v>
      </c>
      <c r="W25" s="744">
        <v>8442.5</v>
      </c>
      <c r="X25" s="745">
        <v>580000</v>
      </c>
      <c r="Y25" s="746">
        <v>29.83</v>
      </c>
      <c r="Z25" s="744">
        <v>60114.62</v>
      </c>
      <c r="AA25" s="747">
        <v>1793219</v>
      </c>
      <c r="AB25" s="753">
        <v>1</v>
      </c>
      <c r="AC25" s="753">
        <v>1436250</v>
      </c>
      <c r="AD25" s="754">
        <v>1436250</v>
      </c>
      <c r="AE25" s="767" t="s">
        <v>10</v>
      </c>
      <c r="AF25" s="743">
        <f t="shared" si="9"/>
        <v>10459.56</v>
      </c>
      <c r="AG25" s="744">
        <f t="shared" si="10"/>
        <v>12333.587344018297</v>
      </c>
      <c r="AH25" s="745">
        <f t="shared" si="9"/>
        <v>129003896.84</v>
      </c>
    </row>
    <row r="26" spans="1:34" s="769" customFormat="1">
      <c r="A26" s="768" t="s">
        <v>13</v>
      </c>
      <c r="B26" s="748">
        <f>SUM(B19:B25)</f>
        <v>42403.09</v>
      </c>
      <c r="C26" s="749">
        <f t="shared" ref="C26" si="11">D26/B26</f>
        <v>22321.739830752904</v>
      </c>
      <c r="D26" s="750">
        <f>SUM(D19:D25)</f>
        <v>946510743</v>
      </c>
      <c r="E26" s="748">
        <f>SUM(E19:E25)</f>
        <v>1746.33</v>
      </c>
      <c r="F26" s="749">
        <f t="shared" ref="F26" si="12">G26/E26</f>
        <v>13708.690665567219</v>
      </c>
      <c r="G26" s="750">
        <f>SUM(G19:G25)</f>
        <v>23939897.77</v>
      </c>
      <c r="H26" s="748">
        <f>SUM(H19:H25)</f>
        <v>1674.14</v>
      </c>
      <c r="I26" s="749">
        <f t="shared" ref="I26" si="13">J26/H26</f>
        <v>12228.722257397827</v>
      </c>
      <c r="J26" s="750">
        <f>SUM(J19:J25)</f>
        <v>20472593.079999998</v>
      </c>
      <c r="K26" s="768" t="s">
        <v>13</v>
      </c>
      <c r="L26" s="748">
        <f>SUM(L19:L25)</f>
        <v>4195.5899999999992</v>
      </c>
      <c r="M26" s="749">
        <f t="shared" ref="M26" si="14">N26/L26</f>
        <v>8170.0944515550864</v>
      </c>
      <c r="N26" s="750">
        <f>SUM(N19:N25)</f>
        <v>34278366.579999998</v>
      </c>
      <c r="O26" s="748">
        <f>SUM(O19:O25)</f>
        <v>3186</v>
      </c>
      <c r="P26" s="749">
        <f t="shared" ref="P26" si="15">Q26/O26</f>
        <v>15156.01978970496</v>
      </c>
      <c r="Q26" s="750">
        <f>SUM(Q19:Q25)</f>
        <v>48287079.050000004</v>
      </c>
      <c r="R26" s="748">
        <f>SUM(R19:R25)</f>
        <v>26221.750000000004</v>
      </c>
      <c r="S26" s="749">
        <f t="shared" ref="S26" si="16">T26/R26</f>
        <v>8349.9946532935446</v>
      </c>
      <c r="T26" s="750">
        <f>SUM(T19:T25)</f>
        <v>218951472.30000001</v>
      </c>
      <c r="U26" s="768" t="s">
        <v>13</v>
      </c>
      <c r="V26" s="748">
        <f>SUM(V19:V25)</f>
        <v>2070.65</v>
      </c>
      <c r="W26" s="749">
        <f t="shared" ref="W26" si="17">X26/V26</f>
        <v>12155.603312969357</v>
      </c>
      <c r="X26" s="750">
        <f>SUM(X19:X25)</f>
        <v>25170000</v>
      </c>
      <c r="Y26" s="748">
        <f>SUM(Y19:Y25)</f>
        <v>1483.4799999999998</v>
      </c>
      <c r="Z26" s="749">
        <f t="shared" ref="Z26" si="18">AA26/Y26</f>
        <v>7792.5558484104949</v>
      </c>
      <c r="AA26" s="750">
        <f>SUM(AA19:AA25)</f>
        <v>11560100.75</v>
      </c>
      <c r="AB26" s="748">
        <f>SUM(AB19:AB25)</f>
        <v>1052.6500000000001</v>
      </c>
      <c r="AC26" s="749">
        <f t="shared" ref="AC26" si="19">AD26/AB26</f>
        <v>10579.029886476987</v>
      </c>
      <c r="AD26" s="750">
        <f>SUM(AD19:AD25)</f>
        <v>11136015.810000001</v>
      </c>
      <c r="AE26" s="768" t="s">
        <v>13</v>
      </c>
      <c r="AF26" s="748">
        <f>SUM(AF19:AF25)</f>
        <v>84033.680000000008</v>
      </c>
      <c r="AG26" s="749">
        <f t="shared" si="10"/>
        <v>15949.631961137484</v>
      </c>
      <c r="AH26" s="750">
        <f>SUM(AH19:AH25)</f>
        <v>1340306268.3399999</v>
      </c>
    </row>
    <row r="27" spans="1:34">
      <c r="A27" s="1133" t="s">
        <v>14</v>
      </c>
      <c r="B27" s="1134"/>
      <c r="C27" s="1134"/>
      <c r="D27" s="1135"/>
      <c r="E27" s="1136"/>
      <c r="F27" s="1136"/>
      <c r="G27" s="1136"/>
      <c r="H27" s="1136"/>
      <c r="I27" s="1136"/>
      <c r="J27" s="1136"/>
      <c r="K27" s="1133" t="s">
        <v>14</v>
      </c>
      <c r="L27" s="1134"/>
      <c r="M27" s="1134"/>
      <c r="N27" s="1135"/>
      <c r="O27" s="1136"/>
      <c r="P27" s="1136"/>
      <c r="Q27" s="1136"/>
      <c r="R27" s="1136"/>
      <c r="S27" s="1136"/>
      <c r="T27" s="1136"/>
      <c r="U27" s="1133" t="s">
        <v>14</v>
      </c>
      <c r="V27" s="1134"/>
      <c r="W27" s="1134"/>
      <c r="X27" s="1135"/>
      <c r="Y27" s="1136"/>
      <c r="Z27" s="1136"/>
      <c r="AA27" s="1136"/>
      <c r="AB27" s="1136"/>
      <c r="AC27" s="1136"/>
      <c r="AD27" s="1136"/>
      <c r="AE27" s="1133" t="s">
        <v>14</v>
      </c>
      <c r="AF27" s="1134"/>
      <c r="AG27" s="1134"/>
      <c r="AH27" s="1135"/>
    </row>
    <row r="28" spans="1:34">
      <c r="A28" s="771" t="s">
        <v>4</v>
      </c>
      <c r="B28" s="772"/>
      <c r="C28" s="772"/>
      <c r="D28" s="745">
        <v>54635000</v>
      </c>
      <c r="E28" s="772"/>
      <c r="F28" s="772"/>
      <c r="G28" s="747">
        <v>5952251.4299999997</v>
      </c>
      <c r="H28" s="772"/>
      <c r="I28" s="772"/>
      <c r="J28" s="755">
        <v>11729877.24</v>
      </c>
      <c r="K28" s="771" t="s">
        <v>4</v>
      </c>
      <c r="L28" s="772"/>
      <c r="M28" s="772"/>
      <c r="N28" s="745">
        <v>12961488.33</v>
      </c>
      <c r="O28" s="772"/>
      <c r="P28" s="772"/>
      <c r="Q28" s="747">
        <v>21658144.300000001</v>
      </c>
      <c r="R28" s="772"/>
      <c r="S28" s="772"/>
      <c r="T28" s="755">
        <v>15333026.08</v>
      </c>
      <c r="U28" s="771" t="s">
        <v>4</v>
      </c>
      <c r="V28" s="772"/>
      <c r="W28" s="772"/>
      <c r="X28" s="745">
        <v>4203000</v>
      </c>
      <c r="Y28" s="772"/>
      <c r="Z28" s="772"/>
      <c r="AA28" s="747">
        <v>3961230.4</v>
      </c>
      <c r="AB28" s="772"/>
      <c r="AC28" s="772"/>
      <c r="AD28" s="755">
        <v>12796143.939999999</v>
      </c>
      <c r="AE28" s="771" t="s">
        <v>4</v>
      </c>
      <c r="AF28" s="772"/>
      <c r="AG28" s="772"/>
      <c r="AH28" s="745">
        <f t="shared" ref="AH28:AH33" si="20">D28+G28+J28+N28+Q28+T28+X28+AA28+AD28</f>
        <v>143230161.72</v>
      </c>
    </row>
    <row r="29" spans="1:34">
      <c r="A29" s="771" t="s">
        <v>7</v>
      </c>
      <c r="B29" s="772"/>
      <c r="C29" s="772"/>
      <c r="D29" s="745">
        <v>850000</v>
      </c>
      <c r="E29" s="772"/>
      <c r="F29" s="772"/>
      <c r="G29" s="747">
        <v>200000</v>
      </c>
      <c r="H29" s="772"/>
      <c r="I29" s="772"/>
      <c r="J29" s="745">
        <v>100000</v>
      </c>
      <c r="K29" s="771" t="s">
        <v>7</v>
      </c>
      <c r="L29" s="772"/>
      <c r="M29" s="772"/>
      <c r="N29" s="745">
        <v>150000</v>
      </c>
      <c r="O29" s="772"/>
      <c r="P29" s="772"/>
      <c r="Q29" s="747">
        <v>200000</v>
      </c>
      <c r="R29" s="772"/>
      <c r="S29" s="772"/>
      <c r="T29" s="745">
        <v>1291989</v>
      </c>
      <c r="U29" s="771" t="s">
        <v>7</v>
      </c>
      <c r="V29" s="772"/>
      <c r="W29" s="772"/>
      <c r="X29" s="745">
        <v>0</v>
      </c>
      <c r="Y29" s="772"/>
      <c r="Z29" s="772"/>
      <c r="AA29" s="747">
        <v>104700</v>
      </c>
      <c r="AB29" s="772"/>
      <c r="AC29" s="772"/>
      <c r="AD29" s="745">
        <v>40729.5</v>
      </c>
      <c r="AE29" s="771" t="s">
        <v>7</v>
      </c>
      <c r="AF29" s="772"/>
      <c r="AG29" s="772"/>
      <c r="AH29" s="745">
        <f t="shared" si="20"/>
        <v>2937418.5</v>
      </c>
    </row>
    <row r="30" spans="1:34">
      <c r="A30" s="771" t="s">
        <v>8</v>
      </c>
      <c r="B30" s="772"/>
      <c r="C30" s="772"/>
      <c r="D30" s="745">
        <v>0</v>
      </c>
      <c r="E30" s="772"/>
      <c r="F30" s="772"/>
      <c r="G30" s="747">
        <v>244780.73</v>
      </c>
      <c r="H30" s="772"/>
      <c r="I30" s="772"/>
      <c r="J30" s="745">
        <v>1200000</v>
      </c>
      <c r="K30" s="771" t="s">
        <v>8</v>
      </c>
      <c r="L30" s="772"/>
      <c r="M30" s="772"/>
      <c r="N30" s="745">
        <v>400000</v>
      </c>
      <c r="O30" s="772"/>
      <c r="P30" s="772"/>
      <c r="Q30" s="747">
        <v>590000</v>
      </c>
      <c r="R30" s="772"/>
      <c r="S30" s="772"/>
      <c r="T30" s="745">
        <v>1000000</v>
      </c>
      <c r="U30" s="771" t="s">
        <v>8</v>
      </c>
      <c r="V30" s="772"/>
      <c r="W30" s="772"/>
      <c r="X30" s="745">
        <v>195000</v>
      </c>
      <c r="Y30" s="772"/>
      <c r="Z30" s="772"/>
      <c r="AA30" s="747">
        <v>100000</v>
      </c>
      <c r="AB30" s="772"/>
      <c r="AC30" s="772"/>
      <c r="AD30" s="745">
        <v>140784</v>
      </c>
      <c r="AE30" s="771" t="s">
        <v>8</v>
      </c>
      <c r="AF30" s="772"/>
      <c r="AG30" s="772"/>
      <c r="AH30" s="745">
        <f t="shared" si="20"/>
        <v>3870564.73</v>
      </c>
    </row>
    <row r="31" spans="1:34">
      <c r="A31" s="771" t="s">
        <v>9</v>
      </c>
      <c r="B31" s="772"/>
      <c r="C31" s="772"/>
      <c r="D31" s="745">
        <v>0</v>
      </c>
      <c r="E31" s="772"/>
      <c r="F31" s="772"/>
      <c r="G31" s="747">
        <v>0</v>
      </c>
      <c r="H31" s="772"/>
      <c r="I31" s="772"/>
      <c r="J31" s="745">
        <v>0</v>
      </c>
      <c r="K31" s="771" t="s">
        <v>9</v>
      </c>
      <c r="L31" s="772"/>
      <c r="M31" s="772"/>
      <c r="N31" s="745">
        <v>0</v>
      </c>
      <c r="O31" s="772"/>
      <c r="P31" s="772"/>
      <c r="Q31" s="747">
        <v>0</v>
      </c>
      <c r="R31" s="772"/>
      <c r="S31" s="772"/>
      <c r="T31" s="745">
        <v>0</v>
      </c>
      <c r="U31" s="771" t="s">
        <v>9</v>
      </c>
      <c r="V31" s="772"/>
      <c r="W31" s="772"/>
      <c r="X31" s="745">
        <v>190000</v>
      </c>
      <c r="Y31" s="772"/>
      <c r="Z31" s="772"/>
      <c r="AA31" s="747">
        <v>0</v>
      </c>
      <c r="AB31" s="772"/>
      <c r="AC31" s="772"/>
      <c r="AD31" s="745">
        <v>0</v>
      </c>
      <c r="AE31" s="771" t="s">
        <v>9</v>
      </c>
      <c r="AF31" s="772"/>
      <c r="AG31" s="772"/>
      <c r="AH31" s="745">
        <f t="shared" si="20"/>
        <v>190000</v>
      </c>
    </row>
    <row r="32" spans="1:34">
      <c r="A32" s="771" t="s">
        <v>10</v>
      </c>
      <c r="B32" s="772"/>
      <c r="C32" s="772"/>
      <c r="D32" s="745">
        <v>10000000</v>
      </c>
      <c r="E32" s="772"/>
      <c r="F32" s="772"/>
      <c r="G32" s="747">
        <v>834991.95</v>
      </c>
      <c r="H32" s="772"/>
      <c r="I32" s="772"/>
      <c r="J32" s="745">
        <v>5550000</v>
      </c>
      <c r="K32" s="771" t="s">
        <v>10</v>
      </c>
      <c r="L32" s="772"/>
      <c r="M32" s="772"/>
      <c r="N32" s="745">
        <v>2876380.99</v>
      </c>
      <c r="O32" s="772"/>
      <c r="P32" s="772"/>
      <c r="Q32" s="747">
        <v>30000</v>
      </c>
      <c r="R32" s="772"/>
      <c r="S32" s="772"/>
      <c r="T32" s="745">
        <v>5064515.01</v>
      </c>
      <c r="U32" s="771" t="s">
        <v>10</v>
      </c>
      <c r="V32" s="772"/>
      <c r="W32" s="772"/>
      <c r="X32" s="745">
        <v>2113000</v>
      </c>
      <c r="Y32" s="772"/>
      <c r="Z32" s="772"/>
      <c r="AA32" s="747">
        <v>694111.19</v>
      </c>
      <c r="AB32" s="772"/>
      <c r="AC32" s="772"/>
      <c r="AD32" s="745">
        <v>318000</v>
      </c>
      <c r="AE32" s="771" t="s">
        <v>10</v>
      </c>
      <c r="AF32" s="772"/>
      <c r="AG32" s="772"/>
      <c r="AH32" s="745">
        <f t="shared" si="20"/>
        <v>27480999.139999997</v>
      </c>
    </row>
    <row r="33" spans="1:34">
      <c r="A33" s="771" t="s">
        <v>15</v>
      </c>
      <c r="B33" s="772"/>
      <c r="C33" s="772"/>
      <c r="D33" s="745">
        <v>800000</v>
      </c>
      <c r="E33" s="772"/>
      <c r="F33" s="772"/>
      <c r="G33" s="747">
        <v>195000</v>
      </c>
      <c r="H33" s="772"/>
      <c r="I33" s="772"/>
      <c r="J33" s="745">
        <v>600000</v>
      </c>
      <c r="K33" s="771" t="s">
        <v>15</v>
      </c>
      <c r="L33" s="772"/>
      <c r="M33" s="772"/>
      <c r="N33" s="745">
        <v>400000</v>
      </c>
      <c r="O33" s="772"/>
      <c r="P33" s="772"/>
      <c r="Q33" s="747">
        <v>400000</v>
      </c>
      <c r="R33" s="772"/>
      <c r="S33" s="772"/>
      <c r="T33" s="745">
        <v>330000</v>
      </c>
      <c r="U33" s="771" t="s">
        <v>15</v>
      </c>
      <c r="V33" s="772"/>
      <c r="W33" s="772"/>
      <c r="X33" s="745">
        <v>400000</v>
      </c>
      <c r="Y33" s="772"/>
      <c r="Z33" s="772"/>
      <c r="AA33" s="747">
        <v>450000</v>
      </c>
      <c r="AB33" s="772"/>
      <c r="AC33" s="772"/>
      <c r="AD33" s="745">
        <v>193935</v>
      </c>
      <c r="AE33" s="771" t="s">
        <v>15</v>
      </c>
      <c r="AF33" s="772"/>
      <c r="AG33" s="772"/>
      <c r="AH33" s="745">
        <f t="shared" si="20"/>
        <v>3768935</v>
      </c>
    </row>
    <row r="34" spans="1:34" ht="15.6" customHeight="1">
      <c r="A34" s="770" t="s">
        <v>16</v>
      </c>
      <c r="B34" s="773"/>
      <c r="C34" s="773"/>
      <c r="D34" s="750">
        <f>SUM(D28:D33)</f>
        <v>66285000</v>
      </c>
      <c r="E34" s="773"/>
      <c r="F34" s="773"/>
      <c r="G34" s="750">
        <f>SUM(G28:G33)</f>
        <v>7427024.1100000003</v>
      </c>
      <c r="H34" s="773"/>
      <c r="I34" s="773"/>
      <c r="J34" s="750">
        <f>SUM(J28:J33)</f>
        <v>19179877.240000002</v>
      </c>
      <c r="K34" s="770" t="s">
        <v>16</v>
      </c>
      <c r="L34" s="773"/>
      <c r="M34" s="773"/>
      <c r="N34" s="750">
        <f>SUM(N28:N33)</f>
        <v>16787869.32</v>
      </c>
      <c r="O34" s="773"/>
      <c r="P34" s="773"/>
      <c r="Q34" s="750">
        <f>SUM(Q28:Q33)</f>
        <v>22878144.300000001</v>
      </c>
      <c r="R34" s="773"/>
      <c r="S34" s="773"/>
      <c r="T34" s="750">
        <f>SUM(T28:T33)</f>
        <v>23019530.089999996</v>
      </c>
      <c r="U34" s="770" t="s">
        <v>16</v>
      </c>
      <c r="V34" s="773"/>
      <c r="W34" s="773"/>
      <c r="X34" s="750">
        <f>SUM(X28:X33)</f>
        <v>7101000</v>
      </c>
      <c r="Y34" s="773"/>
      <c r="Z34" s="773"/>
      <c r="AA34" s="750">
        <f>SUM(AA28:AA33)</f>
        <v>5310041.59</v>
      </c>
      <c r="AB34" s="773"/>
      <c r="AC34" s="773"/>
      <c r="AD34" s="750">
        <f>SUM(AD28:AD33)</f>
        <v>13489592.439999999</v>
      </c>
      <c r="AE34" s="770" t="s">
        <v>16</v>
      </c>
      <c r="AF34" s="773"/>
      <c r="AG34" s="773"/>
      <c r="AH34" s="750">
        <f>SUM(AH28:AH33)</f>
        <v>181478079.08999997</v>
      </c>
    </row>
    <row r="35" spans="1:34">
      <c r="A35" s="1136" t="s">
        <v>17</v>
      </c>
      <c r="B35" s="1136"/>
      <c r="C35" s="1136"/>
      <c r="D35" s="1136"/>
      <c r="E35" s="1136"/>
      <c r="F35" s="1136"/>
      <c r="G35" s="1136"/>
      <c r="H35" s="1136"/>
      <c r="I35" s="1136"/>
      <c r="J35" s="1136"/>
      <c r="K35" s="1136" t="s">
        <v>17</v>
      </c>
      <c r="L35" s="1136"/>
      <c r="M35" s="1136"/>
      <c r="N35" s="1136"/>
      <c r="O35" s="1136"/>
      <c r="P35" s="1136"/>
      <c r="Q35" s="1136"/>
      <c r="R35" s="1136"/>
      <c r="S35" s="1136"/>
      <c r="T35" s="1136"/>
      <c r="U35" s="1136" t="s">
        <v>17</v>
      </c>
      <c r="V35" s="1136"/>
      <c r="W35" s="1136"/>
      <c r="X35" s="1136"/>
      <c r="Y35" s="1136"/>
      <c r="Z35" s="1136"/>
      <c r="AA35" s="1136"/>
      <c r="AB35" s="1136"/>
      <c r="AC35" s="1136"/>
      <c r="AD35" s="1136"/>
      <c r="AE35" s="1133" t="s">
        <v>17</v>
      </c>
      <c r="AF35" s="1134"/>
      <c r="AG35" s="1134"/>
      <c r="AH35" s="1135"/>
    </row>
    <row r="36" spans="1:34">
      <c r="A36" s="771" t="s">
        <v>18</v>
      </c>
      <c r="B36" s="772"/>
      <c r="C36" s="772"/>
      <c r="D36" s="745">
        <v>-585700057</v>
      </c>
      <c r="E36" s="772"/>
      <c r="F36" s="772"/>
      <c r="G36" s="747">
        <v>-27268799.149999999</v>
      </c>
      <c r="H36" s="772"/>
      <c r="I36" s="772"/>
      <c r="J36" s="755">
        <v>-40017500.170000002</v>
      </c>
      <c r="K36" s="771" t="s">
        <v>18</v>
      </c>
      <c r="L36" s="772"/>
      <c r="M36" s="772"/>
      <c r="N36" s="745">
        <v>-23592485</v>
      </c>
      <c r="O36" s="772"/>
      <c r="P36" s="772"/>
      <c r="Q36" s="747">
        <v>-67757087.230000004</v>
      </c>
      <c r="R36" s="772"/>
      <c r="S36" s="772"/>
      <c r="T36" s="755">
        <v>-76121987.319999993</v>
      </c>
      <c r="U36" s="771" t="s">
        <v>18</v>
      </c>
      <c r="V36" s="772"/>
      <c r="W36" s="772"/>
      <c r="X36" s="745">
        <v>-14635132</v>
      </c>
      <c r="Y36" s="772"/>
      <c r="Z36" s="772"/>
      <c r="AA36" s="747">
        <v>-5442535.1299999999</v>
      </c>
      <c r="AB36" s="772"/>
      <c r="AC36" s="772"/>
      <c r="AD36" s="755">
        <v>-20956922.809999999</v>
      </c>
      <c r="AE36" s="771" t="s">
        <v>18</v>
      </c>
      <c r="AF36" s="772"/>
      <c r="AG36" s="772"/>
      <c r="AH36" s="745">
        <f>D36+G36+J36+N36+Q36+T36+X36+AA36+AD36</f>
        <v>-861492505.80999982</v>
      </c>
    </row>
    <row r="37" spans="1:34" s="776" customFormat="1">
      <c r="A37" s="774" t="s">
        <v>19</v>
      </c>
      <c r="B37" s="775"/>
      <c r="C37" s="775"/>
      <c r="D37" s="756">
        <v>-8867000</v>
      </c>
      <c r="E37" s="775"/>
      <c r="F37" s="775"/>
      <c r="G37" s="757">
        <v>-609937.37</v>
      </c>
      <c r="H37" s="775"/>
      <c r="I37" s="775"/>
      <c r="J37" s="756">
        <v>-685000</v>
      </c>
      <c r="K37" s="774" t="s">
        <v>19</v>
      </c>
      <c r="L37" s="775"/>
      <c r="M37" s="775"/>
      <c r="N37" s="756">
        <v>-16660.919999999998</v>
      </c>
      <c r="O37" s="775"/>
      <c r="P37" s="775"/>
      <c r="Q37" s="757">
        <v>-748292.37</v>
      </c>
      <c r="R37" s="775"/>
      <c r="S37" s="775"/>
      <c r="T37" s="756">
        <v>-235421.39</v>
      </c>
      <c r="U37" s="774" t="s">
        <v>19</v>
      </c>
      <c r="V37" s="775"/>
      <c r="W37" s="775"/>
      <c r="X37" s="756">
        <v>0</v>
      </c>
      <c r="Y37" s="775"/>
      <c r="Z37" s="775"/>
      <c r="AA37" s="757">
        <v>0</v>
      </c>
      <c r="AB37" s="775"/>
      <c r="AC37" s="775"/>
      <c r="AD37" s="756">
        <v>0</v>
      </c>
      <c r="AE37" s="774" t="s">
        <v>19</v>
      </c>
      <c r="AF37" s="775"/>
      <c r="AG37" s="775"/>
      <c r="AH37" s="756">
        <f t="shared" ref="AH37:AH40" si="21">D37+G37+J37+N37+Q37+T37+X37+AA37+AD37</f>
        <v>-11162312.049999999</v>
      </c>
    </row>
    <row r="38" spans="1:34">
      <c r="A38" s="771" t="s">
        <v>20</v>
      </c>
      <c r="B38" s="772"/>
      <c r="C38" s="772"/>
      <c r="D38" s="745">
        <v>-564600</v>
      </c>
      <c r="E38" s="772"/>
      <c r="F38" s="772"/>
      <c r="G38" s="747">
        <v>-7852.82</v>
      </c>
      <c r="H38" s="772"/>
      <c r="I38" s="772"/>
      <c r="J38" s="745">
        <v>-60300</v>
      </c>
      <c r="K38" s="771" t="s">
        <v>20</v>
      </c>
      <c r="L38" s="772"/>
      <c r="M38" s="772"/>
      <c r="N38" s="745">
        <v>0</v>
      </c>
      <c r="O38" s="772"/>
      <c r="P38" s="772"/>
      <c r="Q38" s="747">
        <v>-52288.02</v>
      </c>
      <c r="R38" s="772"/>
      <c r="S38" s="772"/>
      <c r="T38" s="745">
        <v>663691.12</v>
      </c>
      <c r="U38" s="771" t="s">
        <v>20</v>
      </c>
      <c r="V38" s="772"/>
      <c r="W38" s="772"/>
      <c r="X38" s="745">
        <v>-30000</v>
      </c>
      <c r="Y38" s="772"/>
      <c r="Z38" s="772"/>
      <c r="AA38" s="747">
        <v>0</v>
      </c>
      <c r="AB38" s="772"/>
      <c r="AC38" s="772"/>
      <c r="AD38" s="745">
        <v>0</v>
      </c>
      <c r="AE38" s="771" t="s">
        <v>20</v>
      </c>
      <c r="AF38" s="772"/>
      <c r="AG38" s="772"/>
      <c r="AH38" s="745">
        <f t="shared" si="21"/>
        <v>-51349.719999999972</v>
      </c>
    </row>
    <row r="39" spans="1:34">
      <c r="A39" s="771" t="s">
        <v>21</v>
      </c>
      <c r="B39" s="772"/>
      <c r="C39" s="772"/>
      <c r="D39" s="745">
        <v>-58630000</v>
      </c>
      <c r="E39" s="772"/>
      <c r="F39" s="772"/>
      <c r="G39" s="747">
        <v>-12490.05</v>
      </c>
      <c r="H39" s="772"/>
      <c r="I39" s="772"/>
      <c r="J39" s="745">
        <v>-422000</v>
      </c>
      <c r="K39" s="771" t="s">
        <v>21</v>
      </c>
      <c r="L39" s="772"/>
      <c r="M39" s="772"/>
      <c r="N39" s="745">
        <v>0</v>
      </c>
      <c r="O39" s="772"/>
      <c r="P39" s="772"/>
      <c r="Q39" s="747">
        <v>-2631223.0499999998</v>
      </c>
      <c r="R39" s="772"/>
      <c r="S39" s="772"/>
      <c r="T39" s="745">
        <v>-2055211.02</v>
      </c>
      <c r="U39" s="771" t="s">
        <v>21</v>
      </c>
      <c r="V39" s="772"/>
      <c r="W39" s="772"/>
      <c r="X39" s="745">
        <v>-750000</v>
      </c>
      <c r="Y39" s="772"/>
      <c r="Z39" s="772"/>
      <c r="AA39" s="747">
        <v>302899</v>
      </c>
      <c r="AB39" s="772"/>
      <c r="AC39" s="772"/>
      <c r="AD39" s="745">
        <v>0</v>
      </c>
      <c r="AE39" s="771" t="s">
        <v>21</v>
      </c>
      <c r="AF39" s="772"/>
      <c r="AG39" s="772"/>
      <c r="AH39" s="745">
        <f t="shared" si="21"/>
        <v>-64198025.119999997</v>
      </c>
    </row>
    <row r="40" spans="1:34">
      <c r="A40" s="771" t="s">
        <v>22</v>
      </c>
      <c r="B40" s="772"/>
      <c r="C40" s="772"/>
      <c r="D40" s="745">
        <v>-4569773</v>
      </c>
      <c r="E40" s="772"/>
      <c r="F40" s="772"/>
      <c r="G40" s="747">
        <v>0</v>
      </c>
      <c r="H40" s="772"/>
      <c r="I40" s="772"/>
      <c r="J40" s="745">
        <v>40000</v>
      </c>
      <c r="K40" s="771" t="s">
        <v>22</v>
      </c>
      <c r="L40" s="772"/>
      <c r="M40" s="772"/>
      <c r="N40" s="745">
        <v>-2797.5</v>
      </c>
      <c r="O40" s="772"/>
      <c r="P40" s="772"/>
      <c r="Q40" s="747">
        <v>400000</v>
      </c>
      <c r="R40" s="772"/>
      <c r="S40" s="772"/>
      <c r="T40" s="745">
        <v>61637.26</v>
      </c>
      <c r="U40" s="771" t="s">
        <v>22</v>
      </c>
      <c r="V40" s="772"/>
      <c r="W40" s="772"/>
      <c r="X40" s="745">
        <v>0</v>
      </c>
      <c r="Y40" s="772"/>
      <c r="Z40" s="772"/>
      <c r="AA40" s="747">
        <v>0</v>
      </c>
      <c r="AB40" s="772"/>
      <c r="AC40" s="772"/>
      <c r="AD40" s="745">
        <v>0</v>
      </c>
      <c r="AE40" s="771" t="s">
        <v>22</v>
      </c>
      <c r="AF40" s="772"/>
      <c r="AG40" s="772"/>
      <c r="AH40" s="745">
        <f t="shared" si="21"/>
        <v>-4070933.24</v>
      </c>
    </row>
    <row r="41" spans="1:34">
      <c r="A41" s="771" t="s">
        <v>210</v>
      </c>
      <c r="B41" s="772"/>
      <c r="C41" s="772"/>
      <c r="D41" s="745">
        <v>0</v>
      </c>
      <c r="E41" s="772"/>
      <c r="F41" s="772"/>
      <c r="G41" s="747">
        <v>-2100</v>
      </c>
      <c r="H41" s="772"/>
      <c r="I41" s="772"/>
      <c r="J41" s="745">
        <v>0</v>
      </c>
      <c r="K41" s="771" t="s">
        <v>210</v>
      </c>
      <c r="L41" s="772"/>
      <c r="M41" s="772"/>
      <c r="N41" s="745">
        <v>0</v>
      </c>
      <c r="O41" s="772"/>
      <c r="P41" s="772"/>
      <c r="Q41" s="747">
        <v>0</v>
      </c>
      <c r="R41" s="772"/>
      <c r="S41" s="772"/>
      <c r="T41" s="745">
        <v>0</v>
      </c>
      <c r="U41" s="771" t="s">
        <v>210</v>
      </c>
      <c r="V41" s="772"/>
      <c r="W41" s="772"/>
      <c r="X41" s="745">
        <v>0</v>
      </c>
      <c r="Y41" s="772"/>
      <c r="Z41" s="772"/>
      <c r="AA41" s="747">
        <v>0</v>
      </c>
      <c r="AB41" s="772"/>
      <c r="AC41" s="772"/>
      <c r="AD41" s="745">
        <v>0</v>
      </c>
      <c r="AE41" s="771" t="s">
        <v>210</v>
      </c>
      <c r="AF41" s="772"/>
      <c r="AG41" s="772"/>
      <c r="AH41" s="745"/>
    </row>
    <row r="42" spans="1:34">
      <c r="A42" s="770" t="s">
        <v>23</v>
      </c>
      <c r="B42" s="773"/>
      <c r="C42" s="773"/>
      <c r="D42" s="750">
        <f>SUM(D36:D40)</f>
        <v>-658331430</v>
      </c>
      <c r="E42" s="773"/>
      <c r="F42" s="773"/>
      <c r="G42" s="750">
        <f>SUM(G36:G40)</f>
        <v>-27899079.390000001</v>
      </c>
      <c r="H42" s="773"/>
      <c r="I42" s="773"/>
      <c r="J42" s="750">
        <f>SUM(J36:J40)</f>
        <v>-41144800.170000002</v>
      </c>
      <c r="K42" s="770" t="s">
        <v>23</v>
      </c>
      <c r="L42" s="773"/>
      <c r="M42" s="773"/>
      <c r="N42" s="750">
        <f>SUM(N36:N40)</f>
        <v>-23611943.420000002</v>
      </c>
      <c r="O42" s="773"/>
      <c r="P42" s="773"/>
      <c r="Q42" s="750">
        <f>SUM(Q36:Q40)</f>
        <v>-70788890.670000002</v>
      </c>
      <c r="R42" s="773"/>
      <c r="S42" s="773"/>
      <c r="T42" s="750">
        <f>SUM(T36:T40)</f>
        <v>-77687291.349999979</v>
      </c>
      <c r="U42" s="770" t="s">
        <v>23</v>
      </c>
      <c r="V42" s="773"/>
      <c r="W42" s="773"/>
      <c r="X42" s="750">
        <f>SUM(X36:X40)</f>
        <v>-15415132</v>
      </c>
      <c r="Y42" s="773"/>
      <c r="Z42" s="773"/>
      <c r="AA42" s="750">
        <f>SUM(AA36:AA40)</f>
        <v>-5139636.13</v>
      </c>
      <c r="AB42" s="773"/>
      <c r="AC42" s="773"/>
      <c r="AD42" s="750">
        <f>SUM(AD36:AD40)</f>
        <v>-20956922.809999999</v>
      </c>
      <c r="AE42" s="770" t="s">
        <v>23</v>
      </c>
      <c r="AF42" s="773"/>
      <c r="AG42" s="773"/>
      <c r="AH42" s="750">
        <f>SUM(AH36:AH40)</f>
        <v>-940975125.93999982</v>
      </c>
    </row>
    <row r="43" spans="1:34">
      <c r="A43" s="1133" t="s">
        <v>24</v>
      </c>
      <c r="B43" s="1134"/>
      <c r="C43" s="1134"/>
      <c r="D43" s="1135"/>
      <c r="E43" s="1134"/>
      <c r="F43" s="1134"/>
      <c r="G43" s="1135"/>
      <c r="H43" s="1134"/>
      <c r="I43" s="1134"/>
      <c r="J43" s="1135"/>
      <c r="K43" s="1133" t="s">
        <v>24</v>
      </c>
      <c r="L43" s="1134"/>
      <c r="M43" s="1134"/>
      <c r="N43" s="1135"/>
      <c r="O43" s="1134"/>
      <c r="P43" s="1134"/>
      <c r="Q43" s="1135"/>
      <c r="R43" s="1134"/>
      <c r="S43" s="1134"/>
      <c r="T43" s="1135"/>
      <c r="U43" s="1133" t="s">
        <v>24</v>
      </c>
      <c r="V43" s="1134"/>
      <c r="W43" s="1134"/>
      <c r="X43" s="1135"/>
      <c r="Y43" s="1134"/>
      <c r="Z43" s="1134"/>
      <c r="AA43" s="1135"/>
      <c r="AB43" s="1134"/>
      <c r="AC43" s="1134"/>
      <c r="AD43" s="1135"/>
      <c r="AE43" s="1133" t="s">
        <v>24</v>
      </c>
      <c r="AF43" s="1134"/>
      <c r="AG43" s="1134"/>
      <c r="AH43" s="1135"/>
    </row>
    <row r="44" spans="1:34">
      <c r="A44" s="771" t="s">
        <v>25</v>
      </c>
      <c r="B44" s="772"/>
      <c r="C44" s="772"/>
      <c r="D44" s="745">
        <v>393376943</v>
      </c>
      <c r="E44" s="772"/>
      <c r="F44" s="772"/>
      <c r="G44" s="747">
        <v>43413521.920000002</v>
      </c>
      <c r="H44" s="772"/>
      <c r="I44" s="772"/>
      <c r="J44" s="745">
        <v>51257916.079999998</v>
      </c>
      <c r="K44" s="771" t="s">
        <v>25</v>
      </c>
      <c r="L44" s="772"/>
      <c r="M44" s="772"/>
      <c r="N44" s="745">
        <v>72814827.939999998</v>
      </c>
      <c r="O44" s="772"/>
      <c r="P44" s="772"/>
      <c r="Q44" s="747">
        <v>86255011.799999997</v>
      </c>
      <c r="R44" s="772"/>
      <c r="S44" s="772"/>
      <c r="T44" s="745">
        <v>159674426.22999999</v>
      </c>
      <c r="U44" s="771" t="s">
        <v>25</v>
      </c>
      <c r="V44" s="772"/>
      <c r="W44" s="772"/>
      <c r="X44" s="745">
        <v>64000000</v>
      </c>
      <c r="Y44" s="772"/>
      <c r="Z44" s="772"/>
      <c r="AA44" s="747">
        <v>39190533.07</v>
      </c>
      <c r="AB44" s="772"/>
      <c r="AC44" s="772"/>
      <c r="AD44" s="745">
        <v>30741190.969999999</v>
      </c>
      <c r="AE44" s="771" t="s">
        <v>25</v>
      </c>
      <c r="AF44" s="772"/>
      <c r="AG44" s="772"/>
      <c r="AH44" s="745">
        <f t="shared" ref="AH44:AH54" si="22">D44+G44+J44+N44+Q44+T44+X44+AA44+AD44</f>
        <v>940724371.01000011</v>
      </c>
    </row>
    <row r="45" spans="1:34">
      <c r="A45" s="771" t="s">
        <v>26</v>
      </c>
      <c r="B45" s="772"/>
      <c r="C45" s="772"/>
      <c r="D45" s="745">
        <v>3573000</v>
      </c>
      <c r="E45" s="772"/>
      <c r="F45" s="772"/>
      <c r="G45" s="747">
        <v>174301</v>
      </c>
      <c r="H45" s="772"/>
      <c r="I45" s="772"/>
      <c r="J45" s="745">
        <v>0</v>
      </c>
      <c r="K45" s="771" t="s">
        <v>26</v>
      </c>
      <c r="L45" s="772"/>
      <c r="M45" s="772"/>
      <c r="N45" s="745">
        <v>90000</v>
      </c>
      <c r="O45" s="772"/>
      <c r="P45" s="772"/>
      <c r="Q45" s="747">
        <v>310000</v>
      </c>
      <c r="R45" s="772"/>
      <c r="S45" s="772"/>
      <c r="T45" s="745">
        <v>1000000</v>
      </c>
      <c r="U45" s="771" t="s">
        <v>26</v>
      </c>
      <c r="V45" s="772"/>
      <c r="W45" s="772"/>
      <c r="X45" s="745">
        <v>100000</v>
      </c>
      <c r="Y45" s="772"/>
      <c r="Z45" s="772"/>
      <c r="AA45" s="747">
        <v>15000</v>
      </c>
      <c r="AB45" s="772"/>
      <c r="AC45" s="772"/>
      <c r="AD45" s="745">
        <v>0</v>
      </c>
      <c r="AE45" s="771" t="s">
        <v>26</v>
      </c>
      <c r="AF45" s="772"/>
      <c r="AG45" s="772"/>
      <c r="AH45" s="745">
        <f t="shared" si="22"/>
        <v>5262301</v>
      </c>
    </row>
    <row r="46" spans="1:34">
      <c r="A46" s="771" t="s">
        <v>6</v>
      </c>
      <c r="B46" s="772"/>
      <c r="C46" s="772"/>
      <c r="D46" s="745">
        <v>14904400</v>
      </c>
      <c r="E46" s="772"/>
      <c r="F46" s="772"/>
      <c r="G46" s="747">
        <v>630493.63</v>
      </c>
      <c r="H46" s="772"/>
      <c r="I46" s="772"/>
      <c r="J46" s="745">
        <v>400000</v>
      </c>
      <c r="K46" s="771" t="s">
        <v>6</v>
      </c>
      <c r="L46" s="772"/>
      <c r="M46" s="772"/>
      <c r="N46" s="745">
        <v>800000</v>
      </c>
      <c r="O46" s="772"/>
      <c r="P46" s="772"/>
      <c r="Q46" s="747">
        <v>1581719.83</v>
      </c>
      <c r="R46" s="772"/>
      <c r="S46" s="772"/>
      <c r="T46" s="745">
        <v>4763691.12</v>
      </c>
      <c r="U46" s="771" t="s">
        <v>6</v>
      </c>
      <c r="V46" s="772"/>
      <c r="W46" s="772"/>
      <c r="X46" s="745">
        <v>400000</v>
      </c>
      <c r="Y46" s="772"/>
      <c r="Z46" s="772"/>
      <c r="AA46" s="747">
        <v>455613.5</v>
      </c>
      <c r="AB46" s="772"/>
      <c r="AC46" s="772"/>
      <c r="AD46" s="745">
        <v>522292.66</v>
      </c>
      <c r="AE46" s="771" t="s">
        <v>6</v>
      </c>
      <c r="AF46" s="772"/>
      <c r="AG46" s="772"/>
      <c r="AH46" s="745">
        <f t="shared" si="22"/>
        <v>24458210.740000002</v>
      </c>
    </row>
    <row r="47" spans="1:34">
      <c r="A47" s="771" t="s">
        <v>27</v>
      </c>
      <c r="B47" s="772"/>
      <c r="C47" s="772"/>
      <c r="D47" s="745">
        <v>120583000</v>
      </c>
      <c r="E47" s="772"/>
      <c r="F47" s="772"/>
      <c r="G47" s="747">
        <v>3640992.63</v>
      </c>
      <c r="H47" s="772"/>
      <c r="I47" s="772"/>
      <c r="J47" s="745">
        <v>5415000</v>
      </c>
      <c r="K47" s="771" t="s">
        <v>27</v>
      </c>
      <c r="L47" s="772"/>
      <c r="M47" s="772"/>
      <c r="N47" s="745">
        <v>5031132.83</v>
      </c>
      <c r="O47" s="772"/>
      <c r="P47" s="772"/>
      <c r="Q47" s="747">
        <v>11664163.01</v>
      </c>
      <c r="R47" s="772"/>
      <c r="S47" s="772"/>
      <c r="T47" s="745">
        <v>42291989</v>
      </c>
      <c r="U47" s="771" t="s">
        <v>27</v>
      </c>
      <c r="V47" s="772"/>
      <c r="W47" s="772"/>
      <c r="X47" s="745">
        <v>5000000</v>
      </c>
      <c r="Y47" s="772"/>
      <c r="Z47" s="772"/>
      <c r="AA47" s="747">
        <v>2574496.25</v>
      </c>
      <c r="AB47" s="772"/>
      <c r="AC47" s="772"/>
      <c r="AD47" s="745">
        <v>2590729.5</v>
      </c>
      <c r="AE47" s="771" t="s">
        <v>27</v>
      </c>
      <c r="AF47" s="772"/>
      <c r="AG47" s="772"/>
      <c r="AH47" s="745">
        <f t="shared" si="22"/>
        <v>198791503.22</v>
      </c>
    </row>
    <row r="48" spans="1:34">
      <c r="A48" s="771" t="s">
        <v>28</v>
      </c>
      <c r="B48" s="772"/>
      <c r="C48" s="772"/>
      <c r="D48" s="745">
        <v>117790000</v>
      </c>
      <c r="E48" s="772"/>
      <c r="F48" s="772"/>
      <c r="G48" s="747">
        <v>5425358.3300000001</v>
      </c>
      <c r="H48" s="772"/>
      <c r="I48" s="772"/>
      <c r="J48" s="745">
        <v>3500000</v>
      </c>
      <c r="K48" s="771" t="s">
        <v>28</v>
      </c>
      <c r="L48" s="772"/>
      <c r="M48" s="772"/>
      <c r="N48" s="745">
        <v>2380000</v>
      </c>
      <c r="O48" s="772"/>
      <c r="P48" s="772"/>
      <c r="Q48" s="747">
        <v>11387687.66</v>
      </c>
      <c r="R48" s="772"/>
      <c r="S48" s="772"/>
      <c r="T48" s="745">
        <v>15828804.84</v>
      </c>
      <c r="U48" s="771" t="s">
        <v>28</v>
      </c>
      <c r="V48" s="772"/>
      <c r="W48" s="772"/>
      <c r="X48" s="745">
        <v>2000000</v>
      </c>
      <c r="Y48" s="772"/>
      <c r="Z48" s="772"/>
      <c r="AA48" s="747">
        <v>3602899</v>
      </c>
      <c r="AB48" s="772"/>
      <c r="AC48" s="772"/>
      <c r="AD48" s="745">
        <v>1357984</v>
      </c>
      <c r="AE48" s="771" t="s">
        <v>28</v>
      </c>
      <c r="AF48" s="772"/>
      <c r="AG48" s="772"/>
      <c r="AH48" s="745">
        <f t="shared" si="22"/>
        <v>163272733.83000001</v>
      </c>
    </row>
    <row r="49" spans="1:40">
      <c r="A49" s="771" t="s">
        <v>29</v>
      </c>
      <c r="B49" s="772"/>
      <c r="C49" s="772"/>
      <c r="D49" s="745">
        <v>7843970</v>
      </c>
      <c r="E49" s="772"/>
      <c r="F49" s="772"/>
      <c r="G49" s="747">
        <v>865685</v>
      </c>
      <c r="H49" s="772"/>
      <c r="I49" s="772"/>
      <c r="J49" s="745">
        <v>590000</v>
      </c>
      <c r="K49" s="771" t="s">
        <v>29</v>
      </c>
      <c r="L49" s="772"/>
      <c r="M49" s="772"/>
      <c r="N49" s="745">
        <v>2587754.9500000002</v>
      </c>
      <c r="O49" s="772"/>
      <c r="P49" s="772"/>
      <c r="Q49" s="747">
        <v>4200000</v>
      </c>
      <c r="R49" s="772"/>
      <c r="S49" s="772"/>
      <c r="T49" s="745">
        <v>3212486</v>
      </c>
      <c r="U49" s="771" t="s">
        <v>29</v>
      </c>
      <c r="V49" s="772"/>
      <c r="W49" s="772"/>
      <c r="X49" s="745">
        <v>2000000</v>
      </c>
      <c r="Y49" s="772"/>
      <c r="Z49" s="772"/>
      <c r="AA49" s="747">
        <v>705000</v>
      </c>
      <c r="AB49" s="772"/>
      <c r="AC49" s="772"/>
      <c r="AD49" s="745">
        <v>268182</v>
      </c>
      <c r="AE49" s="771" t="s">
        <v>29</v>
      </c>
      <c r="AF49" s="772"/>
      <c r="AG49" s="772"/>
      <c r="AH49" s="745">
        <f t="shared" si="22"/>
        <v>22273077.949999999</v>
      </c>
    </row>
    <row r="50" spans="1:40">
      <c r="A50" s="771" t="s">
        <v>10</v>
      </c>
      <c r="B50" s="772"/>
      <c r="C50" s="772"/>
      <c r="D50" s="745">
        <v>86936400</v>
      </c>
      <c r="E50" s="772"/>
      <c r="F50" s="772"/>
      <c r="G50" s="747">
        <v>5926726.8099999996</v>
      </c>
      <c r="H50" s="772"/>
      <c r="I50" s="772"/>
      <c r="J50" s="745">
        <v>10680000</v>
      </c>
      <c r="K50" s="771" t="s">
        <v>10</v>
      </c>
      <c r="L50" s="772"/>
      <c r="M50" s="772"/>
      <c r="N50" s="745">
        <v>12225647.380000001</v>
      </c>
      <c r="O50" s="772"/>
      <c r="P50" s="772"/>
      <c r="Q50" s="747">
        <v>12595871.359999999</v>
      </c>
      <c r="R50" s="772"/>
      <c r="S50" s="772"/>
      <c r="T50" s="745">
        <v>76819547</v>
      </c>
      <c r="U50" s="771" t="s">
        <v>10</v>
      </c>
      <c r="V50" s="772"/>
      <c r="W50" s="772"/>
      <c r="X50" s="745">
        <v>6600000</v>
      </c>
      <c r="Y50" s="772"/>
      <c r="Z50" s="772"/>
      <c r="AA50" s="747">
        <v>10540330.189999999</v>
      </c>
      <c r="AB50" s="772"/>
      <c r="AC50" s="772"/>
      <c r="AD50" s="745">
        <v>4945209</v>
      </c>
      <c r="AE50" s="771" t="s">
        <v>10</v>
      </c>
      <c r="AF50" s="772"/>
      <c r="AG50" s="772"/>
      <c r="AH50" s="745">
        <f t="shared" si="22"/>
        <v>227269731.74000001</v>
      </c>
    </row>
    <row r="51" spans="1:40">
      <c r="A51" s="771" t="s">
        <v>15</v>
      </c>
      <c r="B51" s="772"/>
      <c r="C51" s="772"/>
      <c r="D51" s="745">
        <v>800000</v>
      </c>
      <c r="E51" s="772"/>
      <c r="F51" s="772"/>
      <c r="G51" s="747">
        <v>195000</v>
      </c>
      <c r="H51" s="772"/>
      <c r="I51" s="772"/>
      <c r="J51" s="745">
        <v>600000</v>
      </c>
      <c r="K51" s="771" t="s">
        <v>15</v>
      </c>
      <c r="L51" s="772"/>
      <c r="M51" s="772"/>
      <c r="N51" s="745">
        <v>400000</v>
      </c>
      <c r="O51" s="772"/>
      <c r="P51" s="772"/>
      <c r="Q51" s="747">
        <v>400000</v>
      </c>
      <c r="R51" s="772"/>
      <c r="S51" s="772"/>
      <c r="T51" s="745">
        <v>330000</v>
      </c>
      <c r="U51" s="771" t="s">
        <v>15</v>
      </c>
      <c r="V51" s="772"/>
      <c r="W51" s="772"/>
      <c r="X51" s="745">
        <v>400000</v>
      </c>
      <c r="Y51" s="772"/>
      <c r="Z51" s="772"/>
      <c r="AA51" s="747">
        <v>450000</v>
      </c>
      <c r="AB51" s="772"/>
      <c r="AC51" s="772"/>
      <c r="AD51" s="745">
        <v>193935</v>
      </c>
      <c r="AE51" s="771" t="s">
        <v>15</v>
      </c>
      <c r="AF51" s="772"/>
      <c r="AG51" s="772"/>
      <c r="AH51" s="745">
        <f t="shared" si="22"/>
        <v>3768935</v>
      </c>
    </row>
    <row r="52" spans="1:40">
      <c r="A52" s="770" t="s">
        <v>30</v>
      </c>
      <c r="B52" s="773"/>
      <c r="C52" s="773"/>
      <c r="D52" s="750">
        <f>SUM(D44:D51)</f>
        <v>745807713</v>
      </c>
      <c r="E52" s="773"/>
      <c r="F52" s="773"/>
      <c r="G52" s="750">
        <f>SUM(G44:G51)</f>
        <v>60272079.320000008</v>
      </c>
      <c r="H52" s="773"/>
      <c r="I52" s="773"/>
      <c r="J52" s="750">
        <f>SUM(J44:J51)</f>
        <v>72442916.079999998</v>
      </c>
      <c r="K52" s="770" t="s">
        <v>30</v>
      </c>
      <c r="L52" s="773"/>
      <c r="M52" s="773"/>
      <c r="N52" s="750">
        <f>SUM(N44:N51)</f>
        <v>96329363.099999994</v>
      </c>
      <c r="O52" s="773"/>
      <c r="P52" s="773"/>
      <c r="Q52" s="750">
        <f>SUM(Q44:Q51)</f>
        <v>128394453.66</v>
      </c>
      <c r="R52" s="773"/>
      <c r="S52" s="773"/>
      <c r="T52" s="750">
        <f>SUM(T44:T51)</f>
        <v>303920944.19</v>
      </c>
      <c r="U52" s="770" t="s">
        <v>30</v>
      </c>
      <c r="V52" s="773"/>
      <c r="W52" s="773"/>
      <c r="X52" s="750">
        <f>SUM(X44:X51)</f>
        <v>80500000</v>
      </c>
      <c r="Y52" s="773"/>
      <c r="Z52" s="773"/>
      <c r="AA52" s="750">
        <f>SUM(AA44:AA51)</f>
        <v>57533872.009999998</v>
      </c>
      <c r="AB52" s="773"/>
      <c r="AC52" s="773"/>
      <c r="AD52" s="750">
        <f>SUM(AD44:AD51)</f>
        <v>40619523.129999995</v>
      </c>
      <c r="AE52" s="770" t="s">
        <v>30</v>
      </c>
      <c r="AF52" s="773"/>
      <c r="AG52" s="773"/>
      <c r="AH52" s="750">
        <f>SUM(AH44:AH51)</f>
        <v>1585820864.49</v>
      </c>
    </row>
    <row r="53" spans="1:40">
      <c r="A53" s="771" t="s">
        <v>31</v>
      </c>
      <c r="B53" s="772"/>
      <c r="C53" s="772"/>
      <c r="D53" s="745">
        <v>254142050.88999999</v>
      </c>
      <c r="E53" s="772"/>
      <c r="F53" s="772"/>
      <c r="G53" s="747">
        <v>35405259.07</v>
      </c>
      <c r="H53" s="772"/>
      <c r="I53" s="772"/>
      <c r="J53" s="745">
        <v>34633480</v>
      </c>
      <c r="K53" s="771" t="s">
        <v>31</v>
      </c>
      <c r="L53" s="772"/>
      <c r="M53" s="772"/>
      <c r="N53" s="745">
        <v>55438922.399999999</v>
      </c>
      <c r="O53" s="772"/>
      <c r="P53" s="772"/>
      <c r="Q53" s="747">
        <v>55507458.990000002</v>
      </c>
      <c r="R53" s="772"/>
      <c r="S53" s="772"/>
      <c r="T53" s="745">
        <v>110000000</v>
      </c>
      <c r="U53" s="771" t="s">
        <v>31</v>
      </c>
      <c r="V53" s="772"/>
      <c r="W53" s="772"/>
      <c r="X53" s="745">
        <v>37900000</v>
      </c>
      <c r="Y53" s="772"/>
      <c r="Z53" s="772"/>
      <c r="AA53" s="747">
        <v>15968184.73</v>
      </c>
      <c r="AB53" s="772"/>
      <c r="AC53" s="772"/>
      <c r="AD53" s="745">
        <v>17006153.27</v>
      </c>
      <c r="AE53" s="771" t="s">
        <v>31</v>
      </c>
      <c r="AF53" s="772"/>
      <c r="AG53" s="772"/>
      <c r="AH53" s="745">
        <f t="shared" si="22"/>
        <v>616001509.3499999</v>
      </c>
    </row>
    <row r="54" spans="1:40">
      <c r="A54" s="771" t="s">
        <v>32</v>
      </c>
      <c r="B54" s="772"/>
      <c r="C54" s="772"/>
      <c r="D54" s="745">
        <v>46169004</v>
      </c>
      <c r="E54" s="772"/>
      <c r="F54" s="772"/>
      <c r="G54" s="747">
        <v>16320897.300000001</v>
      </c>
      <c r="H54" s="772"/>
      <c r="I54" s="772"/>
      <c r="J54" s="745">
        <v>10233325.6</v>
      </c>
      <c r="K54" s="771" t="s">
        <v>32</v>
      </c>
      <c r="L54" s="772"/>
      <c r="M54" s="772"/>
      <c r="N54" s="745">
        <v>10288308.119999999</v>
      </c>
      <c r="O54" s="772"/>
      <c r="P54" s="772"/>
      <c r="Q54" s="747">
        <v>6730663.6699999999</v>
      </c>
      <c r="R54" s="772"/>
      <c r="S54" s="772"/>
      <c r="T54" s="745">
        <v>38205100.780000001</v>
      </c>
      <c r="U54" s="771" t="s">
        <v>32</v>
      </c>
      <c r="V54" s="772"/>
      <c r="W54" s="772"/>
      <c r="X54" s="745">
        <v>12200000</v>
      </c>
      <c r="Y54" s="772"/>
      <c r="Z54" s="772"/>
      <c r="AA54" s="747">
        <v>4146168.92</v>
      </c>
      <c r="AB54" s="772"/>
      <c r="AC54" s="772"/>
      <c r="AD54" s="745">
        <v>16170443.48</v>
      </c>
      <c r="AE54" s="771" t="s">
        <v>32</v>
      </c>
      <c r="AF54" s="772"/>
      <c r="AG54" s="772"/>
      <c r="AH54" s="745">
        <f t="shared" si="22"/>
        <v>160463911.86999997</v>
      </c>
    </row>
    <row r="55" spans="1:40">
      <c r="A55" s="771" t="s">
        <v>162</v>
      </c>
      <c r="B55" s="772"/>
      <c r="C55" s="772"/>
      <c r="D55" s="745">
        <v>0</v>
      </c>
      <c r="E55" s="772"/>
      <c r="F55" s="772"/>
      <c r="G55" s="747">
        <v>0</v>
      </c>
      <c r="H55" s="772"/>
      <c r="I55" s="772"/>
      <c r="J55" s="745">
        <v>0</v>
      </c>
      <c r="K55" s="771" t="s">
        <v>162</v>
      </c>
      <c r="L55" s="772"/>
      <c r="M55" s="772"/>
      <c r="N55" s="745">
        <v>0</v>
      </c>
      <c r="O55" s="772"/>
      <c r="P55" s="772"/>
      <c r="Q55" s="747">
        <v>0</v>
      </c>
      <c r="R55" s="772"/>
      <c r="S55" s="772"/>
      <c r="T55" s="745">
        <v>0</v>
      </c>
      <c r="U55" s="771" t="s">
        <v>162</v>
      </c>
      <c r="V55" s="772"/>
      <c r="W55" s="772"/>
      <c r="X55" s="745">
        <v>0</v>
      </c>
      <c r="Y55" s="772"/>
      <c r="Z55" s="772"/>
      <c r="AA55" s="747">
        <v>0</v>
      </c>
      <c r="AB55" s="772"/>
      <c r="AC55" s="772"/>
      <c r="AD55" s="745">
        <v>0</v>
      </c>
      <c r="AE55" s="771" t="s">
        <v>162</v>
      </c>
      <c r="AF55" s="772"/>
      <c r="AG55" s="772"/>
      <c r="AH55" s="745"/>
    </row>
    <row r="56" spans="1:40" ht="30">
      <c r="A56" s="770" t="s">
        <v>33</v>
      </c>
      <c r="B56" s="773"/>
      <c r="C56" s="773"/>
      <c r="D56" s="750">
        <f>SUM(D52:D54)</f>
        <v>1046118767.89</v>
      </c>
      <c r="E56" s="773"/>
      <c r="F56" s="773"/>
      <c r="G56" s="750">
        <f>SUM(G52:G54)</f>
        <v>111998235.69000001</v>
      </c>
      <c r="H56" s="773"/>
      <c r="I56" s="773"/>
      <c r="J56" s="750">
        <f>SUM(J52:J54)</f>
        <v>117309721.67999999</v>
      </c>
      <c r="K56" s="770" t="s">
        <v>33</v>
      </c>
      <c r="L56" s="773"/>
      <c r="M56" s="773"/>
      <c r="N56" s="750">
        <f>SUM(N52:N54)</f>
        <v>162056593.62</v>
      </c>
      <c r="O56" s="773"/>
      <c r="P56" s="773"/>
      <c r="Q56" s="750">
        <f>SUM(Q52:Q54)</f>
        <v>190632576.31999999</v>
      </c>
      <c r="R56" s="773"/>
      <c r="S56" s="773"/>
      <c r="T56" s="750">
        <f>SUM(T52:T54)</f>
        <v>452126044.97000003</v>
      </c>
      <c r="U56" s="770" t="s">
        <v>33</v>
      </c>
      <c r="V56" s="773"/>
      <c r="W56" s="773"/>
      <c r="X56" s="750">
        <f>SUM(X52:X54)</f>
        <v>130600000</v>
      </c>
      <c r="Y56" s="773"/>
      <c r="Z56" s="773"/>
      <c r="AA56" s="750">
        <f>SUM(AA52:AA54)</f>
        <v>77648225.659999996</v>
      </c>
      <c r="AB56" s="773"/>
      <c r="AC56" s="773"/>
      <c r="AD56" s="750">
        <f>SUM(AD52:AD54)</f>
        <v>73796119.879999995</v>
      </c>
      <c r="AE56" s="770" t="s">
        <v>33</v>
      </c>
      <c r="AF56" s="773"/>
      <c r="AG56" s="773"/>
      <c r="AH56" s="750">
        <f>SUM(AH52:AH54)</f>
        <v>2362286285.71</v>
      </c>
    </row>
    <row r="57" spans="1:40">
      <c r="A57" s="1133" t="s">
        <v>34</v>
      </c>
      <c r="B57" s="1134"/>
      <c r="C57" s="1134"/>
      <c r="D57" s="1135"/>
      <c r="E57" s="1134"/>
      <c r="F57" s="1134"/>
      <c r="G57" s="1135"/>
      <c r="H57" s="1134"/>
      <c r="I57" s="1134"/>
      <c r="J57" s="1135"/>
      <c r="K57" s="1133" t="s">
        <v>34</v>
      </c>
      <c r="L57" s="1134"/>
      <c r="M57" s="1134"/>
      <c r="N57" s="1135"/>
      <c r="O57" s="1134"/>
      <c r="P57" s="1134"/>
      <c r="Q57" s="1135"/>
      <c r="R57" s="1134"/>
      <c r="S57" s="1134"/>
      <c r="T57" s="1135"/>
      <c r="U57" s="1133" t="s">
        <v>34</v>
      </c>
      <c r="V57" s="1134"/>
      <c r="W57" s="1134"/>
      <c r="X57" s="1135"/>
      <c r="Y57" s="1134"/>
      <c r="Z57" s="1134"/>
      <c r="AA57" s="1135"/>
      <c r="AB57" s="1134"/>
      <c r="AC57" s="1134"/>
      <c r="AD57" s="1135"/>
      <c r="AE57" s="1133" t="s">
        <v>34</v>
      </c>
      <c r="AF57" s="1134"/>
      <c r="AG57" s="1134"/>
      <c r="AH57" s="1135"/>
    </row>
    <row r="58" spans="1:40">
      <c r="A58" s="771" t="s">
        <v>35</v>
      </c>
      <c r="B58" s="772"/>
      <c r="C58" s="772"/>
      <c r="D58" s="745">
        <v>123618634.48999999</v>
      </c>
      <c r="E58" s="772"/>
      <c r="F58" s="772"/>
      <c r="G58" s="747">
        <v>1110000</v>
      </c>
      <c r="H58" s="772"/>
      <c r="I58" s="772"/>
      <c r="J58" s="755">
        <v>0</v>
      </c>
      <c r="K58" s="771" t="s">
        <v>35</v>
      </c>
      <c r="L58" s="772"/>
      <c r="M58" s="772"/>
      <c r="N58" s="745">
        <v>22163700</v>
      </c>
      <c r="O58" s="772"/>
      <c r="P58" s="772"/>
      <c r="Q58" s="747">
        <v>6420000</v>
      </c>
      <c r="R58" s="772"/>
      <c r="S58" s="772"/>
      <c r="T58" s="755">
        <v>16830000</v>
      </c>
      <c r="U58" s="771" t="s">
        <v>35</v>
      </c>
      <c r="V58" s="772"/>
      <c r="W58" s="772"/>
      <c r="X58" s="745">
        <v>32156100</v>
      </c>
      <c r="Y58" s="772"/>
      <c r="Z58" s="772"/>
      <c r="AA58" s="747">
        <v>35981600</v>
      </c>
      <c r="AB58" s="772"/>
      <c r="AC58" s="772"/>
      <c r="AD58" s="755">
        <v>0</v>
      </c>
      <c r="AE58" s="771" t="s">
        <v>35</v>
      </c>
      <c r="AF58" s="772"/>
      <c r="AG58" s="772"/>
      <c r="AH58" s="745">
        <f>D58+G58+J58+N58+Q58+T58+X58+AA58+AD58</f>
        <v>238280034.49000001</v>
      </c>
    </row>
    <row r="59" spans="1:40">
      <c r="A59" s="771" t="s">
        <v>36</v>
      </c>
      <c r="B59" s="772"/>
      <c r="C59" s="772"/>
      <c r="D59" s="745">
        <v>12962751.289999999</v>
      </c>
      <c r="E59" s="772"/>
      <c r="F59" s="772"/>
      <c r="G59" s="747">
        <v>2433885.5299999998</v>
      </c>
      <c r="H59" s="772"/>
      <c r="I59" s="772"/>
      <c r="J59" s="745">
        <v>6779440.1799999997</v>
      </c>
      <c r="K59" s="771" t="s">
        <v>36</v>
      </c>
      <c r="L59" s="772"/>
      <c r="M59" s="772"/>
      <c r="N59" s="745">
        <v>3678680.64</v>
      </c>
      <c r="O59" s="772"/>
      <c r="P59" s="772"/>
      <c r="Q59" s="747">
        <v>4788425.8899999997</v>
      </c>
      <c r="R59" s="772"/>
      <c r="S59" s="772"/>
      <c r="T59" s="745">
        <v>0</v>
      </c>
      <c r="U59" s="771" t="s">
        <v>36</v>
      </c>
      <c r="V59" s="772"/>
      <c r="W59" s="772"/>
      <c r="X59" s="745">
        <v>1200000</v>
      </c>
      <c r="Y59" s="772"/>
      <c r="Z59" s="772"/>
      <c r="AA59" s="747">
        <v>13312250</v>
      </c>
      <c r="AB59" s="772"/>
      <c r="AC59" s="772"/>
      <c r="AD59" s="745">
        <v>6940391.2199999997</v>
      </c>
      <c r="AE59" s="771" t="s">
        <v>36</v>
      </c>
      <c r="AF59" s="772"/>
      <c r="AG59" s="772"/>
      <c r="AH59" s="745">
        <f>D59+G59+J59+N59+Q59+T59+X59+AA59+AD59</f>
        <v>52095824.75</v>
      </c>
    </row>
    <row r="60" spans="1:40">
      <c r="A60" s="771" t="s">
        <v>37</v>
      </c>
      <c r="B60" s="772"/>
      <c r="C60" s="772"/>
      <c r="D60" s="745">
        <v>0</v>
      </c>
      <c r="E60" s="772"/>
      <c r="F60" s="772"/>
      <c r="G60" s="747">
        <v>0</v>
      </c>
      <c r="H60" s="772"/>
      <c r="I60" s="772"/>
      <c r="J60" s="745">
        <v>0</v>
      </c>
      <c r="K60" s="771" t="s">
        <v>37</v>
      </c>
      <c r="L60" s="772"/>
      <c r="M60" s="772"/>
      <c r="N60" s="745">
        <v>0</v>
      </c>
      <c r="O60" s="772"/>
      <c r="P60" s="772"/>
      <c r="Q60" s="747">
        <v>0</v>
      </c>
      <c r="R60" s="772"/>
      <c r="S60" s="772"/>
      <c r="T60" s="745">
        <v>0</v>
      </c>
      <c r="U60" s="771" t="s">
        <v>37</v>
      </c>
      <c r="V60" s="772"/>
      <c r="W60" s="772"/>
      <c r="X60" s="745">
        <v>0</v>
      </c>
      <c r="Y60" s="772"/>
      <c r="Z60" s="772"/>
      <c r="AA60" s="747">
        <v>0</v>
      </c>
      <c r="AB60" s="772"/>
      <c r="AC60" s="772"/>
      <c r="AD60" s="745">
        <v>0</v>
      </c>
      <c r="AE60" s="771" t="s">
        <v>37</v>
      </c>
      <c r="AF60" s="772"/>
      <c r="AG60" s="772"/>
      <c r="AH60" s="745">
        <f>D60+G60+J60+N60+Q60+T60+X60+AA60+AD60</f>
        <v>0</v>
      </c>
    </row>
    <row r="61" spans="1:40" ht="30">
      <c r="A61" s="770" t="s">
        <v>38</v>
      </c>
      <c r="B61" s="773"/>
      <c r="C61" s="773"/>
      <c r="D61" s="758">
        <f>D56+D58+D59+D60</f>
        <v>1182700153.6699998</v>
      </c>
      <c r="E61" s="773"/>
      <c r="F61" s="773"/>
      <c r="G61" s="758">
        <f>G56+G58+G59+G60</f>
        <v>115542121.22000001</v>
      </c>
      <c r="H61" s="773"/>
      <c r="I61" s="773"/>
      <c r="J61" s="758">
        <f>J56+J58+J59+J60</f>
        <v>124089161.85999998</v>
      </c>
      <c r="K61" s="770" t="s">
        <v>38</v>
      </c>
      <c r="L61" s="773"/>
      <c r="M61" s="773"/>
      <c r="N61" s="758">
        <f>N56+N58+N59+N60</f>
        <v>187898974.25999999</v>
      </c>
      <c r="O61" s="773"/>
      <c r="P61" s="773"/>
      <c r="Q61" s="758">
        <f>Q56+Q58+Q59+Q60</f>
        <v>201841002.20999998</v>
      </c>
      <c r="R61" s="773"/>
      <c r="S61" s="773"/>
      <c r="T61" s="758">
        <f>T56+T58+T59+T60</f>
        <v>468956044.97000003</v>
      </c>
      <c r="U61" s="770" t="s">
        <v>38</v>
      </c>
      <c r="V61" s="773"/>
      <c r="W61" s="773"/>
      <c r="X61" s="758">
        <f>X56+X58+X59+X60</f>
        <v>163956100</v>
      </c>
      <c r="Y61" s="773"/>
      <c r="Z61" s="773"/>
      <c r="AA61" s="758">
        <f>AA56+AA58+AA59+AA60</f>
        <v>126942075.66</v>
      </c>
      <c r="AB61" s="773"/>
      <c r="AC61" s="773"/>
      <c r="AD61" s="758">
        <f>AD56+AD58+AD59+AD60</f>
        <v>80736511.099999994</v>
      </c>
      <c r="AE61" s="770" t="s">
        <v>38</v>
      </c>
      <c r="AF61" s="773"/>
      <c r="AG61" s="773"/>
      <c r="AH61" s="758">
        <f>AH56+AH58+AH59+AH60</f>
        <v>2652662144.9499998</v>
      </c>
    </row>
    <row r="62" spans="1:40">
      <c r="A62" s="777"/>
      <c r="B62" s="778"/>
      <c r="C62" s="778"/>
      <c r="D62" s="759"/>
      <c r="E62" s="778"/>
      <c r="F62" s="778"/>
      <c r="G62" s="759"/>
      <c r="H62" s="778"/>
      <c r="I62" s="778"/>
      <c r="J62" s="759"/>
      <c r="K62" s="777"/>
      <c r="L62" s="778"/>
      <c r="M62" s="778"/>
      <c r="N62" s="759"/>
      <c r="O62" s="778"/>
      <c r="P62" s="778"/>
      <c r="Q62" s="759"/>
      <c r="R62" s="778"/>
      <c r="S62" s="778"/>
      <c r="T62" s="759"/>
      <c r="U62" s="777"/>
      <c r="V62" s="778"/>
      <c r="W62" s="778"/>
      <c r="X62" s="759"/>
      <c r="Y62" s="778"/>
      <c r="Z62" s="778"/>
      <c r="AA62" s="759"/>
      <c r="AB62" s="778"/>
      <c r="AC62" s="778"/>
      <c r="AD62" s="759"/>
      <c r="AE62" s="777"/>
      <c r="AF62" s="778"/>
      <c r="AG62" s="778"/>
      <c r="AH62" s="759"/>
    </row>
    <row r="63" spans="1:40">
      <c r="A63" s="779"/>
      <c r="B63" s="1131" t="s">
        <v>376</v>
      </c>
      <c r="C63" s="1131"/>
      <c r="D63" s="1131"/>
      <c r="E63" s="1131"/>
      <c r="F63" s="1131"/>
      <c r="G63" s="1132"/>
      <c r="H63" s="1132"/>
      <c r="I63" s="1132"/>
      <c r="J63" s="1132"/>
      <c r="K63" s="779"/>
      <c r="L63" s="1131" t="s">
        <v>376</v>
      </c>
      <c r="M63" s="1131"/>
      <c r="N63" s="1131"/>
      <c r="O63" s="1131"/>
      <c r="P63" s="1131"/>
      <c r="Q63" s="1132"/>
      <c r="R63" s="1132"/>
      <c r="S63" s="1132"/>
      <c r="T63" s="1132"/>
      <c r="U63" s="779"/>
      <c r="V63" s="1131" t="s">
        <v>376</v>
      </c>
      <c r="W63" s="1131"/>
      <c r="X63" s="1131"/>
      <c r="Y63" s="1131"/>
      <c r="Z63" s="1131"/>
      <c r="AA63" s="1132"/>
      <c r="AB63" s="1132"/>
      <c r="AC63" s="1132"/>
      <c r="AD63" s="1132"/>
      <c r="AE63" s="779"/>
      <c r="AF63" s="1131" t="s">
        <v>376</v>
      </c>
      <c r="AG63" s="1131"/>
      <c r="AH63" s="1131"/>
      <c r="AI63" s="1131"/>
      <c r="AJ63" s="1131"/>
      <c r="AK63" s="1132"/>
      <c r="AL63" s="1132"/>
      <c r="AM63" s="1132"/>
      <c r="AN63" s="1132"/>
    </row>
    <row r="64" spans="1:40">
      <c r="A64" s="777"/>
      <c r="B64" s="779"/>
      <c r="C64" s="779"/>
      <c r="D64" s="779"/>
      <c r="E64" s="779"/>
      <c r="F64" s="779"/>
      <c r="G64" s="759"/>
      <c r="H64" s="778"/>
      <c r="I64" s="778"/>
      <c r="J64" s="759"/>
      <c r="K64" s="777"/>
      <c r="L64" s="778"/>
      <c r="M64" s="778"/>
      <c r="N64" s="759"/>
      <c r="O64" s="778"/>
      <c r="P64" s="778"/>
      <c r="Q64" s="759"/>
      <c r="R64" s="778"/>
      <c r="S64" s="778"/>
      <c r="T64" s="759"/>
      <c r="U64" s="777"/>
      <c r="V64" s="778"/>
      <c r="W64" s="778"/>
      <c r="X64" s="759"/>
      <c r="Y64" s="778"/>
      <c r="Z64" s="778"/>
      <c r="AA64" s="759"/>
      <c r="AB64" s="778"/>
      <c r="AC64" s="778"/>
      <c r="AD64" s="759"/>
      <c r="AE64" s="777"/>
      <c r="AF64" s="778"/>
      <c r="AG64" s="778"/>
      <c r="AH64" s="759"/>
    </row>
    <row r="65" spans="1:40">
      <c r="A65" s="777"/>
      <c r="B65" s="779"/>
      <c r="C65" s="779"/>
      <c r="D65" s="779"/>
      <c r="E65" s="779"/>
      <c r="F65" s="779"/>
      <c r="G65" s="759"/>
      <c r="H65" s="778"/>
      <c r="I65" s="778"/>
      <c r="J65" s="759"/>
      <c r="K65" s="777"/>
      <c r="L65" s="778"/>
      <c r="M65" s="778"/>
      <c r="N65" s="759"/>
      <c r="O65" s="778"/>
      <c r="P65" s="778"/>
      <c r="Q65" s="759"/>
      <c r="R65" s="778"/>
      <c r="S65" s="778"/>
      <c r="T65" s="759"/>
      <c r="U65" s="777"/>
      <c r="V65" s="778"/>
      <c r="W65" s="778"/>
      <c r="X65" s="759"/>
      <c r="Y65" s="778"/>
      <c r="Z65" s="778"/>
      <c r="AA65" s="759"/>
      <c r="AB65" s="778"/>
      <c r="AC65" s="778"/>
      <c r="AD65" s="759"/>
      <c r="AE65" s="777"/>
      <c r="AF65" s="778"/>
      <c r="AG65" s="778"/>
      <c r="AH65" s="759"/>
    </row>
    <row r="66" spans="1:40" s="781" customFormat="1">
      <c r="A66" s="780"/>
      <c r="B66" s="1137"/>
      <c r="C66" s="1137"/>
      <c r="D66" s="1137"/>
      <c r="K66" s="780"/>
      <c r="L66" s="1137"/>
      <c r="M66" s="1137"/>
      <c r="N66" s="1137"/>
      <c r="U66" s="780"/>
      <c r="V66" s="1137"/>
      <c r="W66" s="1137"/>
      <c r="X66" s="1137"/>
      <c r="AE66" s="780"/>
      <c r="AF66" s="1137"/>
      <c r="AG66" s="1137"/>
      <c r="AH66" s="1137"/>
    </row>
    <row r="67" spans="1:40">
      <c r="A67" s="779"/>
      <c r="B67" s="1131" t="s">
        <v>214</v>
      </c>
      <c r="C67" s="1131"/>
      <c r="D67" s="1131"/>
      <c r="E67" s="1131"/>
      <c r="F67" s="1131"/>
      <c r="G67" s="1132"/>
      <c r="H67" s="1132"/>
      <c r="I67" s="1132"/>
      <c r="J67" s="1132"/>
      <c r="K67" s="779"/>
      <c r="L67" s="1131" t="s">
        <v>214</v>
      </c>
      <c r="M67" s="1131"/>
      <c r="N67" s="1131"/>
      <c r="O67" s="1131"/>
      <c r="P67" s="1131"/>
      <c r="Q67" s="1132"/>
      <c r="R67" s="1132"/>
      <c r="S67" s="1132"/>
      <c r="T67" s="1132"/>
      <c r="U67" s="779"/>
      <c r="V67" s="1131" t="s">
        <v>214</v>
      </c>
      <c r="W67" s="1131"/>
      <c r="X67" s="1131"/>
      <c r="Y67" s="1131"/>
      <c r="Z67" s="1131"/>
      <c r="AA67" s="1132"/>
      <c r="AB67" s="1132"/>
      <c r="AC67" s="1132"/>
      <c r="AD67" s="1132"/>
      <c r="AE67" s="779"/>
      <c r="AF67" s="1131" t="s">
        <v>214</v>
      </c>
      <c r="AG67" s="1131"/>
      <c r="AH67" s="1131"/>
      <c r="AI67" s="1131"/>
      <c r="AJ67" s="1131"/>
      <c r="AK67" s="1132"/>
      <c r="AL67" s="1132"/>
      <c r="AM67" s="1132"/>
      <c r="AN67" s="1132"/>
    </row>
    <row r="68" spans="1:40">
      <c r="A68" s="779"/>
      <c r="B68" s="1146" t="s">
        <v>157</v>
      </c>
      <c r="C68" s="1146"/>
      <c r="D68" s="1146"/>
      <c r="E68" s="1146"/>
      <c r="F68" s="1146"/>
      <c r="G68" s="1132"/>
      <c r="H68" s="1132"/>
      <c r="I68" s="1132"/>
      <c r="J68" s="1132"/>
      <c r="K68" s="779"/>
      <c r="L68" s="1146" t="s">
        <v>157</v>
      </c>
      <c r="M68" s="1146"/>
      <c r="N68" s="1146"/>
      <c r="O68" s="1146"/>
      <c r="P68" s="1146"/>
      <c r="Q68" s="1132"/>
      <c r="R68" s="1132"/>
      <c r="S68" s="1132"/>
      <c r="T68" s="1132"/>
      <c r="U68" s="779"/>
      <c r="V68" s="1146" t="s">
        <v>157</v>
      </c>
      <c r="W68" s="1146"/>
      <c r="X68" s="1146"/>
      <c r="Y68" s="1146"/>
      <c r="Z68" s="1146"/>
      <c r="AA68" s="1132"/>
      <c r="AB68" s="1132"/>
      <c r="AC68" s="1132"/>
      <c r="AD68" s="1132"/>
      <c r="AE68" s="779"/>
      <c r="AF68" s="1146" t="s">
        <v>157</v>
      </c>
      <c r="AG68" s="1146"/>
      <c r="AH68" s="1146"/>
      <c r="AI68" s="1146"/>
      <c r="AJ68" s="1146"/>
      <c r="AK68" s="1132"/>
      <c r="AL68" s="1132"/>
      <c r="AM68" s="1132"/>
      <c r="AN68" s="1132"/>
    </row>
    <row r="69" spans="1:40">
      <c r="B69" s="1131"/>
      <c r="C69" s="1131"/>
      <c r="D69" s="1131"/>
      <c r="E69" s="1131"/>
      <c r="F69" s="1131"/>
      <c r="G69" s="1131"/>
      <c r="H69" s="1131"/>
      <c r="I69" s="1131"/>
      <c r="J69" s="1131"/>
      <c r="L69" s="1131"/>
      <c r="M69" s="1131"/>
      <c r="N69" s="1131"/>
      <c r="O69" s="1131"/>
      <c r="P69" s="1131"/>
      <c r="Q69" s="1131"/>
      <c r="R69" s="1131"/>
      <c r="S69" s="1131"/>
      <c r="T69" s="1131"/>
      <c r="V69" s="1131"/>
      <c r="W69" s="1131"/>
      <c r="X69" s="1131"/>
      <c r="Y69" s="1131"/>
      <c r="Z69" s="1131"/>
      <c r="AA69" s="1131"/>
      <c r="AB69" s="1131"/>
      <c r="AC69" s="1131"/>
      <c r="AD69" s="1131"/>
      <c r="AF69" s="1131"/>
      <c r="AG69" s="1131"/>
      <c r="AH69" s="1131"/>
      <c r="AI69" s="1131"/>
      <c r="AJ69" s="1131"/>
      <c r="AK69" s="1131"/>
      <c r="AL69" s="1131"/>
      <c r="AM69" s="1131"/>
      <c r="AN69" s="1131"/>
    </row>
    <row r="70" spans="1:40">
      <c r="B70" s="1145"/>
      <c r="C70" s="1145"/>
      <c r="D70" s="1145"/>
      <c r="E70" s="1145"/>
      <c r="F70" s="1145"/>
      <c r="G70" s="1131"/>
      <c r="H70" s="1131"/>
      <c r="I70" s="1131"/>
      <c r="J70" s="1131"/>
      <c r="L70" s="1145"/>
      <c r="M70" s="1145"/>
      <c r="N70" s="1145"/>
      <c r="O70" s="1145"/>
      <c r="P70" s="1145"/>
      <c r="Q70" s="1131"/>
      <c r="R70" s="1131"/>
      <c r="S70" s="1131"/>
      <c r="T70" s="1131"/>
      <c r="V70" s="1145"/>
      <c r="W70" s="1145"/>
      <c r="X70" s="1145"/>
      <c r="Y70" s="1145"/>
      <c r="Z70" s="1145"/>
      <c r="AA70" s="1131"/>
      <c r="AB70" s="1131"/>
      <c r="AC70" s="1131"/>
      <c r="AD70" s="1131"/>
      <c r="AF70" s="1145"/>
      <c r="AG70" s="1145"/>
      <c r="AH70" s="1145"/>
      <c r="AI70" s="1145"/>
      <c r="AJ70" s="1145"/>
      <c r="AK70" s="1131"/>
      <c r="AL70" s="1131"/>
      <c r="AM70" s="1131"/>
      <c r="AN70" s="1131"/>
    </row>
  </sheetData>
  <mergeCells count="140">
    <mergeCell ref="H43:J43"/>
    <mergeCell ref="AK70:AN70"/>
    <mergeCell ref="AK69:AN69"/>
    <mergeCell ref="AF69:AJ69"/>
    <mergeCell ref="Q69:T69"/>
    <mergeCell ref="AA69:AD69"/>
    <mergeCell ref="V69:Z69"/>
    <mergeCell ref="G69:J69"/>
    <mergeCell ref="L68:P68"/>
    <mergeCell ref="L69:P69"/>
    <mergeCell ref="AA68:AD68"/>
    <mergeCell ref="V70:Z70"/>
    <mergeCell ref="AA70:AD70"/>
    <mergeCell ref="G68:J68"/>
    <mergeCell ref="Q68:T68"/>
    <mergeCell ref="G70:J70"/>
    <mergeCell ref="AK67:AN67"/>
    <mergeCell ref="AK68:AN68"/>
    <mergeCell ref="V66:X66"/>
    <mergeCell ref="AK63:AN63"/>
    <mergeCell ref="U43:X43"/>
    <mergeCell ref="U57:X57"/>
    <mergeCell ref="B70:F70"/>
    <mergeCell ref="L70:P70"/>
    <mergeCell ref="Q70:T70"/>
    <mergeCell ref="B67:F67"/>
    <mergeCell ref="B69:F69"/>
    <mergeCell ref="L67:P67"/>
    <mergeCell ref="AF70:AJ70"/>
    <mergeCell ref="V67:Z67"/>
    <mergeCell ref="Q67:T67"/>
    <mergeCell ref="G67:J67"/>
    <mergeCell ref="B68:F68"/>
    <mergeCell ref="AF68:AJ68"/>
    <mergeCell ref="V68:Z68"/>
    <mergeCell ref="K27:N27"/>
    <mergeCell ref="U27:X27"/>
    <mergeCell ref="A27:D27"/>
    <mergeCell ref="A35:D35"/>
    <mergeCell ref="E6:G6"/>
    <mergeCell ref="E27:G27"/>
    <mergeCell ref="E35:G35"/>
    <mergeCell ref="B6:D6"/>
    <mergeCell ref="A5:A8"/>
    <mergeCell ref="B7:B8"/>
    <mergeCell ref="D7:D8"/>
    <mergeCell ref="E7:E8"/>
    <mergeCell ref="G7:G8"/>
    <mergeCell ref="H27:J27"/>
    <mergeCell ref="H35:J35"/>
    <mergeCell ref="U35:X35"/>
    <mergeCell ref="L7:L8"/>
    <mergeCell ref="N7:N8"/>
    <mergeCell ref="O7:O8"/>
    <mergeCell ref="Q7:Q8"/>
    <mergeCell ref="R27:T27"/>
    <mergeCell ref="R35:T35"/>
    <mergeCell ref="K35:N35"/>
    <mergeCell ref="O27:Q27"/>
    <mergeCell ref="AE1:AH1"/>
    <mergeCell ref="AE2:AH2"/>
    <mergeCell ref="AE3:AH3"/>
    <mergeCell ref="U1:AD1"/>
    <mergeCell ref="U2:AD2"/>
    <mergeCell ref="U3:AD3"/>
    <mergeCell ref="AF5:AH5"/>
    <mergeCell ref="V6:X6"/>
    <mergeCell ref="AB5:AD5"/>
    <mergeCell ref="V5:X5"/>
    <mergeCell ref="Y5:AA5"/>
    <mergeCell ref="AF6:AH6"/>
    <mergeCell ref="AB6:AD6"/>
    <mergeCell ref="AE5:AE8"/>
    <mergeCell ref="AB7:AB8"/>
    <mergeCell ref="AD7:AD8"/>
    <mergeCell ref="AF7:AF8"/>
    <mergeCell ref="AH7:AH8"/>
    <mergeCell ref="Y6:AA6"/>
    <mergeCell ref="AA7:AA8"/>
    <mergeCell ref="V7:V8"/>
    <mergeCell ref="U5:U8"/>
    <mergeCell ref="X7:X8"/>
    <mergeCell ref="Y7:Y8"/>
    <mergeCell ref="A1:J1"/>
    <mergeCell ref="A2:J2"/>
    <mergeCell ref="A3:J3"/>
    <mergeCell ref="K3:T3"/>
    <mergeCell ref="R5:T5"/>
    <mergeCell ref="O6:Q6"/>
    <mergeCell ref="K1:T1"/>
    <mergeCell ref="K2:T2"/>
    <mergeCell ref="R6:T6"/>
    <mergeCell ref="H5:J5"/>
    <mergeCell ref="L5:N5"/>
    <mergeCell ref="O5:Q5"/>
    <mergeCell ref="E5:G5"/>
    <mergeCell ref="B5:D5"/>
    <mergeCell ref="K5:K8"/>
    <mergeCell ref="H6:J6"/>
    <mergeCell ref="R7:R8"/>
    <mergeCell ref="T7:T8"/>
    <mergeCell ref="L6:N6"/>
    <mergeCell ref="H7:H8"/>
    <mergeCell ref="J7:J8"/>
    <mergeCell ref="Y27:AA27"/>
    <mergeCell ref="Y35:AA35"/>
    <mergeCell ref="Y43:AA43"/>
    <mergeCell ref="Y57:AA57"/>
    <mergeCell ref="AF66:AH66"/>
    <mergeCell ref="AB57:AD57"/>
    <mergeCell ref="AB27:AD27"/>
    <mergeCell ref="AB35:AD35"/>
    <mergeCell ref="AB43:AD43"/>
    <mergeCell ref="AE27:AH27"/>
    <mergeCell ref="AE43:AH43"/>
    <mergeCell ref="AE57:AH57"/>
    <mergeCell ref="B63:F63"/>
    <mergeCell ref="G63:J63"/>
    <mergeCell ref="L63:P63"/>
    <mergeCell ref="Q63:T63"/>
    <mergeCell ref="V63:Z63"/>
    <mergeCell ref="AA63:AD63"/>
    <mergeCell ref="AF63:AJ63"/>
    <mergeCell ref="AE35:AH35"/>
    <mergeCell ref="AA67:AD67"/>
    <mergeCell ref="AF67:AJ67"/>
    <mergeCell ref="O35:Q35"/>
    <mergeCell ref="K43:N43"/>
    <mergeCell ref="K57:N57"/>
    <mergeCell ref="B66:D66"/>
    <mergeCell ref="L66:N66"/>
    <mergeCell ref="R43:T43"/>
    <mergeCell ref="R57:T57"/>
    <mergeCell ref="O43:Q43"/>
    <mergeCell ref="O57:Q57"/>
    <mergeCell ref="E43:G43"/>
    <mergeCell ref="E57:G57"/>
    <mergeCell ref="A43:D43"/>
    <mergeCell ref="A57:D57"/>
    <mergeCell ref="H57:J57"/>
  </mergeCells>
  <pageMargins left="0.19685039370078741" right="0.15748031496062992" top="0.38" bottom="0.35" header="0.18" footer="0.17"/>
  <pageSetup paperSize="5" scale="85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M51"/>
  <sheetViews>
    <sheetView tabSelected="1" topLeftCell="B1" zoomScale="50" zoomScaleNormal="50" workbookViewId="0">
      <selection activeCell="A5" sqref="A5:M43"/>
    </sheetView>
  </sheetViews>
  <sheetFormatPr defaultColWidth="9" defaultRowHeight="27" customHeight="1"/>
  <cols>
    <col min="1" max="1" width="9.8984375" style="39" hidden="1" customWidth="1"/>
    <col min="2" max="2" width="9.8984375" style="39" customWidth="1"/>
    <col min="3" max="3" width="51.8984375" style="38" customWidth="1"/>
    <col min="4" max="4" width="30.3984375" style="38" bestFit="1" customWidth="1"/>
    <col min="5" max="6" width="28.09765625" style="38" customWidth="1"/>
    <col min="7" max="7" width="28.8984375" style="38" customWidth="1"/>
    <col min="8" max="8" width="28.3984375" style="38" customWidth="1"/>
    <col min="9" max="9" width="27.19921875" style="38" customWidth="1"/>
    <col min="10" max="10" width="27.69921875" style="38" customWidth="1"/>
    <col min="11" max="11" width="28" style="38" customWidth="1"/>
    <col min="12" max="12" width="27.19921875" style="38" customWidth="1"/>
    <col min="13" max="13" width="28.69921875" style="38" customWidth="1"/>
    <col min="14" max="16384" width="9" style="38"/>
  </cols>
  <sheetData>
    <row r="1" spans="1:13" s="32" customFormat="1" ht="27" customHeight="1">
      <c r="A1" s="1149" t="s">
        <v>259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1149"/>
    </row>
    <row r="2" spans="1:13" s="32" customFormat="1" ht="27" customHeight="1">
      <c r="A2" s="1149" t="s">
        <v>148</v>
      </c>
      <c r="B2" s="1149"/>
      <c r="C2" s="1149"/>
      <c r="D2" s="1149"/>
      <c r="E2" s="1149"/>
      <c r="F2" s="1149"/>
      <c r="G2" s="1149"/>
      <c r="H2" s="1149"/>
      <c r="I2" s="1149"/>
      <c r="J2" s="1149"/>
      <c r="K2" s="1149"/>
      <c r="L2" s="1149"/>
      <c r="M2" s="1149"/>
    </row>
    <row r="3" spans="1:13" ht="27" customHeight="1">
      <c r="A3" s="1150" t="s">
        <v>1517</v>
      </c>
      <c r="B3" s="1150"/>
      <c r="C3" s="1150"/>
      <c r="D3" s="1150"/>
      <c r="E3" s="1150"/>
      <c r="F3" s="1150"/>
      <c r="G3" s="1150"/>
      <c r="H3" s="1150"/>
      <c r="I3" s="1150"/>
      <c r="J3" s="1150"/>
      <c r="K3" s="1150"/>
      <c r="L3" s="1150"/>
      <c r="M3" s="1150"/>
    </row>
    <row r="4" spans="1:13" ht="27" customHeight="1">
      <c r="D4" s="1151"/>
      <c r="E4" s="1151"/>
      <c r="F4" s="1151"/>
      <c r="G4" s="1151"/>
      <c r="H4" s="1151"/>
      <c r="I4" s="1151"/>
      <c r="J4" s="1151"/>
      <c r="K4" s="1151"/>
      <c r="L4" s="1151"/>
      <c r="M4" s="1151"/>
    </row>
    <row r="5" spans="1:13" s="39" customFormat="1" ht="40.799999999999997">
      <c r="A5" s="1364" t="s">
        <v>260</v>
      </c>
      <c r="B5" s="1364"/>
      <c r="C5" s="1364"/>
      <c r="D5" s="1365" t="s">
        <v>152</v>
      </c>
      <c r="E5" s="1366" t="s">
        <v>140</v>
      </c>
      <c r="F5" s="1366" t="s">
        <v>141</v>
      </c>
      <c r="G5" s="1366" t="s">
        <v>142</v>
      </c>
      <c r="H5" s="1366" t="s">
        <v>143</v>
      </c>
      <c r="I5" s="1366" t="s">
        <v>144</v>
      </c>
      <c r="J5" s="1366" t="s">
        <v>145</v>
      </c>
      <c r="K5" s="1366" t="s">
        <v>146</v>
      </c>
      <c r="L5" s="1366" t="s">
        <v>147</v>
      </c>
      <c r="M5" s="1366" t="s">
        <v>139</v>
      </c>
    </row>
    <row r="6" spans="1:13" ht="27" customHeight="1">
      <c r="A6" s="40" t="s">
        <v>261</v>
      </c>
      <c r="B6" s="40" t="s">
        <v>261</v>
      </c>
      <c r="C6" s="41" t="s">
        <v>262</v>
      </c>
      <c r="D6" s="42">
        <v>377634999.99999994</v>
      </c>
      <c r="E6" s="42">
        <v>47623566.283333316</v>
      </c>
      <c r="F6" s="42">
        <v>54558650.977499999</v>
      </c>
      <c r="G6" s="42">
        <v>91678053.967500001</v>
      </c>
      <c r="H6" s="42">
        <v>87873245.983333364</v>
      </c>
      <c r="I6" s="42">
        <v>302282653.38999999</v>
      </c>
      <c r="J6" s="42">
        <v>64148370.370000005</v>
      </c>
      <c r="K6" s="42">
        <v>45020979.689999998</v>
      </c>
      <c r="L6" s="42">
        <v>43171521.285999998</v>
      </c>
      <c r="M6" s="42">
        <f>SUM(D6:L6)</f>
        <v>1113992041.9476666</v>
      </c>
    </row>
    <row r="7" spans="1:13" ht="27" customHeight="1">
      <c r="A7" s="40" t="s">
        <v>263</v>
      </c>
      <c r="B7" s="40" t="s">
        <v>263</v>
      </c>
      <c r="C7" s="41" t="s">
        <v>264</v>
      </c>
      <c r="D7" s="42">
        <v>800000</v>
      </c>
      <c r="E7" s="42">
        <v>195000</v>
      </c>
      <c r="F7" s="42">
        <v>600000</v>
      </c>
      <c r="G7" s="42">
        <v>400000</v>
      </c>
      <c r="H7" s="42">
        <v>400000</v>
      </c>
      <c r="I7" s="42">
        <v>330000</v>
      </c>
      <c r="J7" s="42">
        <v>400000</v>
      </c>
      <c r="K7" s="42">
        <v>450000</v>
      </c>
      <c r="L7" s="42">
        <v>193935</v>
      </c>
      <c r="M7" s="42">
        <f t="shared" ref="M7:M15" si="0">SUM(D7:L7)</f>
        <v>3768935</v>
      </c>
    </row>
    <row r="8" spans="1:13" ht="27" customHeight="1">
      <c r="A8" s="40" t="s">
        <v>265</v>
      </c>
      <c r="B8" s="40" t="s">
        <v>265</v>
      </c>
      <c r="C8" s="41" t="s">
        <v>5</v>
      </c>
      <c r="D8" s="42">
        <v>3200000</v>
      </c>
      <c r="E8" s="42">
        <v>172201</v>
      </c>
      <c r="F8" s="42">
        <v>6095</v>
      </c>
      <c r="G8" s="42">
        <v>84528.96666666666</v>
      </c>
      <c r="H8" s="42">
        <v>227282.08333333331</v>
      </c>
      <c r="I8" s="42">
        <v>4079287.19</v>
      </c>
      <c r="J8" s="42">
        <v>82772</v>
      </c>
      <c r="K8" s="42">
        <v>150513.5</v>
      </c>
      <c r="L8" s="42">
        <v>0</v>
      </c>
      <c r="M8" s="42">
        <f t="shared" si="0"/>
        <v>8002679.7400000002</v>
      </c>
    </row>
    <row r="9" spans="1:13" ht="27" customHeight="1">
      <c r="A9" s="40" t="s">
        <v>266</v>
      </c>
      <c r="B9" s="40" t="s">
        <v>266</v>
      </c>
      <c r="C9" s="41" t="s">
        <v>73</v>
      </c>
      <c r="D9" s="42">
        <v>13000000</v>
      </c>
      <c r="E9" s="42">
        <v>588346.45000000007</v>
      </c>
      <c r="F9" s="42">
        <v>802730.13333333342</v>
      </c>
      <c r="G9" s="42">
        <v>1646783.1333333333</v>
      </c>
      <c r="H9" s="42">
        <v>2088046.9499999993</v>
      </c>
      <c r="I9" s="42">
        <v>7918252.9899999993</v>
      </c>
      <c r="J9" s="42">
        <v>1026262.75</v>
      </c>
      <c r="K9" s="42">
        <v>763250.29</v>
      </c>
      <c r="L9" s="42">
        <v>1109455.628</v>
      </c>
      <c r="M9" s="42">
        <f t="shared" si="0"/>
        <v>28943128.32466666</v>
      </c>
    </row>
    <row r="10" spans="1:13" ht="27" customHeight="1">
      <c r="A10" s="40" t="s">
        <v>267</v>
      </c>
      <c r="B10" s="40" t="s">
        <v>267</v>
      </c>
      <c r="C10" s="41" t="s">
        <v>7</v>
      </c>
      <c r="D10" s="42">
        <v>117850000</v>
      </c>
      <c r="E10" s="42">
        <v>4250930</v>
      </c>
      <c r="F10" s="42">
        <v>5284877.4399999995</v>
      </c>
      <c r="G10" s="42">
        <v>7678289.7944444455</v>
      </c>
      <c r="H10" s="42">
        <v>12177937.866666667</v>
      </c>
      <c r="I10" s="42">
        <v>58960613.870000005</v>
      </c>
      <c r="J10" s="42">
        <v>5110836.5</v>
      </c>
      <c r="K10" s="42">
        <v>4296258.13</v>
      </c>
      <c r="L10" s="42">
        <v>3585699.8399999999</v>
      </c>
      <c r="M10" s="42">
        <f t="shared" si="0"/>
        <v>219195443.44111112</v>
      </c>
    </row>
    <row r="11" spans="1:13" ht="27" customHeight="1">
      <c r="A11" s="40" t="s">
        <v>268</v>
      </c>
      <c r="B11" s="40" t="s">
        <v>268</v>
      </c>
      <c r="C11" s="41" t="s">
        <v>8</v>
      </c>
      <c r="D11" s="42">
        <v>113000000</v>
      </c>
      <c r="E11" s="42">
        <v>5682629.1099999994</v>
      </c>
      <c r="F11" s="42">
        <v>6377017.7033333331</v>
      </c>
      <c r="G11" s="42">
        <v>5366015.5749999993</v>
      </c>
      <c r="H11" s="42">
        <v>12861481.152499996</v>
      </c>
      <c r="I11" s="42">
        <v>42728274.519999996</v>
      </c>
      <c r="J11" s="42">
        <v>5813339.46</v>
      </c>
      <c r="K11" s="42">
        <v>6281519.3399999999</v>
      </c>
      <c r="L11" s="42">
        <v>4338189.4040000001</v>
      </c>
      <c r="M11" s="42">
        <f t="shared" si="0"/>
        <v>202448466.26483336</v>
      </c>
    </row>
    <row r="12" spans="1:13" ht="27" customHeight="1">
      <c r="A12" s="40" t="s">
        <v>269</v>
      </c>
      <c r="B12" s="40" t="s">
        <v>269</v>
      </c>
      <c r="C12" s="41" t="s">
        <v>9</v>
      </c>
      <c r="D12" s="42">
        <v>2400000</v>
      </c>
      <c r="E12" s="42">
        <v>565685</v>
      </c>
      <c r="F12" s="42">
        <v>320833.33333333337</v>
      </c>
      <c r="G12" s="42">
        <v>2384078.0883333334</v>
      </c>
      <c r="H12" s="42">
        <v>2850000</v>
      </c>
      <c r="I12" s="42">
        <v>2439777.5</v>
      </c>
      <c r="J12" s="42">
        <v>2000000</v>
      </c>
      <c r="K12" s="42">
        <v>705000</v>
      </c>
      <c r="L12" s="42">
        <v>900923.6</v>
      </c>
      <c r="M12" s="42">
        <f t="shared" si="0"/>
        <v>14566297.521666666</v>
      </c>
    </row>
    <row r="13" spans="1:13" ht="27" customHeight="1">
      <c r="A13" s="40" t="s">
        <v>270</v>
      </c>
      <c r="B13" s="40" t="s">
        <v>270</v>
      </c>
      <c r="C13" s="41" t="s">
        <v>10</v>
      </c>
      <c r="D13" s="42">
        <v>160000000</v>
      </c>
      <c r="E13" s="42">
        <v>5972242.5266666682</v>
      </c>
      <c r="F13" s="42">
        <v>25334095.810000002</v>
      </c>
      <c r="G13" s="42">
        <v>16599307.490600001</v>
      </c>
      <c r="H13" s="42">
        <v>11986462.516666668</v>
      </c>
      <c r="I13" s="42">
        <v>80406616.200000003</v>
      </c>
      <c r="J13" s="42">
        <v>6539241.9499999993</v>
      </c>
      <c r="K13" s="42">
        <v>37900535.899999999</v>
      </c>
      <c r="L13" s="42">
        <v>14471947.434000002</v>
      </c>
      <c r="M13" s="42">
        <f t="shared" si="0"/>
        <v>359210449.82793331</v>
      </c>
    </row>
    <row r="14" spans="1:13" ht="27" customHeight="1">
      <c r="A14" s="40" t="s">
        <v>271</v>
      </c>
      <c r="B14" s="40" t="s">
        <v>271</v>
      </c>
      <c r="C14" s="41" t="s">
        <v>32</v>
      </c>
      <c r="D14" s="42">
        <v>9700000</v>
      </c>
      <c r="E14" s="42">
        <v>5066892.543333333</v>
      </c>
      <c r="F14" s="42">
        <v>1356000</v>
      </c>
      <c r="G14" s="42">
        <v>2384841.3593333336</v>
      </c>
      <c r="H14" s="42">
        <v>1920000</v>
      </c>
      <c r="I14" s="42">
        <v>17205100.780000001</v>
      </c>
      <c r="J14" s="42">
        <v>759000</v>
      </c>
      <c r="K14" s="42">
        <v>596168.92000000004</v>
      </c>
      <c r="L14" s="42">
        <v>1771620</v>
      </c>
      <c r="M14" s="42">
        <f t="shared" si="0"/>
        <v>40759623.602666669</v>
      </c>
    </row>
    <row r="15" spans="1:13" ht="27" customHeight="1">
      <c r="A15" s="40" t="s">
        <v>272</v>
      </c>
      <c r="B15" s="40" t="s">
        <v>272</v>
      </c>
      <c r="C15" s="41" t="s">
        <v>34</v>
      </c>
      <c r="D15" s="42">
        <v>13811051.289999999</v>
      </c>
      <c r="E15" s="42">
        <v>3818301.4899999998</v>
      </c>
      <c r="F15" s="42">
        <v>7652740.1799999997</v>
      </c>
      <c r="G15" s="42">
        <v>4964580.6400000006</v>
      </c>
      <c r="H15" s="42">
        <v>4788425.8900000006</v>
      </c>
      <c r="I15" s="42">
        <v>0</v>
      </c>
      <c r="J15" s="42">
        <v>2357193.09</v>
      </c>
      <c r="K15" s="42">
        <v>15720085.550000001</v>
      </c>
      <c r="L15" s="42">
        <v>7813691.2199999997</v>
      </c>
      <c r="M15" s="42">
        <f t="shared" si="0"/>
        <v>60926069.349999994</v>
      </c>
    </row>
    <row r="16" spans="1:13" s="44" customFormat="1" ht="27" customHeight="1">
      <c r="A16" s="1147" t="s">
        <v>273</v>
      </c>
      <c r="B16" s="1147"/>
      <c r="C16" s="1147"/>
      <c r="D16" s="43">
        <f>SUM(D6:D15)</f>
        <v>811396051.28999996</v>
      </c>
      <c r="E16" s="43">
        <f t="shared" ref="E16:L16" si="1">SUM(E6:E15)</f>
        <v>73935794.403333321</v>
      </c>
      <c r="F16" s="43">
        <f t="shared" si="1"/>
        <v>102293040.57749999</v>
      </c>
      <c r="G16" s="43">
        <f t="shared" si="1"/>
        <v>133186479.01521114</v>
      </c>
      <c r="H16" s="43">
        <f t="shared" si="1"/>
        <v>137172882.44250003</v>
      </c>
      <c r="I16" s="43">
        <f t="shared" si="1"/>
        <v>516350576.43999994</v>
      </c>
      <c r="J16" s="43">
        <f t="shared" si="1"/>
        <v>88237016.120000005</v>
      </c>
      <c r="K16" s="43">
        <f t="shared" si="1"/>
        <v>111884311.31999999</v>
      </c>
      <c r="L16" s="43">
        <f t="shared" si="1"/>
        <v>77356983.412</v>
      </c>
      <c r="M16" s="43">
        <f t="shared" ref="M16" si="2">SUM(M6:M15)</f>
        <v>2051813135.0205445</v>
      </c>
    </row>
    <row r="17" spans="1:13" ht="27" customHeight="1">
      <c r="A17" s="40" t="s">
        <v>274</v>
      </c>
      <c r="B17" s="40" t="s">
        <v>274</v>
      </c>
      <c r="C17" s="41" t="s">
        <v>275</v>
      </c>
      <c r="D17" s="42">
        <v>145894586.88333333</v>
      </c>
      <c r="E17" s="42">
        <v>7926076.7280000001</v>
      </c>
      <c r="F17" s="42">
        <v>7140026.9172222223</v>
      </c>
      <c r="G17" s="42">
        <v>12870009.184999999</v>
      </c>
      <c r="H17" s="42">
        <v>14017137.7875</v>
      </c>
      <c r="I17" s="42">
        <v>56995764.722499996</v>
      </c>
      <c r="J17" s="42">
        <v>10297656.406500001</v>
      </c>
      <c r="K17" s="42">
        <v>8494238.8854999989</v>
      </c>
      <c r="L17" s="42">
        <v>6313259.8574999999</v>
      </c>
      <c r="M17" s="42">
        <f>SUM(D17:L17)</f>
        <v>269948757.37305558</v>
      </c>
    </row>
    <row r="18" spans="1:13" ht="27" customHeight="1">
      <c r="A18" s="40" t="s">
        <v>276</v>
      </c>
      <c r="B18" s="40" t="s">
        <v>276</v>
      </c>
      <c r="C18" s="41" t="s">
        <v>277</v>
      </c>
      <c r="D18" s="42">
        <v>2926290.4749999996</v>
      </c>
      <c r="E18" s="42">
        <v>253179</v>
      </c>
      <c r="F18" s="42">
        <v>136244.16666666669</v>
      </c>
      <c r="G18" s="42">
        <v>57750</v>
      </c>
      <c r="H18" s="42">
        <v>408977.25</v>
      </c>
      <c r="I18" s="42">
        <v>925193.89999999991</v>
      </c>
      <c r="J18" s="42">
        <v>585000</v>
      </c>
      <c r="K18" s="42">
        <v>26000</v>
      </c>
      <c r="L18" s="42">
        <v>2154292.2149999999</v>
      </c>
      <c r="M18" s="42">
        <f t="shared" ref="M18:M33" si="3">SUM(D18:L18)</f>
        <v>7472927.0066666659</v>
      </c>
    </row>
    <row r="19" spans="1:13" ht="27" customHeight="1">
      <c r="A19" s="40" t="s">
        <v>278</v>
      </c>
      <c r="B19" s="40" t="s">
        <v>278</v>
      </c>
      <c r="C19" s="41" t="s">
        <v>279</v>
      </c>
      <c r="D19" s="42">
        <v>73765328.066666663</v>
      </c>
      <c r="E19" s="42">
        <v>2767974.93</v>
      </c>
      <c r="F19" s="42">
        <v>5101337.083333334</v>
      </c>
      <c r="G19" s="42">
        <v>3961361.7083333335</v>
      </c>
      <c r="H19" s="42">
        <v>7670041.7250000006</v>
      </c>
      <c r="I19" s="42">
        <v>43422087.835000001</v>
      </c>
      <c r="J19" s="42">
        <v>3245639.426</v>
      </c>
      <c r="K19" s="42">
        <v>3631411.9454999999</v>
      </c>
      <c r="L19" s="42">
        <v>574312.5</v>
      </c>
      <c r="M19" s="42">
        <f t="shared" si="3"/>
        <v>144139495.21983331</v>
      </c>
    </row>
    <row r="20" spans="1:13" ht="27" customHeight="1">
      <c r="A20" s="40" t="s">
        <v>280</v>
      </c>
      <c r="B20" s="40" t="s">
        <v>280</v>
      </c>
      <c r="C20" s="41" t="s">
        <v>1518</v>
      </c>
      <c r="D20" s="42">
        <v>19027006.833333332</v>
      </c>
      <c r="E20" s="42">
        <v>6331500.5490000006</v>
      </c>
      <c r="F20" s="42">
        <v>1791708.4166666667</v>
      </c>
      <c r="G20" s="42">
        <v>6454555.7999999989</v>
      </c>
      <c r="H20" s="42">
        <v>4563303.4874999998</v>
      </c>
      <c r="I20" s="42">
        <v>9493090.1099999994</v>
      </c>
      <c r="J20" s="42">
        <v>3250370.38</v>
      </c>
      <c r="K20" s="42">
        <v>3372016.2420000001</v>
      </c>
      <c r="L20" s="42">
        <v>1608799.5</v>
      </c>
      <c r="M20" s="42">
        <f t="shared" si="3"/>
        <v>55892351.318499997</v>
      </c>
    </row>
    <row r="21" spans="1:13" ht="27" customHeight="1">
      <c r="A21" s="40" t="s">
        <v>281</v>
      </c>
      <c r="B21" s="40" t="s">
        <v>281</v>
      </c>
      <c r="C21" s="41" t="s">
        <v>282</v>
      </c>
      <c r="D21" s="42">
        <v>0</v>
      </c>
      <c r="E21" s="42">
        <v>6928</v>
      </c>
      <c r="F21" s="42">
        <v>0</v>
      </c>
      <c r="G21" s="42">
        <v>0</v>
      </c>
      <c r="H21" s="42">
        <v>0</v>
      </c>
      <c r="I21" s="42">
        <v>0</v>
      </c>
      <c r="J21" s="42">
        <v>6109</v>
      </c>
      <c r="K21" s="42">
        <v>0</v>
      </c>
      <c r="L21" s="42">
        <v>0</v>
      </c>
      <c r="M21" s="42">
        <f t="shared" si="3"/>
        <v>13037</v>
      </c>
    </row>
    <row r="22" spans="1:13" ht="27" customHeight="1">
      <c r="A22" s="40" t="s">
        <v>283</v>
      </c>
      <c r="B22" s="40" t="s">
        <v>283</v>
      </c>
      <c r="C22" s="41" t="s">
        <v>284</v>
      </c>
      <c r="D22" s="42">
        <v>1865841.6666666665</v>
      </c>
      <c r="E22" s="42">
        <v>336267</v>
      </c>
      <c r="F22" s="42">
        <v>259564.1033333333</v>
      </c>
      <c r="G22" s="42">
        <v>747803.4574999999</v>
      </c>
      <c r="H22" s="42">
        <v>729950.82750000001</v>
      </c>
      <c r="I22" s="42">
        <v>498717.70999999996</v>
      </c>
      <c r="J22" s="42">
        <v>525346.17700000003</v>
      </c>
      <c r="K22" s="42">
        <v>598529.22779999999</v>
      </c>
      <c r="L22" s="42">
        <v>246613.84499999997</v>
      </c>
      <c r="M22" s="42">
        <f t="shared" si="3"/>
        <v>5808634.0148</v>
      </c>
    </row>
    <row r="23" spans="1:13" ht="27" customHeight="1">
      <c r="A23" s="40" t="s">
        <v>285</v>
      </c>
      <c r="B23" s="40" t="s">
        <v>285</v>
      </c>
      <c r="C23" s="41" t="s">
        <v>286</v>
      </c>
      <c r="D23" s="42">
        <v>86200000</v>
      </c>
      <c r="E23" s="42">
        <v>9496680</v>
      </c>
      <c r="F23" s="42">
        <v>8445360</v>
      </c>
      <c r="G23" s="42">
        <v>18396892.800000001</v>
      </c>
      <c r="H23" s="42">
        <v>15603672</v>
      </c>
      <c r="I23" s="42">
        <v>35254376</v>
      </c>
      <c r="J23" s="42">
        <v>8500000</v>
      </c>
      <c r="K23" s="42">
        <v>7725600</v>
      </c>
      <c r="L23" s="42">
        <v>8080224</v>
      </c>
      <c r="M23" s="42">
        <f t="shared" si="3"/>
        <v>197702804.80000001</v>
      </c>
    </row>
    <row r="24" spans="1:13" ht="27" customHeight="1">
      <c r="A24" s="40" t="s">
        <v>287</v>
      </c>
      <c r="B24" s="40" t="s">
        <v>287</v>
      </c>
      <c r="C24" s="41" t="s">
        <v>79</v>
      </c>
      <c r="D24" s="42">
        <v>164632502.6866667</v>
      </c>
      <c r="E24" s="42">
        <v>17502619</v>
      </c>
      <c r="F24" s="42">
        <v>20314410.416666664</v>
      </c>
      <c r="G24" s="42">
        <v>28389385.75</v>
      </c>
      <c r="H24" s="42">
        <v>27121153.166666668</v>
      </c>
      <c r="I24" s="42">
        <v>74917997.5</v>
      </c>
      <c r="J24" s="42">
        <v>19059712.5</v>
      </c>
      <c r="K24" s="42">
        <v>19922152.920600001</v>
      </c>
      <c r="L24" s="42">
        <v>13539880</v>
      </c>
      <c r="M24" s="42">
        <f t="shared" si="3"/>
        <v>385399813.94059998</v>
      </c>
    </row>
    <row r="25" spans="1:13" ht="27" customHeight="1">
      <c r="A25" s="40" t="s">
        <v>288</v>
      </c>
      <c r="B25" s="40" t="s">
        <v>288</v>
      </c>
      <c r="C25" s="41" t="s">
        <v>289</v>
      </c>
      <c r="D25" s="42">
        <v>3000000</v>
      </c>
      <c r="E25" s="42">
        <v>0</v>
      </c>
      <c r="F25" s="42">
        <v>342683.38500000001</v>
      </c>
      <c r="G25" s="42">
        <v>1259007.05</v>
      </c>
      <c r="H25" s="42">
        <v>1454577.1600000001</v>
      </c>
      <c r="I25" s="42">
        <v>6278396.9800000004</v>
      </c>
      <c r="J25" s="42">
        <v>536000</v>
      </c>
      <c r="K25" s="42">
        <v>1291641.3916</v>
      </c>
      <c r="L25" s="42">
        <v>602000</v>
      </c>
      <c r="M25" s="42">
        <f t="shared" si="3"/>
        <v>14764305.966599999</v>
      </c>
    </row>
    <row r="26" spans="1:13" ht="27" customHeight="1">
      <c r="A26" s="40" t="s">
        <v>290</v>
      </c>
      <c r="B26" s="40" t="s">
        <v>290</v>
      </c>
      <c r="C26" s="41" t="s">
        <v>80</v>
      </c>
      <c r="D26" s="42">
        <v>108518800</v>
      </c>
      <c r="E26" s="42">
        <v>5735349.25</v>
      </c>
      <c r="F26" s="42">
        <v>3959140</v>
      </c>
      <c r="G26" s="42">
        <v>7028141.1200000001</v>
      </c>
      <c r="H26" s="42">
        <v>8089544.5</v>
      </c>
      <c r="I26" s="42">
        <v>36806000</v>
      </c>
      <c r="J26" s="42">
        <v>7260000</v>
      </c>
      <c r="K26" s="42">
        <v>8755697.6500000004</v>
      </c>
      <c r="L26" s="42">
        <v>5202612</v>
      </c>
      <c r="M26" s="42">
        <f t="shared" si="3"/>
        <v>191355284.52000001</v>
      </c>
    </row>
    <row r="27" spans="1:13" ht="27" customHeight="1">
      <c r="A27" s="40" t="s">
        <v>291</v>
      </c>
      <c r="B27" s="40" t="s">
        <v>291</v>
      </c>
      <c r="C27" s="41" t="s">
        <v>292</v>
      </c>
      <c r="D27" s="42">
        <v>24797671.690000001</v>
      </c>
      <c r="E27" s="42">
        <v>2872410.4619999998</v>
      </c>
      <c r="F27" s="42">
        <v>2783772.355833333</v>
      </c>
      <c r="G27" s="42">
        <v>5113664.05</v>
      </c>
      <c r="H27" s="42">
        <v>5134616.043333333</v>
      </c>
      <c r="I27" s="42">
        <v>14631953.590833332</v>
      </c>
      <c r="J27" s="42">
        <v>3444917.36</v>
      </c>
      <c r="K27" s="42">
        <v>1423418.003</v>
      </c>
      <c r="L27" s="42">
        <v>1796494.9275000002</v>
      </c>
      <c r="M27" s="42">
        <f t="shared" si="3"/>
        <v>61998918.482500002</v>
      </c>
    </row>
    <row r="28" spans="1:13" ht="27" customHeight="1">
      <c r="A28" s="40" t="s">
        <v>293</v>
      </c>
      <c r="B28" s="40" t="s">
        <v>293</v>
      </c>
      <c r="C28" s="41" t="s">
        <v>1519</v>
      </c>
      <c r="D28" s="42">
        <v>34617957.155833334</v>
      </c>
      <c r="E28" s="42">
        <v>2624018.4</v>
      </c>
      <c r="F28" s="42">
        <v>7154955.7016666662</v>
      </c>
      <c r="G28" s="42">
        <v>5582593.729166666</v>
      </c>
      <c r="H28" s="42">
        <v>6895338.7333333343</v>
      </c>
      <c r="I28" s="42">
        <v>15615881.625</v>
      </c>
      <c r="J28" s="42">
        <v>2758135.5249999999</v>
      </c>
      <c r="K28" s="42">
        <v>3690496.9947999995</v>
      </c>
      <c r="L28" s="42">
        <v>2795076</v>
      </c>
      <c r="M28" s="42">
        <f t="shared" si="3"/>
        <v>81734453.864800006</v>
      </c>
    </row>
    <row r="29" spans="1:13" ht="27" customHeight="1">
      <c r="A29" s="40" t="s">
        <v>294</v>
      </c>
      <c r="B29" s="40" t="s">
        <v>294</v>
      </c>
      <c r="C29" s="41" t="s">
        <v>216</v>
      </c>
      <c r="D29" s="42">
        <v>19780000</v>
      </c>
      <c r="E29" s="42">
        <v>8355984.1266666669</v>
      </c>
      <c r="F29" s="42">
        <v>13188888.249166667</v>
      </c>
      <c r="G29" s="42">
        <v>10453029.800000001</v>
      </c>
      <c r="H29" s="42">
        <v>29568803</v>
      </c>
      <c r="I29" s="42">
        <v>10403234.75</v>
      </c>
      <c r="J29" s="42">
        <v>8630000</v>
      </c>
      <c r="K29" s="42">
        <v>5128203</v>
      </c>
      <c r="L29" s="42">
        <v>6938251</v>
      </c>
      <c r="M29" s="42">
        <f t="shared" si="3"/>
        <v>112446393.92583333</v>
      </c>
    </row>
    <row r="30" spans="1:13" ht="27" customHeight="1">
      <c r="A30" s="40" t="s">
        <v>295</v>
      </c>
      <c r="B30" s="40" t="s">
        <v>295</v>
      </c>
      <c r="C30" s="41" t="s">
        <v>1520</v>
      </c>
      <c r="D30" s="42">
        <v>111149589.65785715</v>
      </c>
      <c r="E30" s="42">
        <v>17599066.493999999</v>
      </c>
      <c r="F30" s="42">
        <v>3412786.8316666665</v>
      </c>
      <c r="G30" s="42">
        <v>4262720.6400000006</v>
      </c>
      <c r="H30" s="42">
        <v>13036948.7325</v>
      </c>
      <c r="I30" s="42">
        <v>55835798.113999993</v>
      </c>
      <c r="J30" s="42">
        <v>2966180</v>
      </c>
      <c r="K30" s="42">
        <v>9799194.5</v>
      </c>
      <c r="L30" s="42">
        <v>3366768.6799999997</v>
      </c>
      <c r="M30" s="42">
        <f t="shared" si="3"/>
        <v>221429053.65002382</v>
      </c>
    </row>
    <row r="31" spans="1:13" ht="27" customHeight="1">
      <c r="A31" s="40"/>
      <c r="B31" s="40" t="s">
        <v>1521</v>
      </c>
      <c r="C31" s="41" t="s">
        <v>1522</v>
      </c>
      <c r="D31" s="42">
        <v>93183071.428571433</v>
      </c>
      <c r="E31" s="42">
        <v>14444146</v>
      </c>
      <c r="F31" s="42">
        <v>23954282</v>
      </c>
      <c r="G31" s="42">
        <v>14109076.08</v>
      </c>
      <c r="H31" s="42">
        <v>7140387.5600999948</v>
      </c>
      <c r="I31" s="42">
        <v>65393445</v>
      </c>
      <c r="J31" s="42">
        <v>17000000</v>
      </c>
      <c r="K31" s="42">
        <v>10960000</v>
      </c>
      <c r="L31" s="42">
        <v>15786000</v>
      </c>
      <c r="M31" s="42">
        <f t="shared" si="3"/>
        <v>261970408.06867144</v>
      </c>
    </row>
    <row r="32" spans="1:13" ht="27" customHeight="1">
      <c r="A32" s="40"/>
      <c r="B32" s="40" t="s">
        <v>1523</v>
      </c>
      <c r="C32" s="41" t="s">
        <v>1524</v>
      </c>
      <c r="D32" s="42">
        <v>27432751.289999999</v>
      </c>
      <c r="E32" s="42">
        <v>0</v>
      </c>
      <c r="F32" s="42">
        <v>0</v>
      </c>
      <c r="G32" s="42">
        <v>1914800</v>
      </c>
      <c r="H32" s="42">
        <v>0</v>
      </c>
      <c r="I32" s="42">
        <v>3845616.6139999996</v>
      </c>
      <c r="J32" s="42">
        <v>0</v>
      </c>
      <c r="K32" s="42">
        <v>350000</v>
      </c>
      <c r="L32" s="42">
        <v>2143191.2199999997</v>
      </c>
      <c r="M32" s="42">
        <f t="shared" si="3"/>
        <v>35686359.123999998</v>
      </c>
    </row>
    <row r="33" spans="1:13" ht="27" customHeight="1">
      <c r="A33" s="40"/>
      <c r="B33" s="40" t="s">
        <v>1525</v>
      </c>
      <c r="C33" s="41" t="s">
        <v>1526</v>
      </c>
      <c r="D33" s="42">
        <v>10000000</v>
      </c>
      <c r="E33" s="42">
        <v>808642.83</v>
      </c>
      <c r="F33" s="42">
        <v>5300000</v>
      </c>
      <c r="G33" s="42">
        <v>2735137.8965999996</v>
      </c>
      <c r="H33" s="42">
        <v>2383488.6449999977</v>
      </c>
      <c r="I33" s="1091">
        <v>14769706.210000001</v>
      </c>
      <c r="J33" s="42">
        <v>0</v>
      </c>
      <c r="K33" s="42">
        <v>3000000</v>
      </c>
      <c r="L33" s="42">
        <v>3493741.8517499994</v>
      </c>
      <c r="M33" s="42">
        <f t="shared" si="3"/>
        <v>42490717.433349997</v>
      </c>
    </row>
    <row r="34" spans="1:13" ht="27" customHeight="1">
      <c r="A34" s="1147" t="s">
        <v>296</v>
      </c>
      <c r="B34" s="1147"/>
      <c r="C34" s="1147"/>
      <c r="D34" s="43">
        <f>SUM(D17:D33)</f>
        <v>926791397.8339287</v>
      </c>
      <c r="E34" s="43">
        <f t="shared" ref="E34:L34" si="4">SUM(E17:E33)</f>
        <v>97060842.769666657</v>
      </c>
      <c r="F34" s="43">
        <f t="shared" si="4"/>
        <v>103285159.62722221</v>
      </c>
      <c r="G34" s="43">
        <f t="shared" si="4"/>
        <v>123335929.06659998</v>
      </c>
      <c r="H34" s="43">
        <f t="shared" si="4"/>
        <v>143817940.61843333</v>
      </c>
      <c r="I34" s="43">
        <f t="shared" si="4"/>
        <v>445087260.66133332</v>
      </c>
      <c r="J34" s="43">
        <f t="shared" si="4"/>
        <v>88065066.774499997</v>
      </c>
      <c r="K34" s="43">
        <f t="shared" si="4"/>
        <v>88168600.760800004</v>
      </c>
      <c r="L34" s="43">
        <f t="shared" si="4"/>
        <v>74641517.596750006</v>
      </c>
      <c r="M34" s="43">
        <f t="shared" ref="M34" si="5">SUM(M17:M30)</f>
        <v>1750106231.0832124</v>
      </c>
    </row>
    <row r="35" spans="1:13" s="44" customFormat="1" ht="32.4" customHeight="1">
      <c r="A35" s="45"/>
      <c r="B35" s="1363" t="s">
        <v>297</v>
      </c>
      <c r="C35" s="1363"/>
      <c r="D35" s="43">
        <f>D16-D34</f>
        <v>-115395346.54392874</v>
      </c>
      <c r="E35" s="43">
        <f t="shared" ref="E35:L35" si="6">E16-E34</f>
        <v>-23125048.366333336</v>
      </c>
      <c r="F35" s="43">
        <f t="shared" si="6"/>
        <v>-992119.04972222447</v>
      </c>
      <c r="G35" s="43">
        <f t="shared" si="6"/>
        <v>9850549.9486111552</v>
      </c>
      <c r="H35" s="43">
        <f t="shared" si="6"/>
        <v>-6645058.1759333014</v>
      </c>
      <c r="I35" s="43">
        <f t="shared" si="6"/>
        <v>71263315.778666615</v>
      </c>
      <c r="J35" s="43">
        <f t="shared" si="6"/>
        <v>171949.34550000727</v>
      </c>
      <c r="K35" s="43">
        <f t="shared" si="6"/>
        <v>23715710.559199989</v>
      </c>
      <c r="L35" s="43">
        <f t="shared" si="6"/>
        <v>2715465.8152499944</v>
      </c>
      <c r="M35" s="43">
        <f>M16-M34</f>
        <v>301706903.93733215</v>
      </c>
    </row>
    <row r="36" spans="1:13" s="44" customFormat="1" ht="32.4" customHeight="1">
      <c r="A36" s="45"/>
      <c r="B36" s="1361" t="s">
        <v>377</v>
      </c>
      <c r="C36" s="1361"/>
      <c r="D36" s="742">
        <v>746567075.07999992</v>
      </c>
      <c r="E36" s="43">
        <v>51418803.979999997</v>
      </c>
      <c r="F36" s="43">
        <v>108007396.87</v>
      </c>
      <c r="G36" s="43">
        <v>98888335.360000014</v>
      </c>
      <c r="H36" s="43">
        <v>97605025.48999998</v>
      </c>
      <c r="I36" s="43">
        <v>329527965.38000005</v>
      </c>
      <c r="J36" s="43">
        <v>56374682.170000002</v>
      </c>
      <c r="K36" s="43">
        <v>56374682.170000002</v>
      </c>
      <c r="L36" s="43">
        <v>64960672.480000004</v>
      </c>
      <c r="M36" s="43">
        <f t="shared" ref="M36" si="7">SUM(D36:L36)</f>
        <v>1609724638.9800003</v>
      </c>
    </row>
    <row r="37" spans="1:13" s="44" customFormat="1" ht="20.399999999999999" hidden="1">
      <c r="A37" s="45"/>
      <c r="B37" s="45"/>
      <c r="C37" s="40" t="s">
        <v>298</v>
      </c>
      <c r="D37" s="742">
        <v>631171728.53607118</v>
      </c>
      <c r="E37" s="43"/>
      <c r="F37" s="43">
        <v>112315277.82027778</v>
      </c>
      <c r="G37" s="43">
        <v>108738885.30861117</v>
      </c>
      <c r="H37" s="43">
        <v>90959967.314066678</v>
      </c>
      <c r="I37" s="43">
        <v>400791281.15866667</v>
      </c>
      <c r="J37" s="43">
        <v>56546631.515500009</v>
      </c>
      <c r="K37" s="43">
        <v>83440392.729199991</v>
      </c>
      <c r="L37" s="43">
        <v>73313071.366999999</v>
      </c>
      <c r="M37" s="43">
        <f t="shared" ref="M37" si="8">SUM(M35:M36)</f>
        <v>1911431542.9173324</v>
      </c>
    </row>
    <row r="38" spans="1:13" ht="20.399999999999999" hidden="1">
      <c r="A38" s="40" t="s">
        <v>299</v>
      </c>
      <c r="B38" s="40"/>
      <c r="C38" s="40" t="s">
        <v>1553</v>
      </c>
      <c r="D38" s="42">
        <v>-8338449.4400000004</v>
      </c>
      <c r="E38" s="42"/>
      <c r="F38" s="42">
        <v>3867995.6899999995</v>
      </c>
      <c r="G38" s="42">
        <v>-911619.64</v>
      </c>
      <c r="H38" s="42">
        <v>-25564027.379999999</v>
      </c>
      <c r="I38" s="42">
        <v>-3402373.46</v>
      </c>
      <c r="J38" s="42">
        <v>0</v>
      </c>
      <c r="K38" s="42"/>
      <c r="L38" s="42"/>
      <c r="M38" s="42">
        <f>SUM(D38:L38)</f>
        <v>-34348474.229999997</v>
      </c>
    </row>
    <row r="39" spans="1:13" ht="20.399999999999999" hidden="1">
      <c r="A39" s="40" t="s">
        <v>300</v>
      </c>
      <c r="B39" s="40"/>
      <c r="C39" s="40" t="s">
        <v>1554</v>
      </c>
      <c r="D39" s="42">
        <v>-3426059.3</v>
      </c>
      <c r="E39" s="42"/>
      <c r="F39" s="42">
        <v>1943413.8</v>
      </c>
      <c r="G39" s="42">
        <v>-1862401.52</v>
      </c>
      <c r="H39" s="42">
        <v>-21313512.649999999</v>
      </c>
      <c r="I39" s="42">
        <v>-12466861.99</v>
      </c>
      <c r="J39" s="42">
        <v>1385355.96</v>
      </c>
      <c r="K39" s="42"/>
      <c r="L39" s="42"/>
      <c r="M39" s="42">
        <f t="shared" ref="M39:M41" si="9">SUM(D39:L39)</f>
        <v>-35740065.699999996</v>
      </c>
    </row>
    <row r="40" spans="1:13" ht="20.399999999999999" hidden="1">
      <c r="A40" s="40" t="s">
        <v>301</v>
      </c>
      <c r="B40" s="40"/>
      <c r="C40" s="40" t="s">
        <v>1555</v>
      </c>
      <c r="D40" s="42">
        <v>-5992278.9000000004</v>
      </c>
      <c r="E40" s="42"/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/>
      <c r="L40" s="42"/>
      <c r="M40" s="42">
        <f t="shared" si="9"/>
        <v>-5992278.9000000004</v>
      </c>
    </row>
    <row r="41" spans="1:13" ht="20.399999999999999" hidden="1">
      <c r="A41" s="40" t="s">
        <v>302</v>
      </c>
      <c r="B41" s="40"/>
      <c r="C41" s="40" t="s">
        <v>1556</v>
      </c>
      <c r="D41" s="42">
        <v>-89897834.329999998</v>
      </c>
      <c r="E41" s="42">
        <v>-13386460.630000001</v>
      </c>
      <c r="F41" s="42">
        <v>-11218840.15</v>
      </c>
      <c r="G41" s="42">
        <v>-12233119.09</v>
      </c>
      <c r="H41" s="42">
        <v>-18774595.379999999</v>
      </c>
      <c r="I41" s="42">
        <v>-65341783.020000003</v>
      </c>
      <c r="J41" s="42">
        <v>-10099558.699999999</v>
      </c>
      <c r="K41" s="42">
        <v>-8298908.5099999998</v>
      </c>
      <c r="L41" s="42">
        <v>-24276727.699999999</v>
      </c>
      <c r="M41" s="42">
        <f t="shared" si="9"/>
        <v>-253527827.50999999</v>
      </c>
    </row>
    <row r="42" spans="1:13" ht="20.399999999999999" hidden="1">
      <c r="A42" s="40"/>
      <c r="B42" s="40"/>
      <c r="C42" s="40" t="s">
        <v>303</v>
      </c>
      <c r="D42" s="42">
        <v>523517106.56607121</v>
      </c>
      <c r="E42" s="42">
        <v>38032343.349999994</v>
      </c>
      <c r="F42" s="42">
        <v>95285028.18027778</v>
      </c>
      <c r="G42" s="42">
        <v>93731745.058611169</v>
      </c>
      <c r="H42" s="42">
        <v>25307831.904066686</v>
      </c>
      <c r="I42" s="42">
        <v>319580262.6886667</v>
      </c>
      <c r="J42" s="42">
        <v>45061716.855500013</v>
      </c>
      <c r="K42" s="42">
        <v>48075773.659999996</v>
      </c>
      <c r="L42" s="42">
        <v>49036343.666999996</v>
      </c>
      <c r="M42" s="42">
        <f t="shared" ref="M42" si="10">SUM(M37-M38-M39-M40-M41)</f>
        <v>2241040189.2573328</v>
      </c>
    </row>
    <row r="43" spans="1:13" ht="32.4" customHeight="1">
      <c r="A43" s="40"/>
      <c r="B43" s="1147" t="s">
        <v>1557</v>
      </c>
      <c r="C43" s="1147"/>
      <c r="D43" s="1362">
        <f>D35+D36</f>
        <v>631171728.53607118</v>
      </c>
      <c r="E43" s="1362">
        <f t="shared" ref="E43:M43" si="11">E35+E36</f>
        <v>28293755.613666661</v>
      </c>
      <c r="F43" s="1362">
        <f t="shared" si="11"/>
        <v>107015277.82027778</v>
      </c>
      <c r="G43" s="1362">
        <f t="shared" si="11"/>
        <v>108738885.30861117</v>
      </c>
      <c r="H43" s="1362">
        <f t="shared" si="11"/>
        <v>90959967.314066678</v>
      </c>
      <c r="I43" s="1362">
        <f t="shared" si="11"/>
        <v>400791281.15866667</v>
      </c>
      <c r="J43" s="1362">
        <f t="shared" si="11"/>
        <v>56546631.515500009</v>
      </c>
      <c r="K43" s="1362">
        <f t="shared" si="11"/>
        <v>80090392.729199991</v>
      </c>
      <c r="L43" s="1362">
        <f t="shared" si="11"/>
        <v>67676138.295249999</v>
      </c>
      <c r="M43" s="1362">
        <f t="shared" si="11"/>
        <v>1911431542.9173324</v>
      </c>
    </row>
    <row r="44" spans="1:13" ht="20.399999999999999"/>
    <row r="45" spans="1:13" s="46" customFormat="1" ht="27" hidden="1" customHeight="1">
      <c r="A45" s="1152" t="s">
        <v>376</v>
      </c>
      <c r="B45" s="1152"/>
      <c r="C45" s="1152"/>
      <c r="D45" s="1152"/>
      <c r="E45" s="1152"/>
      <c r="F45" s="1152"/>
      <c r="G45" s="1152"/>
      <c r="H45" s="1152"/>
      <c r="I45" s="1152"/>
      <c r="J45" s="1152"/>
      <c r="K45" s="1152"/>
      <c r="L45" s="1152"/>
      <c r="M45" s="1152"/>
    </row>
    <row r="46" spans="1:13" s="46" customFormat="1" ht="27" hidden="1" customHeight="1">
      <c r="A46" s="47"/>
      <c r="B46" s="47"/>
    </row>
    <row r="47" spans="1:13" s="46" customFormat="1" ht="27" hidden="1" customHeight="1">
      <c r="A47" s="47"/>
      <c r="B47" s="47"/>
      <c r="E47" s="1092"/>
    </row>
    <row r="48" spans="1:13" s="46" customFormat="1" ht="27" hidden="1" customHeight="1">
      <c r="A48" s="47"/>
      <c r="B48" s="47"/>
    </row>
    <row r="49" spans="1:13" s="48" customFormat="1" ht="34.5" hidden="1" customHeight="1">
      <c r="A49" s="1148" t="s">
        <v>214</v>
      </c>
      <c r="B49" s="1148"/>
      <c r="C49" s="1148"/>
      <c r="D49" s="1148"/>
      <c r="E49" s="1148"/>
      <c r="F49" s="1148"/>
      <c r="G49" s="1148"/>
      <c r="H49" s="1148"/>
      <c r="I49" s="1148"/>
      <c r="J49" s="1148"/>
      <c r="K49" s="1148"/>
      <c r="L49" s="1148"/>
      <c r="M49" s="1148"/>
    </row>
    <row r="50" spans="1:13" s="48" customFormat="1" ht="34.5" hidden="1" customHeight="1">
      <c r="A50" s="1148" t="s">
        <v>157</v>
      </c>
      <c r="B50" s="1148"/>
      <c r="C50" s="1148"/>
      <c r="D50" s="1148"/>
      <c r="E50" s="1148"/>
      <c r="F50" s="1148"/>
      <c r="G50" s="1148"/>
      <c r="H50" s="1148"/>
      <c r="I50" s="1148"/>
      <c r="J50" s="1148"/>
      <c r="K50" s="1148"/>
      <c r="L50" s="1148"/>
      <c r="M50" s="1148"/>
    </row>
    <row r="51" spans="1:13" ht="27" hidden="1" customHeight="1"/>
  </sheetData>
  <mergeCells count="13">
    <mergeCell ref="A34:C34"/>
    <mergeCell ref="A49:M49"/>
    <mergeCell ref="A50:M50"/>
    <mergeCell ref="A1:M1"/>
    <mergeCell ref="A2:M2"/>
    <mergeCell ref="A3:M3"/>
    <mergeCell ref="D4:M4"/>
    <mergeCell ref="A5:C5"/>
    <mergeCell ref="A16:C16"/>
    <mergeCell ref="A45:M45"/>
    <mergeCell ref="B43:C43"/>
    <mergeCell ref="B35:C35"/>
    <mergeCell ref="B36:C36"/>
  </mergeCells>
  <printOptions horizontalCentered="1"/>
  <pageMargins left="0.17" right="0.17" top="0.17" bottom="0.3" header="0.17" footer="0.17"/>
  <pageSetup paperSize="5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  <pageSetUpPr fitToPage="1"/>
  </sheetPr>
  <dimension ref="A1:L51"/>
  <sheetViews>
    <sheetView showGridLines="0" zoomScale="70" zoomScaleNormal="7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6" sqref="A26"/>
    </sheetView>
  </sheetViews>
  <sheetFormatPr defaultColWidth="9" defaultRowHeight="15"/>
  <cols>
    <col min="1" max="1" width="43.59765625" style="1" customWidth="1"/>
    <col min="2" max="2" width="22" style="1" customWidth="1"/>
    <col min="3" max="10" width="19.59765625" style="1" customWidth="1"/>
    <col min="11" max="11" width="20" style="1" customWidth="1"/>
    <col min="12" max="16384" width="9" style="1"/>
  </cols>
  <sheetData>
    <row r="1" spans="1:11" ht="15" customHeight="1">
      <c r="A1" s="1156" t="s">
        <v>420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</row>
    <row r="2" spans="1:11">
      <c r="A2" s="1156" t="s">
        <v>148</v>
      </c>
      <c r="B2" s="1156"/>
      <c r="C2" s="1156"/>
      <c r="D2" s="1156"/>
      <c r="E2" s="1156"/>
      <c r="F2" s="1156"/>
      <c r="G2" s="1156"/>
      <c r="H2" s="1156"/>
      <c r="I2" s="1156"/>
      <c r="J2" s="1156"/>
      <c r="K2" s="1156"/>
    </row>
    <row r="3" spans="1:11">
      <c r="A3" s="1156" t="s">
        <v>421</v>
      </c>
      <c r="B3" s="1156"/>
      <c r="C3" s="1156"/>
      <c r="D3" s="1156"/>
      <c r="E3" s="1156"/>
      <c r="F3" s="1156"/>
      <c r="G3" s="1156"/>
      <c r="H3" s="1156"/>
      <c r="I3" s="1156"/>
      <c r="J3" s="1156"/>
      <c r="K3" s="1156"/>
    </row>
    <row r="4" spans="1:11" ht="5.25" customHeight="1">
      <c r="A4" s="26"/>
      <c r="B4" s="26"/>
      <c r="C4" s="26"/>
    </row>
    <row r="5" spans="1:11" ht="34.5" customHeight="1">
      <c r="A5" s="1157" t="s">
        <v>137</v>
      </c>
      <c r="B5" s="27" t="s">
        <v>152</v>
      </c>
      <c r="C5" s="28" t="s">
        <v>140</v>
      </c>
      <c r="D5" s="28" t="s">
        <v>141</v>
      </c>
      <c r="E5" s="28" t="s">
        <v>142</v>
      </c>
      <c r="F5" s="28" t="s">
        <v>143</v>
      </c>
      <c r="G5" s="28" t="s">
        <v>144</v>
      </c>
      <c r="H5" s="28" t="s">
        <v>145</v>
      </c>
      <c r="I5" s="28" t="s">
        <v>146</v>
      </c>
      <c r="J5" s="28" t="s">
        <v>147</v>
      </c>
      <c r="K5" s="28" t="s">
        <v>139</v>
      </c>
    </row>
    <row r="6" spans="1:11" ht="1.5" customHeight="1">
      <c r="A6" s="1157"/>
      <c r="B6" s="29"/>
      <c r="C6" s="30"/>
      <c r="D6" s="30"/>
      <c r="E6" s="30"/>
      <c r="F6" s="30"/>
      <c r="G6" s="30"/>
      <c r="H6" s="30"/>
      <c r="I6" s="30"/>
      <c r="J6" s="30"/>
      <c r="K6" s="30"/>
    </row>
    <row r="7" spans="1:11" s="2" customFormat="1">
      <c r="A7" s="1154" t="s">
        <v>39</v>
      </c>
      <c r="B7" s="1154"/>
      <c r="C7" s="1154"/>
      <c r="D7" s="1154"/>
      <c r="E7" s="1154"/>
      <c r="F7" s="1154"/>
      <c r="G7" s="1154"/>
      <c r="H7" s="1154"/>
      <c r="I7" s="1154"/>
      <c r="J7" s="1154"/>
      <c r="K7" s="1154"/>
    </row>
    <row r="8" spans="1:11">
      <c r="A8" s="24" t="s">
        <v>40</v>
      </c>
      <c r="B8" s="3">
        <v>165743895.52000001</v>
      </c>
      <c r="C8" s="4">
        <v>6653065.8700000001</v>
      </c>
      <c r="D8" s="3">
        <v>8357728.1799999997</v>
      </c>
      <c r="E8" s="3">
        <v>13924160.08</v>
      </c>
      <c r="F8" s="3">
        <v>12246342.890000001</v>
      </c>
      <c r="G8" s="3">
        <v>60387326.030000001</v>
      </c>
      <c r="H8" s="3">
        <v>9500000</v>
      </c>
      <c r="I8" s="3">
        <v>7589538.25</v>
      </c>
      <c r="J8" s="3">
        <v>5250076</v>
      </c>
      <c r="K8" s="5">
        <f>SUM(B8:J8)</f>
        <v>289652132.82000005</v>
      </c>
    </row>
    <row r="9" spans="1:11">
      <c r="A9" s="24" t="s">
        <v>41</v>
      </c>
      <c r="B9" s="3">
        <v>2912387.03</v>
      </c>
      <c r="C9" s="4">
        <v>198988</v>
      </c>
      <c r="D9" s="3">
        <v>136244.17000000001</v>
      </c>
      <c r="E9" s="3">
        <v>15123.85</v>
      </c>
      <c r="F9" s="3">
        <v>303674.93</v>
      </c>
      <c r="G9" s="3">
        <v>400000</v>
      </c>
      <c r="H9" s="3">
        <v>251400</v>
      </c>
      <c r="I9" s="3">
        <v>26000</v>
      </c>
      <c r="J9" s="3">
        <v>1846311.16</v>
      </c>
      <c r="K9" s="5">
        <f t="shared" ref="K9:K21" si="0">SUM(B9:J9)</f>
        <v>6090129.1400000006</v>
      </c>
    </row>
    <row r="10" spans="1:11">
      <c r="A10" s="24" t="s">
        <v>42</v>
      </c>
      <c r="B10" s="3">
        <v>69647211.219999999</v>
      </c>
      <c r="C10" s="4">
        <v>2394671.7000000002</v>
      </c>
      <c r="D10" s="3">
        <v>3342940.33</v>
      </c>
      <c r="E10" s="3">
        <v>2611686.17</v>
      </c>
      <c r="F10" s="3">
        <v>7138212.7699999996</v>
      </c>
      <c r="G10" s="3">
        <v>30722645.02</v>
      </c>
      <c r="H10" s="3">
        <v>3578600</v>
      </c>
      <c r="I10" s="3">
        <v>3230729.49</v>
      </c>
      <c r="J10" s="3">
        <v>616550</v>
      </c>
      <c r="K10" s="5">
        <f t="shared" si="0"/>
        <v>123283246.69999999</v>
      </c>
    </row>
    <row r="11" spans="1:11">
      <c r="A11" s="24" t="s">
        <v>43</v>
      </c>
      <c r="B11" s="3">
        <v>20728270.079999998</v>
      </c>
      <c r="C11" s="4">
        <v>1556054</v>
      </c>
      <c r="D11" s="3">
        <v>681238.03</v>
      </c>
      <c r="E11" s="3">
        <v>5380700</v>
      </c>
      <c r="F11" s="3">
        <v>4064028.41</v>
      </c>
      <c r="G11" s="3">
        <v>7797511</v>
      </c>
      <c r="H11" s="3">
        <v>3500000</v>
      </c>
      <c r="I11" s="3">
        <v>3195935</v>
      </c>
      <c r="J11" s="3">
        <v>1446615.5</v>
      </c>
      <c r="K11" s="5">
        <f t="shared" si="0"/>
        <v>48350352.019999996</v>
      </c>
    </row>
    <row r="12" spans="1:11">
      <c r="A12" s="24" t="s">
        <v>44</v>
      </c>
      <c r="B12" s="3">
        <v>1950933.27</v>
      </c>
      <c r="C12" s="4">
        <v>354732.6</v>
      </c>
      <c r="D12" s="3">
        <v>152162</v>
      </c>
      <c r="E12" s="3">
        <v>720000</v>
      </c>
      <c r="F12" s="3">
        <v>690767.59</v>
      </c>
      <c r="G12" s="3">
        <v>400000</v>
      </c>
      <c r="H12" s="3">
        <v>200000</v>
      </c>
      <c r="I12" s="3">
        <v>500067.41</v>
      </c>
      <c r="J12" s="3">
        <v>295120.38</v>
      </c>
      <c r="K12" s="5">
        <f t="shared" si="0"/>
        <v>5263783.25</v>
      </c>
    </row>
    <row r="13" spans="1:11">
      <c r="A13" s="24" t="s">
        <v>45</v>
      </c>
      <c r="B13" s="3">
        <v>35676719.149999999</v>
      </c>
      <c r="C13" s="4">
        <v>2719110</v>
      </c>
      <c r="D13" s="3">
        <v>5215303.43</v>
      </c>
      <c r="E13" s="3">
        <v>5123525.95</v>
      </c>
      <c r="F13" s="3">
        <v>7438694.4199999999</v>
      </c>
      <c r="G13" s="3">
        <v>15731937.93</v>
      </c>
      <c r="H13" s="3">
        <v>2530000</v>
      </c>
      <c r="I13" s="3">
        <v>3367185.8</v>
      </c>
      <c r="J13" s="3">
        <v>3933249</v>
      </c>
      <c r="K13" s="5">
        <f t="shared" si="0"/>
        <v>81735725.679999992</v>
      </c>
    </row>
    <row r="14" spans="1:11">
      <c r="A14" s="24" t="s">
        <v>1527</v>
      </c>
      <c r="B14" s="3">
        <v>114991442</v>
      </c>
      <c r="C14" s="4">
        <v>10221070</v>
      </c>
      <c r="D14" s="3">
        <v>9139000</v>
      </c>
      <c r="E14" s="3">
        <v>20367194</v>
      </c>
      <c r="F14" s="3">
        <v>19970518</v>
      </c>
      <c r="G14" s="3">
        <v>53000000</v>
      </c>
      <c r="H14" s="3">
        <v>14195000</v>
      </c>
      <c r="I14" s="3">
        <v>13905400</v>
      </c>
      <c r="J14" s="3">
        <v>10308000</v>
      </c>
      <c r="K14" s="5">
        <f t="shared" si="0"/>
        <v>266097624</v>
      </c>
    </row>
    <row r="15" spans="1:11">
      <c r="A15" s="24" t="s">
        <v>46</v>
      </c>
      <c r="B15" s="3">
        <v>24660000</v>
      </c>
      <c r="C15" s="4">
        <v>2622175.3199999998</v>
      </c>
      <c r="D15" s="3">
        <v>2575700</v>
      </c>
      <c r="E15" s="3">
        <v>5131774.8</v>
      </c>
      <c r="F15" s="3">
        <v>5121931.59</v>
      </c>
      <c r="G15" s="3">
        <v>15320000</v>
      </c>
      <c r="H15" s="3">
        <v>3970000</v>
      </c>
      <c r="I15" s="3">
        <v>1434000</v>
      </c>
      <c r="J15" s="3">
        <v>1914000</v>
      </c>
      <c r="K15" s="5">
        <f t="shared" si="0"/>
        <v>62749581.709999993</v>
      </c>
    </row>
    <row r="16" spans="1:11">
      <c r="A16" s="24" t="s">
        <v>47</v>
      </c>
      <c r="B16" s="3">
        <v>79011700</v>
      </c>
      <c r="C16" s="4">
        <v>2946249.25</v>
      </c>
      <c r="D16" s="3">
        <v>1641030</v>
      </c>
      <c r="E16" s="3">
        <v>2220007</v>
      </c>
      <c r="F16" s="3">
        <v>1465435</v>
      </c>
      <c r="G16" s="3">
        <v>30600000</v>
      </c>
      <c r="H16" s="3">
        <v>2372636</v>
      </c>
      <c r="I16" s="3">
        <v>2342116.15</v>
      </c>
      <c r="J16" s="3">
        <v>1110000</v>
      </c>
      <c r="K16" s="5">
        <f t="shared" si="0"/>
        <v>123709173.40000001</v>
      </c>
    </row>
    <row r="17" spans="1:11">
      <c r="A17" s="24" t="s">
        <v>48</v>
      </c>
      <c r="B17" s="3">
        <v>17500000</v>
      </c>
      <c r="C17" s="6">
        <v>0</v>
      </c>
      <c r="D17" s="3">
        <v>750080</v>
      </c>
      <c r="E17" s="7">
        <v>0</v>
      </c>
      <c r="F17" s="3">
        <v>3102814.5</v>
      </c>
      <c r="G17" s="3">
        <v>150000</v>
      </c>
      <c r="H17" s="3">
        <v>500000</v>
      </c>
      <c r="I17" s="3">
        <v>430000</v>
      </c>
      <c r="J17" s="3">
        <v>60000</v>
      </c>
      <c r="K17" s="5">
        <f t="shared" si="0"/>
        <v>22492894.5</v>
      </c>
    </row>
    <row r="18" spans="1:11">
      <c r="A18" s="24" t="s">
        <v>49</v>
      </c>
      <c r="B18" s="3">
        <v>2200000</v>
      </c>
      <c r="C18" s="4">
        <v>1227000</v>
      </c>
      <c r="D18" s="3">
        <v>919230</v>
      </c>
      <c r="E18" s="3">
        <v>2557565</v>
      </c>
      <c r="F18" s="3">
        <v>2279795</v>
      </c>
      <c r="G18" s="3">
        <v>6056000</v>
      </c>
      <c r="H18" s="3">
        <v>3147364</v>
      </c>
      <c r="I18" s="3">
        <v>3520000</v>
      </c>
      <c r="J18" s="3">
        <v>3073412</v>
      </c>
      <c r="K18" s="5">
        <f t="shared" si="0"/>
        <v>24980366</v>
      </c>
    </row>
    <row r="19" spans="1:11">
      <c r="A19" s="24" t="s">
        <v>50</v>
      </c>
      <c r="B19" s="3">
        <v>8000000</v>
      </c>
      <c r="C19" s="4">
        <v>1211100</v>
      </c>
      <c r="D19" s="3">
        <v>470000</v>
      </c>
      <c r="E19" s="3">
        <v>1810600</v>
      </c>
      <c r="F19" s="3">
        <v>869000</v>
      </c>
      <c r="G19" s="7">
        <v>0</v>
      </c>
      <c r="H19" s="3">
        <v>1029000</v>
      </c>
      <c r="I19" s="3">
        <v>2192550.5</v>
      </c>
      <c r="J19" s="3">
        <v>739200</v>
      </c>
      <c r="K19" s="5">
        <f t="shared" si="0"/>
        <v>16321450.5</v>
      </c>
    </row>
    <row r="20" spans="1:11">
      <c r="A20" s="24" t="s">
        <v>51</v>
      </c>
      <c r="B20" s="3">
        <v>1807100</v>
      </c>
      <c r="C20" s="4">
        <v>351000</v>
      </c>
      <c r="D20" s="3">
        <v>178800</v>
      </c>
      <c r="E20" s="3">
        <v>439969.12</v>
      </c>
      <c r="F20" s="3">
        <v>372500</v>
      </c>
      <c r="G20" s="7">
        <v>0</v>
      </c>
      <c r="H20" s="3">
        <v>211000</v>
      </c>
      <c r="I20" s="3">
        <v>271031</v>
      </c>
      <c r="J20" s="3">
        <v>220000</v>
      </c>
      <c r="K20" s="5">
        <f t="shared" si="0"/>
        <v>3851400.12</v>
      </c>
    </row>
    <row r="21" spans="1:11">
      <c r="A21" s="24" t="s">
        <v>52</v>
      </c>
      <c r="B21" s="3">
        <v>5000000</v>
      </c>
      <c r="C21" s="4">
        <v>928320</v>
      </c>
      <c r="D21" s="3">
        <v>1887900</v>
      </c>
      <c r="E21" s="3">
        <v>1147965</v>
      </c>
      <c r="F21" s="3">
        <v>2765043</v>
      </c>
      <c r="G21" s="3">
        <v>1000000</v>
      </c>
      <c r="H21" s="3">
        <v>750000</v>
      </c>
      <c r="I21" s="3">
        <v>1206113</v>
      </c>
      <c r="J21" s="3">
        <v>3568311</v>
      </c>
      <c r="K21" s="5">
        <f t="shared" si="0"/>
        <v>18253652</v>
      </c>
    </row>
    <row r="22" spans="1:11" s="2" customFormat="1">
      <c r="A22" s="22" t="s">
        <v>53</v>
      </c>
      <c r="B22" s="8">
        <f>SUM(B8:B21)</f>
        <v>549829658.26999998</v>
      </c>
      <c r="C22" s="8">
        <f t="shared" ref="C22:K22" si="1">SUM(C8:C21)</f>
        <v>33383536.740000002</v>
      </c>
      <c r="D22" s="8">
        <f t="shared" si="1"/>
        <v>35447356.140000001</v>
      </c>
      <c r="E22" s="8">
        <f t="shared" si="1"/>
        <v>61450270.969999991</v>
      </c>
      <c r="F22" s="8">
        <f t="shared" si="1"/>
        <v>67828758.099999994</v>
      </c>
      <c r="G22" s="8">
        <f t="shared" si="1"/>
        <v>221565419.97999999</v>
      </c>
      <c r="H22" s="8">
        <f t="shared" si="1"/>
        <v>45735000</v>
      </c>
      <c r="I22" s="8">
        <f t="shared" si="1"/>
        <v>43210666.600000001</v>
      </c>
      <c r="J22" s="8">
        <f t="shared" si="1"/>
        <v>34380845.039999999</v>
      </c>
      <c r="K22" s="8">
        <f t="shared" si="1"/>
        <v>1092831511.8399999</v>
      </c>
    </row>
    <row r="23" spans="1:11" s="2" customFormat="1">
      <c r="A23" s="1154" t="s">
        <v>54</v>
      </c>
      <c r="B23" s="1154"/>
      <c r="C23" s="1154"/>
      <c r="D23" s="1154"/>
      <c r="E23" s="1154"/>
      <c r="F23" s="1154"/>
      <c r="G23" s="1154"/>
      <c r="H23" s="1154"/>
      <c r="I23" s="1154"/>
      <c r="J23" s="1154"/>
      <c r="K23" s="1154"/>
    </row>
    <row r="24" spans="1:11">
      <c r="A24" s="24" t="s">
        <v>55</v>
      </c>
      <c r="B24" s="3">
        <v>254142050.88999999</v>
      </c>
      <c r="C24" s="4">
        <v>35405259.07</v>
      </c>
      <c r="D24" s="3">
        <v>34633480</v>
      </c>
      <c r="E24" s="3">
        <v>55438922.399999999</v>
      </c>
      <c r="F24" s="3">
        <v>55444258.189999998</v>
      </c>
      <c r="G24" s="3">
        <v>110000000</v>
      </c>
      <c r="H24" s="3">
        <v>37900000</v>
      </c>
      <c r="I24" s="3">
        <v>15968184.73</v>
      </c>
      <c r="J24" s="3">
        <v>17006153.239999998</v>
      </c>
      <c r="K24" s="5">
        <f>SUM(B24:J24)</f>
        <v>615938308.51999998</v>
      </c>
    </row>
    <row r="25" spans="1:11">
      <c r="A25" s="24" t="s">
        <v>56</v>
      </c>
      <c r="B25" s="3">
        <v>49300000</v>
      </c>
      <c r="C25" s="4">
        <v>5806560</v>
      </c>
      <c r="D25" s="3">
        <v>6819480</v>
      </c>
      <c r="E25" s="3">
        <v>11943825.6</v>
      </c>
      <c r="F25" s="3">
        <v>9567720</v>
      </c>
      <c r="G25" s="3">
        <v>23000000</v>
      </c>
      <c r="H25" s="3">
        <v>5550000</v>
      </c>
      <c r="I25" s="3">
        <v>3088680</v>
      </c>
      <c r="J25" s="3">
        <v>2661960</v>
      </c>
      <c r="K25" s="5">
        <f t="shared" ref="K25:K27" si="2">SUM(B25:J25)</f>
        <v>117738225.59999999</v>
      </c>
    </row>
    <row r="26" spans="1:11">
      <c r="A26" s="24" t="s">
        <v>57</v>
      </c>
      <c r="B26" s="3">
        <v>35700000</v>
      </c>
      <c r="C26" s="4">
        <v>3690120</v>
      </c>
      <c r="D26" s="3">
        <v>2393640</v>
      </c>
      <c r="E26" s="3">
        <v>6453067.2000000002</v>
      </c>
      <c r="F26" s="3">
        <v>6020772</v>
      </c>
      <c r="G26" s="3">
        <v>11754376</v>
      </c>
      <c r="H26" s="3">
        <v>2950000</v>
      </c>
      <c r="I26" s="3">
        <v>4636920</v>
      </c>
      <c r="J26" s="3">
        <v>5418264</v>
      </c>
      <c r="K26" s="5">
        <f t="shared" si="2"/>
        <v>79017159.200000003</v>
      </c>
    </row>
    <row r="27" spans="1:11">
      <c r="A27" s="24" t="s">
        <v>58</v>
      </c>
      <c r="B27" s="3">
        <v>1200000</v>
      </c>
      <c r="C27" s="6">
        <v>0</v>
      </c>
      <c r="D27" s="7">
        <v>0</v>
      </c>
      <c r="E27" s="7">
        <v>0</v>
      </c>
      <c r="F27" s="7">
        <v>0</v>
      </c>
      <c r="G27" s="3">
        <v>500000</v>
      </c>
      <c r="H27" s="7">
        <v>0</v>
      </c>
      <c r="I27" s="7">
        <v>0</v>
      </c>
      <c r="J27" s="7">
        <v>0</v>
      </c>
      <c r="K27" s="5">
        <f t="shared" si="2"/>
        <v>1700000</v>
      </c>
    </row>
    <row r="28" spans="1:11" s="2" customFormat="1">
      <c r="A28" s="25" t="s">
        <v>59</v>
      </c>
      <c r="B28" s="8">
        <f>SUM(B24:B27)</f>
        <v>340342050.88999999</v>
      </c>
      <c r="C28" s="8">
        <f t="shared" ref="C28:K28" si="3">SUM(C24:C27)</f>
        <v>44901939.07</v>
      </c>
      <c r="D28" s="8">
        <f t="shared" si="3"/>
        <v>43846600</v>
      </c>
      <c r="E28" s="8">
        <f t="shared" si="3"/>
        <v>73835815.200000003</v>
      </c>
      <c r="F28" s="8">
        <f t="shared" si="3"/>
        <v>71032750.189999998</v>
      </c>
      <c r="G28" s="8">
        <f t="shared" si="3"/>
        <v>145254376</v>
      </c>
      <c r="H28" s="8">
        <f t="shared" si="3"/>
        <v>46400000</v>
      </c>
      <c r="I28" s="8">
        <f t="shared" si="3"/>
        <v>23693784.73</v>
      </c>
      <c r="J28" s="8">
        <f t="shared" si="3"/>
        <v>25086377.239999998</v>
      </c>
      <c r="K28" s="8">
        <f t="shared" si="3"/>
        <v>814393693.32000005</v>
      </c>
    </row>
    <row r="29" spans="1:11">
      <c r="A29" s="24" t="s">
        <v>60</v>
      </c>
      <c r="B29" s="3">
        <v>18541904</v>
      </c>
      <c r="C29" s="4">
        <v>7889816.8700000001</v>
      </c>
      <c r="D29" s="3">
        <v>2079358.8</v>
      </c>
      <c r="E29" s="3">
        <v>3962473.8</v>
      </c>
      <c r="F29" s="3">
        <v>3854595.83</v>
      </c>
      <c r="G29" s="3">
        <v>6278396.9800000004</v>
      </c>
      <c r="H29" s="3">
        <v>7358000</v>
      </c>
      <c r="I29" s="3">
        <v>1304201.42</v>
      </c>
      <c r="J29" s="3">
        <v>1382368.4</v>
      </c>
      <c r="K29" s="5">
        <f>SUM(B29:J29)</f>
        <v>52651116.100000001</v>
      </c>
    </row>
    <row r="30" spans="1:11">
      <c r="A30" s="24" t="s">
        <v>61</v>
      </c>
      <c r="B30" s="3">
        <v>21448558</v>
      </c>
      <c r="C30" s="4">
        <v>1369000</v>
      </c>
      <c r="D30" s="3">
        <v>1764000</v>
      </c>
      <c r="E30" s="3">
        <v>3252000</v>
      </c>
      <c r="F30" s="3">
        <v>2456000</v>
      </c>
      <c r="G30" s="7">
        <v>0</v>
      </c>
      <c r="H30" s="3">
        <v>1704000</v>
      </c>
      <c r="I30" s="3">
        <v>1433177.42</v>
      </c>
      <c r="J30" s="3">
        <v>1390000</v>
      </c>
      <c r="K30" s="5">
        <f t="shared" ref="K30:K33" si="4">SUM(B30:J30)</f>
        <v>34816735.420000002</v>
      </c>
    </row>
    <row r="31" spans="1:11">
      <c r="A31" s="24" t="s">
        <v>1528</v>
      </c>
      <c r="B31" s="7">
        <v>0</v>
      </c>
      <c r="C31" s="4">
        <v>5137759</v>
      </c>
      <c r="D31" s="3">
        <v>7633800</v>
      </c>
      <c r="E31" s="3">
        <v>9282000</v>
      </c>
      <c r="F31" s="3">
        <v>8711100</v>
      </c>
      <c r="G31" s="3">
        <v>15000000</v>
      </c>
      <c r="H31" s="3">
        <v>6000000</v>
      </c>
      <c r="I31" s="3">
        <v>3476400</v>
      </c>
      <c r="J31" s="3">
        <v>4130400</v>
      </c>
      <c r="K31" s="5">
        <f t="shared" si="4"/>
        <v>59371459</v>
      </c>
    </row>
    <row r="32" spans="1:11">
      <c r="A32" s="24" t="s">
        <v>1529</v>
      </c>
      <c r="B32" s="3">
        <v>32000000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5">
        <f t="shared" si="4"/>
        <v>32000000</v>
      </c>
    </row>
    <row r="33" spans="1:12">
      <c r="A33" s="24" t="s">
        <v>62</v>
      </c>
      <c r="B33" s="3">
        <v>3500000</v>
      </c>
      <c r="C33" s="4">
        <v>876576</v>
      </c>
      <c r="D33" s="3">
        <v>1549278.72</v>
      </c>
      <c r="E33" s="3">
        <v>106920</v>
      </c>
      <c r="F33" s="3">
        <v>853760</v>
      </c>
      <c r="G33" s="7">
        <v>0</v>
      </c>
      <c r="H33" s="3">
        <v>320000</v>
      </c>
      <c r="I33" s="3">
        <v>563170</v>
      </c>
      <c r="J33" s="3">
        <v>805940</v>
      </c>
      <c r="K33" s="5">
        <f t="shared" si="4"/>
        <v>8575644.7199999988</v>
      </c>
    </row>
    <row r="34" spans="1:12" s="2" customFormat="1">
      <c r="A34" s="22" t="s">
        <v>53</v>
      </c>
      <c r="B34" s="8">
        <f>B28+SUM(B29:B33)</f>
        <v>415832512.88999999</v>
      </c>
      <c r="C34" s="8">
        <f t="shared" ref="C34:K34" si="5">C28+SUM(C29:C33)</f>
        <v>60175090.939999998</v>
      </c>
      <c r="D34" s="8">
        <f t="shared" si="5"/>
        <v>56873037.520000003</v>
      </c>
      <c r="E34" s="8">
        <f t="shared" si="5"/>
        <v>90439209</v>
      </c>
      <c r="F34" s="8">
        <f t="shared" si="5"/>
        <v>86908206.019999996</v>
      </c>
      <c r="G34" s="8">
        <f t="shared" si="5"/>
        <v>166532772.97999999</v>
      </c>
      <c r="H34" s="8">
        <f t="shared" si="5"/>
        <v>61782000</v>
      </c>
      <c r="I34" s="8">
        <f t="shared" si="5"/>
        <v>30470733.57</v>
      </c>
      <c r="J34" s="8">
        <f t="shared" si="5"/>
        <v>32795085.640000001</v>
      </c>
      <c r="K34" s="8">
        <f t="shared" si="5"/>
        <v>1001808648.5600001</v>
      </c>
    </row>
    <row r="35" spans="1:12" s="2" customFormat="1">
      <c r="A35" s="1154" t="s">
        <v>14</v>
      </c>
      <c r="B35" s="1154"/>
      <c r="C35" s="1154"/>
      <c r="D35" s="1154"/>
      <c r="E35" s="1154"/>
      <c r="F35" s="1154"/>
      <c r="G35" s="1154"/>
      <c r="H35" s="1154"/>
      <c r="I35" s="1154"/>
      <c r="J35" s="1154"/>
      <c r="K35" s="9"/>
    </row>
    <row r="36" spans="1:12">
      <c r="A36" s="24" t="s">
        <v>63</v>
      </c>
      <c r="B36" s="3">
        <v>509500</v>
      </c>
      <c r="C36" s="4">
        <v>106681.63</v>
      </c>
      <c r="D36" s="3">
        <v>44267.86</v>
      </c>
      <c r="E36" s="3">
        <v>50296.88</v>
      </c>
      <c r="F36" s="3">
        <v>500000</v>
      </c>
      <c r="G36" s="3">
        <v>459954.73</v>
      </c>
      <c r="H36" s="3">
        <v>110000</v>
      </c>
      <c r="I36" s="3">
        <v>155000</v>
      </c>
      <c r="J36" s="3">
        <v>96000</v>
      </c>
      <c r="K36" s="5">
        <f t="shared" ref="K36:K44" si="6">SUM(B36:J36)</f>
        <v>2031701.1</v>
      </c>
    </row>
    <row r="37" spans="1:12">
      <c r="A37" s="24" t="s">
        <v>64</v>
      </c>
      <c r="B37" s="3">
        <v>25580000</v>
      </c>
      <c r="C37" s="4">
        <v>1408719.79</v>
      </c>
      <c r="D37" s="3">
        <v>3143874.21</v>
      </c>
      <c r="E37" s="3">
        <v>6410713.5700000003</v>
      </c>
      <c r="F37" s="3">
        <v>3805300</v>
      </c>
      <c r="G37" s="3">
        <v>22902025.199999999</v>
      </c>
      <c r="H37" s="3">
        <v>3158000</v>
      </c>
      <c r="I37" s="3">
        <v>2512040.7400000002</v>
      </c>
      <c r="J37" s="3">
        <v>4020970.99</v>
      </c>
      <c r="K37" s="5">
        <f t="shared" si="6"/>
        <v>72941644.499999985</v>
      </c>
    </row>
    <row r="38" spans="1:12">
      <c r="A38" s="24" t="s">
        <v>65</v>
      </c>
      <c r="B38" s="3">
        <v>52462500</v>
      </c>
      <c r="C38" s="4">
        <v>2838416.45</v>
      </c>
      <c r="D38" s="3">
        <v>8053314.46</v>
      </c>
      <c r="E38" s="3">
        <v>6981677.1600000001</v>
      </c>
      <c r="F38" s="3">
        <v>6595500</v>
      </c>
      <c r="G38" s="3">
        <v>31125585.120000001</v>
      </c>
      <c r="H38" s="3">
        <v>5288400</v>
      </c>
      <c r="I38" s="3">
        <v>8985113.3100000005</v>
      </c>
      <c r="J38" s="3">
        <v>4448953.58</v>
      </c>
      <c r="K38" s="5">
        <f t="shared" si="6"/>
        <v>126779460.08000001</v>
      </c>
    </row>
    <row r="39" spans="1:12">
      <c r="A39" s="24" t="s">
        <v>66</v>
      </c>
      <c r="B39" s="3">
        <v>8000000</v>
      </c>
      <c r="C39" s="4">
        <v>4781922.13</v>
      </c>
      <c r="D39" s="3">
        <v>9314909.5299999993</v>
      </c>
      <c r="E39" s="3">
        <v>7156144.7999999998</v>
      </c>
      <c r="F39" s="3">
        <v>23700000</v>
      </c>
      <c r="G39" s="3">
        <v>7903234.75</v>
      </c>
      <c r="H39" s="3">
        <v>5310000</v>
      </c>
      <c r="I39" s="3">
        <v>3205450</v>
      </c>
      <c r="J39" s="3">
        <v>2425000</v>
      </c>
      <c r="K39" s="5">
        <f t="shared" si="6"/>
        <v>71796661.209999993</v>
      </c>
    </row>
    <row r="40" spans="1:12">
      <c r="A40" s="24" t="s">
        <v>67</v>
      </c>
      <c r="B40" s="3">
        <v>3280000</v>
      </c>
      <c r="C40" s="4">
        <v>1769166</v>
      </c>
      <c r="D40" s="3">
        <v>436800</v>
      </c>
      <c r="E40" s="3">
        <v>2242000</v>
      </c>
      <c r="F40" s="3">
        <v>2250000</v>
      </c>
      <c r="G40" s="3">
        <v>1500000</v>
      </c>
      <c r="H40" s="3">
        <v>2600000</v>
      </c>
      <c r="I40" s="3">
        <v>240000</v>
      </c>
      <c r="J40" s="3">
        <v>139000</v>
      </c>
      <c r="K40" s="5">
        <f t="shared" si="6"/>
        <v>14456966</v>
      </c>
    </row>
    <row r="41" spans="1:12">
      <c r="A41" s="24" t="s">
        <v>68</v>
      </c>
      <c r="B41" s="3">
        <v>290000</v>
      </c>
      <c r="C41" s="4">
        <v>77029.820000000007</v>
      </c>
      <c r="D41" s="7">
        <v>0</v>
      </c>
      <c r="E41" s="3">
        <v>26163.96</v>
      </c>
      <c r="F41" s="7">
        <v>0</v>
      </c>
      <c r="G41" s="7">
        <v>0</v>
      </c>
      <c r="H41" s="7">
        <v>0</v>
      </c>
      <c r="I41" s="3">
        <v>106833.54</v>
      </c>
      <c r="J41" s="3">
        <v>68581.73</v>
      </c>
      <c r="K41" s="5">
        <f t="shared" si="6"/>
        <v>568609.05000000005</v>
      </c>
    </row>
    <row r="42" spans="1:12" s="2" customFormat="1">
      <c r="A42" s="22" t="s">
        <v>69</v>
      </c>
      <c r="B42" s="8">
        <f>B22+B34+SUM(B36:B41)</f>
        <v>1055784171.16</v>
      </c>
      <c r="C42" s="8">
        <f t="shared" ref="C42:K42" si="7">C22+C34+SUM(C36:C41)</f>
        <v>104540563.5</v>
      </c>
      <c r="D42" s="8">
        <f t="shared" si="7"/>
        <v>113313559.72</v>
      </c>
      <c r="E42" s="8">
        <f t="shared" si="7"/>
        <v>174756476.34</v>
      </c>
      <c r="F42" s="8">
        <f t="shared" si="7"/>
        <v>191587764.12</v>
      </c>
      <c r="G42" s="8">
        <f t="shared" si="7"/>
        <v>451988992.75999999</v>
      </c>
      <c r="H42" s="8">
        <f t="shared" si="7"/>
        <v>123983400</v>
      </c>
      <c r="I42" s="8">
        <f t="shared" si="7"/>
        <v>88885837.760000005</v>
      </c>
      <c r="J42" s="8">
        <f t="shared" si="7"/>
        <v>78374436.980000004</v>
      </c>
      <c r="K42" s="8">
        <f t="shared" si="7"/>
        <v>2383215202.3400002</v>
      </c>
    </row>
    <row r="43" spans="1:12">
      <c r="A43" s="24" t="s">
        <v>70</v>
      </c>
      <c r="B43" s="3">
        <v>126915982.51000001</v>
      </c>
      <c r="C43" s="4">
        <v>11001557.720000001</v>
      </c>
      <c r="D43" s="3">
        <v>10775602.140000001</v>
      </c>
      <c r="E43" s="3">
        <v>13142497.92</v>
      </c>
      <c r="F43" s="3">
        <v>10253238.09</v>
      </c>
      <c r="G43" s="3">
        <v>16967052.210000001</v>
      </c>
      <c r="H43" s="3">
        <v>39972700</v>
      </c>
      <c r="I43" s="3">
        <v>38056237.899999999</v>
      </c>
      <c r="J43" s="3">
        <v>2362074.12</v>
      </c>
      <c r="K43" s="5">
        <f t="shared" si="6"/>
        <v>269446942.61000001</v>
      </c>
    </row>
    <row r="44" spans="1:12" ht="21.75" customHeight="1">
      <c r="A44" s="24" t="s">
        <v>71</v>
      </c>
      <c r="B44" s="3">
        <v>68667096.730000004</v>
      </c>
      <c r="C44" s="4">
        <v>11781838.25</v>
      </c>
      <c r="D44" s="3">
        <v>15193350.630000001</v>
      </c>
      <c r="E44" s="3">
        <v>718671.97</v>
      </c>
      <c r="F44" s="3">
        <v>9445612.1999999993</v>
      </c>
      <c r="G44" s="3">
        <v>54164662.530000001</v>
      </c>
      <c r="H44" s="3">
        <v>15063000</v>
      </c>
      <c r="I44" s="3">
        <v>366375.49</v>
      </c>
      <c r="J44" s="3">
        <v>3960189.2</v>
      </c>
      <c r="K44" s="11">
        <f t="shared" si="6"/>
        <v>179360797</v>
      </c>
    </row>
    <row r="45" spans="1:12">
      <c r="A45" s="10"/>
    </row>
    <row r="46" spans="1:12" s="34" customFormat="1" ht="20.399999999999999">
      <c r="A46" s="1155" t="s">
        <v>376</v>
      </c>
      <c r="B46" s="1155"/>
      <c r="C46" s="1155"/>
      <c r="D46" s="1155"/>
      <c r="E46" s="1155"/>
      <c r="F46" s="1155"/>
      <c r="G46" s="1155"/>
      <c r="H46" s="1155"/>
      <c r="I46" s="1155"/>
      <c r="J46" s="1155"/>
      <c r="K46" s="1155"/>
      <c r="L46" s="37"/>
    </row>
    <row r="47" spans="1:12" s="34" customFormat="1" ht="20.399999999999999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s="34" customFormat="1" ht="20.399999999999999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2" s="36" customFormat="1" ht="20.399999999999999">
      <c r="A49" s="35"/>
      <c r="E49" s="1153"/>
      <c r="F49" s="1153"/>
    </row>
    <row r="50" spans="1:12" s="32" customFormat="1" ht="20.399999999999999">
      <c r="A50" s="1155" t="s">
        <v>214</v>
      </c>
      <c r="B50" s="1155"/>
      <c r="C50" s="1155"/>
      <c r="D50" s="1155"/>
      <c r="E50" s="1155"/>
      <c r="F50" s="1155"/>
      <c r="G50" s="1155"/>
      <c r="H50" s="1155"/>
      <c r="I50" s="1155"/>
      <c r="J50" s="1155"/>
      <c r="K50" s="1155"/>
      <c r="L50" s="37"/>
    </row>
    <row r="51" spans="1:12" s="32" customFormat="1" ht="20.399999999999999">
      <c r="A51" s="1155" t="s">
        <v>157</v>
      </c>
      <c r="B51" s="1155"/>
      <c r="C51" s="1155"/>
      <c r="D51" s="1155"/>
      <c r="E51" s="1155"/>
      <c r="F51" s="1155"/>
      <c r="G51" s="1155"/>
      <c r="H51" s="1155"/>
      <c r="I51" s="1155"/>
      <c r="J51" s="1155"/>
      <c r="K51" s="1155"/>
      <c r="L51" s="37"/>
    </row>
  </sheetData>
  <mergeCells count="11">
    <mergeCell ref="A1:K1"/>
    <mergeCell ref="A2:K2"/>
    <mergeCell ref="A3:K3"/>
    <mergeCell ref="A7:K7"/>
    <mergeCell ref="A23:K23"/>
    <mergeCell ref="A5:A6"/>
    <mergeCell ref="E49:F49"/>
    <mergeCell ref="A35:J35"/>
    <mergeCell ref="A46:K46"/>
    <mergeCell ref="A50:K50"/>
    <mergeCell ref="A51:K51"/>
  </mergeCells>
  <pageMargins left="0.2" right="0.2" top="0.19" bottom="0.21" header="0.17" footer="0.17"/>
  <pageSetup paperSize="5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5F4F-8F3C-48BC-928E-068436FB751C}">
  <sheetPr>
    <tabColor theme="6"/>
  </sheetPr>
  <dimension ref="A1:V45"/>
  <sheetViews>
    <sheetView zoomScale="60" zoomScaleNormal="60" workbookViewId="0">
      <pane ySplit="5" topLeftCell="A33" activePane="bottomLeft" state="frozen"/>
      <selection pane="bottomLeft" activeCell="A40" sqref="A40:T40"/>
    </sheetView>
  </sheetViews>
  <sheetFormatPr defaultColWidth="9" defaultRowHeight="24.6"/>
  <cols>
    <col min="1" max="1" width="5.09765625" style="14" bestFit="1" customWidth="1"/>
    <col min="2" max="2" width="52.69921875" style="14" customWidth="1"/>
    <col min="3" max="3" width="11.296875" style="14" customWidth="1"/>
    <col min="4" max="4" width="15.296875" style="14" customWidth="1"/>
    <col min="5" max="5" width="10.796875" style="14" customWidth="1"/>
    <col min="6" max="6" width="10.5" style="14" bestFit="1" customWidth="1"/>
    <col min="7" max="7" width="11.3984375" style="14" customWidth="1"/>
    <col min="8" max="8" width="10.5" style="14" bestFit="1" customWidth="1"/>
    <col min="9" max="9" width="12" style="14" bestFit="1" customWidth="1"/>
    <col min="10" max="10" width="15.09765625" style="14" customWidth="1"/>
    <col min="11" max="11" width="10.5" style="14" customWidth="1"/>
    <col min="12" max="12" width="10.5" style="14" bestFit="1" customWidth="1"/>
    <col min="13" max="13" width="10.5" style="14" customWidth="1"/>
    <col min="14" max="14" width="10.5" style="17" bestFit="1" customWidth="1"/>
    <col min="15" max="15" width="12" style="14" bestFit="1" customWidth="1"/>
    <col min="16" max="16" width="13.3984375" style="14" bestFit="1" customWidth="1"/>
    <col min="17" max="17" width="12" style="14" hidden="1" customWidth="1"/>
    <col min="18" max="18" width="10.5" style="14" hidden="1" customWidth="1"/>
    <col min="19" max="19" width="12" style="14" bestFit="1" customWidth="1"/>
    <col min="20" max="20" width="15.5" style="14" bestFit="1" customWidth="1"/>
    <col min="21" max="21" width="12.69921875" style="14" customWidth="1"/>
    <col min="22" max="22" width="15.8984375" style="14" customWidth="1"/>
    <col min="23" max="16384" width="9" style="14"/>
  </cols>
  <sheetData>
    <row r="1" spans="1:22">
      <c r="A1" s="12" t="s">
        <v>428</v>
      </c>
      <c r="C1" s="12"/>
      <c r="D1" s="12"/>
      <c r="E1" s="12"/>
      <c r="F1" s="12"/>
      <c r="G1" s="12"/>
      <c r="H1" s="12"/>
    </row>
    <row r="2" spans="1:22">
      <c r="A2" s="12" t="s">
        <v>1510</v>
      </c>
    </row>
    <row r="4" spans="1:22">
      <c r="A4" s="1158" t="s">
        <v>1530</v>
      </c>
      <c r="B4" s="1158" t="s">
        <v>137</v>
      </c>
      <c r="C4" s="1159" t="s">
        <v>184</v>
      </c>
      <c r="D4" s="1159"/>
      <c r="E4" s="1159" t="s">
        <v>185</v>
      </c>
      <c r="F4" s="1159"/>
      <c r="G4" s="1159" t="s">
        <v>186</v>
      </c>
      <c r="H4" s="1159"/>
      <c r="I4" s="1159" t="s">
        <v>187</v>
      </c>
      <c r="J4" s="1159"/>
      <c r="K4" s="1159" t="s">
        <v>188</v>
      </c>
      <c r="L4" s="1159"/>
      <c r="M4" s="1159" t="s">
        <v>189</v>
      </c>
      <c r="N4" s="1159"/>
      <c r="O4" s="1159" t="s">
        <v>190</v>
      </c>
      <c r="P4" s="1159"/>
      <c r="Q4" s="1159" t="s">
        <v>191</v>
      </c>
      <c r="R4" s="1159"/>
      <c r="S4" s="1159" t="s">
        <v>192</v>
      </c>
      <c r="T4" s="1159"/>
    </row>
    <row r="5" spans="1:22" ht="73.8">
      <c r="A5" s="1159"/>
      <c r="B5" s="1158"/>
      <c r="C5" s="54" t="s">
        <v>193</v>
      </c>
      <c r="D5" s="54" t="s">
        <v>194</v>
      </c>
      <c r="E5" s="54" t="s">
        <v>193</v>
      </c>
      <c r="F5" s="54" t="s">
        <v>194</v>
      </c>
      <c r="G5" s="54" t="s">
        <v>193</v>
      </c>
      <c r="H5" s="54" t="s">
        <v>194</v>
      </c>
      <c r="I5" s="54" t="s">
        <v>193</v>
      </c>
      <c r="J5" s="54" t="s">
        <v>194</v>
      </c>
      <c r="K5" s="54" t="s">
        <v>193</v>
      </c>
      <c r="L5" s="54" t="s">
        <v>194</v>
      </c>
      <c r="M5" s="54" t="s">
        <v>193</v>
      </c>
      <c r="N5" s="55" t="s">
        <v>194</v>
      </c>
      <c r="O5" s="54" t="s">
        <v>193</v>
      </c>
      <c r="P5" s="54" t="s">
        <v>194</v>
      </c>
      <c r="Q5" s="54" t="s">
        <v>193</v>
      </c>
      <c r="R5" s="54" t="s">
        <v>194</v>
      </c>
      <c r="S5" s="54" t="s">
        <v>193</v>
      </c>
      <c r="T5" s="54" t="s">
        <v>194</v>
      </c>
    </row>
    <row r="6" spans="1:22">
      <c r="A6" s="1160" t="s">
        <v>1531</v>
      </c>
      <c r="B6" s="1161"/>
      <c r="C6" s="1161"/>
      <c r="D6" s="1161"/>
      <c r="E6" s="1161"/>
      <c r="F6" s="1161"/>
      <c r="G6" s="1161"/>
      <c r="H6" s="1161"/>
      <c r="I6" s="1161"/>
      <c r="J6" s="1161"/>
      <c r="K6" s="1161"/>
      <c r="L6" s="1161"/>
      <c r="M6" s="1161"/>
      <c r="N6" s="1161"/>
      <c r="O6" s="1161"/>
      <c r="P6" s="1161"/>
      <c r="Q6" s="1161"/>
      <c r="R6" s="1161"/>
      <c r="S6" s="1161"/>
      <c r="T6" s="1162"/>
    </row>
    <row r="7" spans="1:22">
      <c r="A7" s="15">
        <v>1</v>
      </c>
      <c r="B7" s="379" t="s">
        <v>429</v>
      </c>
      <c r="C7" s="783">
        <v>1</v>
      </c>
      <c r="D7" s="784">
        <v>47248.71</v>
      </c>
      <c r="E7" s="783"/>
      <c r="F7" s="784"/>
      <c r="G7" s="783"/>
      <c r="H7" s="785"/>
      <c r="I7" s="783"/>
      <c r="J7" s="785"/>
      <c r="K7" s="783"/>
      <c r="L7" s="785"/>
      <c r="M7" s="783"/>
      <c r="N7" s="784"/>
      <c r="O7" s="783"/>
      <c r="P7" s="784"/>
      <c r="Q7" s="783"/>
      <c r="R7" s="785"/>
      <c r="S7" s="783">
        <v>1</v>
      </c>
      <c r="T7" s="784">
        <f t="shared" ref="T7:T43" si="0">D7+F7+H7+J7+L7+N7+P7+R7</f>
        <v>47248.71</v>
      </c>
      <c r="V7" s="17"/>
    </row>
    <row r="8" spans="1:22">
      <c r="A8" s="15">
        <v>2</v>
      </c>
      <c r="B8" s="379" t="s">
        <v>430</v>
      </c>
      <c r="C8" s="783">
        <v>1</v>
      </c>
      <c r="D8" s="784">
        <v>27000</v>
      </c>
      <c r="E8" s="783"/>
      <c r="F8" s="784"/>
      <c r="G8" s="783"/>
      <c r="H8" s="785"/>
      <c r="I8" s="783"/>
      <c r="J8" s="785"/>
      <c r="K8" s="783"/>
      <c r="L8" s="785"/>
      <c r="M8" s="783"/>
      <c r="N8" s="784"/>
      <c r="O8" s="783"/>
      <c r="P8" s="784"/>
      <c r="Q8" s="783"/>
      <c r="R8" s="785"/>
      <c r="S8" s="783">
        <v>1</v>
      </c>
      <c r="T8" s="784">
        <f t="shared" si="0"/>
        <v>27000</v>
      </c>
      <c r="V8" s="17"/>
    </row>
    <row r="9" spans="1:22">
      <c r="A9" s="15">
        <v>3</v>
      </c>
      <c r="B9" s="379" t="s">
        <v>431</v>
      </c>
      <c r="C9" s="783">
        <v>12</v>
      </c>
      <c r="D9" s="784">
        <v>20160</v>
      </c>
      <c r="E9" s="783"/>
      <c r="F9" s="784"/>
      <c r="G9" s="783"/>
      <c r="H9" s="785"/>
      <c r="I9" s="783"/>
      <c r="J9" s="785"/>
      <c r="K9" s="783"/>
      <c r="L9" s="785"/>
      <c r="M9" s="783"/>
      <c r="N9" s="784"/>
      <c r="O9" s="783"/>
      <c r="P9" s="784"/>
      <c r="Q9" s="783"/>
      <c r="R9" s="785"/>
      <c r="S9" s="783">
        <v>12</v>
      </c>
      <c r="T9" s="784">
        <f t="shared" si="0"/>
        <v>20160</v>
      </c>
      <c r="V9" s="17"/>
    </row>
    <row r="10" spans="1:22">
      <c r="A10" s="15">
        <v>4</v>
      </c>
      <c r="B10" s="379" t="s">
        <v>432</v>
      </c>
      <c r="C10" s="783"/>
      <c r="D10" s="784"/>
      <c r="E10" s="783"/>
      <c r="F10" s="784"/>
      <c r="G10" s="783"/>
      <c r="H10" s="785"/>
      <c r="I10" s="783"/>
      <c r="J10" s="785"/>
      <c r="K10" s="783"/>
      <c r="L10" s="785"/>
      <c r="M10" s="783">
        <v>1</v>
      </c>
      <c r="N10" s="784">
        <v>33900</v>
      </c>
      <c r="O10" s="783"/>
      <c r="P10" s="784"/>
      <c r="Q10" s="783"/>
      <c r="R10" s="785"/>
      <c r="S10" s="783">
        <v>1</v>
      </c>
      <c r="T10" s="784">
        <f t="shared" si="0"/>
        <v>33900</v>
      </c>
      <c r="V10" s="17"/>
    </row>
    <row r="11" spans="1:22">
      <c r="A11" s="15">
        <v>5</v>
      </c>
      <c r="B11" s="379" t="s">
        <v>433</v>
      </c>
      <c r="C11" s="783"/>
      <c r="D11" s="784"/>
      <c r="E11" s="783"/>
      <c r="F11" s="784"/>
      <c r="G11" s="783"/>
      <c r="H11" s="785"/>
      <c r="I11" s="783"/>
      <c r="J11" s="785"/>
      <c r="K11" s="783"/>
      <c r="L11" s="785"/>
      <c r="M11" s="783"/>
      <c r="N11" s="784"/>
      <c r="O11" s="783">
        <v>1</v>
      </c>
      <c r="P11" s="784">
        <v>35500</v>
      </c>
      <c r="Q11" s="783"/>
      <c r="R11" s="785"/>
      <c r="S11" s="783">
        <v>1</v>
      </c>
      <c r="T11" s="784">
        <f t="shared" si="0"/>
        <v>35500</v>
      </c>
      <c r="V11" s="17"/>
    </row>
    <row r="12" spans="1:22">
      <c r="A12" s="15">
        <v>6</v>
      </c>
      <c r="B12" s="379" t="s">
        <v>434</v>
      </c>
      <c r="C12" s="783"/>
      <c r="D12" s="784"/>
      <c r="E12" s="783"/>
      <c r="F12" s="784"/>
      <c r="G12" s="783"/>
      <c r="H12" s="785"/>
      <c r="I12" s="783"/>
      <c r="J12" s="785"/>
      <c r="K12" s="783"/>
      <c r="L12" s="785"/>
      <c r="M12" s="783"/>
      <c r="N12" s="784"/>
      <c r="O12" s="783">
        <v>1</v>
      </c>
      <c r="P12" s="784">
        <v>4200</v>
      </c>
      <c r="Q12" s="783"/>
      <c r="R12" s="785"/>
      <c r="S12" s="783">
        <v>1</v>
      </c>
      <c r="T12" s="784">
        <f t="shared" si="0"/>
        <v>4200</v>
      </c>
      <c r="V12" s="17"/>
    </row>
    <row r="13" spans="1:22">
      <c r="A13" s="15">
        <v>7</v>
      </c>
      <c r="B13" s="379" t="s">
        <v>435</v>
      </c>
      <c r="C13" s="783"/>
      <c r="D13" s="784"/>
      <c r="E13" s="783"/>
      <c r="F13" s="784"/>
      <c r="G13" s="783"/>
      <c r="H13" s="785"/>
      <c r="I13" s="783"/>
      <c r="J13" s="785"/>
      <c r="K13" s="783"/>
      <c r="L13" s="785"/>
      <c r="M13" s="783"/>
      <c r="N13" s="784"/>
      <c r="O13" s="783">
        <v>1</v>
      </c>
      <c r="P13" s="784">
        <v>5136</v>
      </c>
      <c r="Q13" s="783"/>
      <c r="R13" s="785"/>
      <c r="S13" s="783">
        <v>1</v>
      </c>
      <c r="T13" s="784">
        <f t="shared" si="0"/>
        <v>5136</v>
      </c>
      <c r="V13" s="17"/>
    </row>
    <row r="14" spans="1:22">
      <c r="A14" s="15">
        <v>8</v>
      </c>
      <c r="B14" s="379" t="s">
        <v>436</v>
      </c>
      <c r="C14" s="783">
        <v>1</v>
      </c>
      <c r="D14" s="784">
        <v>21000</v>
      </c>
      <c r="E14" s="783"/>
      <c r="F14" s="784"/>
      <c r="G14" s="783"/>
      <c r="H14" s="785"/>
      <c r="I14" s="783"/>
      <c r="J14" s="785"/>
      <c r="K14" s="783"/>
      <c r="L14" s="785"/>
      <c r="M14" s="783"/>
      <c r="N14" s="784"/>
      <c r="O14" s="783"/>
      <c r="P14" s="784"/>
      <c r="Q14" s="783"/>
      <c r="R14" s="785"/>
      <c r="S14" s="783">
        <v>1</v>
      </c>
      <c r="T14" s="784">
        <f t="shared" si="0"/>
        <v>21000</v>
      </c>
      <c r="V14" s="17"/>
    </row>
    <row r="15" spans="1:22">
      <c r="A15" s="15">
        <v>9</v>
      </c>
      <c r="B15" s="379" t="s">
        <v>437</v>
      </c>
      <c r="C15" s="783">
        <v>1</v>
      </c>
      <c r="D15" s="784">
        <v>200000</v>
      </c>
      <c r="E15" s="783"/>
      <c r="F15" s="784"/>
      <c r="G15" s="783"/>
      <c r="H15" s="785"/>
      <c r="I15" s="783"/>
      <c r="J15" s="785"/>
      <c r="K15" s="783"/>
      <c r="L15" s="785"/>
      <c r="M15" s="783"/>
      <c r="N15" s="784"/>
      <c r="O15" s="783"/>
      <c r="P15" s="784"/>
      <c r="Q15" s="783"/>
      <c r="R15" s="785"/>
      <c r="S15" s="783">
        <v>1</v>
      </c>
      <c r="T15" s="784">
        <f t="shared" si="0"/>
        <v>200000</v>
      </c>
      <c r="V15" s="17"/>
    </row>
    <row r="16" spans="1:22">
      <c r="A16" s="15">
        <v>10</v>
      </c>
      <c r="B16" s="379" t="s">
        <v>438</v>
      </c>
      <c r="C16" s="783">
        <v>1</v>
      </c>
      <c r="D16" s="784">
        <v>16050</v>
      </c>
      <c r="E16" s="783"/>
      <c r="F16" s="784"/>
      <c r="G16" s="783"/>
      <c r="H16" s="785"/>
      <c r="I16" s="783"/>
      <c r="J16" s="785"/>
      <c r="K16" s="783"/>
      <c r="L16" s="785"/>
      <c r="M16" s="783"/>
      <c r="N16" s="784"/>
      <c r="O16" s="783"/>
      <c r="P16" s="784"/>
      <c r="Q16" s="783"/>
      <c r="R16" s="785"/>
      <c r="S16" s="783">
        <v>1</v>
      </c>
      <c r="T16" s="784">
        <f t="shared" si="0"/>
        <v>16050</v>
      </c>
      <c r="V16" s="17"/>
    </row>
    <row r="17" spans="1:22">
      <c r="A17" s="15">
        <v>11</v>
      </c>
      <c r="B17" s="379" t="s">
        <v>439</v>
      </c>
      <c r="C17" s="783">
        <v>200</v>
      </c>
      <c r="D17" s="784">
        <v>180000</v>
      </c>
      <c r="E17" s="783"/>
      <c r="F17" s="784"/>
      <c r="G17" s="783"/>
      <c r="H17" s="785"/>
      <c r="I17" s="783"/>
      <c r="J17" s="785"/>
      <c r="K17" s="783"/>
      <c r="L17" s="785"/>
      <c r="M17" s="783"/>
      <c r="N17" s="784"/>
      <c r="O17" s="783"/>
      <c r="P17" s="784"/>
      <c r="Q17" s="783"/>
      <c r="R17" s="785"/>
      <c r="S17" s="783">
        <v>200</v>
      </c>
      <c r="T17" s="784">
        <f t="shared" si="0"/>
        <v>180000</v>
      </c>
      <c r="V17" s="17"/>
    </row>
    <row r="18" spans="1:22">
      <c r="A18" s="15">
        <v>12</v>
      </c>
      <c r="B18" s="379" t="s">
        <v>440</v>
      </c>
      <c r="C18" s="783">
        <v>1</v>
      </c>
      <c r="D18" s="784">
        <v>19500</v>
      </c>
      <c r="E18" s="783"/>
      <c r="F18" s="784"/>
      <c r="G18" s="783"/>
      <c r="H18" s="785"/>
      <c r="I18" s="783"/>
      <c r="J18" s="785"/>
      <c r="K18" s="783"/>
      <c r="L18" s="785"/>
      <c r="M18" s="783"/>
      <c r="N18" s="784"/>
      <c r="O18" s="783"/>
      <c r="P18" s="784"/>
      <c r="Q18" s="783"/>
      <c r="R18" s="785"/>
      <c r="S18" s="783">
        <v>1</v>
      </c>
      <c r="T18" s="784">
        <f t="shared" si="0"/>
        <v>19500</v>
      </c>
      <c r="V18" s="17"/>
    </row>
    <row r="19" spans="1:22">
      <c r="A19" s="15">
        <v>13</v>
      </c>
      <c r="B19" s="379" t="s">
        <v>441</v>
      </c>
      <c r="C19" s="783">
        <v>1</v>
      </c>
      <c r="D19" s="784">
        <v>10165</v>
      </c>
      <c r="E19" s="783"/>
      <c r="F19" s="784"/>
      <c r="G19" s="783"/>
      <c r="H19" s="785"/>
      <c r="I19" s="783"/>
      <c r="J19" s="785"/>
      <c r="K19" s="783"/>
      <c r="L19" s="785"/>
      <c r="M19" s="783"/>
      <c r="N19" s="784"/>
      <c r="O19" s="783"/>
      <c r="P19" s="784"/>
      <c r="Q19" s="783"/>
      <c r="R19" s="785"/>
      <c r="S19" s="783">
        <v>1</v>
      </c>
      <c r="T19" s="784">
        <f t="shared" si="0"/>
        <v>10165</v>
      </c>
      <c r="V19" s="17"/>
    </row>
    <row r="20" spans="1:22">
      <c r="A20" s="15">
        <v>14</v>
      </c>
      <c r="B20" s="379" t="s">
        <v>442</v>
      </c>
      <c r="C20" s="783">
        <v>3</v>
      </c>
      <c r="D20" s="784">
        <v>450000</v>
      </c>
      <c r="E20" s="783"/>
      <c r="F20" s="784"/>
      <c r="G20" s="783"/>
      <c r="H20" s="785"/>
      <c r="I20" s="783"/>
      <c r="J20" s="785"/>
      <c r="K20" s="783"/>
      <c r="L20" s="785"/>
      <c r="M20" s="783"/>
      <c r="N20" s="784"/>
      <c r="O20" s="783"/>
      <c r="P20" s="784"/>
      <c r="Q20" s="783"/>
      <c r="R20" s="785"/>
      <c r="S20" s="783">
        <v>3</v>
      </c>
      <c r="T20" s="784">
        <f t="shared" si="0"/>
        <v>450000</v>
      </c>
      <c r="V20" s="17"/>
    </row>
    <row r="21" spans="1:22">
      <c r="A21" s="15">
        <v>15</v>
      </c>
      <c r="B21" s="379" t="s">
        <v>443</v>
      </c>
      <c r="C21" s="783">
        <v>2</v>
      </c>
      <c r="D21" s="784">
        <v>73600</v>
      </c>
      <c r="E21" s="783"/>
      <c r="F21" s="784"/>
      <c r="G21" s="783"/>
      <c r="H21" s="785"/>
      <c r="I21" s="783"/>
      <c r="J21" s="785"/>
      <c r="K21" s="783"/>
      <c r="L21" s="785"/>
      <c r="M21" s="783"/>
      <c r="N21" s="784"/>
      <c r="O21" s="783"/>
      <c r="P21" s="784"/>
      <c r="Q21" s="783"/>
      <c r="R21" s="785"/>
      <c r="S21" s="783">
        <v>2</v>
      </c>
      <c r="T21" s="784">
        <f t="shared" si="0"/>
        <v>73600</v>
      </c>
      <c r="V21" s="17"/>
    </row>
    <row r="22" spans="1:22">
      <c r="A22" s="15">
        <v>16</v>
      </c>
      <c r="B22" s="379" t="s">
        <v>444</v>
      </c>
      <c r="C22" s="783"/>
      <c r="D22" s="784"/>
      <c r="E22" s="783"/>
      <c r="F22" s="784"/>
      <c r="G22" s="783"/>
      <c r="H22" s="785"/>
      <c r="I22" s="783">
        <v>1</v>
      </c>
      <c r="J22" s="785">
        <v>25000</v>
      </c>
      <c r="K22" s="783"/>
      <c r="L22" s="785"/>
      <c r="M22" s="783"/>
      <c r="N22" s="784"/>
      <c r="O22" s="783"/>
      <c r="P22" s="784"/>
      <c r="Q22" s="783"/>
      <c r="R22" s="785"/>
      <c r="S22" s="783">
        <v>1</v>
      </c>
      <c r="T22" s="784">
        <f t="shared" si="0"/>
        <v>25000</v>
      </c>
      <c r="V22" s="17"/>
    </row>
    <row r="23" spans="1:22">
      <c r="A23" s="15">
        <v>17</v>
      </c>
      <c r="B23" s="379" t="s">
        <v>445</v>
      </c>
      <c r="C23" s="783">
        <v>1</v>
      </c>
      <c r="D23" s="784">
        <v>3179590</v>
      </c>
      <c r="E23" s="783"/>
      <c r="F23" s="784"/>
      <c r="G23" s="783"/>
      <c r="H23" s="785"/>
      <c r="I23" s="783"/>
      <c r="J23" s="785"/>
      <c r="K23" s="783"/>
      <c r="L23" s="785"/>
      <c r="M23" s="783"/>
      <c r="N23" s="784"/>
      <c r="O23" s="783"/>
      <c r="P23" s="784"/>
      <c r="Q23" s="783"/>
      <c r="R23" s="785"/>
      <c r="S23" s="783">
        <v>1</v>
      </c>
      <c r="T23" s="784">
        <f t="shared" si="0"/>
        <v>3179590</v>
      </c>
      <c r="V23" s="17"/>
    </row>
    <row r="24" spans="1:22">
      <c r="A24" s="15">
        <v>18</v>
      </c>
      <c r="B24" s="379" t="s">
        <v>446</v>
      </c>
      <c r="C24" s="783">
        <v>1</v>
      </c>
      <c r="D24" s="784">
        <v>17000</v>
      </c>
      <c r="E24" s="783"/>
      <c r="F24" s="784"/>
      <c r="G24" s="783"/>
      <c r="H24" s="785"/>
      <c r="I24" s="783"/>
      <c r="J24" s="785"/>
      <c r="K24" s="783"/>
      <c r="L24" s="785"/>
      <c r="M24" s="783"/>
      <c r="N24" s="784"/>
      <c r="O24" s="783"/>
      <c r="P24" s="784"/>
      <c r="Q24" s="783"/>
      <c r="R24" s="785"/>
      <c r="S24" s="783">
        <v>1</v>
      </c>
      <c r="T24" s="784">
        <f t="shared" si="0"/>
        <v>17000</v>
      </c>
      <c r="V24" s="17"/>
    </row>
    <row r="25" spans="1:22">
      <c r="A25" s="15">
        <v>19</v>
      </c>
      <c r="B25" s="379" t="s">
        <v>447</v>
      </c>
      <c r="C25" s="783"/>
      <c r="D25" s="784"/>
      <c r="E25" s="783"/>
      <c r="F25" s="784"/>
      <c r="G25" s="783"/>
      <c r="H25" s="785"/>
      <c r="I25" s="783"/>
      <c r="J25" s="785"/>
      <c r="K25" s="783"/>
      <c r="L25" s="785"/>
      <c r="M25" s="783">
        <v>4</v>
      </c>
      <c r="N25" s="784">
        <v>1516</v>
      </c>
      <c r="O25" s="783"/>
      <c r="P25" s="784"/>
      <c r="Q25" s="783"/>
      <c r="R25" s="785"/>
      <c r="S25" s="783">
        <v>4</v>
      </c>
      <c r="T25" s="784">
        <f t="shared" si="0"/>
        <v>1516</v>
      </c>
      <c r="V25" s="17"/>
    </row>
    <row r="26" spans="1:22">
      <c r="A26" s="15">
        <v>20</v>
      </c>
      <c r="B26" s="379" t="s">
        <v>448</v>
      </c>
      <c r="C26" s="783">
        <v>2</v>
      </c>
      <c r="D26" s="784">
        <v>11600</v>
      </c>
      <c r="E26" s="783"/>
      <c r="F26" s="784"/>
      <c r="G26" s="783"/>
      <c r="H26" s="785"/>
      <c r="I26" s="783"/>
      <c r="J26" s="785"/>
      <c r="K26" s="783"/>
      <c r="L26" s="785"/>
      <c r="M26" s="783"/>
      <c r="N26" s="784"/>
      <c r="O26" s="783"/>
      <c r="P26" s="784"/>
      <c r="Q26" s="783"/>
      <c r="R26" s="785"/>
      <c r="S26" s="783">
        <v>2</v>
      </c>
      <c r="T26" s="784">
        <f t="shared" si="0"/>
        <v>11600</v>
      </c>
      <c r="V26" s="17"/>
    </row>
    <row r="27" spans="1:22">
      <c r="A27" s="15">
        <v>21</v>
      </c>
      <c r="B27" s="379" t="s">
        <v>382</v>
      </c>
      <c r="C27" s="783">
        <v>1</v>
      </c>
      <c r="D27" s="784">
        <v>200000</v>
      </c>
      <c r="E27" s="783"/>
      <c r="F27" s="784"/>
      <c r="G27" s="783"/>
      <c r="H27" s="785"/>
      <c r="I27" s="783"/>
      <c r="J27" s="785"/>
      <c r="K27" s="783"/>
      <c r="L27" s="785"/>
      <c r="M27" s="783"/>
      <c r="N27" s="784"/>
      <c r="O27" s="783"/>
      <c r="P27" s="784"/>
      <c r="Q27" s="783"/>
      <c r="R27" s="785"/>
      <c r="S27" s="783">
        <v>1</v>
      </c>
      <c r="T27" s="784">
        <f t="shared" si="0"/>
        <v>200000</v>
      </c>
      <c r="V27" s="17"/>
    </row>
    <row r="28" spans="1:22">
      <c r="A28" s="15">
        <v>22</v>
      </c>
      <c r="B28" s="379" t="s">
        <v>449</v>
      </c>
      <c r="C28" s="783">
        <v>1</v>
      </c>
      <c r="D28" s="784">
        <v>48262</v>
      </c>
      <c r="E28" s="783"/>
      <c r="F28" s="784"/>
      <c r="G28" s="783"/>
      <c r="H28" s="785"/>
      <c r="I28" s="783"/>
      <c r="J28" s="785"/>
      <c r="K28" s="783"/>
      <c r="L28" s="785"/>
      <c r="M28" s="783"/>
      <c r="N28" s="784"/>
      <c r="O28" s="783"/>
      <c r="P28" s="784"/>
      <c r="Q28" s="783"/>
      <c r="R28" s="785"/>
      <c r="S28" s="783">
        <v>1</v>
      </c>
      <c r="T28" s="784">
        <f t="shared" si="0"/>
        <v>48262</v>
      </c>
      <c r="V28" s="17"/>
    </row>
    <row r="29" spans="1:22">
      <c r="A29" s="15">
        <v>23</v>
      </c>
      <c r="B29" s="379" t="s">
        <v>450</v>
      </c>
      <c r="C29" s="783">
        <v>2</v>
      </c>
      <c r="D29" s="784">
        <v>8300</v>
      </c>
      <c r="E29" s="783"/>
      <c r="F29" s="784"/>
      <c r="G29" s="783"/>
      <c r="H29" s="785"/>
      <c r="I29" s="783"/>
      <c r="J29" s="785"/>
      <c r="K29" s="783"/>
      <c r="L29" s="785"/>
      <c r="M29" s="783"/>
      <c r="N29" s="784"/>
      <c r="O29" s="783"/>
      <c r="P29" s="784"/>
      <c r="Q29" s="783"/>
      <c r="R29" s="785"/>
      <c r="S29" s="783">
        <v>2</v>
      </c>
      <c r="T29" s="784">
        <f t="shared" si="0"/>
        <v>8300</v>
      </c>
      <c r="V29" s="17"/>
    </row>
    <row r="30" spans="1:22">
      <c r="A30" s="15">
        <v>24</v>
      </c>
      <c r="B30" s="379" t="s">
        <v>451</v>
      </c>
      <c r="C30" s="783">
        <v>1</v>
      </c>
      <c r="D30" s="784">
        <v>150000</v>
      </c>
      <c r="E30" s="783"/>
      <c r="F30" s="784"/>
      <c r="G30" s="783"/>
      <c r="H30" s="785"/>
      <c r="I30" s="783"/>
      <c r="J30" s="785"/>
      <c r="K30" s="783"/>
      <c r="L30" s="785"/>
      <c r="M30" s="783"/>
      <c r="N30" s="784"/>
      <c r="O30" s="783"/>
      <c r="P30" s="784"/>
      <c r="Q30" s="783"/>
      <c r="R30" s="785"/>
      <c r="S30" s="783">
        <v>1</v>
      </c>
      <c r="T30" s="784">
        <f t="shared" si="0"/>
        <v>150000</v>
      </c>
      <c r="V30" s="17"/>
    </row>
    <row r="31" spans="1:22">
      <c r="A31" s="15">
        <v>25</v>
      </c>
      <c r="B31" s="379" t="s">
        <v>378</v>
      </c>
      <c r="C31" s="783">
        <v>1</v>
      </c>
      <c r="D31" s="784">
        <v>25925</v>
      </c>
      <c r="E31" s="783"/>
      <c r="F31" s="784"/>
      <c r="G31" s="783"/>
      <c r="H31" s="785"/>
      <c r="I31" s="783"/>
      <c r="J31" s="785"/>
      <c r="K31" s="783"/>
      <c r="L31" s="785"/>
      <c r="M31" s="783"/>
      <c r="N31" s="784"/>
      <c r="O31" s="783"/>
      <c r="P31" s="784"/>
      <c r="Q31" s="783"/>
      <c r="R31" s="785"/>
      <c r="S31" s="783">
        <v>1</v>
      </c>
      <c r="T31" s="784">
        <f t="shared" si="0"/>
        <v>25925</v>
      </c>
      <c r="V31" s="17"/>
    </row>
    <row r="32" spans="1:22">
      <c r="A32" s="15">
        <v>26</v>
      </c>
      <c r="B32" s="379" t="s">
        <v>452</v>
      </c>
      <c r="C32" s="783">
        <v>1</v>
      </c>
      <c r="D32" s="784">
        <v>2000000</v>
      </c>
      <c r="E32" s="783"/>
      <c r="F32" s="784"/>
      <c r="G32" s="783"/>
      <c r="H32" s="785"/>
      <c r="I32" s="783"/>
      <c r="J32" s="785"/>
      <c r="K32" s="783"/>
      <c r="L32" s="785"/>
      <c r="M32" s="783"/>
      <c r="N32" s="784"/>
      <c r="O32" s="783"/>
      <c r="P32" s="784"/>
      <c r="Q32" s="783"/>
      <c r="R32" s="785"/>
      <c r="S32" s="783">
        <v>1</v>
      </c>
      <c r="T32" s="784">
        <f t="shared" si="0"/>
        <v>2000000</v>
      </c>
      <c r="V32" s="17"/>
    </row>
    <row r="33" spans="1:22">
      <c r="A33" s="15">
        <v>27</v>
      </c>
      <c r="B33" s="379" t="s">
        <v>453</v>
      </c>
      <c r="C33" s="783">
        <v>1</v>
      </c>
      <c r="D33" s="784">
        <v>600000</v>
      </c>
      <c r="E33" s="783"/>
      <c r="F33" s="784"/>
      <c r="G33" s="783"/>
      <c r="H33" s="785"/>
      <c r="I33" s="783"/>
      <c r="J33" s="785"/>
      <c r="K33" s="783"/>
      <c r="L33" s="785"/>
      <c r="M33" s="783"/>
      <c r="N33" s="784"/>
      <c r="O33" s="783"/>
      <c r="P33" s="784"/>
      <c r="Q33" s="783"/>
      <c r="R33" s="785"/>
      <c r="S33" s="783">
        <v>1</v>
      </c>
      <c r="T33" s="784">
        <f t="shared" si="0"/>
        <v>600000</v>
      </c>
      <c r="V33" s="17"/>
    </row>
    <row r="34" spans="1:22">
      <c r="A34" s="15">
        <v>28</v>
      </c>
      <c r="B34" s="379" t="s">
        <v>454</v>
      </c>
      <c r="C34" s="783">
        <v>1</v>
      </c>
      <c r="D34" s="784">
        <v>1500000</v>
      </c>
      <c r="E34" s="783"/>
      <c r="F34" s="784"/>
      <c r="G34" s="783"/>
      <c r="H34" s="785"/>
      <c r="I34" s="783"/>
      <c r="J34" s="785"/>
      <c r="K34" s="783"/>
      <c r="L34" s="785"/>
      <c r="M34" s="783"/>
      <c r="N34" s="784"/>
      <c r="O34" s="783"/>
      <c r="P34" s="784"/>
      <c r="Q34" s="783"/>
      <c r="R34" s="785"/>
      <c r="S34" s="783">
        <v>1</v>
      </c>
      <c r="T34" s="784">
        <f t="shared" si="0"/>
        <v>1500000</v>
      </c>
      <c r="V34" s="17"/>
    </row>
    <row r="35" spans="1:22">
      <c r="A35" s="15">
        <v>29</v>
      </c>
      <c r="B35" s="379" t="s">
        <v>455</v>
      </c>
      <c r="C35" s="783"/>
      <c r="D35" s="784"/>
      <c r="E35" s="783"/>
      <c r="F35" s="784"/>
      <c r="G35" s="783"/>
      <c r="H35" s="785"/>
      <c r="I35" s="783">
        <v>1</v>
      </c>
      <c r="J35" s="785">
        <v>1650000</v>
      </c>
      <c r="K35" s="783"/>
      <c r="L35" s="785"/>
      <c r="M35" s="783"/>
      <c r="N35" s="784"/>
      <c r="O35" s="783"/>
      <c r="P35" s="784"/>
      <c r="Q35" s="783"/>
      <c r="R35" s="785"/>
      <c r="S35" s="783">
        <v>1</v>
      </c>
      <c r="T35" s="784">
        <f t="shared" si="0"/>
        <v>1650000</v>
      </c>
      <c r="V35" s="17"/>
    </row>
    <row r="36" spans="1:22">
      <c r="A36" s="15">
        <v>30</v>
      </c>
      <c r="B36" s="379" t="s">
        <v>456</v>
      </c>
      <c r="C36" s="783">
        <v>1</v>
      </c>
      <c r="D36" s="784">
        <v>600000</v>
      </c>
      <c r="E36" s="783"/>
      <c r="F36" s="784"/>
      <c r="G36" s="783"/>
      <c r="H36" s="785"/>
      <c r="I36" s="783"/>
      <c r="J36" s="785"/>
      <c r="K36" s="783"/>
      <c r="L36" s="785"/>
      <c r="M36" s="783"/>
      <c r="N36" s="784"/>
      <c r="O36" s="783"/>
      <c r="P36" s="784"/>
      <c r="Q36" s="783"/>
      <c r="R36" s="785"/>
      <c r="S36" s="783">
        <v>1</v>
      </c>
      <c r="T36" s="784">
        <f t="shared" si="0"/>
        <v>600000</v>
      </c>
      <c r="V36" s="17"/>
    </row>
    <row r="37" spans="1:22">
      <c r="A37" s="15">
        <v>31</v>
      </c>
      <c r="B37" s="379" t="s">
        <v>457</v>
      </c>
      <c r="C37" s="783">
        <v>1</v>
      </c>
      <c r="D37" s="784">
        <v>1051418.3799999999</v>
      </c>
      <c r="E37" s="783"/>
      <c r="F37" s="784"/>
      <c r="G37" s="783"/>
      <c r="H37" s="785"/>
      <c r="I37" s="783"/>
      <c r="J37" s="785"/>
      <c r="K37" s="783"/>
      <c r="L37" s="785"/>
      <c r="M37" s="783"/>
      <c r="N37" s="784"/>
      <c r="O37" s="783"/>
      <c r="P37" s="784"/>
      <c r="Q37" s="783"/>
      <c r="R37" s="785"/>
      <c r="S37" s="783">
        <v>1</v>
      </c>
      <c r="T37" s="784">
        <f t="shared" si="0"/>
        <v>1051418.3799999999</v>
      </c>
      <c r="V37" s="17"/>
    </row>
    <row r="38" spans="1:22">
      <c r="A38" s="15">
        <v>32</v>
      </c>
      <c r="B38" s="379" t="s">
        <v>458</v>
      </c>
      <c r="C38" s="783">
        <v>1</v>
      </c>
      <c r="D38" s="784">
        <v>850000</v>
      </c>
      <c r="E38" s="783"/>
      <c r="F38" s="784"/>
      <c r="G38" s="783"/>
      <c r="H38" s="785"/>
      <c r="I38" s="783"/>
      <c r="J38" s="785"/>
      <c r="K38" s="783"/>
      <c r="L38" s="785"/>
      <c r="M38" s="783"/>
      <c r="N38" s="784"/>
      <c r="O38" s="783"/>
      <c r="P38" s="784"/>
      <c r="Q38" s="783"/>
      <c r="R38" s="785"/>
      <c r="S38" s="783">
        <v>1</v>
      </c>
      <c r="T38" s="784">
        <f t="shared" si="0"/>
        <v>850000</v>
      </c>
      <c r="V38" s="17"/>
    </row>
    <row r="39" spans="1:22">
      <c r="A39" s="16"/>
      <c r="B39" s="1163" t="s">
        <v>1511</v>
      </c>
      <c r="C39" s="1163"/>
      <c r="D39" s="1163"/>
      <c r="E39" s="1163"/>
      <c r="F39" s="1163"/>
      <c r="G39" s="1163"/>
      <c r="H39" s="1163"/>
      <c r="I39" s="1163"/>
      <c r="J39" s="1163"/>
      <c r="K39" s="1163"/>
      <c r="L39" s="1163"/>
      <c r="M39" s="1163"/>
      <c r="N39" s="1163"/>
      <c r="O39" s="1163"/>
      <c r="P39" s="1163"/>
      <c r="Q39" s="1163"/>
      <c r="R39" s="1163"/>
      <c r="S39" s="1163"/>
      <c r="T39" s="787">
        <f>SUM(T7:T38)</f>
        <v>13062071.09</v>
      </c>
      <c r="V39" s="17"/>
    </row>
    <row r="40" spans="1:22">
      <c r="A40" s="1160" t="s">
        <v>1509</v>
      </c>
      <c r="B40" s="1161"/>
      <c r="C40" s="1161"/>
      <c r="D40" s="1161"/>
      <c r="E40" s="1161"/>
      <c r="F40" s="1161"/>
      <c r="G40" s="1161"/>
      <c r="H40" s="1161"/>
      <c r="I40" s="1161"/>
      <c r="J40" s="1161"/>
      <c r="K40" s="1161"/>
      <c r="L40" s="1161"/>
      <c r="M40" s="1161"/>
      <c r="N40" s="1161"/>
      <c r="O40" s="1161"/>
      <c r="P40" s="1161"/>
      <c r="Q40" s="1161"/>
      <c r="R40" s="1161"/>
      <c r="S40" s="1161"/>
      <c r="T40" s="1162"/>
      <c r="V40" s="17"/>
    </row>
    <row r="41" spans="1:22">
      <c r="A41" s="16"/>
      <c r="B41" s="785" t="s">
        <v>459</v>
      </c>
      <c r="C41" s="783"/>
      <c r="D41" s="789"/>
      <c r="E41" s="785"/>
      <c r="F41" s="785"/>
      <c r="G41" s="785"/>
      <c r="H41" s="785"/>
      <c r="I41" s="785"/>
      <c r="J41" s="785"/>
      <c r="K41" s="785"/>
      <c r="L41" s="785"/>
      <c r="M41" s="785"/>
      <c r="N41" s="789"/>
      <c r="O41" s="783">
        <v>1</v>
      </c>
      <c r="P41" s="789">
        <v>34513971.428571433</v>
      </c>
      <c r="Q41" s="785"/>
      <c r="R41" s="785"/>
      <c r="S41" s="783"/>
      <c r="T41" s="789">
        <f t="shared" si="0"/>
        <v>34513971.428571433</v>
      </c>
      <c r="V41" s="350"/>
    </row>
    <row r="42" spans="1:22">
      <c r="A42" s="16"/>
      <c r="B42" s="785" t="s">
        <v>460</v>
      </c>
      <c r="C42" s="783"/>
      <c r="D42" s="789"/>
      <c r="E42" s="785"/>
      <c r="F42" s="785"/>
      <c r="G42" s="785"/>
      <c r="H42" s="785"/>
      <c r="I42" s="785"/>
      <c r="J42" s="785"/>
      <c r="K42" s="785"/>
      <c r="L42" s="785"/>
      <c r="M42" s="785"/>
      <c r="N42" s="789"/>
      <c r="O42" s="783">
        <v>1</v>
      </c>
      <c r="P42" s="789">
        <v>3047100</v>
      </c>
      <c r="Q42" s="785"/>
      <c r="R42" s="785"/>
      <c r="S42" s="783"/>
      <c r="T42" s="789">
        <f t="shared" si="0"/>
        <v>3047100</v>
      </c>
      <c r="V42" s="350"/>
    </row>
    <row r="43" spans="1:22">
      <c r="A43" s="16"/>
      <c r="B43" s="789" t="s">
        <v>461</v>
      </c>
      <c r="C43" s="785"/>
      <c r="D43" s="785"/>
      <c r="E43" s="785"/>
      <c r="F43" s="785"/>
      <c r="G43" s="785"/>
      <c r="H43" s="785"/>
      <c r="I43" s="785"/>
      <c r="J43" s="785"/>
      <c r="K43" s="785"/>
      <c r="L43" s="785"/>
      <c r="M43" s="785"/>
      <c r="N43" s="789"/>
      <c r="O43" s="783">
        <v>1</v>
      </c>
      <c r="P43" s="789">
        <v>55622000</v>
      </c>
      <c r="Q43" s="785"/>
      <c r="R43" s="785"/>
      <c r="S43" s="783"/>
      <c r="T43" s="789">
        <f t="shared" si="0"/>
        <v>55622000</v>
      </c>
      <c r="V43" s="350"/>
    </row>
    <row r="44" spans="1:22">
      <c r="A44" s="16"/>
      <c r="B44" s="1163" t="s">
        <v>1511</v>
      </c>
      <c r="C44" s="1163"/>
      <c r="D44" s="1163"/>
      <c r="E44" s="1163"/>
      <c r="F44" s="1163"/>
      <c r="G44" s="1163"/>
      <c r="H44" s="1163"/>
      <c r="I44" s="1163"/>
      <c r="J44" s="1163"/>
      <c r="K44" s="1163"/>
      <c r="L44" s="1163"/>
      <c r="M44" s="1163"/>
      <c r="N44" s="1163"/>
      <c r="O44" s="1163"/>
      <c r="P44" s="1163"/>
      <c r="Q44" s="1163"/>
      <c r="R44" s="1163"/>
      <c r="S44" s="1163"/>
      <c r="T44" s="792">
        <f>SUM(T41:T43)</f>
        <v>93183071.428571433</v>
      </c>
      <c r="V44" s="350"/>
    </row>
    <row r="45" spans="1:22">
      <c r="A45" s="16"/>
      <c r="B45" s="790" t="s">
        <v>542</v>
      </c>
      <c r="C45" s="793">
        <f t="shared" ref="C45:S45" si="1">SUM(C7:C43)</f>
        <v>240</v>
      </c>
      <c r="D45" s="791">
        <f t="shared" si="1"/>
        <v>11306819.09</v>
      </c>
      <c r="E45" s="793">
        <f t="shared" si="1"/>
        <v>0</v>
      </c>
      <c r="F45" s="791">
        <f t="shared" si="1"/>
        <v>0</v>
      </c>
      <c r="G45" s="793">
        <f t="shared" si="1"/>
        <v>0</v>
      </c>
      <c r="H45" s="791">
        <f t="shared" si="1"/>
        <v>0</v>
      </c>
      <c r="I45" s="793">
        <f t="shared" si="1"/>
        <v>2</v>
      </c>
      <c r="J45" s="791">
        <f t="shared" si="1"/>
        <v>1675000</v>
      </c>
      <c r="K45" s="793">
        <f t="shared" si="1"/>
        <v>0</v>
      </c>
      <c r="L45" s="791">
        <f t="shared" si="1"/>
        <v>0</v>
      </c>
      <c r="M45" s="793">
        <f t="shared" si="1"/>
        <v>5</v>
      </c>
      <c r="N45" s="792">
        <f t="shared" si="1"/>
        <v>35416</v>
      </c>
      <c r="O45" s="793">
        <f t="shared" si="1"/>
        <v>6</v>
      </c>
      <c r="P45" s="791">
        <f t="shared" si="1"/>
        <v>93227907.428571433</v>
      </c>
      <c r="Q45" s="791">
        <f t="shared" si="1"/>
        <v>0</v>
      </c>
      <c r="R45" s="791">
        <f t="shared" si="1"/>
        <v>0</v>
      </c>
      <c r="S45" s="793">
        <f t="shared" si="1"/>
        <v>250</v>
      </c>
      <c r="T45" s="791">
        <f>SUM(T39+T44)</f>
        <v>106245142.51857144</v>
      </c>
    </row>
  </sheetData>
  <mergeCells count="15">
    <mergeCell ref="A4:A5"/>
    <mergeCell ref="A40:T40"/>
    <mergeCell ref="A6:T6"/>
    <mergeCell ref="B39:S39"/>
    <mergeCell ref="B44:S44"/>
    <mergeCell ref="M4:N4"/>
    <mergeCell ref="O4:P4"/>
    <mergeCell ref="Q4:R4"/>
    <mergeCell ref="S4:T4"/>
    <mergeCell ref="B4:B5"/>
    <mergeCell ref="C4:D4"/>
    <mergeCell ref="E4:F4"/>
    <mergeCell ref="G4:H4"/>
    <mergeCell ref="I4:J4"/>
    <mergeCell ref="K4:L4"/>
  </mergeCells>
  <pageMargins left="0.19685039370078741" right="0.19685039370078741" top="0.19685039370078741" bottom="0.27559055118110237" header="0.15748031496062992" footer="0.15748031496062992"/>
  <pageSetup paperSize="9" scale="5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DAC1-53DA-45BA-A01A-3230E0B28F69}">
  <sheetPr>
    <tabColor theme="6"/>
  </sheetPr>
  <dimension ref="A1:AC81"/>
  <sheetViews>
    <sheetView topLeftCell="E15" zoomScale="50" zoomScaleNormal="50" workbookViewId="0">
      <selection activeCell="X56" sqref="X55:X56"/>
    </sheetView>
  </sheetViews>
  <sheetFormatPr defaultColWidth="9" defaultRowHeight="24.6"/>
  <cols>
    <col min="1" max="1" width="9" style="14"/>
    <col min="2" max="2" width="55.5" style="14" customWidth="1"/>
    <col min="3" max="3" width="15.796875" style="14" customWidth="1"/>
    <col min="4" max="4" width="15.3984375" style="14" customWidth="1"/>
    <col min="5" max="8" width="14.5" style="14" customWidth="1"/>
    <col min="9" max="14" width="14.5" style="14" hidden="1" customWidth="1"/>
    <col min="15" max="15" width="14.5" style="397" customWidth="1"/>
    <col min="16" max="16" width="14.5" style="14" customWidth="1"/>
    <col min="17" max="17" width="15.796875" style="14" customWidth="1"/>
    <col min="18" max="18" width="18.19921875" style="14" customWidth="1"/>
    <col min="19" max="19" width="17.69921875" style="14" customWidth="1"/>
    <col min="20" max="20" width="18.296875" style="14" customWidth="1"/>
    <col min="21" max="21" width="12.69921875" style="14" customWidth="1"/>
    <col min="22" max="22" width="3.09765625" style="14" customWidth="1"/>
    <col min="23" max="23" width="53.59765625" style="14" bestFit="1" customWidth="1"/>
    <col min="24" max="24" width="59.09765625" style="14" bestFit="1" customWidth="1"/>
    <col min="25" max="29" width="15.5" style="14" customWidth="1"/>
    <col min="30" max="16384" width="9" style="14"/>
  </cols>
  <sheetData>
    <row r="1" spans="1:29" s="12" customFormat="1">
      <c r="A1" s="1178" t="s">
        <v>428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V1" s="694"/>
      <c r="W1" s="1179" t="s">
        <v>775</v>
      </c>
      <c r="X1" s="1179"/>
      <c r="Y1" s="1179"/>
      <c r="Z1" s="1179"/>
      <c r="AA1" s="1179"/>
      <c r="AB1" s="1179"/>
      <c r="AC1" s="1179"/>
    </row>
    <row r="2" spans="1:29" s="12" customFormat="1">
      <c r="A2" s="1178" t="s">
        <v>1512</v>
      </c>
      <c r="B2" s="1178"/>
      <c r="C2" s="1178"/>
      <c r="D2" s="1178"/>
      <c r="E2" s="1178"/>
      <c r="F2" s="1178"/>
      <c r="G2" s="1178"/>
      <c r="H2" s="1178"/>
      <c r="I2" s="1178"/>
      <c r="J2" s="1178"/>
      <c r="K2" s="1178"/>
      <c r="L2" s="1178"/>
      <c r="M2" s="1178"/>
      <c r="N2" s="1178"/>
      <c r="O2" s="1178"/>
      <c r="P2" s="1178"/>
      <c r="Q2" s="1178"/>
      <c r="R2" s="1178"/>
      <c r="S2" s="1178"/>
      <c r="T2" s="1178"/>
      <c r="V2" s="694"/>
      <c r="W2" s="1179" t="s">
        <v>776</v>
      </c>
      <c r="X2" s="1179"/>
      <c r="Y2" s="1179"/>
      <c r="Z2" s="1179"/>
      <c r="AA2" s="1179"/>
      <c r="AB2" s="1179"/>
      <c r="AC2" s="1179"/>
    </row>
    <row r="3" spans="1:29" s="12" customFormat="1">
      <c r="O3" s="715"/>
      <c r="V3" s="694"/>
      <c r="W3" s="1180" t="s">
        <v>1469</v>
      </c>
      <c r="X3" s="1180"/>
      <c r="Y3" s="1180"/>
      <c r="Z3" s="1180"/>
      <c r="AA3" s="1180"/>
      <c r="AB3" s="1180"/>
      <c r="AC3" s="1180"/>
    </row>
    <row r="4" spans="1:29" s="12" customFormat="1" ht="27" customHeight="1">
      <c r="A4" s="1164" t="s">
        <v>1530</v>
      </c>
      <c r="B4" s="1164" t="s">
        <v>137</v>
      </c>
      <c r="C4" s="1165" t="s">
        <v>184</v>
      </c>
      <c r="D4" s="1165"/>
      <c r="E4" s="1165" t="s">
        <v>185</v>
      </c>
      <c r="F4" s="1165"/>
      <c r="G4" s="1165" t="s">
        <v>186</v>
      </c>
      <c r="H4" s="1165"/>
      <c r="I4" s="1165" t="s">
        <v>187</v>
      </c>
      <c r="J4" s="1165"/>
      <c r="K4" s="1165" t="s">
        <v>188</v>
      </c>
      <c r="L4" s="1165"/>
      <c r="M4" s="1165" t="s">
        <v>189</v>
      </c>
      <c r="N4" s="1165"/>
      <c r="O4" s="1165" t="s">
        <v>190</v>
      </c>
      <c r="P4" s="1165"/>
      <c r="Q4" s="1165" t="s">
        <v>191</v>
      </c>
      <c r="R4" s="1165"/>
      <c r="S4" s="1165" t="s">
        <v>192</v>
      </c>
      <c r="T4" s="1165"/>
      <c r="V4" s="694"/>
      <c r="W4" s="1168" t="s">
        <v>778</v>
      </c>
      <c r="X4" s="1168" t="s">
        <v>779</v>
      </c>
      <c r="Y4" s="1170" t="s">
        <v>781</v>
      </c>
      <c r="Z4" s="1171"/>
      <c r="AA4" s="1171"/>
      <c r="AB4" s="1172"/>
      <c r="AC4" s="483" t="s">
        <v>213</v>
      </c>
    </row>
    <row r="5" spans="1:29" s="12" customFormat="1" ht="49.2">
      <c r="A5" s="1165"/>
      <c r="B5" s="1164"/>
      <c r="C5" s="794" t="s">
        <v>1532</v>
      </c>
      <c r="D5" s="794" t="s">
        <v>194</v>
      </c>
      <c r="E5" s="794" t="s">
        <v>1532</v>
      </c>
      <c r="F5" s="794" t="s">
        <v>194</v>
      </c>
      <c r="G5" s="794" t="s">
        <v>193</v>
      </c>
      <c r="H5" s="794" t="s">
        <v>194</v>
      </c>
      <c r="I5" s="794" t="s">
        <v>193</v>
      </c>
      <c r="J5" s="794" t="s">
        <v>194</v>
      </c>
      <c r="K5" s="794" t="s">
        <v>193</v>
      </c>
      <c r="L5" s="794" t="s">
        <v>194</v>
      </c>
      <c r="M5" s="794" t="s">
        <v>193</v>
      </c>
      <c r="N5" s="794" t="s">
        <v>194</v>
      </c>
      <c r="O5" s="794" t="s">
        <v>193</v>
      </c>
      <c r="P5" s="794" t="s">
        <v>194</v>
      </c>
      <c r="Q5" s="794" t="s">
        <v>193</v>
      </c>
      <c r="R5" s="794" t="s">
        <v>194</v>
      </c>
      <c r="S5" s="794" t="s">
        <v>193</v>
      </c>
      <c r="T5" s="794" t="s">
        <v>194</v>
      </c>
      <c r="V5" s="694"/>
      <c r="W5" s="1169"/>
      <c r="X5" s="1169"/>
      <c r="Y5" s="808" t="s">
        <v>782</v>
      </c>
      <c r="Z5" s="808" t="s">
        <v>783</v>
      </c>
      <c r="AA5" s="808" t="s">
        <v>784</v>
      </c>
      <c r="AB5" s="808" t="s">
        <v>785</v>
      </c>
      <c r="AC5" s="489"/>
    </row>
    <row r="6" spans="1:29" s="12" customFormat="1">
      <c r="A6" s="1160" t="s">
        <v>1531</v>
      </c>
      <c r="B6" s="1161"/>
      <c r="C6" s="1161"/>
      <c r="D6" s="1161"/>
      <c r="E6" s="1161"/>
      <c r="F6" s="1161"/>
      <c r="G6" s="1161"/>
      <c r="H6" s="1161"/>
      <c r="I6" s="1161"/>
      <c r="J6" s="1161"/>
      <c r="K6" s="1161"/>
      <c r="L6" s="1161"/>
      <c r="M6" s="1161"/>
      <c r="N6" s="1161"/>
      <c r="O6" s="1161"/>
      <c r="P6" s="1161"/>
      <c r="Q6" s="1161"/>
      <c r="R6" s="1161"/>
      <c r="S6" s="1161"/>
      <c r="T6" s="1162"/>
      <c r="V6" s="694"/>
      <c r="W6" s="795" t="s">
        <v>786</v>
      </c>
      <c r="X6" s="796"/>
      <c r="Y6" s="797"/>
      <c r="Z6" s="797"/>
      <c r="AA6" s="797"/>
      <c r="AB6" s="797"/>
      <c r="AC6" s="796"/>
    </row>
    <row r="7" spans="1:29">
      <c r="A7" s="51">
        <v>1</v>
      </c>
      <c r="B7" s="427" t="s">
        <v>462</v>
      </c>
      <c r="C7" s="51">
        <v>2</v>
      </c>
      <c r="D7" s="20">
        <v>300000</v>
      </c>
      <c r="E7" s="51"/>
      <c r="F7" s="20"/>
      <c r="G7" s="51"/>
      <c r="H7" s="16"/>
      <c r="I7" s="51"/>
      <c r="J7" s="16"/>
      <c r="K7" s="51"/>
      <c r="L7" s="16"/>
      <c r="M7" s="51"/>
      <c r="N7" s="16"/>
      <c r="O7" s="31"/>
      <c r="P7" s="20"/>
      <c r="Q7" s="51"/>
      <c r="R7" s="16"/>
      <c r="S7" s="51"/>
      <c r="T7" s="20">
        <f t="shared" ref="T7:T79" si="0">D7+F7+H7+J7+L7+N7+P7+R7</f>
        <v>300000</v>
      </c>
      <c r="V7" s="694"/>
      <c r="W7" s="798" t="s">
        <v>787</v>
      </c>
      <c r="X7" s="798"/>
      <c r="Y7" s="799"/>
      <c r="Z7" s="799"/>
      <c r="AA7" s="799"/>
      <c r="AB7" s="799"/>
      <c r="AC7" s="798"/>
    </row>
    <row r="8" spans="1:29">
      <c r="A8" s="51">
        <v>2</v>
      </c>
      <c r="B8" s="427" t="s">
        <v>463</v>
      </c>
      <c r="C8" s="51">
        <v>1</v>
      </c>
      <c r="D8" s="20">
        <v>150000</v>
      </c>
      <c r="E8" s="51"/>
      <c r="F8" s="20"/>
      <c r="G8" s="51"/>
      <c r="H8" s="16"/>
      <c r="I8" s="51"/>
      <c r="J8" s="16"/>
      <c r="K8" s="51"/>
      <c r="L8" s="16"/>
      <c r="M8" s="51"/>
      <c r="N8" s="16"/>
      <c r="O8" s="31"/>
      <c r="P8" s="20"/>
      <c r="Q8" s="51"/>
      <c r="R8" s="16"/>
      <c r="S8" s="51"/>
      <c r="T8" s="20">
        <f t="shared" si="0"/>
        <v>150000</v>
      </c>
      <c r="V8" s="694"/>
      <c r="W8" s="798" t="s">
        <v>1470</v>
      </c>
      <c r="X8" s="798" t="s">
        <v>1471</v>
      </c>
      <c r="Y8" s="799"/>
      <c r="Z8" s="800">
        <v>500000</v>
      </c>
      <c r="AA8" s="800"/>
      <c r="AB8" s="799"/>
      <c r="AC8" s="798"/>
    </row>
    <row r="9" spans="1:29">
      <c r="A9" s="51">
        <v>3</v>
      </c>
      <c r="B9" s="713" t="s">
        <v>464</v>
      </c>
      <c r="C9" s="51">
        <v>5</v>
      </c>
      <c r="D9" s="20">
        <v>20000</v>
      </c>
      <c r="E9" s="51"/>
      <c r="F9" s="20"/>
      <c r="G9" s="51"/>
      <c r="H9" s="20"/>
      <c r="I9" s="51"/>
      <c r="J9" s="20"/>
      <c r="K9" s="51"/>
      <c r="L9" s="16"/>
      <c r="M9" s="51"/>
      <c r="N9" s="20"/>
      <c r="O9" s="31"/>
      <c r="P9" s="20"/>
      <c r="Q9" s="51"/>
      <c r="R9" s="16"/>
      <c r="S9" s="51"/>
      <c r="T9" s="20">
        <f t="shared" si="0"/>
        <v>20000</v>
      </c>
      <c r="V9" s="694"/>
      <c r="W9" s="798"/>
      <c r="X9" s="798" t="s">
        <v>1472</v>
      </c>
      <c r="Y9" s="799"/>
      <c r="Z9" s="800">
        <v>200000</v>
      </c>
      <c r="AA9" s="800"/>
      <c r="AB9" s="799"/>
      <c r="AC9" s="798"/>
    </row>
    <row r="10" spans="1:29">
      <c r="A10" s="51">
        <v>4</v>
      </c>
      <c r="B10" s="714" t="s">
        <v>465</v>
      </c>
      <c r="C10" s="51"/>
      <c r="D10" s="20"/>
      <c r="E10" s="51"/>
      <c r="F10" s="20"/>
      <c r="G10" s="51"/>
      <c r="H10" s="20"/>
      <c r="I10" s="51"/>
      <c r="J10" s="20"/>
      <c r="K10" s="51"/>
      <c r="L10" s="20"/>
      <c r="M10" s="51"/>
      <c r="N10" s="20"/>
      <c r="O10" s="708">
        <v>1</v>
      </c>
      <c r="P10" s="20">
        <v>25000</v>
      </c>
      <c r="Q10" s="51"/>
      <c r="R10" s="20"/>
      <c r="S10" s="51"/>
      <c r="T10" s="20">
        <f t="shared" si="0"/>
        <v>25000</v>
      </c>
      <c r="V10" s="694"/>
      <c r="W10" s="798"/>
      <c r="X10" s="798" t="s">
        <v>1473</v>
      </c>
      <c r="Y10" s="799"/>
      <c r="Z10" s="800">
        <v>50000</v>
      </c>
      <c r="AA10" s="800"/>
      <c r="AB10" s="799"/>
      <c r="AC10" s="798"/>
    </row>
    <row r="11" spans="1:29">
      <c r="A11" s="51">
        <v>5</v>
      </c>
      <c r="B11" s="714" t="s">
        <v>466</v>
      </c>
      <c r="C11" s="51"/>
      <c r="D11" s="20"/>
      <c r="E11" s="51"/>
      <c r="F11" s="20"/>
      <c r="G11" s="51"/>
      <c r="H11" s="20"/>
      <c r="I11" s="51"/>
      <c r="J11" s="20"/>
      <c r="K11" s="51"/>
      <c r="L11" s="20"/>
      <c r="M11" s="51"/>
      <c r="N11" s="20"/>
      <c r="O11" s="708">
        <v>1</v>
      </c>
      <c r="P11" s="20">
        <v>4500</v>
      </c>
      <c r="Q11" s="51"/>
      <c r="R11" s="20"/>
      <c r="S11" s="51"/>
      <c r="T11" s="20">
        <f t="shared" si="0"/>
        <v>4500</v>
      </c>
      <c r="V11" s="694"/>
      <c r="W11" s="798"/>
      <c r="X11" s="798" t="s">
        <v>1474</v>
      </c>
      <c r="Y11" s="799"/>
      <c r="Z11" s="800">
        <v>200000</v>
      </c>
      <c r="AA11" s="800"/>
      <c r="AB11" s="799"/>
      <c r="AC11" s="798"/>
    </row>
    <row r="12" spans="1:29">
      <c r="A12" s="51">
        <v>6</v>
      </c>
      <c r="B12" s="714" t="s">
        <v>467</v>
      </c>
      <c r="C12" s="51"/>
      <c r="D12" s="20"/>
      <c r="E12" s="51"/>
      <c r="F12" s="20"/>
      <c r="G12" s="51"/>
      <c r="H12" s="20"/>
      <c r="I12" s="51"/>
      <c r="J12" s="20"/>
      <c r="K12" s="51"/>
      <c r="L12" s="20"/>
      <c r="M12" s="51"/>
      <c r="N12" s="20"/>
      <c r="O12" s="708">
        <v>2</v>
      </c>
      <c r="P12" s="20">
        <v>4000</v>
      </c>
      <c r="Q12" s="51"/>
      <c r="R12" s="20"/>
      <c r="S12" s="51"/>
      <c r="T12" s="20">
        <f t="shared" si="0"/>
        <v>4000</v>
      </c>
      <c r="V12" s="694"/>
      <c r="W12" s="798"/>
      <c r="X12" s="798" t="s">
        <v>1475</v>
      </c>
      <c r="Y12" s="799"/>
      <c r="Z12" s="800">
        <v>600000</v>
      </c>
      <c r="AA12" s="800"/>
      <c r="AB12" s="799"/>
      <c r="AC12" s="798"/>
    </row>
    <row r="13" spans="1:29">
      <c r="A13" s="51">
        <v>7</v>
      </c>
      <c r="B13" s="714" t="s">
        <v>468</v>
      </c>
      <c r="C13" s="51"/>
      <c r="D13" s="20"/>
      <c r="E13" s="51"/>
      <c r="F13" s="20"/>
      <c r="G13" s="51"/>
      <c r="H13" s="20"/>
      <c r="I13" s="51"/>
      <c r="J13" s="20"/>
      <c r="K13" s="51"/>
      <c r="L13" s="20"/>
      <c r="M13" s="51"/>
      <c r="N13" s="20"/>
      <c r="O13" s="708">
        <v>1</v>
      </c>
      <c r="P13" s="20">
        <v>1500</v>
      </c>
      <c r="Q13" s="51"/>
      <c r="R13" s="20"/>
      <c r="S13" s="51"/>
      <c r="T13" s="20">
        <f t="shared" si="0"/>
        <v>1500</v>
      </c>
      <c r="V13" s="694"/>
      <c r="W13" s="798"/>
      <c r="X13" s="798" t="s">
        <v>1476</v>
      </c>
      <c r="Y13" s="799"/>
      <c r="Z13" s="800"/>
      <c r="AA13" s="799">
        <v>271700</v>
      </c>
      <c r="AB13" s="799"/>
      <c r="AC13" s="798"/>
    </row>
    <row r="14" spans="1:29">
      <c r="A14" s="51">
        <v>8</v>
      </c>
      <c r="B14" s="714" t="s">
        <v>469</v>
      </c>
      <c r="C14" s="51"/>
      <c r="D14" s="20"/>
      <c r="E14" s="51"/>
      <c r="F14" s="20"/>
      <c r="G14" s="51"/>
      <c r="H14" s="20"/>
      <c r="I14" s="51"/>
      <c r="J14" s="20"/>
      <c r="K14" s="51"/>
      <c r="L14" s="20"/>
      <c r="M14" s="51"/>
      <c r="N14" s="20"/>
      <c r="O14" s="708">
        <v>1</v>
      </c>
      <c r="P14" s="20">
        <v>2500</v>
      </c>
      <c r="Q14" s="51"/>
      <c r="R14" s="20"/>
      <c r="S14" s="51"/>
      <c r="T14" s="20">
        <f t="shared" si="0"/>
        <v>2500</v>
      </c>
      <c r="V14" s="694"/>
      <c r="W14" s="798"/>
      <c r="X14" s="798" t="s">
        <v>1477</v>
      </c>
      <c r="Y14" s="799"/>
      <c r="Z14" s="799">
        <v>485900</v>
      </c>
      <c r="AA14" s="799"/>
      <c r="AB14" s="799"/>
      <c r="AC14" s="798"/>
    </row>
    <row r="15" spans="1:29">
      <c r="A15" s="51">
        <v>9</v>
      </c>
      <c r="B15" s="714" t="s">
        <v>470</v>
      </c>
      <c r="C15" s="51"/>
      <c r="D15" s="20"/>
      <c r="E15" s="51"/>
      <c r="F15" s="20"/>
      <c r="G15" s="51"/>
      <c r="H15" s="20"/>
      <c r="I15" s="51"/>
      <c r="J15" s="20"/>
      <c r="K15" s="51"/>
      <c r="L15" s="20"/>
      <c r="M15" s="51"/>
      <c r="N15" s="20"/>
      <c r="O15" s="708">
        <v>1</v>
      </c>
      <c r="P15" s="20">
        <v>7500</v>
      </c>
      <c r="Q15" s="51"/>
      <c r="R15" s="20"/>
      <c r="S15" s="51"/>
      <c r="T15" s="20">
        <f t="shared" si="0"/>
        <v>7500</v>
      </c>
      <c r="V15" s="694"/>
      <c r="W15" s="798"/>
      <c r="X15" s="798" t="s">
        <v>1478</v>
      </c>
      <c r="Y15" s="799"/>
      <c r="Z15" s="799">
        <v>150000</v>
      </c>
      <c r="AA15" s="799"/>
      <c r="AB15" s="799"/>
      <c r="AC15" s="798"/>
    </row>
    <row r="16" spans="1:29">
      <c r="A16" s="51">
        <v>10</v>
      </c>
      <c r="B16" s="714" t="s">
        <v>471</v>
      </c>
      <c r="C16" s="51"/>
      <c r="D16" s="20"/>
      <c r="E16" s="51"/>
      <c r="F16" s="20"/>
      <c r="G16" s="51"/>
      <c r="H16" s="20"/>
      <c r="I16" s="51"/>
      <c r="J16" s="20"/>
      <c r="K16" s="51"/>
      <c r="L16" s="20"/>
      <c r="M16" s="51"/>
      <c r="N16" s="20"/>
      <c r="O16" s="708">
        <v>1</v>
      </c>
      <c r="P16" s="20">
        <v>23000</v>
      </c>
      <c r="Q16" s="51"/>
      <c r="R16" s="20"/>
      <c r="S16" s="51"/>
      <c r="T16" s="20">
        <f t="shared" si="0"/>
        <v>23000</v>
      </c>
      <c r="V16" s="694"/>
      <c r="W16" s="798" t="s">
        <v>1479</v>
      </c>
      <c r="X16" s="801" t="s">
        <v>1480</v>
      </c>
      <c r="Y16" s="800"/>
      <c r="Z16" s="800">
        <v>6456951</v>
      </c>
      <c r="AA16" s="800"/>
      <c r="AB16" s="800"/>
      <c r="AC16" s="801"/>
    </row>
    <row r="17" spans="1:29">
      <c r="A17" s="51">
        <v>11</v>
      </c>
      <c r="B17" s="714" t="s">
        <v>472</v>
      </c>
      <c r="C17" s="51"/>
      <c r="D17" s="20"/>
      <c r="E17" s="51"/>
      <c r="F17" s="20"/>
      <c r="G17" s="51"/>
      <c r="H17" s="20"/>
      <c r="I17" s="51"/>
      <c r="J17" s="20"/>
      <c r="K17" s="51"/>
      <c r="L17" s="20"/>
      <c r="M17" s="51"/>
      <c r="N17" s="20"/>
      <c r="O17" s="708">
        <v>1</v>
      </c>
      <c r="P17" s="20">
        <v>5000</v>
      </c>
      <c r="Q17" s="51"/>
      <c r="R17" s="20"/>
      <c r="S17" s="51"/>
      <c r="T17" s="20">
        <f t="shared" si="0"/>
        <v>5000</v>
      </c>
      <c r="V17" s="694"/>
      <c r="W17" s="798"/>
      <c r="X17" s="801" t="s">
        <v>1481</v>
      </c>
      <c r="Y17" s="800"/>
      <c r="Z17" s="800">
        <v>50000</v>
      </c>
      <c r="AA17" s="800"/>
      <c r="AB17" s="800"/>
      <c r="AC17" s="801"/>
    </row>
    <row r="18" spans="1:29">
      <c r="A18" s="51">
        <v>12</v>
      </c>
      <c r="B18" s="714" t="s">
        <v>473</v>
      </c>
      <c r="C18" s="51"/>
      <c r="D18" s="20"/>
      <c r="E18" s="51"/>
      <c r="F18" s="20"/>
      <c r="G18" s="51"/>
      <c r="H18" s="20"/>
      <c r="I18" s="51"/>
      <c r="J18" s="20"/>
      <c r="K18" s="51"/>
      <c r="L18" s="20"/>
      <c r="M18" s="51"/>
      <c r="N18" s="20"/>
      <c r="O18" s="708">
        <v>1</v>
      </c>
      <c r="P18" s="20">
        <v>8000</v>
      </c>
      <c r="Q18" s="51"/>
      <c r="R18" s="20"/>
      <c r="S18" s="51"/>
      <c r="T18" s="20">
        <f t="shared" si="0"/>
        <v>8000</v>
      </c>
      <c r="V18" s="694"/>
      <c r="W18" s="798"/>
      <c r="X18" s="801" t="s">
        <v>1482</v>
      </c>
      <c r="Y18" s="800"/>
      <c r="Z18" s="800">
        <v>100000</v>
      </c>
      <c r="AA18" s="800"/>
      <c r="AB18" s="800"/>
      <c r="AC18" s="801"/>
    </row>
    <row r="19" spans="1:29">
      <c r="A19" s="51">
        <v>13</v>
      </c>
      <c r="B19" s="714" t="s">
        <v>474</v>
      </c>
      <c r="C19" s="51"/>
      <c r="D19" s="20"/>
      <c r="E19" s="51"/>
      <c r="F19" s="20"/>
      <c r="G19" s="51"/>
      <c r="H19" s="20"/>
      <c r="I19" s="51"/>
      <c r="J19" s="20"/>
      <c r="K19" s="51"/>
      <c r="L19" s="20"/>
      <c r="M19" s="51"/>
      <c r="N19" s="20"/>
      <c r="O19" s="708">
        <v>1</v>
      </c>
      <c r="P19" s="20">
        <v>5000</v>
      </c>
      <c r="Q19" s="51"/>
      <c r="R19" s="20"/>
      <c r="S19" s="51"/>
      <c r="T19" s="20">
        <f t="shared" si="0"/>
        <v>5000</v>
      </c>
      <c r="V19" s="694"/>
      <c r="W19" s="798"/>
      <c r="X19" s="801" t="s">
        <v>1483</v>
      </c>
      <c r="Y19" s="800"/>
      <c r="Z19" s="800">
        <v>500000</v>
      </c>
      <c r="AA19" s="800"/>
      <c r="AB19" s="800"/>
      <c r="AC19" s="801"/>
    </row>
    <row r="20" spans="1:29">
      <c r="A20" s="51">
        <v>14</v>
      </c>
      <c r="B20" s="714" t="s">
        <v>475</v>
      </c>
      <c r="C20" s="51"/>
      <c r="D20" s="20"/>
      <c r="E20" s="51"/>
      <c r="F20" s="20"/>
      <c r="G20" s="51"/>
      <c r="H20" s="20"/>
      <c r="I20" s="51"/>
      <c r="J20" s="20"/>
      <c r="K20" s="51"/>
      <c r="L20" s="20"/>
      <c r="M20" s="51"/>
      <c r="N20" s="20"/>
      <c r="O20" s="708">
        <v>2</v>
      </c>
      <c r="P20" s="20">
        <v>6000</v>
      </c>
      <c r="Q20" s="51"/>
      <c r="R20" s="20"/>
      <c r="S20" s="51"/>
      <c r="T20" s="20">
        <f t="shared" si="0"/>
        <v>6000</v>
      </c>
      <c r="V20" s="694"/>
      <c r="W20" s="798"/>
      <c r="X20" s="798"/>
      <c r="Y20" s="799"/>
      <c r="Z20" s="799"/>
      <c r="AA20" s="799"/>
      <c r="AB20" s="799"/>
      <c r="AC20" s="798"/>
    </row>
    <row r="21" spans="1:29">
      <c r="A21" s="51">
        <v>15</v>
      </c>
      <c r="B21" s="714" t="s">
        <v>476</v>
      </c>
      <c r="C21" s="51"/>
      <c r="D21" s="20"/>
      <c r="E21" s="51"/>
      <c r="F21" s="20"/>
      <c r="G21" s="51"/>
      <c r="H21" s="20"/>
      <c r="I21" s="51"/>
      <c r="J21" s="20"/>
      <c r="K21" s="51"/>
      <c r="L21" s="20"/>
      <c r="M21" s="51"/>
      <c r="N21" s="20"/>
      <c r="O21" s="708">
        <v>2</v>
      </c>
      <c r="P21" s="20">
        <v>46000</v>
      </c>
      <c r="Q21" s="51"/>
      <c r="R21" s="20"/>
      <c r="S21" s="51"/>
      <c r="T21" s="20">
        <f t="shared" si="0"/>
        <v>46000</v>
      </c>
      <c r="V21" s="694"/>
      <c r="W21" s="798" t="s">
        <v>1484</v>
      </c>
      <c r="X21" s="798" t="s">
        <v>1485</v>
      </c>
      <c r="Y21" s="798"/>
      <c r="Z21" s="799">
        <v>100000</v>
      </c>
      <c r="AA21" s="799"/>
      <c r="AB21" s="799"/>
      <c r="AC21" s="798"/>
    </row>
    <row r="22" spans="1:29">
      <c r="A22" s="51">
        <v>16</v>
      </c>
      <c r="B22" s="714" t="s">
        <v>477</v>
      </c>
      <c r="C22" s="51"/>
      <c r="D22" s="20"/>
      <c r="E22" s="51"/>
      <c r="F22" s="20"/>
      <c r="G22" s="51"/>
      <c r="H22" s="20"/>
      <c r="I22" s="51"/>
      <c r="J22" s="20"/>
      <c r="K22" s="51"/>
      <c r="L22" s="20"/>
      <c r="M22" s="51"/>
      <c r="N22" s="20"/>
      <c r="O22" s="708">
        <v>1</v>
      </c>
      <c r="P22" s="20">
        <v>4500</v>
      </c>
      <c r="Q22" s="51"/>
      <c r="R22" s="20"/>
      <c r="S22" s="51"/>
      <c r="T22" s="20">
        <f t="shared" si="0"/>
        <v>4500</v>
      </c>
      <c r="V22" s="694"/>
      <c r="W22" s="798"/>
      <c r="X22" s="798" t="s">
        <v>1486</v>
      </c>
      <c r="Y22" s="799"/>
      <c r="Z22" s="800">
        <v>526995</v>
      </c>
      <c r="AA22" s="799"/>
      <c r="AB22" s="799"/>
      <c r="AC22" s="798"/>
    </row>
    <row r="23" spans="1:29">
      <c r="A23" s="51">
        <v>17</v>
      </c>
      <c r="B23" s="714" t="s">
        <v>478</v>
      </c>
      <c r="C23" s="51"/>
      <c r="D23" s="20"/>
      <c r="E23" s="51"/>
      <c r="F23" s="20"/>
      <c r="G23" s="51"/>
      <c r="H23" s="20"/>
      <c r="I23" s="51"/>
      <c r="J23" s="20"/>
      <c r="K23" s="51"/>
      <c r="L23" s="20"/>
      <c r="M23" s="51"/>
      <c r="N23" s="20"/>
      <c r="O23" s="708">
        <v>1</v>
      </c>
      <c r="P23" s="20">
        <v>17000</v>
      </c>
      <c r="Q23" s="51"/>
      <c r="R23" s="20"/>
      <c r="S23" s="51"/>
      <c r="T23" s="20">
        <f t="shared" si="0"/>
        <v>17000</v>
      </c>
      <c r="V23" s="694"/>
      <c r="W23" s="798"/>
      <c r="X23" s="798" t="s">
        <v>1487</v>
      </c>
      <c r="Y23" s="799"/>
      <c r="Z23" s="799">
        <v>50000</v>
      </c>
      <c r="AA23" s="799"/>
      <c r="AB23" s="799"/>
      <c r="AC23" s="798"/>
    </row>
    <row r="24" spans="1:29">
      <c r="A24" s="51">
        <v>18</v>
      </c>
      <c r="B24" s="714" t="s">
        <v>479</v>
      </c>
      <c r="C24" s="51"/>
      <c r="D24" s="20"/>
      <c r="E24" s="51"/>
      <c r="F24" s="20"/>
      <c r="G24" s="51"/>
      <c r="H24" s="20"/>
      <c r="I24" s="51"/>
      <c r="J24" s="20"/>
      <c r="K24" s="51"/>
      <c r="L24" s="20"/>
      <c r="M24" s="51"/>
      <c r="N24" s="20"/>
      <c r="O24" s="708">
        <v>1</v>
      </c>
      <c r="P24" s="20">
        <v>3000</v>
      </c>
      <c r="Q24" s="51"/>
      <c r="R24" s="20"/>
      <c r="S24" s="51"/>
      <c r="T24" s="20">
        <f t="shared" si="0"/>
        <v>3000</v>
      </c>
      <c r="V24" s="694"/>
      <c r="W24" s="798"/>
      <c r="X24" s="798"/>
      <c r="Y24" s="799"/>
      <c r="Z24" s="799"/>
      <c r="AA24" s="799"/>
      <c r="AB24" s="799"/>
      <c r="AC24" s="798"/>
    </row>
    <row r="25" spans="1:29">
      <c r="A25" s="51">
        <v>19</v>
      </c>
      <c r="B25" s="714" t="s">
        <v>480</v>
      </c>
      <c r="C25" s="51"/>
      <c r="D25" s="20"/>
      <c r="E25" s="51"/>
      <c r="F25" s="20"/>
      <c r="G25" s="51"/>
      <c r="H25" s="20"/>
      <c r="I25" s="51"/>
      <c r="J25" s="20"/>
      <c r="K25" s="51"/>
      <c r="L25" s="20"/>
      <c r="M25" s="51"/>
      <c r="N25" s="20"/>
      <c r="O25" s="708">
        <v>2</v>
      </c>
      <c r="P25" s="20">
        <v>30000</v>
      </c>
      <c r="Q25" s="51"/>
      <c r="R25" s="20"/>
      <c r="S25" s="51"/>
      <c r="T25" s="20">
        <f t="shared" si="0"/>
        <v>30000</v>
      </c>
      <c r="V25" s="694"/>
      <c r="W25" s="798" t="s">
        <v>1488</v>
      </c>
      <c r="X25" s="798" t="s">
        <v>1489</v>
      </c>
      <c r="Y25" s="799"/>
      <c r="Z25" s="799">
        <v>1441600</v>
      </c>
      <c r="AA25" s="799"/>
      <c r="AB25" s="799"/>
      <c r="AC25" s="798"/>
    </row>
    <row r="26" spans="1:29">
      <c r="A26" s="51">
        <v>20</v>
      </c>
      <c r="B26" s="714" t="s">
        <v>481</v>
      </c>
      <c r="C26" s="51"/>
      <c r="D26" s="20"/>
      <c r="E26" s="51"/>
      <c r="F26" s="20"/>
      <c r="G26" s="51"/>
      <c r="H26" s="20"/>
      <c r="I26" s="51"/>
      <c r="J26" s="20"/>
      <c r="K26" s="51"/>
      <c r="L26" s="20"/>
      <c r="M26" s="51"/>
      <c r="N26" s="20"/>
      <c r="O26" s="708">
        <v>3</v>
      </c>
      <c r="P26" s="20">
        <v>15000</v>
      </c>
      <c r="Q26" s="51"/>
      <c r="R26" s="20"/>
      <c r="S26" s="51"/>
      <c r="T26" s="20">
        <f t="shared" si="0"/>
        <v>15000</v>
      </c>
      <c r="V26" s="694"/>
      <c r="W26" s="798"/>
      <c r="X26" s="798" t="s">
        <v>1490</v>
      </c>
      <c r="Y26" s="799"/>
      <c r="Z26" s="800">
        <v>800000</v>
      </c>
      <c r="AA26" s="799"/>
      <c r="AB26" s="799"/>
      <c r="AC26" s="798"/>
    </row>
    <row r="27" spans="1:29">
      <c r="A27" s="51">
        <v>21</v>
      </c>
      <c r="B27" s="714" t="s">
        <v>482</v>
      </c>
      <c r="C27" s="51"/>
      <c r="D27" s="20"/>
      <c r="E27" s="51"/>
      <c r="F27" s="20"/>
      <c r="G27" s="51"/>
      <c r="H27" s="20"/>
      <c r="I27" s="51"/>
      <c r="J27" s="20"/>
      <c r="K27" s="51"/>
      <c r="L27" s="20"/>
      <c r="M27" s="51"/>
      <c r="N27" s="20"/>
      <c r="O27" s="708">
        <v>1</v>
      </c>
      <c r="P27" s="20">
        <v>4000</v>
      </c>
      <c r="Q27" s="51"/>
      <c r="R27" s="20"/>
      <c r="S27" s="51"/>
      <c r="T27" s="20">
        <f t="shared" si="0"/>
        <v>4000</v>
      </c>
      <c r="V27" s="694"/>
      <c r="W27" s="798" t="s">
        <v>1491</v>
      </c>
      <c r="X27" s="695" t="s">
        <v>1492</v>
      </c>
      <c r="Y27" s="799"/>
      <c r="Z27" s="696">
        <v>50000</v>
      </c>
      <c r="AA27" s="799"/>
      <c r="AB27" s="799"/>
      <c r="AC27" s="798"/>
    </row>
    <row r="28" spans="1:29">
      <c r="A28" s="51">
        <v>22</v>
      </c>
      <c r="B28" s="714" t="s">
        <v>483</v>
      </c>
      <c r="C28" s="51"/>
      <c r="D28" s="20"/>
      <c r="E28" s="51"/>
      <c r="F28" s="20"/>
      <c r="G28" s="51"/>
      <c r="H28" s="20"/>
      <c r="I28" s="51"/>
      <c r="J28" s="20"/>
      <c r="K28" s="51"/>
      <c r="L28" s="20"/>
      <c r="M28" s="51"/>
      <c r="N28" s="20"/>
      <c r="O28" s="708">
        <v>2</v>
      </c>
      <c r="P28" s="20">
        <v>6000</v>
      </c>
      <c r="Q28" s="51"/>
      <c r="R28" s="20"/>
      <c r="S28" s="51"/>
      <c r="T28" s="20">
        <f t="shared" si="0"/>
        <v>6000</v>
      </c>
      <c r="V28" s="694"/>
      <c r="W28" s="798"/>
      <c r="X28" s="798"/>
      <c r="Y28" s="799"/>
      <c r="Z28" s="799"/>
      <c r="AA28" s="799"/>
      <c r="AB28" s="799"/>
      <c r="AC28" s="798"/>
    </row>
    <row r="29" spans="1:29">
      <c r="A29" s="51">
        <v>23</v>
      </c>
      <c r="B29" s="714" t="s">
        <v>484</v>
      </c>
      <c r="C29" s="51"/>
      <c r="D29" s="20"/>
      <c r="E29" s="51"/>
      <c r="F29" s="20"/>
      <c r="G29" s="51"/>
      <c r="H29" s="20"/>
      <c r="I29" s="51"/>
      <c r="J29" s="20"/>
      <c r="K29" s="51"/>
      <c r="L29" s="20"/>
      <c r="M29" s="51"/>
      <c r="N29" s="20"/>
      <c r="O29" s="708">
        <v>1</v>
      </c>
      <c r="P29" s="20">
        <v>1300</v>
      </c>
      <c r="Q29" s="51"/>
      <c r="R29" s="20"/>
      <c r="S29" s="51"/>
      <c r="T29" s="20">
        <f t="shared" si="0"/>
        <v>1300</v>
      </c>
      <c r="V29" s="694"/>
      <c r="W29" s="802" t="s">
        <v>790</v>
      </c>
      <c r="X29" s="798"/>
      <c r="Y29" s="799"/>
      <c r="Z29" s="799"/>
      <c r="AA29" s="799"/>
      <c r="AB29" s="799"/>
      <c r="AC29" s="798"/>
    </row>
    <row r="30" spans="1:29">
      <c r="A30" s="51">
        <v>24</v>
      </c>
      <c r="B30" s="714" t="s">
        <v>485</v>
      </c>
      <c r="C30" s="51"/>
      <c r="D30" s="20"/>
      <c r="E30" s="51"/>
      <c r="F30" s="20"/>
      <c r="G30" s="51"/>
      <c r="H30" s="20"/>
      <c r="I30" s="51"/>
      <c r="J30" s="20"/>
      <c r="K30" s="51"/>
      <c r="L30" s="20"/>
      <c r="M30" s="51"/>
      <c r="N30" s="20"/>
      <c r="O30" s="708">
        <v>1</v>
      </c>
      <c r="P30" s="20">
        <v>8500</v>
      </c>
      <c r="Q30" s="51"/>
      <c r="R30" s="20"/>
      <c r="S30" s="51"/>
      <c r="T30" s="20">
        <f t="shared" si="0"/>
        <v>8500</v>
      </c>
      <c r="V30" s="694"/>
      <c r="W30" s="798" t="s">
        <v>1493</v>
      </c>
      <c r="X30" s="798"/>
      <c r="Y30" s="799"/>
      <c r="Z30" s="799"/>
      <c r="AA30" s="799"/>
      <c r="AB30" s="799"/>
      <c r="AC30" s="798"/>
    </row>
    <row r="31" spans="1:29">
      <c r="A31" s="51">
        <v>25</v>
      </c>
      <c r="B31" s="714" t="s">
        <v>486</v>
      </c>
      <c r="C31" s="51"/>
      <c r="D31" s="20"/>
      <c r="E31" s="51"/>
      <c r="F31" s="20"/>
      <c r="G31" s="51"/>
      <c r="H31" s="20"/>
      <c r="I31" s="51"/>
      <c r="J31" s="20"/>
      <c r="K31" s="51"/>
      <c r="L31" s="20"/>
      <c r="M31" s="51"/>
      <c r="N31" s="20"/>
      <c r="O31" s="708">
        <v>1</v>
      </c>
      <c r="P31" s="20">
        <v>1500</v>
      </c>
      <c r="Q31" s="51"/>
      <c r="R31" s="20"/>
      <c r="S31" s="51"/>
      <c r="T31" s="20">
        <f t="shared" si="0"/>
        <v>1500</v>
      </c>
      <c r="V31" s="694"/>
      <c r="W31" s="798"/>
      <c r="X31" s="798"/>
      <c r="Y31" s="799"/>
      <c r="Z31" s="799"/>
      <c r="AA31" s="799"/>
      <c r="AB31" s="799"/>
      <c r="AC31" s="798"/>
    </row>
    <row r="32" spans="1:29">
      <c r="A32" s="51">
        <v>26</v>
      </c>
      <c r="B32" s="714" t="s">
        <v>487</v>
      </c>
      <c r="C32" s="51"/>
      <c r="D32" s="20"/>
      <c r="E32" s="51"/>
      <c r="F32" s="20"/>
      <c r="G32" s="51"/>
      <c r="H32" s="20"/>
      <c r="I32" s="51"/>
      <c r="J32" s="20"/>
      <c r="K32" s="51"/>
      <c r="L32" s="20"/>
      <c r="M32" s="51"/>
      <c r="N32" s="20"/>
      <c r="O32" s="708">
        <v>5</v>
      </c>
      <c r="P32" s="20">
        <v>3750</v>
      </c>
      <c r="Q32" s="51"/>
      <c r="R32" s="20"/>
      <c r="S32" s="51"/>
      <c r="T32" s="20">
        <f t="shared" si="0"/>
        <v>3750</v>
      </c>
      <c r="V32" s="694"/>
      <c r="W32" s="798" t="s">
        <v>1494</v>
      </c>
      <c r="X32" s="798" t="s">
        <v>1495</v>
      </c>
      <c r="Y32" s="799"/>
      <c r="Z32" s="803">
        <v>100000</v>
      </c>
      <c r="AA32" s="803"/>
      <c r="AB32" s="799"/>
      <c r="AC32" s="798"/>
    </row>
    <row r="33" spans="1:29">
      <c r="A33" s="51">
        <v>27</v>
      </c>
      <c r="B33" s="714" t="s">
        <v>488</v>
      </c>
      <c r="C33" s="51"/>
      <c r="D33" s="20"/>
      <c r="E33" s="51"/>
      <c r="F33" s="20"/>
      <c r="G33" s="51"/>
      <c r="H33" s="20"/>
      <c r="I33" s="51"/>
      <c r="J33" s="20"/>
      <c r="K33" s="51"/>
      <c r="L33" s="20"/>
      <c r="M33" s="51"/>
      <c r="N33" s="20"/>
      <c r="O33" s="708">
        <v>5</v>
      </c>
      <c r="P33" s="20">
        <v>15000</v>
      </c>
      <c r="Q33" s="51"/>
      <c r="R33" s="20"/>
      <c r="S33" s="51"/>
      <c r="T33" s="20">
        <f t="shared" si="0"/>
        <v>15000</v>
      </c>
      <c r="V33" s="694"/>
      <c r="W33" s="798"/>
      <c r="X33" s="798" t="s">
        <v>1496</v>
      </c>
      <c r="Y33" s="799"/>
      <c r="Z33" s="803"/>
      <c r="AA33" s="803">
        <v>668000</v>
      </c>
      <c r="AB33" s="799"/>
      <c r="AC33" s="798"/>
    </row>
    <row r="34" spans="1:29">
      <c r="A34" s="51">
        <v>28</v>
      </c>
      <c r="B34" s="714" t="s">
        <v>489</v>
      </c>
      <c r="C34" s="51"/>
      <c r="D34" s="20"/>
      <c r="E34" s="51"/>
      <c r="F34" s="20"/>
      <c r="G34" s="51"/>
      <c r="H34" s="20"/>
      <c r="I34" s="51"/>
      <c r="J34" s="20"/>
      <c r="K34" s="51"/>
      <c r="L34" s="20"/>
      <c r="M34" s="51"/>
      <c r="N34" s="20"/>
      <c r="O34" s="708">
        <v>2</v>
      </c>
      <c r="P34" s="20">
        <v>19000</v>
      </c>
      <c r="Q34" s="51"/>
      <c r="R34" s="20"/>
      <c r="S34" s="51"/>
      <c r="T34" s="20">
        <f t="shared" si="0"/>
        <v>19000</v>
      </c>
      <c r="V34" s="694"/>
      <c r="W34" s="798"/>
      <c r="X34" s="798" t="s">
        <v>1497</v>
      </c>
      <c r="Y34" s="799"/>
      <c r="Z34" s="803">
        <v>100000</v>
      </c>
      <c r="AA34" s="803"/>
      <c r="AB34" s="799"/>
      <c r="AC34" s="798"/>
    </row>
    <row r="35" spans="1:29">
      <c r="A35" s="51">
        <v>29</v>
      </c>
      <c r="B35" s="714" t="s">
        <v>490</v>
      </c>
      <c r="C35" s="51"/>
      <c r="D35" s="20"/>
      <c r="E35" s="51"/>
      <c r="F35" s="20"/>
      <c r="G35" s="51"/>
      <c r="H35" s="20"/>
      <c r="I35" s="51"/>
      <c r="J35" s="20"/>
      <c r="K35" s="51"/>
      <c r="L35" s="20"/>
      <c r="M35" s="51"/>
      <c r="N35" s="20"/>
      <c r="O35" s="708">
        <v>1</v>
      </c>
      <c r="P35" s="20">
        <v>6500</v>
      </c>
      <c r="Q35" s="51"/>
      <c r="R35" s="20"/>
      <c r="S35" s="51"/>
      <c r="T35" s="20">
        <f t="shared" si="0"/>
        <v>6500</v>
      </c>
      <c r="V35" s="694"/>
      <c r="W35" s="798"/>
      <c r="X35" s="798" t="s">
        <v>1498</v>
      </c>
      <c r="Y35" s="799"/>
      <c r="Z35" s="803"/>
      <c r="AA35" s="803">
        <v>300000</v>
      </c>
      <c r="AB35" s="799"/>
      <c r="AC35" s="798"/>
    </row>
    <row r="36" spans="1:29">
      <c r="A36" s="51">
        <v>30</v>
      </c>
      <c r="B36" s="714" t="s">
        <v>491</v>
      </c>
      <c r="C36" s="51"/>
      <c r="D36" s="20"/>
      <c r="E36" s="51"/>
      <c r="F36" s="20"/>
      <c r="G36" s="51"/>
      <c r="H36" s="20"/>
      <c r="I36" s="51"/>
      <c r="J36" s="20"/>
      <c r="K36" s="51"/>
      <c r="L36" s="20"/>
      <c r="M36" s="51"/>
      <c r="N36" s="20"/>
      <c r="O36" s="708">
        <v>1</v>
      </c>
      <c r="P36" s="20">
        <v>5000</v>
      </c>
      <c r="Q36" s="51"/>
      <c r="R36" s="20"/>
      <c r="S36" s="51"/>
      <c r="T36" s="20">
        <f t="shared" si="0"/>
        <v>5000</v>
      </c>
      <c r="V36" s="694"/>
      <c r="W36" s="798"/>
      <c r="X36" s="801" t="s">
        <v>1499</v>
      </c>
      <c r="Y36" s="800"/>
      <c r="Z36" s="800"/>
      <c r="AA36" s="800">
        <v>100000</v>
      </c>
      <c r="AB36" s="800"/>
      <c r="AC36" s="801"/>
    </row>
    <row r="37" spans="1:29">
      <c r="A37" s="51">
        <v>31</v>
      </c>
      <c r="B37" s="714" t="s">
        <v>492</v>
      </c>
      <c r="C37" s="51"/>
      <c r="D37" s="20"/>
      <c r="E37" s="51"/>
      <c r="F37" s="20"/>
      <c r="G37" s="51"/>
      <c r="H37" s="20"/>
      <c r="I37" s="51"/>
      <c r="J37" s="20"/>
      <c r="K37" s="51"/>
      <c r="L37" s="20"/>
      <c r="M37" s="51"/>
      <c r="N37" s="20"/>
      <c r="O37" s="708">
        <v>1</v>
      </c>
      <c r="P37" s="20">
        <v>23000</v>
      </c>
      <c r="Q37" s="51"/>
      <c r="R37" s="20"/>
      <c r="S37" s="51"/>
      <c r="T37" s="20">
        <f t="shared" si="0"/>
        <v>23000</v>
      </c>
      <c r="V37" s="694"/>
      <c r="W37" s="798"/>
      <c r="X37" s="801" t="s">
        <v>1500</v>
      </c>
      <c r="Y37" s="800"/>
      <c r="Z37" s="800">
        <v>100000</v>
      </c>
      <c r="AA37" s="800"/>
      <c r="AB37" s="800"/>
      <c r="AC37" s="801"/>
    </row>
    <row r="38" spans="1:29">
      <c r="A38" s="51">
        <v>32</v>
      </c>
      <c r="B38" s="714" t="s">
        <v>493</v>
      </c>
      <c r="C38" s="51"/>
      <c r="D38" s="20"/>
      <c r="E38" s="51"/>
      <c r="F38" s="20"/>
      <c r="G38" s="51"/>
      <c r="H38" s="20"/>
      <c r="I38" s="51"/>
      <c r="J38" s="20"/>
      <c r="K38" s="51"/>
      <c r="L38" s="20"/>
      <c r="M38" s="51"/>
      <c r="N38" s="20"/>
      <c r="O38" s="708">
        <v>1</v>
      </c>
      <c r="P38" s="20">
        <v>30000</v>
      </c>
      <c r="Q38" s="51"/>
      <c r="R38" s="20"/>
      <c r="S38" s="51"/>
      <c r="T38" s="20">
        <f t="shared" si="0"/>
        <v>30000</v>
      </c>
      <c r="V38" s="694"/>
      <c r="W38" s="798" t="s">
        <v>1501</v>
      </c>
      <c r="X38" s="798"/>
      <c r="Y38" s="799"/>
      <c r="Z38" s="799"/>
      <c r="AA38" s="799"/>
      <c r="AB38" s="799"/>
      <c r="AC38" s="798"/>
    </row>
    <row r="39" spans="1:29">
      <c r="A39" s="51">
        <v>33</v>
      </c>
      <c r="B39" s="714" t="s">
        <v>494</v>
      </c>
      <c r="C39" s="51"/>
      <c r="D39" s="20"/>
      <c r="E39" s="51"/>
      <c r="F39" s="20"/>
      <c r="G39" s="51"/>
      <c r="H39" s="20"/>
      <c r="I39" s="51"/>
      <c r="J39" s="20"/>
      <c r="K39" s="51"/>
      <c r="L39" s="20"/>
      <c r="M39" s="51"/>
      <c r="N39" s="20"/>
      <c r="O39" s="708">
        <v>1</v>
      </c>
      <c r="P39" s="20">
        <v>40200</v>
      </c>
      <c r="Q39" s="51"/>
      <c r="R39" s="20"/>
      <c r="S39" s="51"/>
      <c r="T39" s="20">
        <f t="shared" si="0"/>
        <v>40200</v>
      </c>
      <c r="V39" s="694"/>
      <c r="W39" s="804"/>
      <c r="X39" s="798"/>
      <c r="Y39" s="799"/>
      <c r="Z39" s="799"/>
      <c r="AA39" s="799"/>
      <c r="AB39" s="799"/>
      <c r="AC39" s="798"/>
    </row>
    <row r="40" spans="1:29">
      <c r="A40" s="51">
        <v>34</v>
      </c>
      <c r="B40" s="714" t="s">
        <v>495</v>
      </c>
      <c r="C40" s="51"/>
      <c r="D40" s="20"/>
      <c r="E40" s="51"/>
      <c r="F40" s="20"/>
      <c r="G40" s="51"/>
      <c r="H40" s="20"/>
      <c r="I40" s="51"/>
      <c r="J40" s="20"/>
      <c r="K40" s="51"/>
      <c r="L40" s="20"/>
      <c r="M40" s="51"/>
      <c r="N40" s="20"/>
      <c r="O40" s="708">
        <v>1</v>
      </c>
      <c r="P40" s="20">
        <v>3450</v>
      </c>
      <c r="Q40" s="51"/>
      <c r="R40" s="20"/>
      <c r="S40" s="51"/>
      <c r="T40" s="20">
        <f t="shared" si="0"/>
        <v>3450</v>
      </c>
      <c r="V40" s="694"/>
      <c r="W40" s="798" t="s">
        <v>793</v>
      </c>
      <c r="X40" s="798"/>
      <c r="Y40" s="799"/>
      <c r="Z40" s="799"/>
      <c r="AA40" s="799"/>
      <c r="AB40" s="799"/>
      <c r="AC40" s="798"/>
    </row>
    <row r="41" spans="1:29">
      <c r="A41" s="51">
        <v>35</v>
      </c>
      <c r="B41" s="714" t="s">
        <v>496</v>
      </c>
      <c r="C41" s="51"/>
      <c r="D41" s="20"/>
      <c r="E41" s="51"/>
      <c r="F41" s="20"/>
      <c r="G41" s="51"/>
      <c r="H41" s="20"/>
      <c r="I41" s="51"/>
      <c r="J41" s="20"/>
      <c r="K41" s="51"/>
      <c r="L41" s="20"/>
      <c r="M41" s="51"/>
      <c r="N41" s="20"/>
      <c r="O41" s="708">
        <v>2</v>
      </c>
      <c r="P41" s="20">
        <v>26400</v>
      </c>
      <c r="Q41" s="51"/>
      <c r="R41" s="20"/>
      <c r="S41" s="51"/>
      <c r="T41" s="20">
        <f t="shared" si="0"/>
        <v>26400</v>
      </c>
      <c r="V41" s="694"/>
      <c r="W41" s="805" t="s">
        <v>1502</v>
      </c>
      <c r="X41" s="798"/>
      <c r="Y41" s="799"/>
      <c r="Z41" s="799"/>
      <c r="AA41" s="799"/>
      <c r="AB41" s="799"/>
      <c r="AC41" s="798"/>
    </row>
    <row r="42" spans="1:29">
      <c r="A42" s="51">
        <v>36</v>
      </c>
      <c r="B42" s="714" t="s">
        <v>497</v>
      </c>
      <c r="C42" s="51"/>
      <c r="D42" s="20"/>
      <c r="E42" s="51"/>
      <c r="F42" s="20"/>
      <c r="G42" s="51"/>
      <c r="H42" s="20"/>
      <c r="I42" s="51"/>
      <c r="J42" s="20"/>
      <c r="K42" s="51"/>
      <c r="L42" s="20"/>
      <c r="M42" s="51"/>
      <c r="N42" s="20"/>
      <c r="O42" s="708">
        <v>1</v>
      </c>
      <c r="P42" s="20">
        <v>8000</v>
      </c>
      <c r="Q42" s="51"/>
      <c r="R42" s="20"/>
      <c r="S42" s="51"/>
      <c r="T42" s="20">
        <f t="shared" si="0"/>
        <v>8000</v>
      </c>
      <c r="V42" s="694"/>
      <c r="W42" s="802" t="s">
        <v>1503</v>
      </c>
      <c r="X42" s="695"/>
      <c r="Y42" s="697"/>
      <c r="Z42" s="799"/>
      <c r="AA42" s="799"/>
      <c r="AB42" s="799"/>
      <c r="AC42" s="798"/>
    </row>
    <row r="43" spans="1:29">
      <c r="A43" s="51">
        <v>37</v>
      </c>
      <c r="B43" s="714" t="s">
        <v>498</v>
      </c>
      <c r="C43" s="51"/>
      <c r="D43" s="20"/>
      <c r="E43" s="51"/>
      <c r="F43" s="20"/>
      <c r="G43" s="51"/>
      <c r="H43" s="20"/>
      <c r="I43" s="51"/>
      <c r="J43" s="20"/>
      <c r="K43" s="51"/>
      <c r="L43" s="20"/>
      <c r="M43" s="51"/>
      <c r="N43" s="20"/>
      <c r="O43" s="708">
        <v>1</v>
      </c>
      <c r="P43" s="20">
        <v>23000</v>
      </c>
      <c r="Q43" s="51"/>
      <c r="R43" s="20"/>
      <c r="S43" s="51"/>
      <c r="T43" s="20">
        <f t="shared" si="0"/>
        <v>23000</v>
      </c>
      <c r="V43" s="694"/>
      <c r="W43" s="806" t="s">
        <v>1504</v>
      </c>
      <c r="X43" s="798"/>
      <c r="Y43" s="799"/>
      <c r="Z43" s="799"/>
      <c r="AA43" s="799"/>
      <c r="AB43" s="799"/>
      <c r="AC43" s="798"/>
    </row>
    <row r="44" spans="1:29">
      <c r="A44" s="51">
        <v>38</v>
      </c>
      <c r="B44" s="462" t="s">
        <v>257</v>
      </c>
      <c r="C44" s="51"/>
      <c r="D44" s="20"/>
      <c r="E44" s="51"/>
      <c r="F44" s="20"/>
      <c r="G44" s="51"/>
      <c r="H44" s="20"/>
      <c r="I44" s="51"/>
      <c r="J44" s="20"/>
      <c r="K44" s="51"/>
      <c r="L44" s="20"/>
      <c r="M44" s="51"/>
      <c r="N44" s="20"/>
      <c r="O44" s="711"/>
      <c r="P44" s="20"/>
      <c r="Q44" s="318">
        <v>1</v>
      </c>
      <c r="R44" s="20">
        <v>240000</v>
      </c>
      <c r="S44" s="51"/>
      <c r="T44" s="20">
        <f t="shared" si="0"/>
        <v>240000</v>
      </c>
      <c r="V44" s="694"/>
      <c r="W44" s="806"/>
      <c r="X44" s="798" t="s">
        <v>1505</v>
      </c>
      <c r="Y44" s="799"/>
      <c r="Z44" s="800">
        <v>543000</v>
      </c>
      <c r="AA44" s="799"/>
      <c r="AB44" s="799"/>
      <c r="AC44" s="798"/>
    </row>
    <row r="45" spans="1:29">
      <c r="A45" s="51">
        <v>39</v>
      </c>
      <c r="B45" s="462" t="s">
        <v>499</v>
      </c>
      <c r="C45" s="51"/>
      <c r="D45" s="20"/>
      <c r="E45" s="51"/>
      <c r="F45" s="20"/>
      <c r="G45" s="51"/>
      <c r="H45" s="20"/>
      <c r="I45" s="51"/>
      <c r="J45" s="20"/>
      <c r="K45" s="51"/>
      <c r="L45" s="20"/>
      <c r="M45" s="51"/>
      <c r="N45" s="20"/>
      <c r="O45" s="711"/>
      <c r="P45" s="20"/>
      <c r="Q45" s="318">
        <v>100</v>
      </c>
      <c r="R45" s="20">
        <v>70000</v>
      </c>
      <c r="S45" s="51"/>
      <c r="T45" s="20">
        <f t="shared" si="0"/>
        <v>70000</v>
      </c>
      <c r="V45" s="694"/>
      <c r="W45" s="806"/>
      <c r="X45" s="798"/>
      <c r="Y45" s="799"/>
      <c r="Z45" s="799"/>
      <c r="AA45" s="799"/>
      <c r="AB45" s="799"/>
      <c r="AC45" s="798"/>
    </row>
    <row r="46" spans="1:29">
      <c r="A46" s="51">
        <v>40</v>
      </c>
      <c r="B46" s="462" t="s">
        <v>500</v>
      </c>
      <c r="C46" s="51"/>
      <c r="D46" s="20"/>
      <c r="E46" s="51"/>
      <c r="F46" s="20"/>
      <c r="G46" s="51"/>
      <c r="H46" s="20"/>
      <c r="I46" s="51"/>
      <c r="J46" s="20"/>
      <c r="K46" s="51"/>
      <c r="L46" s="20"/>
      <c r="M46" s="51"/>
      <c r="N46" s="20"/>
      <c r="O46" s="711"/>
      <c r="P46" s="20"/>
      <c r="Q46" s="318">
        <v>5</v>
      </c>
      <c r="R46" s="20">
        <v>12500</v>
      </c>
      <c r="S46" s="51"/>
      <c r="T46" s="20">
        <f t="shared" si="0"/>
        <v>12500</v>
      </c>
      <c r="V46" s="694"/>
      <c r="W46" s="798" t="s">
        <v>1506</v>
      </c>
      <c r="X46" s="798"/>
      <c r="Y46" s="799"/>
      <c r="Z46" s="799"/>
      <c r="AA46" s="799"/>
      <c r="AB46" s="799"/>
      <c r="AC46" s="798"/>
    </row>
    <row r="47" spans="1:29">
      <c r="A47" s="51">
        <v>41</v>
      </c>
      <c r="B47" s="16" t="s">
        <v>501</v>
      </c>
      <c r="C47" s="51"/>
      <c r="D47" s="20"/>
      <c r="E47" s="51"/>
      <c r="F47" s="20"/>
      <c r="G47" s="51"/>
      <c r="H47" s="20"/>
      <c r="I47" s="51"/>
      <c r="J47" s="20"/>
      <c r="K47" s="51"/>
      <c r="L47" s="20"/>
      <c r="M47" s="51"/>
      <c r="N47" s="20"/>
      <c r="O47" s="711"/>
      <c r="P47" s="20"/>
      <c r="Q47" s="318">
        <v>5</v>
      </c>
      <c r="R47" s="20">
        <v>18500</v>
      </c>
      <c r="S47" s="51"/>
      <c r="T47" s="20">
        <f t="shared" si="0"/>
        <v>18500</v>
      </c>
      <c r="V47" s="694"/>
      <c r="W47" s="805"/>
      <c r="X47" s="802"/>
      <c r="Y47" s="807"/>
      <c r="Z47" s="807"/>
      <c r="AA47" s="807"/>
      <c r="AB47" s="807"/>
      <c r="AC47" s="802"/>
    </row>
    <row r="48" spans="1:29">
      <c r="A48" s="51">
        <v>42</v>
      </c>
      <c r="B48" s="462" t="s">
        <v>502</v>
      </c>
      <c r="C48" s="51"/>
      <c r="D48" s="20"/>
      <c r="E48" s="51"/>
      <c r="F48" s="20"/>
      <c r="G48" s="51"/>
      <c r="H48" s="20"/>
      <c r="I48" s="51"/>
      <c r="J48" s="20"/>
      <c r="K48" s="51"/>
      <c r="L48" s="20"/>
      <c r="M48" s="51"/>
      <c r="N48" s="20"/>
      <c r="O48" s="711"/>
      <c r="P48" s="20"/>
      <c r="Q48" s="318">
        <v>1</v>
      </c>
      <c r="R48" s="20">
        <v>28000</v>
      </c>
      <c r="S48" s="51"/>
      <c r="T48" s="20">
        <f t="shared" si="0"/>
        <v>28000</v>
      </c>
      <c r="V48" s="694"/>
      <c r="W48" s="796" t="s">
        <v>1507</v>
      </c>
      <c r="X48" s="796"/>
      <c r="Y48" s="797"/>
      <c r="Z48" s="797"/>
      <c r="AA48" s="797"/>
      <c r="AB48" s="797"/>
      <c r="AC48" s="796"/>
    </row>
    <row r="49" spans="1:29">
      <c r="A49" s="51">
        <v>43</v>
      </c>
      <c r="B49" s="462" t="s">
        <v>503</v>
      </c>
      <c r="C49" s="51"/>
      <c r="D49" s="20"/>
      <c r="E49" s="51"/>
      <c r="F49" s="20"/>
      <c r="G49" s="51"/>
      <c r="H49" s="20"/>
      <c r="I49" s="51"/>
      <c r="J49" s="20"/>
      <c r="K49" s="51"/>
      <c r="L49" s="20"/>
      <c r="M49" s="51"/>
      <c r="N49" s="20"/>
      <c r="O49" s="711"/>
      <c r="P49" s="20"/>
      <c r="Q49" s="318">
        <v>2</v>
      </c>
      <c r="R49" s="20">
        <v>88000</v>
      </c>
      <c r="S49" s="51"/>
      <c r="T49" s="20">
        <f t="shared" si="0"/>
        <v>88000</v>
      </c>
      <c r="V49" s="694"/>
      <c r="W49" s="798" t="s">
        <v>1508</v>
      </c>
      <c r="X49" s="798"/>
      <c r="Y49" s="799"/>
      <c r="Z49" s="799"/>
      <c r="AA49" s="799"/>
      <c r="AB49" s="799"/>
      <c r="AC49" s="798"/>
    </row>
    <row r="50" spans="1:29">
      <c r="A50" s="51">
        <v>44</v>
      </c>
      <c r="B50" s="462" t="s">
        <v>504</v>
      </c>
      <c r="C50" s="51"/>
      <c r="D50" s="20"/>
      <c r="E50" s="51"/>
      <c r="F50" s="20"/>
      <c r="G50" s="51"/>
      <c r="H50" s="20"/>
      <c r="I50" s="51"/>
      <c r="J50" s="20"/>
      <c r="K50" s="51"/>
      <c r="L50" s="20"/>
      <c r="M50" s="51"/>
      <c r="N50" s="20"/>
      <c r="O50" s="711"/>
      <c r="P50" s="20"/>
      <c r="Q50" s="318">
        <v>2</v>
      </c>
      <c r="R50" s="20">
        <v>30000</v>
      </c>
      <c r="S50" s="51"/>
      <c r="T50" s="20">
        <f t="shared" si="0"/>
        <v>30000</v>
      </c>
      <c r="V50" s="694"/>
      <c r="W50" s="1173" t="s">
        <v>1511</v>
      </c>
      <c r="X50" s="1174"/>
      <c r="Y50" s="810">
        <v>0</v>
      </c>
      <c r="Z50" s="810">
        <f>SUM(Z8:Z49)</f>
        <v>13104446</v>
      </c>
      <c r="AA50" s="810">
        <f>SUM(AA8:AA49)</f>
        <v>1339700</v>
      </c>
      <c r="AB50" s="810"/>
      <c r="AC50" s="810">
        <f>Z50+AA50</f>
        <v>14444146</v>
      </c>
    </row>
    <row r="51" spans="1:29" ht="25.2" thickBot="1">
      <c r="A51" s="51">
        <v>45</v>
      </c>
      <c r="B51" s="462" t="s">
        <v>500</v>
      </c>
      <c r="C51" s="51"/>
      <c r="D51" s="20"/>
      <c r="E51" s="51"/>
      <c r="F51" s="20"/>
      <c r="G51" s="51"/>
      <c r="H51" s="20"/>
      <c r="I51" s="51"/>
      <c r="J51" s="20"/>
      <c r="K51" s="51"/>
      <c r="L51" s="20"/>
      <c r="M51" s="51"/>
      <c r="N51" s="20"/>
      <c r="O51" s="711"/>
      <c r="P51" s="20"/>
      <c r="Q51" s="52">
        <v>1</v>
      </c>
      <c r="R51" s="20">
        <v>2500</v>
      </c>
      <c r="S51" s="51"/>
      <c r="T51" s="20">
        <f t="shared" si="0"/>
        <v>2500</v>
      </c>
      <c r="W51" s="1175" t="s">
        <v>542</v>
      </c>
      <c r="X51" s="1176"/>
      <c r="Y51" s="1176"/>
      <c r="Z51" s="1176"/>
      <c r="AA51" s="1176"/>
      <c r="AB51" s="1177"/>
      <c r="AC51" s="811">
        <f>+AC50+T80</f>
        <v>16694616.129999999</v>
      </c>
    </row>
    <row r="52" spans="1:29" ht="25.2" thickTop="1">
      <c r="A52" s="51">
        <v>46</v>
      </c>
      <c r="B52" s="462" t="s">
        <v>505</v>
      </c>
      <c r="C52" s="51"/>
      <c r="D52" s="20"/>
      <c r="E52" s="51"/>
      <c r="F52" s="20"/>
      <c r="G52" s="51"/>
      <c r="H52" s="20"/>
      <c r="I52" s="51"/>
      <c r="J52" s="20"/>
      <c r="K52" s="51"/>
      <c r="L52" s="20"/>
      <c r="M52" s="51"/>
      <c r="N52" s="20"/>
      <c r="O52" s="711"/>
      <c r="P52" s="20"/>
      <c r="Q52" s="52">
        <v>1</v>
      </c>
      <c r="R52" s="20">
        <v>10000</v>
      </c>
      <c r="S52" s="51"/>
      <c r="T52" s="20">
        <f t="shared" si="0"/>
        <v>10000</v>
      </c>
      <c r="V52" s="17"/>
    </row>
    <row r="53" spans="1:29">
      <c r="A53" s="51">
        <v>47</v>
      </c>
      <c r="B53" s="462" t="s">
        <v>505</v>
      </c>
      <c r="C53" s="51"/>
      <c r="D53" s="20"/>
      <c r="E53" s="51"/>
      <c r="F53" s="20"/>
      <c r="G53" s="51"/>
      <c r="H53" s="20"/>
      <c r="I53" s="51"/>
      <c r="J53" s="20"/>
      <c r="K53" s="51"/>
      <c r="L53" s="20"/>
      <c r="M53" s="51"/>
      <c r="N53" s="20"/>
      <c r="O53" s="711"/>
      <c r="P53" s="20"/>
      <c r="Q53" s="52">
        <v>1</v>
      </c>
      <c r="R53" s="20">
        <v>10000</v>
      </c>
      <c r="S53" s="51"/>
      <c r="T53" s="20">
        <f t="shared" si="0"/>
        <v>10000</v>
      </c>
      <c r="V53" s="17"/>
    </row>
    <row r="54" spans="1:29">
      <c r="A54" s="51">
        <v>48</v>
      </c>
      <c r="B54" s="462" t="s">
        <v>506</v>
      </c>
      <c r="C54" s="51"/>
      <c r="D54" s="20"/>
      <c r="E54" s="51"/>
      <c r="F54" s="20"/>
      <c r="G54" s="51"/>
      <c r="H54" s="20"/>
      <c r="I54" s="51"/>
      <c r="J54" s="20"/>
      <c r="K54" s="51"/>
      <c r="L54" s="20"/>
      <c r="M54" s="51"/>
      <c r="N54" s="20"/>
      <c r="O54" s="711"/>
      <c r="P54" s="20"/>
      <c r="Q54" s="52">
        <v>2</v>
      </c>
      <c r="R54" s="20">
        <v>34000</v>
      </c>
      <c r="S54" s="51"/>
      <c r="T54" s="20">
        <f t="shared" si="0"/>
        <v>34000</v>
      </c>
      <c r="V54" s="17"/>
    </row>
    <row r="55" spans="1:29">
      <c r="A55" s="51">
        <v>49</v>
      </c>
      <c r="B55" s="462" t="s">
        <v>500</v>
      </c>
      <c r="C55" s="51"/>
      <c r="D55" s="20"/>
      <c r="E55" s="51"/>
      <c r="F55" s="20"/>
      <c r="G55" s="51"/>
      <c r="H55" s="20"/>
      <c r="I55" s="51"/>
      <c r="J55" s="20"/>
      <c r="K55" s="51"/>
      <c r="L55" s="20"/>
      <c r="M55" s="51"/>
      <c r="N55" s="20"/>
      <c r="O55" s="711"/>
      <c r="P55" s="20"/>
      <c r="Q55" s="52">
        <v>2</v>
      </c>
      <c r="R55" s="20">
        <v>5000</v>
      </c>
      <c r="S55" s="51"/>
      <c r="T55" s="20">
        <f t="shared" si="0"/>
        <v>5000</v>
      </c>
      <c r="V55" s="17"/>
    </row>
    <row r="56" spans="1:29">
      <c r="A56" s="51">
        <v>50</v>
      </c>
      <c r="B56" s="462" t="s">
        <v>507</v>
      </c>
      <c r="C56" s="51"/>
      <c r="D56" s="20"/>
      <c r="E56" s="51"/>
      <c r="F56" s="20"/>
      <c r="G56" s="51"/>
      <c r="H56" s="20"/>
      <c r="I56" s="51"/>
      <c r="J56" s="20"/>
      <c r="K56" s="51"/>
      <c r="L56" s="20"/>
      <c r="M56" s="51"/>
      <c r="N56" s="20"/>
      <c r="O56" s="711"/>
      <c r="P56" s="20"/>
      <c r="Q56" s="52">
        <v>1</v>
      </c>
      <c r="R56" s="20">
        <v>5990</v>
      </c>
      <c r="S56" s="51"/>
      <c r="T56" s="20">
        <f t="shared" si="0"/>
        <v>5990</v>
      </c>
      <c r="V56" s="17"/>
    </row>
    <row r="57" spans="1:29">
      <c r="A57" s="51">
        <v>51</v>
      </c>
      <c r="B57" s="462" t="s">
        <v>506</v>
      </c>
      <c r="C57" s="51"/>
      <c r="D57" s="20"/>
      <c r="E57" s="51"/>
      <c r="F57" s="20"/>
      <c r="G57" s="51"/>
      <c r="H57" s="20"/>
      <c r="I57" s="51"/>
      <c r="J57" s="20"/>
      <c r="K57" s="51"/>
      <c r="L57" s="20"/>
      <c r="M57" s="51"/>
      <c r="N57" s="20"/>
      <c r="O57" s="711"/>
      <c r="P57" s="20"/>
      <c r="Q57" s="52">
        <v>1</v>
      </c>
      <c r="R57" s="20">
        <v>17000</v>
      </c>
      <c r="S57" s="51"/>
      <c r="T57" s="20">
        <f t="shared" si="0"/>
        <v>17000</v>
      </c>
      <c r="V57" s="17"/>
    </row>
    <row r="58" spans="1:29">
      <c r="A58" s="51">
        <v>52</v>
      </c>
      <c r="B58" s="462" t="s">
        <v>500</v>
      </c>
      <c r="C58" s="51"/>
      <c r="D58" s="20"/>
      <c r="E58" s="51"/>
      <c r="F58" s="20"/>
      <c r="G58" s="51"/>
      <c r="H58" s="20"/>
      <c r="I58" s="51"/>
      <c r="J58" s="20"/>
      <c r="K58" s="51"/>
      <c r="L58" s="20"/>
      <c r="M58" s="51"/>
      <c r="N58" s="20"/>
      <c r="O58" s="711"/>
      <c r="P58" s="20"/>
      <c r="Q58" s="52">
        <v>2</v>
      </c>
      <c r="R58" s="20">
        <v>5000</v>
      </c>
      <c r="S58" s="51"/>
      <c r="T58" s="20">
        <f t="shared" si="0"/>
        <v>5000</v>
      </c>
      <c r="V58" s="17"/>
    </row>
    <row r="59" spans="1:29">
      <c r="A59" s="51">
        <v>53</v>
      </c>
      <c r="B59" s="462" t="s">
        <v>500</v>
      </c>
      <c r="C59" s="51"/>
      <c r="D59" s="20"/>
      <c r="E59" s="51"/>
      <c r="F59" s="20"/>
      <c r="G59" s="51"/>
      <c r="H59" s="20"/>
      <c r="I59" s="51"/>
      <c r="J59" s="20"/>
      <c r="K59" s="51"/>
      <c r="L59" s="20"/>
      <c r="M59" s="51"/>
      <c r="N59" s="20"/>
      <c r="O59" s="711"/>
      <c r="P59" s="20"/>
      <c r="Q59" s="52">
        <v>1</v>
      </c>
      <c r="R59" s="20">
        <v>2500</v>
      </c>
      <c r="S59" s="51"/>
      <c r="T59" s="20">
        <f t="shared" si="0"/>
        <v>2500</v>
      </c>
      <c r="V59" s="17"/>
    </row>
    <row r="60" spans="1:29">
      <c r="A60" s="51">
        <v>54</v>
      </c>
      <c r="B60" s="462" t="s">
        <v>508</v>
      </c>
      <c r="C60" s="51"/>
      <c r="D60" s="20"/>
      <c r="E60" s="51"/>
      <c r="F60" s="20"/>
      <c r="G60" s="51"/>
      <c r="H60" s="20"/>
      <c r="I60" s="51"/>
      <c r="J60" s="20"/>
      <c r="K60" s="51"/>
      <c r="L60" s="20"/>
      <c r="M60" s="51"/>
      <c r="N60" s="20"/>
      <c r="O60" s="711"/>
      <c r="P60" s="20"/>
      <c r="Q60" s="52">
        <v>1</v>
      </c>
      <c r="R60" s="20">
        <v>13000</v>
      </c>
      <c r="S60" s="51"/>
      <c r="T60" s="20">
        <f t="shared" si="0"/>
        <v>13000</v>
      </c>
      <c r="V60" s="17"/>
    </row>
    <row r="61" spans="1:29">
      <c r="A61" s="51">
        <v>55</v>
      </c>
      <c r="B61" s="462" t="s">
        <v>506</v>
      </c>
      <c r="C61" s="51"/>
      <c r="D61" s="20"/>
      <c r="E61" s="51"/>
      <c r="F61" s="20"/>
      <c r="G61" s="51"/>
      <c r="H61" s="20"/>
      <c r="I61" s="51"/>
      <c r="J61" s="20"/>
      <c r="K61" s="51"/>
      <c r="L61" s="20"/>
      <c r="M61" s="51"/>
      <c r="N61" s="20"/>
      <c r="O61" s="711"/>
      <c r="P61" s="20"/>
      <c r="Q61" s="52">
        <v>1</v>
      </c>
      <c r="R61" s="20">
        <v>17000</v>
      </c>
      <c r="S61" s="51"/>
      <c r="T61" s="20">
        <f t="shared" si="0"/>
        <v>17000</v>
      </c>
      <c r="V61" s="17"/>
    </row>
    <row r="62" spans="1:29">
      <c r="A62" s="51">
        <v>56</v>
      </c>
      <c r="B62" s="16" t="s">
        <v>509</v>
      </c>
      <c r="C62" s="51"/>
      <c r="D62" s="20"/>
      <c r="E62" s="51"/>
      <c r="F62" s="20"/>
      <c r="G62" s="51"/>
      <c r="H62" s="20"/>
      <c r="I62" s="51"/>
      <c r="J62" s="20"/>
      <c r="K62" s="51"/>
      <c r="L62" s="20"/>
      <c r="M62" s="51"/>
      <c r="N62" s="20"/>
      <c r="O62" s="711"/>
      <c r="P62" s="20"/>
      <c r="Q62" s="52">
        <v>2</v>
      </c>
      <c r="R62" s="20">
        <v>8000</v>
      </c>
      <c r="S62" s="51"/>
      <c r="T62" s="20">
        <f t="shared" si="0"/>
        <v>8000</v>
      </c>
      <c r="V62" s="17"/>
    </row>
    <row r="63" spans="1:29">
      <c r="A63" s="51">
        <v>57</v>
      </c>
      <c r="B63" s="462" t="s">
        <v>500</v>
      </c>
      <c r="C63" s="51"/>
      <c r="D63" s="20"/>
      <c r="E63" s="51"/>
      <c r="F63" s="20"/>
      <c r="G63" s="51"/>
      <c r="H63" s="20"/>
      <c r="I63" s="51"/>
      <c r="J63" s="20"/>
      <c r="K63" s="51"/>
      <c r="L63" s="20"/>
      <c r="M63" s="51"/>
      <c r="N63" s="20"/>
      <c r="O63" s="711"/>
      <c r="P63" s="20"/>
      <c r="Q63" s="52">
        <v>1</v>
      </c>
      <c r="R63" s="20">
        <v>2500</v>
      </c>
      <c r="S63" s="51"/>
      <c r="T63" s="20">
        <f t="shared" si="0"/>
        <v>2500</v>
      </c>
      <c r="V63" s="17"/>
    </row>
    <row r="64" spans="1:29">
      <c r="A64" s="51">
        <v>58</v>
      </c>
      <c r="B64" s="462" t="s">
        <v>500</v>
      </c>
      <c r="C64" s="51"/>
      <c r="D64" s="20"/>
      <c r="E64" s="51"/>
      <c r="F64" s="20"/>
      <c r="G64" s="51"/>
      <c r="H64" s="20"/>
      <c r="I64" s="51"/>
      <c r="J64" s="20"/>
      <c r="K64" s="51"/>
      <c r="L64" s="20"/>
      <c r="M64" s="51"/>
      <c r="N64" s="20"/>
      <c r="O64" s="711"/>
      <c r="P64" s="20"/>
      <c r="Q64" s="52">
        <v>1</v>
      </c>
      <c r="R64" s="20">
        <v>2500</v>
      </c>
      <c r="S64" s="51"/>
      <c r="T64" s="20">
        <f t="shared" si="0"/>
        <v>2500</v>
      </c>
      <c r="V64" s="17"/>
    </row>
    <row r="65" spans="1:22">
      <c r="A65" s="51">
        <v>59</v>
      </c>
      <c r="B65" s="16" t="s">
        <v>501</v>
      </c>
      <c r="C65" s="51"/>
      <c r="D65" s="20"/>
      <c r="E65" s="51"/>
      <c r="F65" s="20"/>
      <c r="G65" s="51"/>
      <c r="H65" s="20"/>
      <c r="I65" s="51"/>
      <c r="J65" s="20"/>
      <c r="K65" s="51"/>
      <c r="L65" s="20"/>
      <c r="M65" s="51"/>
      <c r="N65" s="20"/>
      <c r="O65" s="711"/>
      <c r="P65" s="20"/>
      <c r="Q65" s="318">
        <v>1</v>
      </c>
      <c r="R65" s="20">
        <v>3700</v>
      </c>
      <c r="S65" s="51"/>
      <c r="T65" s="20">
        <f t="shared" si="0"/>
        <v>3700</v>
      </c>
      <c r="V65" s="17"/>
    </row>
    <row r="66" spans="1:22">
      <c r="A66" s="51">
        <v>60</v>
      </c>
      <c r="B66" s="462" t="s">
        <v>506</v>
      </c>
      <c r="C66" s="51"/>
      <c r="D66" s="20"/>
      <c r="E66" s="51"/>
      <c r="F66" s="20"/>
      <c r="G66" s="51"/>
      <c r="H66" s="20"/>
      <c r="I66" s="51"/>
      <c r="J66" s="20"/>
      <c r="K66" s="51"/>
      <c r="L66" s="20"/>
      <c r="M66" s="51"/>
      <c r="N66" s="20"/>
      <c r="O66" s="711"/>
      <c r="P66" s="20"/>
      <c r="Q66" s="52">
        <v>1</v>
      </c>
      <c r="R66" s="20">
        <v>17000</v>
      </c>
      <c r="S66" s="51"/>
      <c r="T66" s="20">
        <f t="shared" si="0"/>
        <v>17000</v>
      </c>
      <c r="V66" s="17"/>
    </row>
    <row r="67" spans="1:22">
      <c r="A67" s="51">
        <v>61</v>
      </c>
      <c r="B67" s="462" t="s">
        <v>500</v>
      </c>
      <c r="C67" s="51"/>
      <c r="D67" s="20"/>
      <c r="E67" s="51"/>
      <c r="F67" s="20"/>
      <c r="G67" s="51"/>
      <c r="H67" s="20"/>
      <c r="I67" s="51"/>
      <c r="J67" s="20"/>
      <c r="K67" s="51"/>
      <c r="L67" s="20"/>
      <c r="M67" s="51"/>
      <c r="N67" s="20"/>
      <c r="O67" s="711"/>
      <c r="P67" s="20"/>
      <c r="Q67" s="52">
        <v>1</v>
      </c>
      <c r="R67" s="20">
        <v>2500</v>
      </c>
      <c r="S67" s="51"/>
      <c r="T67" s="20">
        <f t="shared" si="0"/>
        <v>2500</v>
      </c>
      <c r="V67" s="17"/>
    </row>
    <row r="68" spans="1:22">
      <c r="A68" s="51">
        <v>62</v>
      </c>
      <c r="B68" s="462" t="s">
        <v>510</v>
      </c>
      <c r="C68" s="51"/>
      <c r="D68" s="20"/>
      <c r="E68" s="51"/>
      <c r="F68" s="20"/>
      <c r="G68" s="51"/>
      <c r="H68" s="20"/>
      <c r="I68" s="51"/>
      <c r="J68" s="20"/>
      <c r="K68" s="51"/>
      <c r="L68" s="20"/>
      <c r="M68" s="51"/>
      <c r="N68" s="20"/>
      <c r="O68" s="711"/>
      <c r="P68" s="20"/>
      <c r="Q68" s="52">
        <v>1</v>
      </c>
      <c r="R68" s="20">
        <v>2600</v>
      </c>
      <c r="S68" s="51"/>
      <c r="T68" s="20">
        <f t="shared" si="0"/>
        <v>2600</v>
      </c>
      <c r="V68" s="17"/>
    </row>
    <row r="69" spans="1:22">
      <c r="A69" s="51">
        <v>63</v>
      </c>
      <c r="B69" s="462" t="s">
        <v>500</v>
      </c>
      <c r="C69" s="51"/>
      <c r="D69" s="20"/>
      <c r="E69" s="51"/>
      <c r="F69" s="20"/>
      <c r="G69" s="51"/>
      <c r="H69" s="20"/>
      <c r="I69" s="51"/>
      <c r="J69" s="20"/>
      <c r="K69" s="51"/>
      <c r="L69" s="20"/>
      <c r="M69" s="51"/>
      <c r="N69" s="20"/>
      <c r="O69" s="711"/>
      <c r="P69" s="20"/>
      <c r="Q69" s="31">
        <v>3</v>
      </c>
      <c r="R69" s="20">
        <v>7500</v>
      </c>
      <c r="S69" s="51"/>
      <c r="T69" s="20">
        <f t="shared" si="0"/>
        <v>7500</v>
      </c>
      <c r="V69" s="17"/>
    </row>
    <row r="70" spans="1:22">
      <c r="A70" s="51">
        <v>64</v>
      </c>
      <c r="B70" s="709" t="s">
        <v>511</v>
      </c>
      <c r="C70" s="51"/>
      <c r="D70" s="20"/>
      <c r="E70" s="51"/>
      <c r="F70" s="20"/>
      <c r="G70" s="51"/>
      <c r="H70" s="20"/>
      <c r="I70" s="51"/>
      <c r="J70" s="20"/>
      <c r="K70" s="51"/>
      <c r="L70" s="20"/>
      <c r="M70" s="51"/>
      <c r="N70" s="20"/>
      <c r="O70" s="710">
        <v>1</v>
      </c>
      <c r="P70" s="20">
        <v>50000</v>
      </c>
      <c r="Q70" s="51"/>
      <c r="R70" s="20"/>
      <c r="S70" s="51"/>
      <c r="T70" s="20">
        <f t="shared" si="0"/>
        <v>50000</v>
      </c>
      <c r="V70" s="17"/>
    </row>
    <row r="71" spans="1:22">
      <c r="A71" s="51">
        <v>65</v>
      </c>
      <c r="B71" s="709" t="s">
        <v>512</v>
      </c>
      <c r="C71" s="51"/>
      <c r="D71" s="20"/>
      <c r="E71" s="51"/>
      <c r="F71" s="20"/>
      <c r="G71" s="51"/>
      <c r="H71" s="20"/>
      <c r="I71" s="51"/>
      <c r="J71" s="20"/>
      <c r="K71" s="51"/>
      <c r="L71" s="20"/>
      <c r="M71" s="51"/>
      <c r="N71" s="20"/>
      <c r="O71" s="710">
        <v>1</v>
      </c>
      <c r="P71" s="20">
        <v>10000</v>
      </c>
      <c r="Q71" s="51"/>
      <c r="R71" s="20"/>
      <c r="S71" s="51"/>
      <c r="T71" s="20">
        <f t="shared" si="0"/>
        <v>10000</v>
      </c>
      <c r="V71" s="17"/>
    </row>
    <row r="72" spans="1:22">
      <c r="A72" s="51">
        <v>66</v>
      </c>
      <c r="B72" s="462" t="s">
        <v>513</v>
      </c>
      <c r="C72" s="51"/>
      <c r="D72" s="20"/>
      <c r="E72" s="51"/>
      <c r="F72" s="20"/>
      <c r="G72" s="51"/>
      <c r="H72" s="20"/>
      <c r="I72" s="51"/>
      <c r="J72" s="20"/>
      <c r="K72" s="51"/>
      <c r="L72" s="20"/>
      <c r="M72" s="51"/>
      <c r="N72" s="20"/>
      <c r="O72" s="710">
        <v>1</v>
      </c>
      <c r="P72" s="20">
        <v>12600</v>
      </c>
      <c r="Q72" s="51"/>
      <c r="R72" s="20"/>
      <c r="S72" s="51"/>
      <c r="T72" s="20">
        <f t="shared" si="0"/>
        <v>12600</v>
      </c>
      <c r="V72" s="17"/>
    </row>
    <row r="73" spans="1:22">
      <c r="A73" s="51">
        <v>67</v>
      </c>
      <c r="B73" s="462" t="s">
        <v>514</v>
      </c>
      <c r="C73" s="51"/>
      <c r="D73" s="20"/>
      <c r="E73" s="51"/>
      <c r="F73" s="20"/>
      <c r="G73" s="51"/>
      <c r="H73" s="20"/>
      <c r="I73" s="51"/>
      <c r="J73" s="20"/>
      <c r="K73" s="51"/>
      <c r="L73" s="20"/>
      <c r="M73" s="51"/>
      <c r="N73" s="20"/>
      <c r="O73" s="710">
        <v>1</v>
      </c>
      <c r="P73" s="20">
        <v>21000</v>
      </c>
      <c r="Q73" s="51"/>
      <c r="R73" s="20"/>
      <c r="S73" s="51"/>
      <c r="T73" s="20">
        <f t="shared" si="0"/>
        <v>21000</v>
      </c>
      <c r="V73" s="17"/>
    </row>
    <row r="74" spans="1:22">
      <c r="A74" s="51">
        <v>68</v>
      </c>
      <c r="B74" s="709" t="s">
        <v>515</v>
      </c>
      <c r="C74" s="51"/>
      <c r="D74" s="20"/>
      <c r="E74" s="51"/>
      <c r="F74" s="20"/>
      <c r="G74" s="51"/>
      <c r="H74" s="20"/>
      <c r="I74" s="51"/>
      <c r="J74" s="20"/>
      <c r="K74" s="51"/>
      <c r="L74" s="20"/>
      <c r="M74" s="51"/>
      <c r="N74" s="20"/>
      <c r="O74" s="710">
        <v>1</v>
      </c>
      <c r="P74" s="20">
        <v>212500</v>
      </c>
      <c r="Q74" s="51"/>
      <c r="R74" s="20"/>
      <c r="S74" s="51"/>
      <c r="T74" s="20">
        <f t="shared" si="0"/>
        <v>212500</v>
      </c>
      <c r="V74" s="17"/>
    </row>
    <row r="75" spans="1:22">
      <c r="A75" s="51">
        <v>69</v>
      </c>
      <c r="B75" s="462" t="s">
        <v>516</v>
      </c>
      <c r="C75" s="51"/>
      <c r="D75" s="20"/>
      <c r="E75" s="51"/>
      <c r="F75" s="20"/>
      <c r="G75" s="51"/>
      <c r="H75" s="20"/>
      <c r="I75" s="51"/>
      <c r="J75" s="20"/>
      <c r="K75" s="51"/>
      <c r="L75" s="20"/>
      <c r="M75" s="51"/>
      <c r="N75" s="20"/>
      <c r="O75" s="710">
        <v>1</v>
      </c>
      <c r="P75" s="20">
        <v>20000</v>
      </c>
      <c r="Q75" s="51"/>
      <c r="R75" s="20"/>
      <c r="S75" s="51"/>
      <c r="T75" s="20">
        <f t="shared" si="0"/>
        <v>20000</v>
      </c>
      <c r="V75" s="17"/>
    </row>
    <row r="76" spans="1:22">
      <c r="A76" s="51">
        <v>70</v>
      </c>
      <c r="B76" s="462" t="s">
        <v>517</v>
      </c>
      <c r="C76" s="51"/>
      <c r="D76" s="20"/>
      <c r="E76" s="51"/>
      <c r="F76" s="20"/>
      <c r="G76" s="51"/>
      <c r="H76" s="20"/>
      <c r="I76" s="51"/>
      <c r="J76" s="20"/>
      <c r="K76" s="51"/>
      <c r="L76" s="20"/>
      <c r="M76" s="51"/>
      <c r="N76" s="20"/>
      <c r="O76" s="710">
        <v>1</v>
      </c>
      <c r="P76" s="20">
        <v>20000</v>
      </c>
      <c r="Q76" s="51"/>
      <c r="R76" s="20"/>
      <c r="S76" s="51"/>
      <c r="T76" s="20">
        <f t="shared" si="0"/>
        <v>20000</v>
      </c>
      <c r="V76" s="17"/>
    </row>
    <row r="77" spans="1:22">
      <c r="A77" s="51">
        <v>71</v>
      </c>
      <c r="B77" s="462" t="s">
        <v>518</v>
      </c>
      <c r="C77" s="51"/>
      <c r="D77" s="20"/>
      <c r="E77" s="51"/>
      <c r="F77" s="20"/>
      <c r="G77" s="51"/>
      <c r="H77" s="16"/>
      <c r="I77" s="51"/>
      <c r="J77" s="16"/>
      <c r="K77" s="51"/>
      <c r="L77" s="20"/>
      <c r="M77" s="51"/>
      <c r="N77" s="16"/>
      <c r="O77" s="710">
        <v>1</v>
      </c>
      <c r="P77" s="20">
        <v>200000</v>
      </c>
      <c r="Q77" s="51"/>
      <c r="R77" s="20"/>
      <c r="S77" s="51"/>
      <c r="T77" s="20">
        <f t="shared" si="0"/>
        <v>200000</v>
      </c>
      <c r="U77" s="17"/>
      <c r="V77" s="17"/>
    </row>
    <row r="78" spans="1:22">
      <c r="A78" s="51">
        <v>72</v>
      </c>
      <c r="B78" s="462" t="s">
        <v>519</v>
      </c>
      <c r="C78" s="51"/>
      <c r="D78" s="20"/>
      <c r="E78" s="51"/>
      <c r="F78" s="20"/>
      <c r="G78" s="51"/>
      <c r="H78" s="16"/>
      <c r="I78" s="51"/>
      <c r="J78" s="16"/>
      <c r="K78" s="51"/>
      <c r="L78" s="16"/>
      <c r="M78" s="51"/>
      <c r="N78" s="16"/>
      <c r="O78" s="710">
        <v>1</v>
      </c>
      <c r="P78" s="20">
        <v>60000</v>
      </c>
      <c r="Q78" s="51"/>
      <c r="R78" s="20"/>
      <c r="S78" s="51"/>
      <c r="T78" s="20">
        <f t="shared" si="0"/>
        <v>60000</v>
      </c>
      <c r="V78" s="17"/>
    </row>
    <row r="79" spans="1:22">
      <c r="A79" s="51">
        <v>73</v>
      </c>
      <c r="B79" s="342" t="s">
        <v>520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31"/>
      <c r="P79" s="712">
        <v>86980.129999999888</v>
      </c>
      <c r="Q79" s="16"/>
      <c r="R79" s="16"/>
      <c r="S79" s="51"/>
      <c r="T79" s="20">
        <f t="shared" si="0"/>
        <v>86980.129999999888</v>
      </c>
      <c r="V79" s="17"/>
    </row>
    <row r="80" spans="1:22">
      <c r="A80" s="1166" t="s">
        <v>1511</v>
      </c>
      <c r="B80" s="1167"/>
      <c r="C80" s="703">
        <f>SUM(C7:C79)</f>
        <v>8</v>
      </c>
      <c r="D80" s="703">
        <f t="shared" ref="D80:S80" si="1">SUM(D7:D79)</f>
        <v>470000</v>
      </c>
      <c r="E80" s="703">
        <f t="shared" si="1"/>
        <v>0</v>
      </c>
      <c r="F80" s="703">
        <f t="shared" si="1"/>
        <v>0</v>
      </c>
      <c r="G80" s="703">
        <f t="shared" si="1"/>
        <v>0</v>
      </c>
      <c r="H80" s="703">
        <f t="shared" si="1"/>
        <v>0</v>
      </c>
      <c r="I80" s="703">
        <f t="shared" si="1"/>
        <v>0</v>
      </c>
      <c r="J80" s="703">
        <f t="shared" si="1"/>
        <v>0</v>
      </c>
      <c r="K80" s="703">
        <f t="shared" si="1"/>
        <v>0</v>
      </c>
      <c r="L80" s="703">
        <f t="shared" si="1"/>
        <v>0</v>
      </c>
      <c r="M80" s="703">
        <f t="shared" si="1"/>
        <v>0</v>
      </c>
      <c r="N80" s="703">
        <f t="shared" si="1"/>
        <v>0</v>
      </c>
      <c r="O80" s="703">
        <f t="shared" si="1"/>
        <v>60</v>
      </c>
      <c r="P80" s="703">
        <f t="shared" si="1"/>
        <v>1125180.1299999999</v>
      </c>
      <c r="Q80" s="703">
        <f t="shared" si="1"/>
        <v>141</v>
      </c>
      <c r="R80" s="703">
        <f t="shared" si="1"/>
        <v>655290</v>
      </c>
      <c r="S80" s="703">
        <f t="shared" si="1"/>
        <v>0</v>
      </c>
      <c r="T80" s="703">
        <f>SUM(T7:T79)</f>
        <v>2250470.13</v>
      </c>
    </row>
    <row r="81" spans="20:20">
      <c r="T81" s="809"/>
    </row>
  </sheetData>
  <mergeCells count="23">
    <mergeCell ref="A1:T1"/>
    <mergeCell ref="A2:T2"/>
    <mergeCell ref="W1:AC1"/>
    <mergeCell ref="W2:AC2"/>
    <mergeCell ref="W3:AC3"/>
    <mergeCell ref="W4:W5"/>
    <mergeCell ref="X4:X5"/>
    <mergeCell ref="Y4:AB4"/>
    <mergeCell ref="W50:X50"/>
    <mergeCell ref="W51:AB51"/>
    <mergeCell ref="A6:T6"/>
    <mergeCell ref="A4:A5"/>
    <mergeCell ref="A80:B80"/>
    <mergeCell ref="M4:N4"/>
    <mergeCell ref="O4:P4"/>
    <mergeCell ref="Q4:R4"/>
    <mergeCell ref="S4:T4"/>
    <mergeCell ref="B4:B5"/>
    <mergeCell ref="C4:D4"/>
    <mergeCell ref="E4:F4"/>
    <mergeCell ref="G4:H4"/>
    <mergeCell ref="I4:J4"/>
    <mergeCell ref="K4:L4"/>
  </mergeCells>
  <pageMargins left="0.19685039370078741" right="0.19685039370078741" top="0.31496062992125984" bottom="0.34" header="0.31496062992125984" footer="0.15748031496062992"/>
  <pageSetup paperSize="9" scale="53" orientation="landscape" r:id="rId1"/>
  <headerFooter>
    <oddFooter>&amp;R&amp;P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1103-C4A1-4B38-A4DA-A1F18A98EF87}">
  <sheetPr>
    <tabColor theme="6"/>
  </sheetPr>
  <dimension ref="A1:AL864"/>
  <sheetViews>
    <sheetView topLeftCell="A130" zoomScale="90" zoomScaleNormal="90" zoomScaleSheetLayoutView="100" workbookViewId="0">
      <selection activeCell="A118" sqref="A118:XFD118"/>
    </sheetView>
  </sheetViews>
  <sheetFormatPr defaultColWidth="8.5" defaultRowHeight="21"/>
  <cols>
    <col min="1" max="1" width="5.3984375" style="58" customWidth="1"/>
    <col min="2" max="2" width="37.09765625" style="820" customWidth="1"/>
    <col min="3" max="3" width="8.3984375" style="58" customWidth="1"/>
    <col min="4" max="6" width="5.3984375" style="138" customWidth="1"/>
    <col min="7" max="7" width="8.09765625" style="138" customWidth="1"/>
    <col min="8" max="8" width="6.59765625" style="138" customWidth="1"/>
    <col min="9" max="9" width="9.09765625" style="138" customWidth="1"/>
    <col min="10" max="10" width="11.5" style="58" customWidth="1"/>
    <col min="11" max="11" width="12.3984375" style="58" customWidth="1"/>
    <col min="12" max="12" width="6.19921875" style="139" customWidth="1"/>
    <col min="13" max="15" width="6.09765625" style="139" customWidth="1"/>
    <col min="16" max="16" width="5.59765625" style="58" customWidth="1"/>
    <col min="17" max="17" width="12.3984375" style="58" customWidth="1"/>
    <col min="18" max="18" width="13" style="58" customWidth="1"/>
    <col min="19" max="16384" width="8.5" style="58"/>
  </cols>
  <sheetData>
    <row r="1" spans="1:18" s="12" customFormat="1" ht="24.6">
      <c r="A1" s="1178" t="s">
        <v>1533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</row>
    <row r="2" spans="1:18">
      <c r="A2" s="1190" t="s">
        <v>521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1190"/>
      <c r="M2" s="1190"/>
      <c r="N2" s="1190"/>
      <c r="O2" s="1190"/>
      <c r="P2" s="1190"/>
      <c r="Q2" s="1190"/>
      <c r="R2" s="1190"/>
    </row>
    <row r="3" spans="1:18">
      <c r="A3" s="1190" t="s">
        <v>522</v>
      </c>
      <c r="B3" s="1190"/>
      <c r="C3" s="1190"/>
      <c r="D3" s="1190"/>
      <c r="E3" s="1190"/>
      <c r="F3" s="1190"/>
      <c r="G3" s="1190"/>
      <c r="H3" s="1190"/>
      <c r="I3" s="1190"/>
      <c r="J3" s="1190"/>
      <c r="K3" s="1190"/>
      <c r="L3" s="1190"/>
      <c r="M3" s="1190"/>
      <c r="N3" s="1190"/>
      <c r="O3" s="1190"/>
      <c r="P3" s="1190"/>
      <c r="Q3" s="1190"/>
      <c r="R3" s="1190"/>
    </row>
    <row r="4" spans="1:18">
      <c r="A4" s="1191" t="s">
        <v>523</v>
      </c>
      <c r="B4" s="1191"/>
      <c r="C4" s="1191"/>
      <c r="D4" s="1191"/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1"/>
      <c r="Q4" s="1191"/>
      <c r="R4" s="1191"/>
    </row>
    <row r="5" spans="1:18" s="63" customFormat="1" ht="42">
      <c r="A5" s="1181" t="s">
        <v>215</v>
      </c>
      <c r="B5" s="1181" t="s">
        <v>137</v>
      </c>
      <c r="C5" s="1181" t="s">
        <v>524</v>
      </c>
      <c r="D5" s="1185" t="s">
        <v>525</v>
      </c>
      <c r="E5" s="1192"/>
      <c r="F5" s="1186"/>
      <c r="G5" s="1193" t="s">
        <v>526</v>
      </c>
      <c r="H5" s="1181" t="s">
        <v>527</v>
      </c>
      <c r="I5" s="1181" t="s">
        <v>528</v>
      </c>
      <c r="J5" s="1183" t="s">
        <v>245</v>
      </c>
      <c r="K5" s="1183" t="s">
        <v>529</v>
      </c>
      <c r="L5" s="61" t="s">
        <v>530</v>
      </c>
      <c r="M5" s="61" t="s">
        <v>531</v>
      </c>
      <c r="N5" s="59" t="s">
        <v>532</v>
      </c>
      <c r="O5" s="62" t="s">
        <v>533</v>
      </c>
      <c r="P5" s="1185" t="s">
        <v>246</v>
      </c>
      <c r="Q5" s="1186"/>
      <c r="R5" s="1181" t="s">
        <v>247</v>
      </c>
    </row>
    <row r="6" spans="1:18" s="63" customFormat="1" ht="43.2" customHeight="1">
      <c r="A6" s="1182"/>
      <c r="B6" s="1182"/>
      <c r="C6" s="1182"/>
      <c r="D6" s="64" t="s">
        <v>248</v>
      </c>
      <c r="E6" s="64" t="s">
        <v>249</v>
      </c>
      <c r="F6" s="64" t="s">
        <v>534</v>
      </c>
      <c r="G6" s="1194"/>
      <c r="H6" s="1182"/>
      <c r="I6" s="1182"/>
      <c r="J6" s="1184"/>
      <c r="K6" s="1184"/>
      <c r="L6" s="65" t="s">
        <v>535</v>
      </c>
      <c r="M6" s="65" t="s">
        <v>536</v>
      </c>
      <c r="N6" s="66" t="s">
        <v>537</v>
      </c>
      <c r="O6" s="67" t="s">
        <v>538</v>
      </c>
      <c r="P6" s="68" t="s">
        <v>195</v>
      </c>
      <c r="Q6" s="69" t="s">
        <v>250</v>
      </c>
      <c r="R6" s="1182"/>
    </row>
    <row r="7" spans="1:18" s="78" customFormat="1">
      <c r="A7" s="70">
        <v>1</v>
      </c>
      <c r="B7" s="71" t="s">
        <v>539</v>
      </c>
      <c r="C7" s="70" t="s">
        <v>197</v>
      </c>
      <c r="D7" s="72">
        <v>0</v>
      </c>
      <c r="E7" s="72">
        <v>0</v>
      </c>
      <c r="F7" s="72">
        <v>0</v>
      </c>
      <c r="G7" s="73">
        <v>1</v>
      </c>
      <c r="H7" s="70">
        <v>0</v>
      </c>
      <c r="I7" s="74">
        <v>1</v>
      </c>
      <c r="J7" s="75">
        <v>18000</v>
      </c>
      <c r="K7" s="76">
        <f>I7*J7</f>
        <v>18000</v>
      </c>
      <c r="L7" s="70">
        <v>0</v>
      </c>
      <c r="M7" s="70">
        <v>0</v>
      </c>
      <c r="N7" s="70">
        <v>1</v>
      </c>
      <c r="O7" s="70">
        <v>0</v>
      </c>
      <c r="P7" s="70">
        <v>1</v>
      </c>
      <c r="Q7" s="77">
        <f>J7*P7</f>
        <v>18000</v>
      </c>
      <c r="R7" s="70" t="s">
        <v>251</v>
      </c>
    </row>
    <row r="8" spans="1:18" s="84" customFormat="1">
      <c r="A8" s="79">
        <v>2</v>
      </c>
      <c r="B8" s="80" t="s">
        <v>540</v>
      </c>
      <c r="C8" s="81" t="s">
        <v>197</v>
      </c>
      <c r="D8" s="81">
        <v>0</v>
      </c>
      <c r="E8" s="81">
        <v>0</v>
      </c>
      <c r="F8" s="81">
        <v>0</v>
      </c>
      <c r="G8" s="81">
        <v>3</v>
      </c>
      <c r="H8" s="81">
        <v>0</v>
      </c>
      <c r="I8" s="81">
        <v>3</v>
      </c>
      <c r="J8" s="82">
        <v>17000</v>
      </c>
      <c r="K8" s="83">
        <v>51000</v>
      </c>
      <c r="L8" s="81">
        <v>0</v>
      </c>
      <c r="M8" s="81">
        <v>3</v>
      </c>
      <c r="N8" s="81">
        <v>0</v>
      </c>
      <c r="O8" s="81">
        <v>0</v>
      </c>
      <c r="P8" s="81">
        <v>3</v>
      </c>
      <c r="Q8" s="82">
        <v>51000</v>
      </c>
      <c r="R8" s="81" t="s">
        <v>251</v>
      </c>
    </row>
    <row r="9" spans="1:18" s="90" customFormat="1">
      <c r="A9" s="85">
        <v>3</v>
      </c>
      <c r="B9" s="86" t="s">
        <v>541</v>
      </c>
      <c r="C9" s="87" t="s">
        <v>197</v>
      </c>
      <c r="D9" s="87">
        <v>5</v>
      </c>
      <c r="E9" s="87">
        <v>6</v>
      </c>
      <c r="F9" s="87">
        <v>5</v>
      </c>
      <c r="G9" s="87">
        <v>8</v>
      </c>
      <c r="H9" s="87">
        <v>0</v>
      </c>
      <c r="I9" s="87">
        <v>8</v>
      </c>
      <c r="J9" s="88">
        <v>16000</v>
      </c>
      <c r="K9" s="89">
        <v>128000</v>
      </c>
      <c r="L9" s="87">
        <v>0</v>
      </c>
      <c r="M9" s="87">
        <v>8</v>
      </c>
      <c r="N9" s="87">
        <v>0</v>
      </c>
      <c r="O9" s="87">
        <v>0</v>
      </c>
      <c r="P9" s="87">
        <v>8</v>
      </c>
      <c r="Q9" s="88">
        <v>128000</v>
      </c>
      <c r="R9" s="87" t="s">
        <v>251</v>
      </c>
    </row>
    <row r="10" spans="1:18">
      <c r="A10" s="1187" t="s">
        <v>542</v>
      </c>
      <c r="B10" s="1188"/>
      <c r="C10" s="1188"/>
      <c r="D10" s="92"/>
      <c r="E10" s="92"/>
      <c r="F10" s="92"/>
      <c r="G10" s="92"/>
      <c r="H10" s="92"/>
      <c r="I10" s="92"/>
      <c r="J10" s="93"/>
      <c r="K10" s="94">
        <f>SUM(K7:K9)</f>
        <v>197000</v>
      </c>
      <c r="L10" s="95"/>
      <c r="M10" s="95"/>
      <c r="N10" s="95"/>
      <c r="O10" s="95"/>
      <c r="P10" s="96"/>
      <c r="Q10" s="94">
        <f>SUM(Q7:Q9)</f>
        <v>197000</v>
      </c>
      <c r="R10" s="97"/>
    </row>
    <row r="11" spans="1:18">
      <c r="A11" s="1189" t="s">
        <v>543</v>
      </c>
      <c r="B11" s="1189"/>
      <c r="C11" s="1189"/>
      <c r="D11" s="1189"/>
      <c r="E11" s="1189"/>
      <c r="F11" s="1189"/>
      <c r="G11" s="1189"/>
      <c r="H11" s="1189"/>
      <c r="I11" s="1189"/>
      <c r="J11" s="1189"/>
      <c r="K11" s="1189"/>
      <c r="L11" s="1189"/>
      <c r="M11" s="1189"/>
      <c r="N11" s="1189"/>
      <c r="O11" s="1189"/>
      <c r="P11" s="1189"/>
      <c r="Q11" s="1189"/>
      <c r="R11" s="1189"/>
    </row>
    <row r="12" spans="1:18">
      <c r="A12" s="1198" t="s">
        <v>522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8"/>
      <c r="R12" s="1198"/>
    </row>
    <row r="13" spans="1:18">
      <c r="A13" s="1199" t="s">
        <v>523</v>
      </c>
      <c r="B13" s="1199"/>
      <c r="C13" s="1199"/>
      <c r="D13" s="1199"/>
      <c r="E13" s="1199"/>
      <c r="F13" s="1199"/>
      <c r="G13" s="1199"/>
      <c r="H13" s="1199"/>
      <c r="I13" s="1199"/>
      <c r="J13" s="1199"/>
      <c r="K13" s="1199"/>
      <c r="L13" s="1199"/>
      <c r="M13" s="1199"/>
      <c r="N13" s="1199"/>
      <c r="O13" s="1199"/>
      <c r="P13" s="1199"/>
      <c r="Q13" s="1199"/>
      <c r="R13" s="1199"/>
    </row>
    <row r="14" spans="1:18" ht="42">
      <c r="A14" s="1181" t="s">
        <v>215</v>
      </c>
      <c r="B14" s="1181" t="s">
        <v>137</v>
      </c>
      <c r="C14" s="1181" t="s">
        <v>524</v>
      </c>
      <c r="D14" s="1185" t="s">
        <v>525</v>
      </c>
      <c r="E14" s="1192"/>
      <c r="F14" s="1186"/>
      <c r="G14" s="1193" t="s">
        <v>526</v>
      </c>
      <c r="H14" s="1181" t="s">
        <v>527</v>
      </c>
      <c r="I14" s="1181" t="s">
        <v>528</v>
      </c>
      <c r="J14" s="1183" t="s">
        <v>245</v>
      </c>
      <c r="K14" s="1183" t="s">
        <v>529</v>
      </c>
      <c r="L14" s="61" t="s">
        <v>530</v>
      </c>
      <c r="M14" s="61" t="s">
        <v>531</v>
      </c>
      <c r="N14" s="59" t="s">
        <v>532</v>
      </c>
      <c r="O14" s="62" t="s">
        <v>533</v>
      </c>
      <c r="P14" s="1185" t="s">
        <v>246</v>
      </c>
      <c r="Q14" s="1186"/>
      <c r="R14" s="1181" t="s">
        <v>247</v>
      </c>
    </row>
    <row r="15" spans="1:18" ht="42">
      <c r="A15" s="1182"/>
      <c r="B15" s="1182"/>
      <c r="C15" s="1182"/>
      <c r="D15" s="64" t="s">
        <v>248</v>
      </c>
      <c r="E15" s="64" t="s">
        <v>249</v>
      </c>
      <c r="F15" s="64" t="s">
        <v>534</v>
      </c>
      <c r="G15" s="1194"/>
      <c r="H15" s="1182"/>
      <c r="I15" s="1182"/>
      <c r="J15" s="1184"/>
      <c r="K15" s="1184"/>
      <c r="L15" s="65" t="s">
        <v>535</v>
      </c>
      <c r="M15" s="65" t="s">
        <v>536</v>
      </c>
      <c r="N15" s="66" t="s">
        <v>537</v>
      </c>
      <c r="O15" s="67" t="s">
        <v>538</v>
      </c>
      <c r="P15" s="68" t="s">
        <v>195</v>
      </c>
      <c r="Q15" s="69" t="s">
        <v>250</v>
      </c>
      <c r="R15" s="1182"/>
    </row>
    <row r="16" spans="1:18">
      <c r="A16" s="99">
        <v>1</v>
      </c>
      <c r="B16" s="100" t="s">
        <v>544</v>
      </c>
      <c r="C16" s="101" t="s">
        <v>196</v>
      </c>
      <c r="D16" s="102">
        <v>1</v>
      </c>
      <c r="E16" s="102">
        <v>1</v>
      </c>
      <c r="F16" s="102">
        <v>1</v>
      </c>
      <c r="G16" s="103">
        <v>2</v>
      </c>
      <c r="H16" s="102">
        <v>0</v>
      </c>
      <c r="I16" s="104">
        <v>2</v>
      </c>
      <c r="J16" s="105">
        <v>18000</v>
      </c>
      <c r="K16" s="106">
        <f t="shared" ref="K16" si="0">I16*J16</f>
        <v>36000</v>
      </c>
      <c r="L16" s="107">
        <v>0</v>
      </c>
      <c r="M16" s="107">
        <v>2</v>
      </c>
      <c r="N16" s="107">
        <v>0</v>
      </c>
      <c r="O16" s="107">
        <v>0</v>
      </c>
      <c r="P16" s="108">
        <f t="shared" ref="P16" si="1">O16+N16+M16+L16</f>
        <v>2</v>
      </c>
      <c r="Q16" s="109">
        <f t="shared" ref="Q16" si="2">I16*J16</f>
        <v>36000</v>
      </c>
      <c r="R16" s="110" t="s">
        <v>251</v>
      </c>
    </row>
    <row r="17" spans="1:20">
      <c r="A17" s="111">
        <v>2</v>
      </c>
      <c r="B17" s="100" t="s">
        <v>545</v>
      </c>
      <c r="C17" s="112" t="s">
        <v>197</v>
      </c>
      <c r="D17" s="102">
        <v>0</v>
      </c>
      <c r="E17" s="102">
        <v>0</v>
      </c>
      <c r="F17" s="102">
        <v>0</v>
      </c>
      <c r="G17" s="103">
        <v>1</v>
      </c>
      <c r="H17" s="102">
        <v>0</v>
      </c>
      <c r="I17" s="104">
        <v>1</v>
      </c>
      <c r="J17" s="105">
        <v>500000</v>
      </c>
      <c r="K17" s="113">
        <v>500000</v>
      </c>
      <c r="L17" s="107">
        <v>1</v>
      </c>
      <c r="M17" s="107">
        <v>0</v>
      </c>
      <c r="N17" s="107">
        <v>0</v>
      </c>
      <c r="O17" s="107">
        <v>0</v>
      </c>
      <c r="P17" s="114">
        <v>1</v>
      </c>
      <c r="Q17" s="77">
        <v>500000</v>
      </c>
      <c r="R17" s="110" t="s">
        <v>251</v>
      </c>
    </row>
    <row r="18" spans="1:20" ht="42">
      <c r="A18" s="111">
        <v>3</v>
      </c>
      <c r="B18" s="100" t="s">
        <v>546</v>
      </c>
      <c r="C18" s="112" t="s">
        <v>254</v>
      </c>
      <c r="D18" s="102">
        <v>0</v>
      </c>
      <c r="E18" s="102">
        <v>0</v>
      </c>
      <c r="F18" s="102">
        <v>0</v>
      </c>
      <c r="G18" s="103">
        <v>1</v>
      </c>
      <c r="H18" s="102">
        <v>0</v>
      </c>
      <c r="I18" s="104">
        <v>1</v>
      </c>
      <c r="J18" s="105">
        <v>260000</v>
      </c>
      <c r="K18" s="113">
        <v>260000</v>
      </c>
      <c r="L18" s="107">
        <v>1</v>
      </c>
      <c r="M18" s="107">
        <v>0</v>
      </c>
      <c r="N18" s="107">
        <v>0</v>
      </c>
      <c r="O18" s="107">
        <v>0</v>
      </c>
      <c r="P18" s="114">
        <v>1</v>
      </c>
      <c r="Q18" s="77">
        <v>260000</v>
      </c>
      <c r="R18" s="110" t="s">
        <v>251</v>
      </c>
    </row>
    <row r="19" spans="1:20" ht="42">
      <c r="A19" s="111">
        <v>4</v>
      </c>
      <c r="B19" s="100" t="s">
        <v>547</v>
      </c>
      <c r="C19" s="112" t="s">
        <v>197</v>
      </c>
      <c r="D19" s="102">
        <v>0</v>
      </c>
      <c r="E19" s="102">
        <v>0</v>
      </c>
      <c r="F19" s="102">
        <v>0</v>
      </c>
      <c r="G19" s="103">
        <v>2</v>
      </c>
      <c r="H19" s="102">
        <v>0</v>
      </c>
      <c r="I19" s="104">
        <v>2</v>
      </c>
      <c r="J19" s="105">
        <v>150000</v>
      </c>
      <c r="K19" s="113">
        <v>300000</v>
      </c>
      <c r="L19" s="107">
        <v>2</v>
      </c>
      <c r="M19" s="107">
        <v>0</v>
      </c>
      <c r="N19" s="107">
        <v>0</v>
      </c>
      <c r="O19" s="107">
        <v>0</v>
      </c>
      <c r="P19" s="114">
        <v>2</v>
      </c>
      <c r="Q19" s="77">
        <v>300000</v>
      </c>
      <c r="R19" s="110" t="s">
        <v>251</v>
      </c>
    </row>
    <row r="20" spans="1:20" ht="42">
      <c r="A20" s="111">
        <v>5</v>
      </c>
      <c r="B20" s="100" t="s">
        <v>548</v>
      </c>
      <c r="C20" s="112" t="s">
        <v>197</v>
      </c>
      <c r="D20" s="102">
        <v>0</v>
      </c>
      <c r="E20" s="102">
        <v>0</v>
      </c>
      <c r="F20" s="102">
        <v>0</v>
      </c>
      <c r="G20" s="103">
        <v>1</v>
      </c>
      <c r="H20" s="102">
        <v>0</v>
      </c>
      <c r="I20" s="104">
        <v>1</v>
      </c>
      <c r="J20" s="105">
        <v>250000</v>
      </c>
      <c r="K20" s="113">
        <v>250000</v>
      </c>
      <c r="L20" s="107">
        <v>1</v>
      </c>
      <c r="M20" s="107">
        <v>0</v>
      </c>
      <c r="N20" s="107">
        <v>0</v>
      </c>
      <c r="O20" s="107">
        <v>0</v>
      </c>
      <c r="P20" s="114">
        <v>1</v>
      </c>
      <c r="Q20" s="77">
        <v>250000</v>
      </c>
      <c r="R20" s="110" t="s">
        <v>251</v>
      </c>
    </row>
    <row r="21" spans="1:20">
      <c r="A21" s="115">
        <v>6</v>
      </c>
      <c r="B21" s="116" t="s">
        <v>549</v>
      </c>
      <c r="C21" s="101" t="s">
        <v>200</v>
      </c>
      <c r="D21" s="117">
        <v>0</v>
      </c>
      <c r="E21" s="117">
        <v>0</v>
      </c>
      <c r="F21" s="117">
        <v>0</v>
      </c>
      <c r="G21" s="118">
        <v>5</v>
      </c>
      <c r="H21" s="117">
        <v>0</v>
      </c>
      <c r="I21" s="119">
        <v>5</v>
      </c>
      <c r="J21" s="120">
        <v>25000</v>
      </c>
      <c r="K21" s="106">
        <v>125000</v>
      </c>
      <c r="L21" s="121">
        <v>5</v>
      </c>
      <c r="M21" s="121">
        <v>0</v>
      </c>
      <c r="N21" s="121">
        <v>0</v>
      </c>
      <c r="O21" s="121">
        <v>0</v>
      </c>
      <c r="P21" s="108">
        <v>5</v>
      </c>
      <c r="Q21" s="109">
        <v>125000</v>
      </c>
      <c r="R21" s="110" t="s">
        <v>251</v>
      </c>
    </row>
    <row r="22" spans="1:20">
      <c r="A22" s="1195" t="s">
        <v>542</v>
      </c>
      <c r="B22" s="1196"/>
      <c r="C22" s="1196"/>
      <c r="D22" s="1196"/>
      <c r="E22" s="122"/>
      <c r="F22" s="122"/>
      <c r="G22" s="122"/>
      <c r="H22" s="122"/>
      <c r="I22" s="122"/>
      <c r="J22" s="123"/>
      <c r="K22" s="124">
        <f t="shared" ref="K22" si="3">SUM(K16:K21)</f>
        <v>1471000</v>
      </c>
      <c r="L22" s="124"/>
      <c r="M22" s="124"/>
      <c r="N22" s="124"/>
      <c r="O22" s="124"/>
      <c r="P22" s="124"/>
      <c r="Q22" s="124">
        <f>SUM(Q16:Q21)</f>
        <v>1471000</v>
      </c>
      <c r="R22" s="60"/>
    </row>
    <row r="23" spans="1:20" hidden="1">
      <c r="A23" s="98"/>
      <c r="B23" s="127"/>
      <c r="C23" s="98"/>
      <c r="D23" s="98"/>
      <c r="E23" s="98"/>
      <c r="F23" s="98"/>
      <c r="G23" s="98"/>
      <c r="H23" s="98"/>
      <c r="I23" s="98"/>
      <c r="J23" s="125"/>
      <c r="K23" s="126"/>
      <c r="L23" s="126"/>
      <c r="M23" s="126"/>
      <c r="N23" s="126"/>
      <c r="O23" s="126"/>
      <c r="P23" s="126"/>
      <c r="Q23" s="126"/>
      <c r="R23" s="127"/>
    </row>
    <row r="24" spans="1:20" s="128" customFormat="1" hidden="1">
      <c r="B24" s="1197" t="s">
        <v>550</v>
      </c>
      <c r="C24" s="1197"/>
      <c r="D24" s="1197"/>
      <c r="E24" s="130"/>
      <c r="F24" s="131"/>
      <c r="G24" s="131"/>
      <c r="H24" s="132"/>
      <c r="I24" s="132"/>
      <c r="J24" s="133" t="s">
        <v>551</v>
      </c>
      <c r="K24" s="131"/>
      <c r="L24" s="131"/>
      <c r="M24" s="131"/>
      <c r="N24" s="131"/>
      <c r="O24" s="131"/>
      <c r="P24" s="131"/>
      <c r="Q24" s="133" t="s">
        <v>552</v>
      </c>
      <c r="R24" s="133"/>
    </row>
    <row r="25" spans="1:20" s="128" customFormat="1" hidden="1">
      <c r="B25" s="1197" t="s">
        <v>553</v>
      </c>
      <c r="C25" s="1197"/>
      <c r="D25" s="1197"/>
      <c r="E25" s="131"/>
      <c r="F25" s="131"/>
      <c r="G25" s="131"/>
      <c r="H25" s="132"/>
      <c r="I25" s="132"/>
      <c r="J25" s="133" t="s">
        <v>554</v>
      </c>
      <c r="K25" s="131"/>
      <c r="L25" s="131"/>
      <c r="M25" s="131"/>
      <c r="N25" s="131"/>
      <c r="O25" s="131"/>
      <c r="P25" s="131"/>
      <c r="Q25" s="133" t="s">
        <v>555</v>
      </c>
      <c r="R25" s="133"/>
    </row>
    <row r="26" spans="1:20" s="128" customFormat="1" hidden="1">
      <c r="B26" s="1197" t="s">
        <v>556</v>
      </c>
      <c r="C26" s="1197"/>
      <c r="D26" s="1197"/>
      <c r="E26" s="131"/>
      <c r="F26" s="131"/>
      <c r="G26" s="131"/>
      <c r="H26" s="132"/>
      <c r="I26" s="132"/>
      <c r="J26" s="133" t="s">
        <v>557</v>
      </c>
      <c r="K26" s="131"/>
      <c r="L26" s="131"/>
      <c r="M26" s="131"/>
      <c r="N26" s="131"/>
      <c r="O26" s="131"/>
      <c r="P26" s="131"/>
      <c r="Q26" s="133" t="s">
        <v>157</v>
      </c>
      <c r="R26" s="133"/>
    </row>
    <row r="27" spans="1:20" s="128" customFormat="1" hidden="1">
      <c r="B27" s="819"/>
      <c r="C27" s="134"/>
      <c r="D27" s="135"/>
      <c r="E27" s="135"/>
      <c r="F27" s="135"/>
      <c r="G27" s="136"/>
      <c r="H27" s="132"/>
      <c r="I27" s="132"/>
      <c r="J27" s="133" t="s">
        <v>558</v>
      </c>
      <c r="K27" s="131"/>
      <c r="Q27" s="137"/>
      <c r="R27" s="134"/>
    </row>
    <row r="28" spans="1:20" ht="42" customHeight="1">
      <c r="T28" s="140">
        <v>135</v>
      </c>
    </row>
    <row r="29" spans="1:20">
      <c r="A29" s="1190" t="s">
        <v>559</v>
      </c>
      <c r="B29" s="1190"/>
      <c r="C29" s="1190"/>
      <c r="D29" s="1190"/>
      <c r="E29" s="1190"/>
      <c r="F29" s="1190"/>
      <c r="G29" s="1190"/>
      <c r="H29" s="1190"/>
      <c r="I29" s="1190"/>
      <c r="J29" s="1190"/>
      <c r="K29" s="1190"/>
      <c r="L29" s="1190"/>
      <c r="M29" s="1190"/>
      <c r="N29" s="1190"/>
      <c r="O29" s="1190"/>
      <c r="P29" s="1190"/>
      <c r="Q29" s="1190"/>
      <c r="R29" s="1190"/>
    </row>
    <row r="30" spans="1:20">
      <c r="A30" s="1190" t="s">
        <v>560</v>
      </c>
      <c r="B30" s="1190"/>
      <c r="C30" s="1190"/>
      <c r="D30" s="1190"/>
      <c r="E30" s="1190"/>
      <c r="F30" s="1190"/>
      <c r="G30" s="1190"/>
      <c r="H30" s="1190"/>
      <c r="I30" s="1190"/>
      <c r="J30" s="1190"/>
      <c r="K30" s="1190"/>
      <c r="L30" s="1190"/>
      <c r="M30" s="1190"/>
      <c r="N30" s="1190"/>
      <c r="O30" s="1190"/>
      <c r="P30" s="1190"/>
      <c r="Q30" s="1190"/>
      <c r="R30" s="1190"/>
    </row>
    <row r="31" spans="1:20">
      <c r="A31" s="1191" t="s">
        <v>561</v>
      </c>
      <c r="B31" s="1191"/>
      <c r="C31" s="1191"/>
      <c r="D31" s="1191"/>
      <c r="E31" s="1191"/>
      <c r="F31" s="1191"/>
      <c r="G31" s="1191"/>
      <c r="H31" s="1191"/>
      <c r="I31" s="1191"/>
      <c r="J31" s="1191"/>
      <c r="K31" s="1191"/>
      <c r="L31" s="1191"/>
      <c r="M31" s="1191"/>
      <c r="N31" s="1191"/>
      <c r="O31" s="1191"/>
      <c r="P31" s="1191"/>
      <c r="Q31" s="1191"/>
      <c r="R31" s="1191"/>
    </row>
    <row r="32" spans="1:20" ht="42">
      <c r="A32" s="1181" t="s">
        <v>215</v>
      </c>
      <c r="B32" s="1181" t="s">
        <v>137</v>
      </c>
      <c r="C32" s="1181" t="s">
        <v>524</v>
      </c>
      <c r="D32" s="1185" t="s">
        <v>525</v>
      </c>
      <c r="E32" s="1192"/>
      <c r="F32" s="1186"/>
      <c r="G32" s="1193" t="s">
        <v>526</v>
      </c>
      <c r="H32" s="1181" t="s">
        <v>527</v>
      </c>
      <c r="I32" s="1181" t="s">
        <v>528</v>
      </c>
      <c r="J32" s="1183" t="s">
        <v>245</v>
      </c>
      <c r="K32" s="1183" t="s">
        <v>529</v>
      </c>
      <c r="L32" s="61" t="s">
        <v>530</v>
      </c>
      <c r="M32" s="61" t="s">
        <v>531</v>
      </c>
      <c r="N32" s="59" t="s">
        <v>532</v>
      </c>
      <c r="O32" s="62" t="s">
        <v>533</v>
      </c>
      <c r="P32" s="1185" t="s">
        <v>246</v>
      </c>
      <c r="Q32" s="1186"/>
      <c r="R32" s="1181" t="s">
        <v>247</v>
      </c>
    </row>
    <row r="33" spans="1:18" ht="43.2" customHeight="1">
      <c r="A33" s="1182"/>
      <c r="B33" s="1182"/>
      <c r="C33" s="1182"/>
      <c r="D33" s="64" t="s">
        <v>248</v>
      </c>
      <c r="E33" s="64" t="s">
        <v>249</v>
      </c>
      <c r="F33" s="64" t="s">
        <v>534</v>
      </c>
      <c r="G33" s="1194"/>
      <c r="H33" s="1182"/>
      <c r="I33" s="1182"/>
      <c r="J33" s="1184"/>
      <c r="K33" s="1184"/>
      <c r="L33" s="65" t="s">
        <v>535</v>
      </c>
      <c r="M33" s="65" t="s">
        <v>536</v>
      </c>
      <c r="N33" s="66" t="s">
        <v>537</v>
      </c>
      <c r="O33" s="67" t="s">
        <v>538</v>
      </c>
      <c r="P33" s="68" t="s">
        <v>195</v>
      </c>
      <c r="Q33" s="69" t="s">
        <v>250</v>
      </c>
      <c r="R33" s="1182"/>
    </row>
    <row r="34" spans="1:18">
      <c r="A34" s="70">
        <v>1</v>
      </c>
      <c r="B34" s="71" t="s">
        <v>562</v>
      </c>
      <c r="C34" s="70" t="s">
        <v>197</v>
      </c>
      <c r="D34" s="72">
        <v>0</v>
      </c>
      <c r="E34" s="72">
        <v>0</v>
      </c>
      <c r="F34" s="72">
        <v>0</v>
      </c>
      <c r="G34" s="73">
        <v>1</v>
      </c>
      <c r="H34" s="70">
        <v>0</v>
      </c>
      <c r="I34" s="74">
        <v>1</v>
      </c>
      <c r="J34" s="75">
        <v>16400</v>
      </c>
      <c r="K34" s="75">
        <f>I34*J34</f>
        <v>16400</v>
      </c>
      <c r="L34" s="141">
        <v>0</v>
      </c>
      <c r="M34" s="141">
        <v>1</v>
      </c>
      <c r="N34" s="141">
        <v>0</v>
      </c>
      <c r="O34" s="141">
        <v>0</v>
      </c>
      <c r="P34" s="142">
        <v>1</v>
      </c>
      <c r="Q34" s="77">
        <f t="shared" ref="Q34" si="4">P34*J34</f>
        <v>16400</v>
      </c>
      <c r="R34" s="70" t="s">
        <v>251</v>
      </c>
    </row>
    <row r="35" spans="1:18">
      <c r="A35" s="110">
        <v>2</v>
      </c>
      <c r="B35" s="143" t="s">
        <v>563</v>
      </c>
      <c r="C35" s="110" t="s">
        <v>197</v>
      </c>
      <c r="D35" s="144">
        <v>0</v>
      </c>
      <c r="E35" s="144">
        <v>0</v>
      </c>
      <c r="F35" s="144">
        <v>0</v>
      </c>
      <c r="G35" s="145">
        <v>3</v>
      </c>
      <c r="H35" s="110">
        <v>0</v>
      </c>
      <c r="I35" s="146">
        <v>3</v>
      </c>
      <c r="J35" s="147">
        <v>45000</v>
      </c>
      <c r="K35" s="147">
        <v>135000</v>
      </c>
      <c r="L35" s="148">
        <v>0</v>
      </c>
      <c r="M35" s="148">
        <v>3</v>
      </c>
      <c r="N35" s="148">
        <v>0</v>
      </c>
      <c r="O35" s="148">
        <v>0</v>
      </c>
      <c r="P35" s="149">
        <v>3</v>
      </c>
      <c r="Q35" s="109">
        <v>135000</v>
      </c>
      <c r="R35" s="110" t="s">
        <v>251</v>
      </c>
    </row>
    <row r="36" spans="1:18" s="155" customFormat="1">
      <c r="A36" s="1187" t="s">
        <v>542</v>
      </c>
      <c r="B36" s="1188"/>
      <c r="C36" s="150"/>
      <c r="D36" s="150"/>
      <c r="E36" s="150"/>
      <c r="F36" s="150"/>
      <c r="G36" s="150"/>
      <c r="H36" s="150"/>
      <c r="I36" s="91"/>
      <c r="J36" s="151"/>
      <c r="K36" s="151">
        <f>SUM(K34:K35)</f>
        <v>151400</v>
      </c>
      <c r="L36" s="150"/>
      <c r="M36" s="150"/>
      <c r="N36" s="150"/>
      <c r="O36" s="150"/>
      <c r="P36" s="152"/>
      <c r="Q36" s="153">
        <f>SUM(Q34:Q35)</f>
        <v>151400</v>
      </c>
      <c r="R36" s="154"/>
    </row>
    <row r="38" spans="1:18">
      <c r="A38" s="1200" t="s">
        <v>564</v>
      </c>
      <c r="B38" s="1200"/>
      <c r="C38" s="1200"/>
      <c r="D38" s="1200"/>
      <c r="E38" s="1200"/>
      <c r="F38" s="1200"/>
      <c r="G38" s="1200"/>
      <c r="H38" s="1200"/>
      <c r="I38" s="1200"/>
      <c r="J38" s="1200"/>
      <c r="K38" s="1200"/>
      <c r="L38" s="1200"/>
      <c r="M38" s="1200"/>
      <c r="N38" s="1200"/>
      <c r="O38" s="1200"/>
      <c r="P38" s="1200"/>
      <c r="Q38" s="1200"/>
      <c r="R38" s="1200"/>
    </row>
    <row r="39" spans="1:18">
      <c r="A39" s="1200" t="s">
        <v>565</v>
      </c>
      <c r="B39" s="1200"/>
      <c r="C39" s="1200"/>
      <c r="D39" s="1200"/>
      <c r="E39" s="1200"/>
      <c r="F39" s="1200"/>
      <c r="G39" s="1200"/>
      <c r="H39" s="1200"/>
      <c r="I39" s="1200"/>
      <c r="J39" s="1200"/>
      <c r="K39" s="1200"/>
      <c r="L39" s="1200"/>
      <c r="M39" s="1200"/>
      <c r="N39" s="1200"/>
      <c r="O39" s="1200"/>
      <c r="P39" s="1200"/>
      <c r="Q39" s="1200"/>
      <c r="R39" s="1200"/>
    </row>
    <row r="40" spans="1:18">
      <c r="A40" s="1201" t="s">
        <v>561</v>
      </c>
      <c r="B40" s="1201"/>
      <c r="C40" s="1201"/>
      <c r="D40" s="1201"/>
      <c r="E40" s="1201"/>
      <c r="F40" s="1201"/>
      <c r="G40" s="1201"/>
      <c r="H40" s="1201"/>
      <c r="I40" s="1201"/>
      <c r="J40" s="1201"/>
      <c r="K40" s="1201"/>
      <c r="L40" s="1201"/>
      <c r="M40" s="1201"/>
      <c r="N40" s="1201"/>
      <c r="O40" s="1201"/>
      <c r="P40" s="1201"/>
      <c r="Q40" s="1201"/>
      <c r="R40" s="1201"/>
    </row>
    <row r="41" spans="1:18">
      <c r="A41" s="1202" t="s">
        <v>215</v>
      </c>
      <c r="B41" s="1202" t="s">
        <v>137</v>
      </c>
      <c r="C41" s="1206" t="s">
        <v>243</v>
      </c>
      <c r="D41" s="1209" t="s">
        <v>244</v>
      </c>
      <c r="E41" s="1210"/>
      <c r="F41" s="1211"/>
      <c r="G41" s="1206" t="s">
        <v>566</v>
      </c>
      <c r="H41" s="1206" t="s">
        <v>527</v>
      </c>
      <c r="I41" s="1212" t="s">
        <v>567</v>
      </c>
      <c r="J41" s="1183" t="s">
        <v>568</v>
      </c>
      <c r="K41" s="1183" t="s">
        <v>569</v>
      </c>
      <c r="L41" s="1223" t="s">
        <v>570</v>
      </c>
      <c r="M41" s="1223" t="s">
        <v>571</v>
      </c>
      <c r="N41" s="1223" t="s">
        <v>572</v>
      </c>
      <c r="O41" s="1223" t="s">
        <v>573</v>
      </c>
      <c r="P41" s="1215" t="s">
        <v>574</v>
      </c>
      <c r="Q41" s="1216"/>
      <c r="R41" s="1217" t="s">
        <v>247</v>
      </c>
    </row>
    <row r="42" spans="1:18">
      <c r="A42" s="1203"/>
      <c r="B42" s="1203"/>
      <c r="C42" s="1207"/>
      <c r="D42" s="1202" t="s">
        <v>248</v>
      </c>
      <c r="E42" s="1202" t="s">
        <v>249</v>
      </c>
      <c r="F42" s="1202" t="s">
        <v>1535</v>
      </c>
      <c r="G42" s="1207"/>
      <c r="H42" s="1207"/>
      <c r="I42" s="1213"/>
      <c r="J42" s="1222"/>
      <c r="K42" s="1222"/>
      <c r="L42" s="1224"/>
      <c r="M42" s="1224"/>
      <c r="N42" s="1224"/>
      <c r="O42" s="1224"/>
      <c r="P42" s="1217" t="s">
        <v>195</v>
      </c>
      <c r="Q42" s="1220" t="s">
        <v>575</v>
      </c>
      <c r="R42" s="1218"/>
    </row>
    <row r="43" spans="1:18" ht="22.2" customHeight="1">
      <c r="A43" s="1204"/>
      <c r="B43" s="1205"/>
      <c r="C43" s="1208"/>
      <c r="D43" s="1205"/>
      <c r="E43" s="1205"/>
      <c r="F43" s="1219"/>
      <c r="G43" s="1208"/>
      <c r="H43" s="1208"/>
      <c r="I43" s="1214"/>
      <c r="J43" s="1184"/>
      <c r="K43" s="1184"/>
      <c r="L43" s="1225"/>
      <c r="M43" s="1225"/>
      <c r="N43" s="1225"/>
      <c r="O43" s="1225"/>
      <c r="P43" s="1219"/>
      <c r="Q43" s="1221"/>
      <c r="R43" s="1219"/>
    </row>
    <row r="44" spans="1:18">
      <c r="A44" s="156">
        <f t="shared" ref="A44:A45" si="5">A43+1</f>
        <v>1</v>
      </c>
      <c r="B44" s="821" t="s">
        <v>576</v>
      </c>
      <c r="C44" s="157" t="s">
        <v>196</v>
      </c>
      <c r="D44" s="158" t="s">
        <v>256</v>
      </c>
      <c r="E44" s="158">
        <v>1</v>
      </c>
      <c r="F44" s="158" t="s">
        <v>256</v>
      </c>
      <c r="G44" s="158">
        <v>1</v>
      </c>
      <c r="H44" s="158">
        <v>0</v>
      </c>
      <c r="I44" s="158">
        <v>1</v>
      </c>
      <c r="J44" s="159">
        <v>10200</v>
      </c>
      <c r="K44" s="160">
        <f>I44*J44</f>
        <v>10200</v>
      </c>
      <c r="L44" s="158">
        <v>0</v>
      </c>
      <c r="M44" s="158">
        <v>0</v>
      </c>
      <c r="N44" s="158">
        <v>1</v>
      </c>
      <c r="O44" s="158">
        <v>0</v>
      </c>
      <c r="P44" s="161">
        <f t="shared" ref="P44" si="6">SUM(L44:O44)</f>
        <v>1</v>
      </c>
      <c r="Q44" s="160">
        <f t="shared" ref="Q44" si="7">P44*J44</f>
        <v>10200</v>
      </c>
      <c r="R44" s="157" t="s">
        <v>251</v>
      </c>
    </row>
    <row r="45" spans="1:18">
      <c r="A45" s="162">
        <f t="shared" si="5"/>
        <v>2</v>
      </c>
      <c r="B45" s="163" t="s">
        <v>577</v>
      </c>
      <c r="C45" s="164" t="s">
        <v>196</v>
      </c>
      <c r="D45" s="158">
        <v>1</v>
      </c>
      <c r="E45" s="158">
        <v>1</v>
      </c>
      <c r="F45" s="158">
        <v>0</v>
      </c>
      <c r="G45" s="158">
        <v>1</v>
      </c>
      <c r="H45" s="158">
        <v>0</v>
      </c>
      <c r="I45" s="158">
        <v>1</v>
      </c>
      <c r="J45" s="165">
        <v>15000</v>
      </c>
      <c r="K45" s="160">
        <v>3000</v>
      </c>
      <c r="L45" s="158">
        <v>0</v>
      </c>
      <c r="M45" s="158">
        <v>1</v>
      </c>
      <c r="N45" s="158">
        <v>0</v>
      </c>
      <c r="O45" s="158">
        <v>0</v>
      </c>
      <c r="P45" s="161">
        <v>1</v>
      </c>
      <c r="Q45" s="160">
        <f>SUM(P45*J45)</f>
        <v>15000</v>
      </c>
      <c r="R45" s="164" t="s">
        <v>251</v>
      </c>
    </row>
    <row r="46" spans="1:18">
      <c r="A46" s="1226" t="s">
        <v>542</v>
      </c>
      <c r="B46" s="1227"/>
      <c r="C46" s="166"/>
      <c r="D46" s="167"/>
      <c r="E46" s="167"/>
      <c r="F46" s="167"/>
      <c r="G46" s="166"/>
      <c r="H46" s="168"/>
      <c r="I46" s="168"/>
      <c r="J46" s="169">
        <f>SUM(J44:J45)</f>
        <v>25200</v>
      </c>
      <c r="K46" s="170"/>
      <c r="L46" s="168"/>
      <c r="M46" s="168"/>
      <c r="N46" s="168"/>
      <c r="O46" s="168"/>
      <c r="P46" s="168"/>
      <c r="Q46" s="171">
        <f>SUM(Q44:Q45)</f>
        <v>25200</v>
      </c>
      <c r="R46" s="172"/>
    </row>
    <row r="47" spans="1:18">
      <c r="A47" s="129"/>
      <c r="B47" s="822"/>
      <c r="C47" s="173"/>
      <c r="D47" s="135"/>
      <c r="E47" s="135"/>
      <c r="F47" s="135"/>
      <c r="G47" s="173"/>
      <c r="H47" s="90"/>
      <c r="I47" s="90"/>
      <c r="J47" s="174"/>
      <c r="K47" s="175"/>
      <c r="L47" s="90"/>
      <c r="M47" s="90"/>
      <c r="N47" s="90"/>
      <c r="O47" s="90"/>
      <c r="P47" s="90"/>
      <c r="Q47" s="176"/>
      <c r="R47" s="173"/>
    </row>
    <row r="48" spans="1:18">
      <c r="A48" s="1200" t="s">
        <v>578</v>
      </c>
      <c r="B48" s="1200"/>
      <c r="C48" s="1200"/>
      <c r="D48" s="1200"/>
      <c r="E48" s="1200"/>
      <c r="F48" s="1200"/>
      <c r="G48" s="1200"/>
      <c r="H48" s="1200"/>
      <c r="I48" s="1200"/>
      <c r="J48" s="1200"/>
      <c r="K48" s="1200"/>
      <c r="L48" s="1200"/>
      <c r="M48" s="1200"/>
      <c r="N48" s="1200"/>
      <c r="O48" s="1200"/>
      <c r="P48" s="1200"/>
      <c r="Q48" s="1200"/>
      <c r="R48" s="1200"/>
    </row>
    <row r="49" spans="1:20">
      <c r="A49" s="1200" t="s">
        <v>565</v>
      </c>
      <c r="B49" s="1200"/>
      <c r="C49" s="1200"/>
      <c r="D49" s="1200"/>
      <c r="E49" s="1200"/>
      <c r="F49" s="1200"/>
      <c r="G49" s="1200"/>
      <c r="H49" s="1200"/>
      <c r="I49" s="1200"/>
      <c r="J49" s="1200"/>
      <c r="K49" s="1200"/>
      <c r="L49" s="1200"/>
      <c r="M49" s="1200"/>
      <c r="N49" s="1200"/>
      <c r="O49" s="1200"/>
      <c r="P49" s="1200"/>
      <c r="Q49" s="1200"/>
      <c r="R49" s="1200"/>
    </row>
    <row r="50" spans="1:20">
      <c r="A50" s="1201" t="s">
        <v>561</v>
      </c>
      <c r="B50" s="1201"/>
      <c r="C50" s="1201"/>
      <c r="D50" s="1201"/>
      <c r="E50" s="1201"/>
      <c r="F50" s="1201"/>
      <c r="G50" s="1201"/>
      <c r="H50" s="1201"/>
      <c r="I50" s="1201"/>
      <c r="J50" s="1201"/>
      <c r="K50" s="1201"/>
      <c r="L50" s="1201"/>
      <c r="M50" s="1201"/>
      <c r="N50" s="1201"/>
      <c r="O50" s="1201"/>
      <c r="P50" s="1201"/>
      <c r="Q50" s="1201"/>
      <c r="R50" s="1201"/>
    </row>
    <row r="51" spans="1:20">
      <c r="A51" s="1202" t="s">
        <v>215</v>
      </c>
      <c r="B51" s="1202" t="s">
        <v>137</v>
      </c>
      <c r="C51" s="1206" t="s">
        <v>243</v>
      </c>
      <c r="D51" s="1209" t="s">
        <v>244</v>
      </c>
      <c r="E51" s="1210"/>
      <c r="F51" s="1211"/>
      <c r="G51" s="1206" t="s">
        <v>566</v>
      </c>
      <c r="H51" s="1206" t="s">
        <v>527</v>
      </c>
      <c r="I51" s="1212" t="s">
        <v>579</v>
      </c>
      <c r="J51" s="1183" t="s">
        <v>568</v>
      </c>
      <c r="K51" s="1183" t="s">
        <v>569</v>
      </c>
      <c r="L51" s="1223" t="s">
        <v>570</v>
      </c>
      <c r="M51" s="1223" t="s">
        <v>571</v>
      </c>
      <c r="N51" s="1223" t="s">
        <v>572</v>
      </c>
      <c r="O51" s="1223" t="s">
        <v>573</v>
      </c>
      <c r="P51" s="1215" t="s">
        <v>574</v>
      </c>
      <c r="Q51" s="1216"/>
      <c r="R51" s="1217" t="s">
        <v>247</v>
      </c>
    </row>
    <row r="52" spans="1:20">
      <c r="A52" s="1203"/>
      <c r="B52" s="1203"/>
      <c r="C52" s="1207"/>
      <c r="D52" s="1202" t="s">
        <v>248</v>
      </c>
      <c r="E52" s="1202" t="s">
        <v>249</v>
      </c>
      <c r="F52" s="1202" t="s">
        <v>580</v>
      </c>
      <c r="G52" s="1207"/>
      <c r="H52" s="1207"/>
      <c r="I52" s="1213"/>
      <c r="J52" s="1222"/>
      <c r="K52" s="1222"/>
      <c r="L52" s="1224"/>
      <c r="M52" s="1224"/>
      <c r="N52" s="1224"/>
      <c r="O52" s="1224"/>
      <c r="P52" s="1217" t="s">
        <v>195</v>
      </c>
      <c r="Q52" s="1220" t="s">
        <v>575</v>
      </c>
      <c r="R52" s="1218"/>
    </row>
    <row r="53" spans="1:20">
      <c r="A53" s="1205"/>
      <c r="B53" s="1205"/>
      <c r="C53" s="1208"/>
      <c r="D53" s="1205"/>
      <c r="E53" s="1205"/>
      <c r="F53" s="1205"/>
      <c r="G53" s="1208"/>
      <c r="H53" s="1208"/>
      <c r="I53" s="1214"/>
      <c r="J53" s="1184"/>
      <c r="K53" s="1184"/>
      <c r="L53" s="1225"/>
      <c r="M53" s="1225"/>
      <c r="N53" s="1225"/>
      <c r="O53" s="1225"/>
      <c r="P53" s="1219"/>
      <c r="Q53" s="1221"/>
      <c r="R53" s="1219"/>
    </row>
    <row r="54" spans="1:20">
      <c r="A54" s="177">
        <v>1</v>
      </c>
      <c r="B54" s="823" t="s">
        <v>581</v>
      </c>
      <c r="C54" s="179" t="s">
        <v>197</v>
      </c>
      <c r="D54" s="180">
        <v>0</v>
      </c>
      <c r="E54" s="180">
        <v>0</v>
      </c>
      <c r="F54" s="180">
        <v>0</v>
      </c>
      <c r="G54" s="86">
        <v>1</v>
      </c>
      <c r="H54" s="181">
        <v>0</v>
      </c>
      <c r="I54" s="182">
        <v>1</v>
      </c>
      <c r="J54" s="183">
        <v>100000</v>
      </c>
      <c r="K54" s="183">
        <v>100000</v>
      </c>
      <c r="L54" s="184">
        <v>0</v>
      </c>
      <c r="M54" s="184">
        <v>1</v>
      </c>
      <c r="N54" s="185">
        <v>0</v>
      </c>
      <c r="O54" s="184">
        <v>0</v>
      </c>
      <c r="P54" s="178">
        <v>1</v>
      </c>
      <c r="Q54" s="186">
        <v>100000</v>
      </c>
      <c r="R54" s="187" t="s">
        <v>251</v>
      </c>
    </row>
    <row r="55" spans="1:20">
      <c r="A55" s="1228" t="s">
        <v>542</v>
      </c>
      <c r="B55" s="1229"/>
      <c r="C55" s="188"/>
      <c r="D55" s="188"/>
      <c r="E55" s="188"/>
      <c r="F55" s="188"/>
      <c r="G55" s="188"/>
      <c r="H55" s="188"/>
      <c r="I55" s="188"/>
      <c r="J55" s="188"/>
      <c r="K55" s="189">
        <f>SUM(K54:K54)</f>
        <v>100000</v>
      </c>
      <c r="L55" s="188"/>
      <c r="M55" s="188"/>
      <c r="N55" s="188"/>
      <c r="O55" s="188"/>
      <c r="P55" s="188"/>
      <c r="Q55" s="189">
        <f>SUM(Q54:Q54)</f>
        <v>100000</v>
      </c>
      <c r="R55" s="97"/>
    </row>
    <row r="56" spans="1:20">
      <c r="A56" s="129"/>
      <c r="B56" s="822"/>
      <c r="D56" s="58"/>
      <c r="E56" s="58"/>
      <c r="F56" s="58"/>
      <c r="G56" s="58"/>
      <c r="H56" s="58"/>
      <c r="I56" s="58"/>
      <c r="K56" s="190"/>
      <c r="L56" s="58"/>
      <c r="M56" s="58"/>
      <c r="N56" s="58"/>
      <c r="O56" s="58"/>
      <c r="Q56" s="190"/>
    </row>
    <row r="58" spans="1:20" s="128" customFormat="1" hidden="1">
      <c r="B58" s="1197" t="s">
        <v>550</v>
      </c>
      <c r="C58" s="1197"/>
      <c r="D58" s="1197"/>
      <c r="E58" s="130"/>
      <c r="F58" s="131"/>
      <c r="G58" s="131"/>
      <c r="H58" s="132"/>
      <c r="I58" s="132"/>
      <c r="J58" s="133" t="s">
        <v>551</v>
      </c>
      <c r="K58" s="131"/>
      <c r="L58" s="131"/>
      <c r="M58" s="131"/>
      <c r="N58" s="131"/>
      <c r="O58" s="131"/>
      <c r="P58" s="131"/>
      <c r="Q58" s="133" t="s">
        <v>552</v>
      </c>
      <c r="R58" s="133"/>
    </row>
    <row r="59" spans="1:20" s="128" customFormat="1" hidden="1">
      <c r="B59" s="1197" t="s">
        <v>553</v>
      </c>
      <c r="C59" s="1197"/>
      <c r="D59" s="1197"/>
      <c r="E59" s="131"/>
      <c r="F59" s="131"/>
      <c r="G59" s="131"/>
      <c r="H59" s="132"/>
      <c r="I59" s="132"/>
      <c r="J59" s="133" t="s">
        <v>554</v>
      </c>
      <c r="K59" s="131"/>
      <c r="L59" s="131"/>
      <c r="M59" s="131"/>
      <c r="N59" s="131"/>
      <c r="O59" s="131"/>
      <c r="P59" s="131"/>
      <c r="Q59" s="133" t="s">
        <v>555</v>
      </c>
      <c r="R59" s="133"/>
    </row>
    <row r="60" spans="1:20" s="128" customFormat="1" hidden="1">
      <c r="B60" s="1197" t="s">
        <v>556</v>
      </c>
      <c r="C60" s="1197"/>
      <c r="D60" s="1197"/>
      <c r="E60" s="131"/>
      <c r="F60" s="131"/>
      <c r="G60" s="131"/>
      <c r="H60" s="132"/>
      <c r="I60" s="132"/>
      <c r="J60" s="133" t="s">
        <v>557</v>
      </c>
      <c r="K60" s="131"/>
      <c r="L60" s="131"/>
      <c r="M60" s="131"/>
      <c r="N60" s="131"/>
      <c r="O60" s="131"/>
      <c r="P60" s="131"/>
      <c r="Q60" s="133" t="s">
        <v>157</v>
      </c>
      <c r="R60" s="133"/>
    </row>
    <row r="61" spans="1:20" s="128" customFormat="1" hidden="1">
      <c r="B61" s="819"/>
      <c r="C61" s="134"/>
      <c r="D61" s="135"/>
      <c r="E61" s="135"/>
      <c r="F61" s="135"/>
      <c r="G61" s="136"/>
      <c r="H61" s="132"/>
      <c r="I61" s="132"/>
      <c r="J61" s="133" t="s">
        <v>558</v>
      </c>
      <c r="K61" s="131"/>
      <c r="Q61" s="137"/>
      <c r="R61" s="134"/>
    </row>
    <row r="62" spans="1:20">
      <c r="T62" s="140">
        <v>136</v>
      </c>
    </row>
    <row r="63" spans="1:20">
      <c r="A63" s="1200" t="s">
        <v>582</v>
      </c>
      <c r="B63" s="1200"/>
      <c r="C63" s="1200"/>
      <c r="D63" s="1200"/>
      <c r="E63" s="1200"/>
      <c r="F63" s="1200"/>
      <c r="G63" s="1200"/>
      <c r="H63" s="1200"/>
      <c r="I63" s="1200"/>
      <c r="J63" s="1200"/>
      <c r="K63" s="1200"/>
      <c r="L63" s="1200"/>
      <c r="M63" s="1200"/>
      <c r="N63" s="1200"/>
      <c r="O63" s="1200"/>
      <c r="P63" s="1200"/>
      <c r="Q63" s="1200"/>
      <c r="R63" s="1200"/>
    </row>
    <row r="64" spans="1:20">
      <c r="A64" s="1200" t="s">
        <v>565</v>
      </c>
      <c r="B64" s="1200"/>
      <c r="C64" s="1200"/>
      <c r="D64" s="1200"/>
      <c r="E64" s="1200"/>
      <c r="F64" s="1200"/>
      <c r="G64" s="1200"/>
      <c r="H64" s="1200"/>
      <c r="I64" s="1200"/>
      <c r="J64" s="1200"/>
      <c r="K64" s="1200"/>
      <c r="L64" s="1200"/>
      <c r="M64" s="1200"/>
      <c r="N64" s="1200"/>
      <c r="O64" s="1200"/>
      <c r="P64" s="1200"/>
      <c r="Q64" s="1200"/>
      <c r="R64" s="1200"/>
    </row>
    <row r="65" spans="1:18">
      <c r="A65" s="1201" t="s">
        <v>561</v>
      </c>
      <c r="B65" s="1201"/>
      <c r="C65" s="1201"/>
      <c r="D65" s="1201"/>
      <c r="E65" s="1201"/>
      <c r="F65" s="1201"/>
      <c r="G65" s="1201"/>
      <c r="H65" s="1201"/>
      <c r="I65" s="1201"/>
      <c r="J65" s="1201"/>
      <c r="K65" s="1201"/>
      <c r="L65" s="1201"/>
      <c r="M65" s="1201"/>
      <c r="N65" s="1201"/>
      <c r="O65" s="1201"/>
      <c r="P65" s="1201"/>
      <c r="Q65" s="1201"/>
      <c r="R65" s="1201"/>
    </row>
    <row r="66" spans="1:18">
      <c r="A66" s="1202" t="s">
        <v>215</v>
      </c>
      <c r="B66" s="1202" t="s">
        <v>137</v>
      </c>
      <c r="C66" s="1206" t="s">
        <v>243</v>
      </c>
      <c r="D66" s="1209" t="s">
        <v>244</v>
      </c>
      <c r="E66" s="1210"/>
      <c r="F66" s="1211"/>
      <c r="G66" s="1206" t="s">
        <v>566</v>
      </c>
      <c r="H66" s="1206" t="s">
        <v>527</v>
      </c>
      <c r="I66" s="1212" t="s">
        <v>579</v>
      </c>
      <c r="J66" s="1183" t="s">
        <v>568</v>
      </c>
      <c r="K66" s="1183" t="s">
        <v>569</v>
      </c>
      <c r="L66" s="1223" t="s">
        <v>570</v>
      </c>
      <c r="M66" s="1223" t="s">
        <v>571</v>
      </c>
      <c r="N66" s="1223" t="s">
        <v>572</v>
      </c>
      <c r="O66" s="1223" t="s">
        <v>573</v>
      </c>
      <c r="P66" s="1215" t="s">
        <v>574</v>
      </c>
      <c r="Q66" s="1216"/>
      <c r="R66" s="1217" t="s">
        <v>247</v>
      </c>
    </row>
    <row r="67" spans="1:18">
      <c r="A67" s="1203"/>
      <c r="B67" s="1203"/>
      <c r="C67" s="1207"/>
      <c r="D67" s="1202" t="s">
        <v>248</v>
      </c>
      <c r="E67" s="1202" t="s">
        <v>249</v>
      </c>
      <c r="F67" s="1202" t="s">
        <v>580</v>
      </c>
      <c r="G67" s="1207"/>
      <c r="H67" s="1207"/>
      <c r="I67" s="1213"/>
      <c r="J67" s="1222"/>
      <c r="K67" s="1222"/>
      <c r="L67" s="1224"/>
      <c r="M67" s="1224"/>
      <c r="N67" s="1224"/>
      <c r="O67" s="1224"/>
      <c r="P67" s="1217" t="s">
        <v>195</v>
      </c>
      <c r="Q67" s="1220" t="s">
        <v>575</v>
      </c>
      <c r="R67" s="1218"/>
    </row>
    <row r="68" spans="1:18">
      <c r="A68" s="1205"/>
      <c r="B68" s="1205"/>
      <c r="C68" s="1208"/>
      <c r="D68" s="1205"/>
      <c r="E68" s="1205"/>
      <c r="F68" s="1205"/>
      <c r="G68" s="1208"/>
      <c r="H68" s="1208"/>
      <c r="I68" s="1214"/>
      <c r="J68" s="1184"/>
      <c r="K68" s="1184"/>
      <c r="L68" s="1225"/>
      <c r="M68" s="1225"/>
      <c r="N68" s="1225"/>
      <c r="O68" s="1225"/>
      <c r="P68" s="1219"/>
      <c r="Q68" s="1221"/>
      <c r="R68" s="1219"/>
    </row>
    <row r="69" spans="1:18">
      <c r="A69" s="177">
        <v>1</v>
      </c>
      <c r="B69" s="823" t="s">
        <v>583</v>
      </c>
      <c r="C69" s="179" t="s">
        <v>196</v>
      </c>
      <c r="D69" s="180" t="s">
        <v>256</v>
      </c>
      <c r="E69" s="180" t="s">
        <v>256</v>
      </c>
      <c r="F69" s="180" t="s">
        <v>256</v>
      </c>
      <c r="G69" s="86">
        <v>1</v>
      </c>
      <c r="H69" s="181">
        <v>0</v>
      </c>
      <c r="I69" s="182">
        <v>1</v>
      </c>
      <c r="J69" s="183">
        <v>26500</v>
      </c>
      <c r="K69" s="183">
        <v>26500</v>
      </c>
      <c r="L69" s="191">
        <v>0</v>
      </c>
      <c r="M69" s="191">
        <v>0</v>
      </c>
      <c r="N69" s="185">
        <v>1</v>
      </c>
      <c r="O69" s="191">
        <v>0</v>
      </c>
      <c r="P69" s="178">
        <v>1</v>
      </c>
      <c r="Q69" s="186">
        <f>SUM(P69*K69)</f>
        <v>26500</v>
      </c>
      <c r="R69" s="187" t="s">
        <v>251</v>
      </c>
    </row>
    <row r="70" spans="1:18">
      <c r="A70" s="1228" t="s">
        <v>542</v>
      </c>
      <c r="B70" s="1229"/>
      <c r="C70" s="188"/>
      <c r="D70" s="188"/>
      <c r="E70" s="188"/>
      <c r="F70" s="188"/>
      <c r="G70" s="188"/>
      <c r="H70" s="188"/>
      <c r="I70" s="188"/>
      <c r="J70" s="188"/>
      <c r="K70" s="189">
        <f>SUM(K69:K69)</f>
        <v>26500</v>
      </c>
      <c r="L70" s="188"/>
      <c r="M70" s="188"/>
      <c r="N70" s="188"/>
      <c r="O70" s="188"/>
      <c r="P70" s="188"/>
      <c r="Q70" s="189">
        <f>SUM(Q69:Q69)</f>
        <v>26500</v>
      </c>
      <c r="R70" s="97"/>
    </row>
    <row r="72" spans="1:18">
      <c r="A72" s="1200" t="s">
        <v>584</v>
      </c>
      <c r="B72" s="1200"/>
      <c r="C72" s="1200"/>
      <c r="D72" s="1200"/>
      <c r="E72" s="1200"/>
      <c r="F72" s="1200"/>
      <c r="G72" s="1200"/>
      <c r="H72" s="1200"/>
      <c r="I72" s="1200"/>
      <c r="J72" s="1200"/>
      <c r="K72" s="1200"/>
      <c r="L72" s="1200"/>
      <c r="M72" s="1200"/>
      <c r="N72" s="1200"/>
      <c r="O72" s="1200"/>
      <c r="P72" s="1200"/>
      <c r="Q72" s="1200"/>
      <c r="R72" s="1200"/>
    </row>
    <row r="73" spans="1:18">
      <c r="A73" s="1200" t="s">
        <v>565</v>
      </c>
      <c r="B73" s="1200"/>
      <c r="C73" s="1200"/>
      <c r="D73" s="1200"/>
      <c r="E73" s="1200"/>
      <c r="F73" s="1200"/>
      <c r="G73" s="1200"/>
      <c r="H73" s="1200"/>
      <c r="I73" s="1200"/>
      <c r="J73" s="1200"/>
      <c r="K73" s="1200"/>
      <c r="L73" s="1200"/>
      <c r="M73" s="1200"/>
      <c r="N73" s="1200"/>
      <c r="O73" s="1200"/>
      <c r="P73" s="1200"/>
      <c r="Q73" s="1200"/>
      <c r="R73" s="1200"/>
    </row>
    <row r="74" spans="1:18">
      <c r="A74" s="1201" t="s">
        <v>561</v>
      </c>
      <c r="B74" s="1201"/>
      <c r="C74" s="1201"/>
      <c r="D74" s="1201"/>
      <c r="E74" s="1201"/>
      <c r="F74" s="1201"/>
      <c r="G74" s="1201"/>
      <c r="H74" s="1201"/>
      <c r="I74" s="1201"/>
      <c r="J74" s="1201"/>
      <c r="K74" s="1201"/>
      <c r="L74" s="1201"/>
      <c r="M74" s="1201"/>
      <c r="N74" s="1201"/>
      <c r="O74" s="1201"/>
      <c r="P74" s="1201"/>
      <c r="Q74" s="1201"/>
      <c r="R74" s="1201"/>
    </row>
    <row r="75" spans="1:18">
      <c r="A75" s="1202" t="s">
        <v>215</v>
      </c>
      <c r="B75" s="1202" t="s">
        <v>137</v>
      </c>
      <c r="C75" s="1206" t="s">
        <v>243</v>
      </c>
      <c r="D75" s="1209" t="s">
        <v>244</v>
      </c>
      <c r="E75" s="1210"/>
      <c r="F75" s="1211"/>
      <c r="G75" s="1206" t="s">
        <v>566</v>
      </c>
      <c r="H75" s="1206" t="s">
        <v>527</v>
      </c>
      <c r="I75" s="1212" t="s">
        <v>579</v>
      </c>
      <c r="J75" s="1183" t="s">
        <v>568</v>
      </c>
      <c r="K75" s="1183" t="s">
        <v>585</v>
      </c>
      <c r="L75" s="1223" t="s">
        <v>570</v>
      </c>
      <c r="M75" s="1223" t="s">
        <v>571</v>
      </c>
      <c r="N75" s="1223" t="s">
        <v>572</v>
      </c>
      <c r="O75" s="1223" t="s">
        <v>573</v>
      </c>
      <c r="P75" s="1215" t="s">
        <v>574</v>
      </c>
      <c r="Q75" s="1216"/>
      <c r="R75" s="1217" t="s">
        <v>247</v>
      </c>
    </row>
    <row r="76" spans="1:18">
      <c r="A76" s="1203"/>
      <c r="B76" s="1203"/>
      <c r="C76" s="1207"/>
      <c r="D76" s="1202" t="s">
        <v>248</v>
      </c>
      <c r="E76" s="1202" t="s">
        <v>249</v>
      </c>
      <c r="F76" s="1202" t="s">
        <v>534</v>
      </c>
      <c r="G76" s="1207"/>
      <c r="H76" s="1207"/>
      <c r="I76" s="1213"/>
      <c r="J76" s="1222"/>
      <c r="K76" s="1222"/>
      <c r="L76" s="1224"/>
      <c r="M76" s="1224"/>
      <c r="N76" s="1224"/>
      <c r="O76" s="1224"/>
      <c r="P76" s="1217" t="s">
        <v>195</v>
      </c>
      <c r="Q76" s="1220" t="s">
        <v>575</v>
      </c>
      <c r="R76" s="1218"/>
    </row>
    <row r="77" spans="1:18" ht="25.2" customHeight="1">
      <c r="A77" s="1205"/>
      <c r="B77" s="1205"/>
      <c r="C77" s="1208"/>
      <c r="D77" s="1205"/>
      <c r="E77" s="1205"/>
      <c r="F77" s="1205"/>
      <c r="G77" s="1208"/>
      <c r="H77" s="1208"/>
      <c r="I77" s="1214"/>
      <c r="J77" s="1184"/>
      <c r="K77" s="1184"/>
      <c r="L77" s="1225"/>
      <c r="M77" s="1225"/>
      <c r="N77" s="1225"/>
      <c r="O77" s="1225"/>
      <c r="P77" s="1219"/>
      <c r="Q77" s="1221"/>
      <c r="R77" s="1219"/>
    </row>
    <row r="78" spans="1:18">
      <c r="A78" s="192">
        <v>1</v>
      </c>
      <c r="B78" s="193" t="s">
        <v>586</v>
      </c>
      <c r="C78" s="180" t="s">
        <v>196</v>
      </c>
      <c r="D78" s="194" t="s">
        <v>256</v>
      </c>
      <c r="E78" s="194" t="s">
        <v>256</v>
      </c>
      <c r="F78" s="194" t="s">
        <v>256</v>
      </c>
      <c r="G78" s="180">
        <v>1</v>
      </c>
      <c r="H78" s="180">
        <v>0</v>
      </c>
      <c r="I78" s="180">
        <v>1</v>
      </c>
      <c r="J78" s="158">
        <v>15000</v>
      </c>
      <c r="K78" s="195">
        <f>SUM(J78*I78)</f>
        <v>15000</v>
      </c>
      <c r="L78" s="180">
        <v>0</v>
      </c>
      <c r="M78" s="180">
        <v>0</v>
      </c>
      <c r="N78" s="180">
        <v>1</v>
      </c>
      <c r="O78" s="180">
        <v>0</v>
      </c>
      <c r="P78" s="196">
        <v>1</v>
      </c>
      <c r="Q78" s="197">
        <v>15000</v>
      </c>
      <c r="R78" s="164" t="s">
        <v>251</v>
      </c>
    </row>
    <row r="79" spans="1:18">
      <c r="A79" s="198">
        <v>2</v>
      </c>
      <c r="B79" s="199" t="s">
        <v>587</v>
      </c>
      <c r="C79" s="200" t="s">
        <v>196</v>
      </c>
      <c r="D79" s="180">
        <v>0</v>
      </c>
      <c r="E79" s="180">
        <v>0</v>
      </c>
      <c r="F79" s="87">
        <v>0</v>
      </c>
      <c r="G79" s="87">
        <v>1</v>
      </c>
      <c r="H79" s="87">
        <v>0</v>
      </c>
      <c r="I79" s="87">
        <v>1</v>
      </c>
      <c r="J79" s="201">
        <v>170000</v>
      </c>
      <c r="K79" s="202">
        <f>J79*I79</f>
        <v>170000</v>
      </c>
      <c r="L79" s="87">
        <v>0</v>
      </c>
      <c r="M79" s="87">
        <v>1</v>
      </c>
      <c r="N79" s="87">
        <v>0</v>
      </c>
      <c r="O79" s="87">
        <v>0</v>
      </c>
      <c r="P79" s="87">
        <f>SUM(L79:O79)</f>
        <v>1</v>
      </c>
      <c r="Q79" s="201">
        <f>P79*K79</f>
        <v>170000</v>
      </c>
      <c r="R79" s="164"/>
    </row>
    <row r="80" spans="1:18">
      <c r="A80" s="1228" t="s">
        <v>542</v>
      </c>
      <c r="B80" s="1229"/>
      <c r="C80" s="166"/>
      <c r="D80" s="167"/>
      <c r="E80" s="167"/>
      <c r="F80" s="167"/>
      <c r="G80" s="166"/>
      <c r="H80" s="168"/>
      <c r="I80" s="168"/>
      <c r="J80" s="168"/>
      <c r="K80" s="203">
        <f>SUM(K78:K79)</f>
        <v>185000</v>
      </c>
      <c r="L80" s="168"/>
      <c r="M80" s="168"/>
      <c r="N80" s="168"/>
      <c r="O80" s="168"/>
      <c r="P80" s="168"/>
      <c r="Q80" s="203">
        <f>SUM(Q78:Q79)</f>
        <v>185000</v>
      </c>
      <c r="R80" s="172"/>
    </row>
    <row r="82" spans="1:20">
      <c r="A82" s="1190" t="s">
        <v>588</v>
      </c>
      <c r="B82" s="1190"/>
      <c r="C82" s="1190"/>
      <c r="D82" s="1190"/>
      <c r="E82" s="1190"/>
      <c r="F82" s="1190"/>
      <c r="G82" s="1190"/>
      <c r="H82" s="1190"/>
      <c r="I82" s="1190"/>
      <c r="J82" s="1190"/>
      <c r="K82" s="1190"/>
      <c r="L82" s="1190"/>
      <c r="M82" s="1190"/>
      <c r="N82" s="1190"/>
      <c r="O82" s="1190"/>
      <c r="P82" s="1190"/>
      <c r="Q82" s="1190"/>
      <c r="R82" s="1190"/>
    </row>
    <row r="83" spans="1:20">
      <c r="A83" s="1198" t="s">
        <v>589</v>
      </c>
      <c r="B83" s="1198"/>
      <c r="C83" s="1198"/>
      <c r="D83" s="1198"/>
      <c r="E83" s="1198"/>
      <c r="F83" s="1198"/>
      <c r="G83" s="1198"/>
      <c r="H83" s="1198"/>
      <c r="I83" s="1198"/>
      <c r="J83" s="1198"/>
      <c r="K83" s="1198"/>
      <c r="L83" s="1198"/>
      <c r="M83" s="1198"/>
      <c r="N83" s="1198"/>
      <c r="O83" s="1198"/>
      <c r="P83" s="1198"/>
      <c r="Q83" s="1198"/>
      <c r="R83" s="1198"/>
    </row>
    <row r="84" spans="1:20">
      <c r="A84" s="1191" t="s">
        <v>523</v>
      </c>
      <c r="B84" s="1191"/>
      <c r="C84" s="1191"/>
      <c r="D84" s="1191"/>
      <c r="E84" s="1191"/>
      <c r="F84" s="1191"/>
      <c r="G84" s="1191"/>
      <c r="H84" s="1191"/>
      <c r="I84" s="1191"/>
      <c r="J84" s="1191"/>
      <c r="K84" s="1191"/>
      <c r="L84" s="1191"/>
      <c r="M84" s="1191"/>
      <c r="N84" s="1191"/>
      <c r="O84" s="1191"/>
      <c r="P84" s="1191"/>
      <c r="Q84" s="1191"/>
      <c r="R84" s="1191"/>
    </row>
    <row r="85" spans="1:20" ht="42">
      <c r="A85" s="1181" t="s">
        <v>215</v>
      </c>
      <c r="B85" s="1181" t="s">
        <v>137</v>
      </c>
      <c r="C85" s="1181" t="s">
        <v>524</v>
      </c>
      <c r="D85" s="1185" t="s">
        <v>525</v>
      </c>
      <c r="E85" s="1192"/>
      <c r="F85" s="1186"/>
      <c r="G85" s="1193" t="s">
        <v>526</v>
      </c>
      <c r="H85" s="1181" t="s">
        <v>527</v>
      </c>
      <c r="I85" s="1181" t="s">
        <v>528</v>
      </c>
      <c r="J85" s="1230" t="s">
        <v>245</v>
      </c>
      <c r="K85" s="1230" t="s">
        <v>529</v>
      </c>
      <c r="L85" s="61" t="s">
        <v>530</v>
      </c>
      <c r="M85" s="61" t="s">
        <v>531</v>
      </c>
      <c r="N85" s="59" t="s">
        <v>532</v>
      </c>
      <c r="O85" s="62" t="s">
        <v>533</v>
      </c>
      <c r="P85" s="1185" t="s">
        <v>246</v>
      </c>
      <c r="Q85" s="1186"/>
      <c r="R85" s="1181" t="s">
        <v>247</v>
      </c>
    </row>
    <row r="86" spans="1:20" ht="48.6" customHeight="1">
      <c r="A86" s="1182"/>
      <c r="B86" s="1182"/>
      <c r="C86" s="1182"/>
      <c r="D86" s="64" t="s">
        <v>248</v>
      </c>
      <c r="E86" s="64" t="s">
        <v>249</v>
      </c>
      <c r="F86" s="64" t="s">
        <v>534</v>
      </c>
      <c r="G86" s="1194"/>
      <c r="H86" s="1182"/>
      <c r="I86" s="1182"/>
      <c r="J86" s="1231"/>
      <c r="K86" s="1231"/>
      <c r="L86" s="65" t="s">
        <v>535</v>
      </c>
      <c r="M86" s="65" t="s">
        <v>536</v>
      </c>
      <c r="N86" s="66" t="s">
        <v>537</v>
      </c>
      <c r="O86" s="67" t="s">
        <v>538</v>
      </c>
      <c r="P86" s="59" t="s">
        <v>195</v>
      </c>
      <c r="Q86" s="59" t="s">
        <v>250</v>
      </c>
      <c r="R86" s="1182"/>
    </row>
    <row r="87" spans="1:20">
      <c r="A87" s="110">
        <v>1</v>
      </c>
      <c r="B87" s="204" t="s">
        <v>590</v>
      </c>
      <c r="C87" s="110" t="s">
        <v>197</v>
      </c>
      <c r="D87" s="144">
        <v>0</v>
      </c>
      <c r="E87" s="144">
        <v>0</v>
      </c>
      <c r="F87" s="144">
        <v>0</v>
      </c>
      <c r="G87" s="145">
        <v>1</v>
      </c>
      <c r="H87" s="110">
        <v>0</v>
      </c>
      <c r="I87" s="146">
        <f>G87-H87</f>
        <v>1</v>
      </c>
      <c r="J87" s="205">
        <v>10000</v>
      </c>
      <c r="K87" s="205">
        <f>J87*I87</f>
        <v>10000</v>
      </c>
      <c r="L87" s="146">
        <f>I87</f>
        <v>1</v>
      </c>
      <c r="M87" s="110">
        <v>0</v>
      </c>
      <c r="N87" s="110">
        <v>0</v>
      </c>
      <c r="O87" s="110">
        <v>0</v>
      </c>
      <c r="P87" s="146">
        <f>O87+N87+M87+L87</f>
        <v>1</v>
      </c>
      <c r="Q87" s="206">
        <f>P87*J87</f>
        <v>10000</v>
      </c>
      <c r="R87" s="110" t="s">
        <v>251</v>
      </c>
    </row>
    <row r="88" spans="1:20">
      <c r="A88" s="1187" t="s">
        <v>542</v>
      </c>
      <c r="B88" s="1188"/>
      <c r="C88" s="1188"/>
      <c r="D88" s="207"/>
      <c r="E88" s="207"/>
      <c r="F88" s="207"/>
      <c r="G88" s="207"/>
      <c r="H88" s="207"/>
      <c r="I88" s="207"/>
      <c r="J88" s="208"/>
      <c r="K88" s="151">
        <f>SUM(K87)</f>
        <v>10000</v>
      </c>
      <c r="L88" s="207"/>
      <c r="M88" s="207"/>
      <c r="N88" s="207"/>
      <c r="O88" s="207"/>
      <c r="P88" s="207"/>
      <c r="Q88" s="209">
        <f>SUM(Q87:Q87)</f>
        <v>10000</v>
      </c>
      <c r="R88" s="210"/>
    </row>
    <row r="91" spans="1:20" hidden="1"/>
    <row r="92" spans="1:20" s="128" customFormat="1" hidden="1">
      <c r="B92" s="1197" t="s">
        <v>550</v>
      </c>
      <c r="C92" s="1197"/>
      <c r="D92" s="1197"/>
      <c r="E92" s="130"/>
      <c r="F92" s="131"/>
      <c r="G92" s="131"/>
      <c r="H92" s="132"/>
      <c r="I92" s="132"/>
      <c r="J92" s="133" t="s">
        <v>551</v>
      </c>
      <c r="K92" s="131"/>
      <c r="L92" s="131"/>
      <c r="M92" s="131"/>
      <c r="N92" s="131"/>
      <c r="O92" s="131"/>
      <c r="P92" s="131"/>
      <c r="Q92" s="133" t="s">
        <v>552</v>
      </c>
      <c r="R92" s="133"/>
    </row>
    <row r="93" spans="1:20" s="128" customFormat="1" hidden="1">
      <c r="B93" s="1197" t="s">
        <v>553</v>
      </c>
      <c r="C93" s="1197"/>
      <c r="D93" s="1197"/>
      <c r="E93" s="131"/>
      <c r="F93" s="131"/>
      <c r="G93" s="131"/>
      <c r="H93" s="132"/>
      <c r="I93" s="132"/>
      <c r="J93" s="133" t="s">
        <v>554</v>
      </c>
      <c r="K93" s="131"/>
      <c r="L93" s="131"/>
      <c r="M93" s="131"/>
      <c r="N93" s="131"/>
      <c r="O93" s="131"/>
      <c r="P93" s="131"/>
      <c r="Q93" s="133" t="s">
        <v>555</v>
      </c>
      <c r="R93" s="133"/>
    </row>
    <row r="94" spans="1:20" s="128" customFormat="1" hidden="1">
      <c r="B94" s="1197" t="s">
        <v>556</v>
      </c>
      <c r="C94" s="1197"/>
      <c r="D94" s="1197"/>
      <c r="E94" s="131"/>
      <c r="F94" s="131"/>
      <c r="G94" s="131"/>
      <c r="H94" s="132"/>
      <c r="I94" s="132"/>
      <c r="J94" s="133" t="s">
        <v>557</v>
      </c>
      <c r="K94" s="131"/>
      <c r="L94" s="131"/>
      <c r="M94" s="131"/>
      <c r="N94" s="131"/>
      <c r="O94" s="131"/>
      <c r="P94" s="131"/>
      <c r="Q94" s="133" t="s">
        <v>157</v>
      </c>
      <c r="R94" s="133"/>
    </row>
    <row r="95" spans="1:20" s="128" customFormat="1" hidden="1">
      <c r="B95" s="819"/>
      <c r="C95" s="134"/>
      <c r="D95" s="135"/>
      <c r="E95" s="135"/>
      <c r="F95" s="135"/>
      <c r="G95" s="136"/>
      <c r="H95" s="132"/>
      <c r="I95" s="132"/>
      <c r="J95" s="133" t="s">
        <v>558</v>
      </c>
      <c r="K95" s="131"/>
      <c r="Q95" s="137"/>
      <c r="R95" s="134"/>
    </row>
    <row r="96" spans="1:20" hidden="1">
      <c r="T96" s="140">
        <v>137</v>
      </c>
    </row>
    <row r="97" spans="1:18">
      <c r="A97" s="1190" t="s">
        <v>591</v>
      </c>
      <c r="B97" s="1190"/>
      <c r="C97" s="1190"/>
      <c r="D97" s="1190"/>
      <c r="E97" s="1190"/>
      <c r="F97" s="1190"/>
      <c r="G97" s="1190"/>
      <c r="H97" s="1190"/>
      <c r="I97" s="1190"/>
      <c r="J97" s="1190"/>
      <c r="K97" s="1190"/>
      <c r="L97" s="1190"/>
      <c r="M97" s="1190"/>
      <c r="N97" s="1190"/>
      <c r="O97" s="1190"/>
      <c r="P97" s="1190"/>
      <c r="Q97" s="1190"/>
      <c r="R97" s="1190"/>
    </row>
    <row r="98" spans="1:18">
      <c r="A98" s="1198" t="s">
        <v>565</v>
      </c>
      <c r="B98" s="1198"/>
      <c r="C98" s="1198"/>
      <c r="D98" s="1198"/>
      <c r="E98" s="1198"/>
      <c r="F98" s="1198"/>
      <c r="G98" s="1198"/>
      <c r="H98" s="1198"/>
      <c r="I98" s="1198"/>
      <c r="J98" s="1198"/>
      <c r="K98" s="1198"/>
      <c r="L98" s="1198"/>
      <c r="M98" s="1198"/>
      <c r="N98" s="1198"/>
      <c r="O98" s="1198"/>
      <c r="P98" s="1198"/>
      <c r="Q98" s="1198"/>
      <c r="R98" s="1198"/>
    </row>
    <row r="99" spans="1:18">
      <c r="A99" s="1191" t="s">
        <v>523</v>
      </c>
      <c r="B99" s="1191"/>
      <c r="C99" s="1191"/>
      <c r="D99" s="1191"/>
      <c r="E99" s="1191"/>
      <c r="F99" s="1191"/>
      <c r="G99" s="1191"/>
      <c r="H99" s="1191"/>
      <c r="I99" s="1191"/>
      <c r="J99" s="1191"/>
      <c r="K99" s="1191"/>
      <c r="L99" s="1191"/>
      <c r="M99" s="1191"/>
      <c r="N99" s="1191"/>
      <c r="O99" s="1191"/>
      <c r="P99" s="1191"/>
      <c r="Q99" s="1191"/>
      <c r="R99" s="1191"/>
    </row>
    <row r="100" spans="1:18" ht="42">
      <c r="A100" s="1181" t="s">
        <v>215</v>
      </c>
      <c r="B100" s="1181" t="s">
        <v>137</v>
      </c>
      <c r="C100" s="1181" t="s">
        <v>524</v>
      </c>
      <c r="D100" s="1185" t="s">
        <v>525</v>
      </c>
      <c r="E100" s="1192"/>
      <c r="F100" s="1186"/>
      <c r="G100" s="1193" t="s">
        <v>526</v>
      </c>
      <c r="H100" s="1181" t="s">
        <v>527</v>
      </c>
      <c r="I100" s="1181" t="s">
        <v>528</v>
      </c>
      <c r="J100" s="1230" t="s">
        <v>245</v>
      </c>
      <c r="K100" s="1230" t="s">
        <v>529</v>
      </c>
      <c r="L100" s="61" t="s">
        <v>530</v>
      </c>
      <c r="M100" s="61" t="s">
        <v>531</v>
      </c>
      <c r="N100" s="59" t="s">
        <v>532</v>
      </c>
      <c r="O100" s="62" t="s">
        <v>533</v>
      </c>
      <c r="P100" s="1185" t="s">
        <v>246</v>
      </c>
      <c r="Q100" s="1186"/>
      <c r="R100" s="1181" t="s">
        <v>247</v>
      </c>
    </row>
    <row r="101" spans="1:18" ht="46.2" customHeight="1">
      <c r="A101" s="1182"/>
      <c r="B101" s="1182"/>
      <c r="C101" s="1182"/>
      <c r="D101" s="64" t="s">
        <v>248</v>
      </c>
      <c r="E101" s="64" t="s">
        <v>249</v>
      </c>
      <c r="F101" s="64" t="s">
        <v>534</v>
      </c>
      <c r="G101" s="1194"/>
      <c r="H101" s="1182"/>
      <c r="I101" s="1182"/>
      <c r="J101" s="1231"/>
      <c r="K101" s="1231"/>
      <c r="L101" s="65" t="s">
        <v>535</v>
      </c>
      <c r="M101" s="65" t="s">
        <v>536</v>
      </c>
      <c r="N101" s="66" t="s">
        <v>537</v>
      </c>
      <c r="O101" s="67" t="s">
        <v>538</v>
      </c>
      <c r="P101" s="59" t="s">
        <v>195</v>
      </c>
      <c r="Q101" s="59" t="s">
        <v>250</v>
      </c>
      <c r="R101" s="1182"/>
    </row>
    <row r="102" spans="1:18">
      <c r="A102" s="211">
        <v>1</v>
      </c>
      <c r="B102" s="212" t="s">
        <v>592</v>
      </c>
      <c r="C102" s="213" t="s">
        <v>137</v>
      </c>
      <c r="D102" s="85">
        <v>0</v>
      </c>
      <c r="E102" s="85">
        <v>0</v>
      </c>
      <c r="F102" s="85">
        <v>0</v>
      </c>
      <c r="G102" s="85">
        <v>1</v>
      </c>
      <c r="H102" s="85">
        <v>0</v>
      </c>
      <c r="I102" s="85">
        <v>1</v>
      </c>
      <c r="J102" s="214">
        <v>490000</v>
      </c>
      <c r="K102" s="215">
        <f>J102*I102</f>
        <v>490000</v>
      </c>
      <c r="L102" s="85">
        <v>1</v>
      </c>
      <c r="M102" s="85">
        <v>0</v>
      </c>
      <c r="N102" s="85">
        <v>0</v>
      </c>
      <c r="O102" s="85">
        <v>0</v>
      </c>
      <c r="P102" s="85">
        <f>SUM(L102:O102)</f>
        <v>1</v>
      </c>
      <c r="Q102" s="738">
        <f>J102*P102</f>
        <v>490000</v>
      </c>
      <c r="R102" s="70" t="s">
        <v>251</v>
      </c>
    </row>
    <row r="103" spans="1:18">
      <c r="A103" s="1187" t="s">
        <v>542</v>
      </c>
      <c r="B103" s="1188"/>
      <c r="C103" s="1188"/>
      <c r="D103" s="207"/>
      <c r="E103" s="207"/>
      <c r="F103" s="207"/>
      <c r="G103" s="207"/>
      <c r="H103" s="207"/>
      <c r="I103" s="207"/>
      <c r="J103" s="208"/>
      <c r="K103" s="151">
        <f>SUM(K102)</f>
        <v>490000</v>
      </c>
      <c r="L103" s="207"/>
      <c r="M103" s="207"/>
      <c r="N103" s="207"/>
      <c r="O103" s="207"/>
      <c r="P103" s="207"/>
      <c r="Q103" s="209">
        <f>SUM(Q102:Q102)</f>
        <v>490000</v>
      </c>
      <c r="R103" s="739"/>
    </row>
    <row r="104" spans="1:18">
      <c r="A104" s="1235" t="s">
        <v>591</v>
      </c>
      <c r="B104" s="1235"/>
      <c r="C104" s="1235"/>
      <c r="D104" s="1235"/>
      <c r="E104" s="1235"/>
      <c r="F104" s="1235"/>
      <c r="G104" s="1235"/>
      <c r="H104" s="1235"/>
      <c r="I104" s="1235"/>
      <c r="J104" s="1235"/>
      <c r="K104" s="1235"/>
      <c r="L104" s="1235"/>
      <c r="M104" s="1235"/>
      <c r="N104" s="1235"/>
      <c r="O104" s="1235"/>
      <c r="P104" s="1235"/>
      <c r="Q104" s="1235"/>
      <c r="R104" s="1235"/>
    </row>
    <row r="105" spans="1:18">
      <c r="A105" s="1198" t="s">
        <v>565</v>
      </c>
      <c r="B105" s="1198"/>
      <c r="C105" s="1198"/>
      <c r="D105" s="1198"/>
      <c r="E105" s="1198"/>
      <c r="F105" s="1198"/>
      <c r="G105" s="1198"/>
      <c r="H105" s="1198"/>
      <c r="I105" s="1198"/>
      <c r="J105" s="1198"/>
      <c r="K105" s="1198"/>
      <c r="L105" s="1198"/>
      <c r="M105" s="1198"/>
      <c r="N105" s="1198"/>
      <c r="O105" s="1198"/>
      <c r="P105" s="1198"/>
      <c r="Q105" s="1198"/>
      <c r="R105" s="1198"/>
    </row>
    <row r="106" spans="1:18">
      <c r="A106" s="1191" t="s">
        <v>523</v>
      </c>
      <c r="B106" s="1191"/>
      <c r="C106" s="1191"/>
      <c r="D106" s="1191"/>
      <c r="E106" s="1191"/>
      <c r="F106" s="1191"/>
      <c r="G106" s="1191"/>
      <c r="H106" s="1191"/>
      <c r="I106" s="1191"/>
      <c r="J106" s="1191"/>
      <c r="K106" s="1191"/>
      <c r="L106" s="1191"/>
      <c r="M106" s="1191"/>
      <c r="N106" s="1191"/>
      <c r="O106" s="1191"/>
      <c r="P106" s="1191"/>
      <c r="Q106" s="1191"/>
      <c r="R106" s="1191"/>
    </row>
    <row r="107" spans="1:18" ht="42">
      <c r="A107" s="1181" t="s">
        <v>215</v>
      </c>
      <c r="B107" s="1181" t="s">
        <v>137</v>
      </c>
      <c r="C107" s="1181" t="s">
        <v>524</v>
      </c>
      <c r="D107" s="1185" t="s">
        <v>525</v>
      </c>
      <c r="E107" s="1192"/>
      <c r="F107" s="1186"/>
      <c r="G107" s="1193" t="s">
        <v>526</v>
      </c>
      <c r="H107" s="1181" t="s">
        <v>527</v>
      </c>
      <c r="I107" s="1181" t="s">
        <v>528</v>
      </c>
      <c r="J107" s="1230" t="s">
        <v>245</v>
      </c>
      <c r="K107" s="1230" t="s">
        <v>529</v>
      </c>
      <c r="L107" s="61" t="s">
        <v>530</v>
      </c>
      <c r="M107" s="61" t="s">
        <v>531</v>
      </c>
      <c r="N107" s="59" t="s">
        <v>532</v>
      </c>
      <c r="O107" s="62" t="s">
        <v>533</v>
      </c>
      <c r="P107" s="1185" t="s">
        <v>246</v>
      </c>
      <c r="Q107" s="1186"/>
      <c r="R107" s="1181" t="s">
        <v>247</v>
      </c>
    </row>
    <row r="108" spans="1:18" ht="46.2" customHeight="1">
      <c r="A108" s="1182"/>
      <c r="B108" s="1182"/>
      <c r="C108" s="1182"/>
      <c r="D108" s="64" t="s">
        <v>248</v>
      </c>
      <c r="E108" s="64" t="s">
        <v>249</v>
      </c>
      <c r="F108" s="64" t="s">
        <v>534</v>
      </c>
      <c r="G108" s="1194"/>
      <c r="H108" s="1182"/>
      <c r="I108" s="1182"/>
      <c r="J108" s="1231"/>
      <c r="K108" s="1231"/>
      <c r="L108" s="65" t="s">
        <v>535</v>
      </c>
      <c r="M108" s="65" t="s">
        <v>536</v>
      </c>
      <c r="N108" s="66" t="s">
        <v>537</v>
      </c>
      <c r="O108" s="67" t="s">
        <v>538</v>
      </c>
      <c r="P108" s="59" t="s">
        <v>195</v>
      </c>
      <c r="Q108" s="59" t="s">
        <v>250</v>
      </c>
      <c r="R108" s="1182"/>
    </row>
    <row r="109" spans="1:18">
      <c r="A109" s="211">
        <v>1</v>
      </c>
      <c r="B109" s="212" t="s">
        <v>1516</v>
      </c>
      <c r="C109" s="213" t="s">
        <v>137</v>
      </c>
      <c r="D109" s="85">
        <v>0</v>
      </c>
      <c r="E109" s="85">
        <v>0</v>
      </c>
      <c r="F109" s="85">
        <v>0</v>
      </c>
      <c r="G109" s="85">
        <v>1</v>
      </c>
      <c r="H109" s="85">
        <v>0</v>
      </c>
      <c r="I109" s="85"/>
      <c r="J109" s="214">
        <f>64859.82+114859.82</f>
        <v>179719.64</v>
      </c>
      <c r="K109" s="215">
        <f>J109*I109</f>
        <v>0</v>
      </c>
      <c r="L109" s="85">
        <v>1</v>
      </c>
      <c r="M109" s="85">
        <v>0</v>
      </c>
      <c r="N109" s="85">
        <v>0</v>
      </c>
      <c r="O109" s="85">
        <v>0</v>
      </c>
      <c r="P109" s="85">
        <f>SUM(L109:O109)</f>
        <v>1</v>
      </c>
      <c r="Q109" s="738">
        <f>J109*P109</f>
        <v>179719.64</v>
      </c>
      <c r="R109" s="70" t="s">
        <v>251</v>
      </c>
    </row>
    <row r="110" spans="1:18">
      <c r="A110" s="1187" t="s">
        <v>542</v>
      </c>
      <c r="B110" s="1188"/>
      <c r="C110" s="1188"/>
      <c r="D110" s="207"/>
      <c r="E110" s="207"/>
      <c r="F110" s="207"/>
      <c r="G110" s="207"/>
      <c r="H110" s="207"/>
      <c r="I110" s="207"/>
      <c r="J110" s="208"/>
      <c r="K110" s="151">
        <f>SUM(K109)</f>
        <v>0</v>
      </c>
      <c r="L110" s="207"/>
      <c r="M110" s="207"/>
      <c r="N110" s="207"/>
      <c r="O110" s="207"/>
      <c r="P110" s="207"/>
      <c r="Q110" s="209">
        <f>SUM(Q109:Q109)</f>
        <v>179719.64</v>
      </c>
      <c r="R110" s="739"/>
    </row>
    <row r="111" spans="1:18" ht="21.6" thickBot="1">
      <c r="A111" s="1232" t="s">
        <v>542</v>
      </c>
      <c r="B111" s="1233"/>
      <c r="C111" s="1233"/>
      <c r="D111" s="1233"/>
      <c r="E111" s="1233"/>
      <c r="F111" s="1233"/>
      <c r="G111" s="1233"/>
      <c r="H111" s="1233"/>
      <c r="I111" s="1233"/>
      <c r="J111" s="1233"/>
      <c r="K111" s="1233"/>
      <c r="L111" s="1233"/>
      <c r="M111" s="1233"/>
      <c r="N111" s="1233"/>
      <c r="O111" s="1234"/>
      <c r="P111" s="740"/>
      <c r="Q111" s="741">
        <f>Q10+Q22+Q36+Q46+Q55+Q70+Q80+Q88+Q103+Q110</f>
        <v>2835819.64</v>
      </c>
      <c r="R111" s="707"/>
    </row>
    <row r="112" spans="1:18" ht="21.6" thickTop="1">
      <c r="A112" s="813"/>
      <c r="B112" s="824"/>
      <c r="C112" s="814"/>
      <c r="D112" s="814"/>
      <c r="E112" s="814"/>
      <c r="F112" s="814"/>
      <c r="G112" s="814"/>
      <c r="H112" s="814"/>
      <c r="I112" s="814"/>
      <c r="J112" s="814"/>
      <c r="K112" s="814"/>
      <c r="L112" s="814"/>
      <c r="M112" s="814"/>
      <c r="N112" s="814"/>
      <c r="O112" s="814"/>
      <c r="P112" s="815"/>
      <c r="Q112" s="816"/>
      <c r="R112" s="817"/>
    </row>
    <row r="113" spans="1:38">
      <c r="A113" s="140"/>
      <c r="B113" s="825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55"/>
      <c r="Q113" s="190"/>
      <c r="R113" s="812"/>
    </row>
    <row r="114" spans="1:38">
      <c r="A114" s="140"/>
      <c r="B114" s="825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55"/>
      <c r="Q114" s="190"/>
      <c r="R114" s="812"/>
    </row>
    <row r="115" spans="1:38">
      <c r="A115" s="140"/>
      <c r="B115" s="825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55"/>
      <c r="Q115" s="190"/>
      <c r="R115" s="812"/>
    </row>
    <row r="116" spans="1:38">
      <c r="A116" s="140"/>
      <c r="B116" s="825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55"/>
      <c r="Q116" s="190"/>
      <c r="R116" s="812"/>
    </row>
    <row r="117" spans="1:38">
      <c r="A117" s="140"/>
      <c r="B117" s="825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55"/>
      <c r="Q117" s="190"/>
      <c r="R117" s="812"/>
    </row>
    <row r="118" spans="1:38">
      <c r="A118" s="140"/>
      <c r="B118" s="825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55"/>
      <c r="Q118" s="190"/>
      <c r="R118" s="812"/>
    </row>
    <row r="119" spans="1:38">
      <c r="A119" s="140"/>
      <c r="B119" s="825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55"/>
      <c r="Q119" s="190"/>
      <c r="R119" s="812"/>
    </row>
    <row r="120" spans="1:38" ht="90.6" customHeight="1">
      <c r="A120" s="140"/>
      <c r="B120" s="825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55"/>
      <c r="Q120" s="190"/>
      <c r="R120" s="812"/>
    </row>
    <row r="121" spans="1:38" ht="24.6">
      <c r="A121" s="1236" t="s">
        <v>1509</v>
      </c>
      <c r="B121" s="1236"/>
      <c r="C121" s="1236"/>
      <c r="D121" s="1236"/>
      <c r="E121" s="1236"/>
      <c r="F121" s="1236"/>
      <c r="G121" s="1236"/>
      <c r="H121" s="1236"/>
      <c r="I121" s="1236"/>
      <c r="J121" s="1236"/>
      <c r="K121" s="1236"/>
      <c r="L121" s="1236"/>
      <c r="M121" s="1236"/>
      <c r="N121" s="1236"/>
      <c r="O121" s="1236"/>
      <c r="P121" s="1236"/>
      <c r="Q121" s="1236"/>
      <c r="R121" s="1236"/>
      <c r="S121" s="818"/>
      <c r="T121" s="818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55"/>
      <c r="AK121" s="190"/>
      <c r="AL121" s="812"/>
    </row>
    <row r="122" spans="1:38">
      <c r="A122" s="1200" t="s">
        <v>593</v>
      </c>
      <c r="B122" s="1200"/>
      <c r="C122" s="1200"/>
      <c r="D122" s="1200"/>
      <c r="E122" s="1200"/>
      <c r="F122" s="1200"/>
      <c r="G122" s="1200"/>
      <c r="H122" s="1200"/>
      <c r="I122" s="1200"/>
      <c r="J122" s="1200"/>
      <c r="K122" s="1200"/>
      <c r="L122" s="1200"/>
      <c r="M122" s="1200"/>
      <c r="N122" s="1200"/>
      <c r="O122" s="1200"/>
      <c r="P122" s="1200"/>
      <c r="Q122" s="1200"/>
      <c r="R122" s="1200"/>
    </row>
    <row r="123" spans="1:38">
      <c r="A123" s="1200" t="s">
        <v>565</v>
      </c>
      <c r="B123" s="1200"/>
      <c r="C123" s="1200"/>
      <c r="D123" s="1200"/>
      <c r="E123" s="1200"/>
      <c r="F123" s="1200"/>
      <c r="G123" s="1200"/>
      <c r="H123" s="1200"/>
      <c r="I123" s="1200"/>
      <c r="J123" s="1200"/>
      <c r="K123" s="1200"/>
      <c r="L123" s="1200"/>
      <c r="M123" s="1200"/>
      <c r="N123" s="1200"/>
      <c r="O123" s="1200"/>
      <c r="P123" s="1200"/>
      <c r="Q123" s="1200"/>
      <c r="R123" s="1200"/>
    </row>
    <row r="124" spans="1:38">
      <c r="A124" s="1201" t="s">
        <v>561</v>
      </c>
      <c r="B124" s="1201"/>
      <c r="C124" s="1201"/>
      <c r="D124" s="1201"/>
      <c r="E124" s="1201"/>
      <c r="F124" s="1201"/>
      <c r="G124" s="1201"/>
      <c r="H124" s="1201"/>
      <c r="I124" s="1201"/>
      <c r="J124" s="1201"/>
      <c r="K124" s="1201"/>
      <c r="L124" s="1201"/>
      <c r="M124" s="1201"/>
      <c r="N124" s="1201"/>
      <c r="O124" s="1201"/>
      <c r="P124" s="1201"/>
      <c r="Q124" s="1201"/>
      <c r="R124" s="1201"/>
    </row>
    <row r="125" spans="1:38">
      <c r="A125" s="1202" t="s">
        <v>215</v>
      </c>
      <c r="B125" s="1202" t="s">
        <v>137</v>
      </c>
      <c r="C125" s="1206" t="s">
        <v>243</v>
      </c>
      <c r="D125" s="1237" t="s">
        <v>594</v>
      </c>
      <c r="E125" s="1238"/>
      <c r="F125" s="1239"/>
      <c r="G125" s="1206" t="s">
        <v>566</v>
      </c>
      <c r="H125" s="1206" t="s">
        <v>527</v>
      </c>
      <c r="I125" s="1212" t="s">
        <v>579</v>
      </c>
      <c r="J125" s="1183" t="s">
        <v>568</v>
      </c>
      <c r="K125" s="1183" t="s">
        <v>569</v>
      </c>
      <c r="L125" s="1223" t="s">
        <v>570</v>
      </c>
      <c r="M125" s="1223" t="s">
        <v>571</v>
      </c>
      <c r="N125" s="1223" t="s">
        <v>572</v>
      </c>
      <c r="O125" s="1223" t="s">
        <v>573</v>
      </c>
      <c r="P125" s="1215" t="s">
        <v>574</v>
      </c>
      <c r="Q125" s="1216"/>
      <c r="R125" s="1217" t="s">
        <v>247</v>
      </c>
    </row>
    <row r="126" spans="1:38" ht="42">
      <c r="A126" s="1203"/>
      <c r="B126" s="1203"/>
      <c r="C126" s="1207"/>
      <c r="D126" s="295" t="s">
        <v>248</v>
      </c>
      <c r="E126" s="1202" t="s">
        <v>1534</v>
      </c>
      <c r="F126" s="1206" t="s">
        <v>580</v>
      </c>
      <c r="G126" s="1207"/>
      <c r="H126" s="1207"/>
      <c r="I126" s="1213"/>
      <c r="J126" s="1222"/>
      <c r="K126" s="1222"/>
      <c r="L126" s="1207"/>
      <c r="M126" s="1207"/>
      <c r="N126" s="1207"/>
      <c r="O126" s="1207"/>
      <c r="P126" s="1217" t="s">
        <v>195</v>
      </c>
      <c r="Q126" s="1220" t="s">
        <v>575</v>
      </c>
      <c r="R126" s="1218"/>
    </row>
    <row r="127" spans="1:38" ht="31.8" customHeight="1">
      <c r="A127" s="1205"/>
      <c r="B127" s="1205"/>
      <c r="C127" s="1208"/>
      <c r="D127" s="296"/>
      <c r="E127" s="1219"/>
      <c r="F127" s="1208"/>
      <c r="G127" s="1208"/>
      <c r="H127" s="1208"/>
      <c r="I127" s="1214"/>
      <c r="J127" s="1184"/>
      <c r="K127" s="1184"/>
      <c r="L127" s="1208"/>
      <c r="M127" s="1208"/>
      <c r="N127" s="1208"/>
      <c r="O127" s="1208"/>
      <c r="P127" s="1219"/>
      <c r="Q127" s="1221"/>
      <c r="R127" s="1219"/>
    </row>
    <row r="128" spans="1:38" ht="42">
      <c r="A128" s="180">
        <v>1</v>
      </c>
      <c r="B128" s="179" t="s">
        <v>595</v>
      </c>
      <c r="C128" s="180" t="s">
        <v>211</v>
      </c>
      <c r="D128" s="158" t="s">
        <v>256</v>
      </c>
      <c r="E128" s="158" t="s">
        <v>256</v>
      </c>
      <c r="F128" s="158" t="s">
        <v>256</v>
      </c>
      <c r="G128" s="158">
        <v>1</v>
      </c>
      <c r="H128" s="158">
        <v>0</v>
      </c>
      <c r="I128" s="158">
        <v>1</v>
      </c>
      <c r="J128" s="158">
        <v>12000000</v>
      </c>
      <c r="K128" s="197">
        <f>I128*J128</f>
        <v>12000000</v>
      </c>
      <c r="L128" s="158">
        <v>1</v>
      </c>
      <c r="M128" s="158">
        <v>0</v>
      </c>
      <c r="N128" s="158">
        <v>0</v>
      </c>
      <c r="O128" s="158">
        <v>0</v>
      </c>
      <c r="P128" s="216">
        <f>SUM(L128:O128)</f>
        <v>1</v>
      </c>
      <c r="Q128" s="216">
        <f>P128*K128</f>
        <v>12000000</v>
      </c>
      <c r="R128" s="217" t="s">
        <v>394</v>
      </c>
    </row>
    <row r="129" spans="1:20" ht="42">
      <c r="A129" s="56">
        <v>2</v>
      </c>
      <c r="B129" s="218" t="s">
        <v>596</v>
      </c>
      <c r="C129" s="219" t="s">
        <v>211</v>
      </c>
      <c r="D129" s="158" t="s">
        <v>256</v>
      </c>
      <c r="E129" s="158" t="s">
        <v>256</v>
      </c>
      <c r="F129" s="158" t="s">
        <v>256</v>
      </c>
      <c r="G129" s="185">
        <v>2</v>
      </c>
      <c r="H129" s="185">
        <v>0</v>
      </c>
      <c r="I129" s="185">
        <v>2</v>
      </c>
      <c r="J129" s="184">
        <v>1694900</v>
      </c>
      <c r="K129" s="220">
        <f>I129*J129</f>
        <v>3389800</v>
      </c>
      <c r="L129" s="185">
        <v>2</v>
      </c>
      <c r="M129" s="185">
        <v>0</v>
      </c>
      <c r="N129" s="185">
        <v>0</v>
      </c>
      <c r="O129" s="185">
        <v>0</v>
      </c>
      <c r="P129" s="185">
        <v>1</v>
      </c>
      <c r="Q129" s="216">
        <f>P129*K129</f>
        <v>3389800</v>
      </c>
      <c r="R129" s="217" t="s">
        <v>394</v>
      </c>
    </row>
    <row r="130" spans="1:20">
      <c r="A130" s="221">
        <v>3</v>
      </c>
      <c r="B130" s="222" t="s">
        <v>597</v>
      </c>
      <c r="C130" s="223" t="s">
        <v>258</v>
      </c>
      <c r="D130" s="223">
        <v>0</v>
      </c>
      <c r="E130" s="223">
        <v>0</v>
      </c>
      <c r="F130" s="56">
        <v>0</v>
      </c>
      <c r="G130" s="224">
        <v>1</v>
      </c>
      <c r="H130" s="224">
        <v>0</v>
      </c>
      <c r="I130" s="225">
        <v>1</v>
      </c>
      <c r="J130" s="226">
        <v>700000</v>
      </c>
      <c r="K130" s="227">
        <v>700000</v>
      </c>
      <c r="L130" s="56">
        <v>0</v>
      </c>
      <c r="M130" s="56">
        <v>1</v>
      </c>
      <c r="N130" s="56">
        <v>0</v>
      </c>
      <c r="O130" s="56">
        <v>0</v>
      </c>
      <c r="P130" s="56">
        <v>1</v>
      </c>
      <c r="Q130" s="226">
        <v>700000</v>
      </c>
      <c r="R130" s="223" t="s">
        <v>251</v>
      </c>
    </row>
    <row r="131" spans="1:20">
      <c r="A131" s="221">
        <v>4</v>
      </c>
      <c r="B131" s="222" t="s">
        <v>598</v>
      </c>
      <c r="C131" s="223" t="s">
        <v>258</v>
      </c>
      <c r="D131" s="223">
        <v>0</v>
      </c>
      <c r="E131" s="223">
        <v>0</v>
      </c>
      <c r="F131" s="56">
        <v>0</v>
      </c>
      <c r="G131" s="224">
        <v>1</v>
      </c>
      <c r="H131" s="224">
        <v>0</v>
      </c>
      <c r="I131" s="225">
        <v>1</v>
      </c>
      <c r="J131" s="226">
        <v>600000</v>
      </c>
      <c r="K131" s="227">
        <v>600000</v>
      </c>
      <c r="L131" s="56">
        <v>0</v>
      </c>
      <c r="M131" s="56">
        <v>1</v>
      </c>
      <c r="N131" s="56">
        <v>0</v>
      </c>
      <c r="O131" s="56">
        <v>0</v>
      </c>
      <c r="P131" s="56">
        <v>1</v>
      </c>
      <c r="Q131" s="226">
        <v>600000</v>
      </c>
      <c r="R131" s="223" t="s">
        <v>251</v>
      </c>
    </row>
    <row r="132" spans="1:20">
      <c r="A132" s="56">
        <v>5</v>
      </c>
      <c r="B132" s="222" t="s">
        <v>599</v>
      </c>
      <c r="C132" s="223" t="s">
        <v>258</v>
      </c>
      <c r="D132" s="228">
        <v>0</v>
      </c>
      <c r="E132" s="228">
        <v>0</v>
      </c>
      <c r="F132" s="228">
        <v>0</v>
      </c>
      <c r="G132" s="228">
        <v>1</v>
      </c>
      <c r="H132" s="228">
        <v>0</v>
      </c>
      <c r="I132" s="228">
        <v>1</v>
      </c>
      <c r="J132" s="229">
        <v>100000</v>
      </c>
      <c r="K132" s="229">
        <v>100000</v>
      </c>
      <c r="L132" s="228">
        <v>1</v>
      </c>
      <c r="M132" s="228">
        <v>0</v>
      </c>
      <c r="N132" s="228">
        <v>0</v>
      </c>
      <c r="O132" s="228">
        <v>0</v>
      </c>
      <c r="P132" s="228">
        <v>1</v>
      </c>
      <c r="Q132" s="230">
        <v>100000</v>
      </c>
      <c r="R132" s="223" t="s">
        <v>251</v>
      </c>
    </row>
    <row r="133" spans="1:20">
      <c r="A133" s="56">
        <v>6</v>
      </c>
      <c r="B133" s="222" t="s">
        <v>600</v>
      </c>
      <c r="C133" s="223" t="s">
        <v>258</v>
      </c>
      <c r="D133" s="228">
        <v>0</v>
      </c>
      <c r="E133" s="228">
        <v>0</v>
      </c>
      <c r="F133" s="228">
        <v>0</v>
      </c>
      <c r="G133" s="228">
        <v>1</v>
      </c>
      <c r="H133" s="228">
        <v>0</v>
      </c>
      <c r="I133" s="228">
        <v>1</v>
      </c>
      <c r="J133" s="229">
        <v>400000</v>
      </c>
      <c r="K133" s="229">
        <v>400000</v>
      </c>
      <c r="L133" s="228">
        <v>0</v>
      </c>
      <c r="M133" s="228">
        <v>1</v>
      </c>
      <c r="N133" s="228">
        <v>0</v>
      </c>
      <c r="O133" s="228">
        <v>0</v>
      </c>
      <c r="P133" s="228">
        <v>1</v>
      </c>
      <c r="Q133" s="230">
        <v>400000</v>
      </c>
      <c r="R133" s="223" t="s">
        <v>251</v>
      </c>
    </row>
    <row r="134" spans="1:20">
      <c r="A134" s="56">
        <v>7</v>
      </c>
      <c r="B134" s="222" t="s">
        <v>601</v>
      </c>
      <c r="C134" s="223" t="s">
        <v>258</v>
      </c>
      <c r="D134" s="228">
        <v>0</v>
      </c>
      <c r="E134" s="228">
        <v>0</v>
      </c>
      <c r="F134" s="228">
        <v>0</v>
      </c>
      <c r="G134" s="228">
        <v>1</v>
      </c>
      <c r="H134" s="228">
        <v>0</v>
      </c>
      <c r="I134" s="228">
        <v>1</v>
      </c>
      <c r="J134" s="229">
        <v>350000</v>
      </c>
      <c r="K134" s="229">
        <v>350000</v>
      </c>
      <c r="L134" s="228">
        <v>0</v>
      </c>
      <c r="M134" s="228">
        <v>1</v>
      </c>
      <c r="N134" s="228">
        <v>0</v>
      </c>
      <c r="O134" s="228">
        <v>0</v>
      </c>
      <c r="P134" s="228">
        <v>1</v>
      </c>
      <c r="Q134" s="230">
        <v>350000</v>
      </c>
      <c r="R134" s="223" t="s">
        <v>251</v>
      </c>
    </row>
    <row r="135" spans="1:20" ht="63">
      <c r="A135" s="56">
        <v>8</v>
      </c>
      <c r="B135" s="222" t="s">
        <v>602</v>
      </c>
      <c r="C135" s="223" t="s">
        <v>258</v>
      </c>
      <c r="D135" s="228">
        <v>0</v>
      </c>
      <c r="E135" s="228">
        <v>0</v>
      </c>
      <c r="F135" s="228">
        <v>0</v>
      </c>
      <c r="G135" s="228">
        <v>1</v>
      </c>
      <c r="H135" s="228">
        <v>0</v>
      </c>
      <c r="I135" s="228">
        <v>1</v>
      </c>
      <c r="J135" s="231">
        <v>5994482</v>
      </c>
      <c r="K135" s="231">
        <v>5994482</v>
      </c>
      <c r="L135" s="228">
        <v>0</v>
      </c>
      <c r="M135" s="228">
        <v>1</v>
      </c>
      <c r="N135" s="228">
        <v>0</v>
      </c>
      <c r="O135" s="228">
        <v>0</v>
      </c>
      <c r="P135" s="228">
        <v>1</v>
      </c>
      <c r="Q135" s="232">
        <v>5994482</v>
      </c>
      <c r="R135" s="223" t="s">
        <v>251</v>
      </c>
    </row>
    <row r="136" spans="1:20">
      <c r="A136" s="56">
        <v>9</v>
      </c>
      <c r="B136" s="222" t="s">
        <v>603</v>
      </c>
      <c r="C136" s="223" t="s">
        <v>258</v>
      </c>
      <c r="D136" s="228">
        <v>0</v>
      </c>
      <c r="E136" s="228">
        <v>0</v>
      </c>
      <c r="F136" s="228">
        <v>0</v>
      </c>
      <c r="G136" s="228">
        <v>1</v>
      </c>
      <c r="H136" s="228">
        <v>0</v>
      </c>
      <c r="I136" s="228">
        <v>1</v>
      </c>
      <c r="J136" s="229">
        <v>420000</v>
      </c>
      <c r="K136" s="229">
        <v>420000</v>
      </c>
      <c r="L136" s="228">
        <v>0</v>
      </c>
      <c r="M136" s="228">
        <v>1</v>
      </c>
      <c r="N136" s="228">
        <v>0</v>
      </c>
      <c r="O136" s="228">
        <v>0</v>
      </c>
      <c r="P136" s="228">
        <v>1</v>
      </c>
      <c r="Q136" s="230">
        <v>420000</v>
      </c>
      <c r="R136" s="223" t="s">
        <v>251</v>
      </c>
    </row>
    <row r="137" spans="1:20">
      <c r="A137" s="1228" t="s">
        <v>542</v>
      </c>
      <c r="B137" s="1229"/>
      <c r="C137" s="233"/>
      <c r="D137" s="234"/>
      <c r="E137" s="234"/>
      <c r="F137" s="233"/>
      <c r="G137" s="233"/>
      <c r="H137" s="235"/>
      <c r="I137" s="235"/>
      <c r="J137" s="235"/>
      <c r="K137" s="203">
        <f>SUM(K128:K136)</f>
        <v>23954282</v>
      </c>
      <c r="L137" s="203"/>
      <c r="M137" s="203"/>
      <c r="N137" s="203"/>
      <c r="O137" s="203"/>
      <c r="P137" s="203"/>
      <c r="Q137" s="203">
        <f>SUM(Q128:Q136)</f>
        <v>23954282</v>
      </c>
      <c r="R137" s="236"/>
    </row>
    <row r="138" spans="1:20" ht="21.6" thickBot="1">
      <c r="A138" s="1240" t="s">
        <v>542</v>
      </c>
      <c r="B138" s="1241"/>
      <c r="C138" s="1241"/>
      <c r="D138" s="1241"/>
      <c r="E138" s="1241"/>
      <c r="F138" s="1241"/>
      <c r="G138" s="1241"/>
      <c r="H138" s="1241"/>
      <c r="I138" s="1241"/>
      <c r="J138" s="1241"/>
      <c r="K138" s="1241"/>
      <c r="L138" s="1241"/>
      <c r="M138" s="1241"/>
      <c r="N138" s="1241"/>
      <c r="O138" s="1241"/>
      <c r="P138" s="1242"/>
      <c r="Q138" s="705">
        <f>Q137+Q111</f>
        <v>26790101.640000001</v>
      </c>
      <c r="R138" s="706"/>
    </row>
    <row r="139" spans="1:20" ht="21.6" thickTop="1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826"/>
      <c r="R139" s="827"/>
    </row>
    <row r="140" spans="1:20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826"/>
      <c r="R140" s="827"/>
    </row>
    <row r="141" spans="1:20" s="128" customFormat="1">
      <c r="B141" s="1197" t="s">
        <v>550</v>
      </c>
      <c r="C141" s="1197"/>
      <c r="D141" s="1197"/>
      <c r="E141" s="130"/>
      <c r="F141" s="131"/>
      <c r="G141" s="131"/>
      <c r="H141" s="132"/>
      <c r="I141" s="132"/>
      <c r="J141" s="133" t="s">
        <v>551</v>
      </c>
      <c r="K141" s="131"/>
      <c r="L141" s="131"/>
      <c r="M141" s="131"/>
      <c r="N141" s="131"/>
      <c r="O141" s="131"/>
      <c r="P141" s="131"/>
      <c r="Q141" s="133" t="s">
        <v>552</v>
      </c>
      <c r="R141" s="133"/>
    </row>
    <row r="142" spans="1:20" s="128" customFormat="1">
      <c r="B142" s="1197" t="s">
        <v>553</v>
      </c>
      <c r="C142" s="1197"/>
      <c r="D142" s="1197"/>
      <c r="E142" s="131"/>
      <c r="F142" s="131"/>
      <c r="G142" s="131"/>
      <c r="H142" s="132"/>
      <c r="I142" s="132"/>
      <c r="J142" s="133" t="s">
        <v>554</v>
      </c>
      <c r="K142" s="131"/>
      <c r="L142" s="131"/>
      <c r="M142" s="131"/>
      <c r="N142" s="131"/>
      <c r="O142" s="131"/>
      <c r="P142" s="131"/>
      <c r="Q142" s="133" t="s">
        <v>555</v>
      </c>
      <c r="R142" s="133"/>
    </row>
    <row r="143" spans="1:20" s="128" customFormat="1">
      <c r="B143" s="1197" t="s">
        <v>556</v>
      </c>
      <c r="C143" s="1197"/>
      <c r="D143" s="1197"/>
      <c r="E143" s="131"/>
      <c r="F143" s="131"/>
      <c r="G143" s="131"/>
      <c r="H143" s="132"/>
      <c r="I143" s="132"/>
      <c r="J143" s="133" t="s">
        <v>557</v>
      </c>
      <c r="K143" s="131"/>
      <c r="L143" s="131"/>
      <c r="M143" s="131"/>
      <c r="N143" s="131"/>
      <c r="O143" s="131"/>
      <c r="P143" s="131"/>
      <c r="Q143" s="133" t="s">
        <v>157</v>
      </c>
      <c r="R143" s="133"/>
    </row>
    <row r="144" spans="1:20" s="128" customFormat="1">
      <c r="B144" s="819"/>
      <c r="C144" s="134"/>
      <c r="D144" s="135"/>
      <c r="E144" s="135"/>
      <c r="F144" s="135"/>
      <c r="G144" s="136"/>
      <c r="H144" s="132"/>
      <c r="I144" s="132"/>
      <c r="J144" s="133" t="s">
        <v>558</v>
      </c>
      <c r="K144" s="131"/>
      <c r="Q144" s="137"/>
      <c r="R144" s="134"/>
      <c r="T144" s="140">
        <v>138</v>
      </c>
    </row>
    <row r="145" spans="4:20">
      <c r="T145" s="140"/>
    </row>
    <row r="146" spans="4:20">
      <c r="D146" s="58"/>
      <c r="E146" s="58"/>
      <c r="F146" s="58"/>
      <c r="G146" s="58"/>
      <c r="H146" s="58"/>
      <c r="I146" s="58"/>
      <c r="L146" s="58"/>
      <c r="M146" s="58"/>
      <c r="N146" s="58"/>
      <c r="O146" s="58"/>
    </row>
    <row r="147" spans="4:20">
      <c r="D147" s="58"/>
      <c r="E147" s="58"/>
      <c r="F147" s="58"/>
      <c r="G147" s="58"/>
      <c r="H147" s="58"/>
      <c r="I147" s="58"/>
      <c r="L147" s="58"/>
      <c r="M147" s="58"/>
      <c r="N147" s="58"/>
      <c r="O147" s="58"/>
    </row>
    <row r="148" spans="4:20">
      <c r="D148" s="58"/>
      <c r="E148" s="58"/>
      <c r="F148" s="58"/>
      <c r="G148" s="58"/>
      <c r="H148" s="58"/>
      <c r="I148" s="58"/>
      <c r="L148" s="58"/>
      <c r="M148" s="58"/>
      <c r="N148" s="58"/>
      <c r="O148" s="58"/>
    </row>
    <row r="149" spans="4:20">
      <c r="D149" s="58"/>
      <c r="E149" s="58"/>
      <c r="F149" s="58"/>
      <c r="G149" s="58"/>
      <c r="H149" s="58"/>
      <c r="I149" s="58"/>
      <c r="L149" s="58"/>
      <c r="M149" s="58"/>
      <c r="N149" s="58"/>
      <c r="O149" s="58"/>
    </row>
    <row r="150" spans="4:20">
      <c r="D150" s="58"/>
      <c r="E150" s="58"/>
      <c r="F150" s="58"/>
      <c r="G150" s="58"/>
      <c r="H150" s="58"/>
      <c r="I150" s="58"/>
      <c r="L150" s="58"/>
      <c r="M150" s="58"/>
      <c r="N150" s="58"/>
      <c r="O150" s="58"/>
    </row>
    <row r="151" spans="4:20">
      <c r="D151" s="58"/>
      <c r="E151" s="58"/>
      <c r="F151" s="58"/>
      <c r="G151" s="58"/>
      <c r="H151" s="58"/>
      <c r="I151" s="58"/>
      <c r="L151" s="58"/>
      <c r="M151" s="58"/>
      <c r="N151" s="58"/>
      <c r="O151" s="58"/>
    </row>
    <row r="152" spans="4:20">
      <c r="D152" s="58"/>
      <c r="E152" s="58"/>
      <c r="F152" s="58"/>
      <c r="G152" s="58"/>
      <c r="H152" s="58"/>
      <c r="I152" s="58"/>
      <c r="L152" s="58"/>
      <c r="M152" s="58"/>
      <c r="N152" s="58"/>
      <c r="O152" s="58"/>
    </row>
    <row r="153" spans="4:20">
      <c r="D153" s="58"/>
      <c r="E153" s="58"/>
      <c r="F153" s="58"/>
      <c r="G153" s="58"/>
      <c r="H153" s="58"/>
      <c r="I153" s="58"/>
      <c r="L153" s="58"/>
      <c r="M153" s="58"/>
      <c r="N153" s="58"/>
      <c r="O153" s="58"/>
    </row>
    <row r="154" spans="4:20">
      <c r="D154" s="58"/>
      <c r="E154" s="58"/>
      <c r="F154" s="58"/>
      <c r="G154" s="58"/>
      <c r="H154" s="58"/>
      <c r="I154" s="58"/>
      <c r="L154" s="58"/>
      <c r="M154" s="58"/>
      <c r="N154" s="58"/>
      <c r="O154" s="58"/>
    </row>
    <row r="155" spans="4:20">
      <c r="D155" s="58"/>
      <c r="E155" s="58"/>
      <c r="F155" s="58"/>
      <c r="G155" s="58"/>
      <c r="H155" s="58"/>
      <c r="I155" s="58"/>
      <c r="L155" s="58"/>
      <c r="M155" s="58"/>
      <c r="N155" s="58"/>
      <c r="O155" s="58"/>
    </row>
    <row r="156" spans="4:20">
      <c r="D156" s="58"/>
      <c r="E156" s="58"/>
      <c r="F156" s="58"/>
      <c r="G156" s="58"/>
      <c r="H156" s="58"/>
      <c r="I156" s="58"/>
      <c r="L156" s="58"/>
      <c r="M156" s="58"/>
      <c r="N156" s="58"/>
      <c r="O156" s="58"/>
    </row>
    <row r="157" spans="4:20">
      <c r="D157" s="58"/>
      <c r="E157" s="58"/>
      <c r="F157" s="58"/>
      <c r="G157" s="58"/>
      <c r="H157" s="58"/>
      <c r="I157" s="58"/>
      <c r="L157" s="58"/>
      <c r="M157" s="58"/>
      <c r="N157" s="58"/>
      <c r="O157" s="58"/>
    </row>
    <row r="158" spans="4:20">
      <c r="D158" s="58"/>
      <c r="E158" s="58"/>
      <c r="F158" s="58"/>
      <c r="G158" s="58"/>
      <c r="H158" s="58"/>
      <c r="I158" s="58"/>
      <c r="L158" s="58"/>
      <c r="M158" s="58"/>
      <c r="N158" s="58"/>
      <c r="O158" s="58"/>
    </row>
    <row r="159" spans="4:20">
      <c r="D159" s="58"/>
      <c r="E159" s="58"/>
      <c r="F159" s="58"/>
      <c r="G159" s="58"/>
      <c r="H159" s="58"/>
      <c r="I159" s="58"/>
      <c r="L159" s="58"/>
      <c r="M159" s="58"/>
      <c r="N159" s="58"/>
      <c r="O159" s="58"/>
    </row>
    <row r="160" spans="4:20">
      <c r="D160" s="58"/>
      <c r="E160" s="58"/>
      <c r="F160" s="58"/>
      <c r="G160" s="58"/>
      <c r="H160" s="58"/>
      <c r="I160" s="58"/>
      <c r="L160" s="58"/>
      <c r="M160" s="58"/>
      <c r="N160" s="58"/>
      <c r="O160" s="58"/>
    </row>
    <row r="161" spans="4:15">
      <c r="D161" s="58"/>
      <c r="E161" s="58"/>
      <c r="F161" s="58"/>
      <c r="G161" s="58"/>
      <c r="H161" s="58"/>
      <c r="I161" s="58"/>
      <c r="L161" s="58"/>
      <c r="M161" s="58"/>
      <c r="N161" s="58"/>
      <c r="O161" s="58"/>
    </row>
    <row r="162" spans="4:15">
      <c r="D162" s="58"/>
      <c r="E162" s="58"/>
      <c r="F162" s="58"/>
      <c r="G162" s="58"/>
      <c r="H162" s="58"/>
      <c r="I162" s="58"/>
      <c r="L162" s="58"/>
      <c r="M162" s="58"/>
      <c r="N162" s="58"/>
      <c r="O162" s="58"/>
    </row>
    <row r="163" spans="4:15">
      <c r="D163" s="58"/>
      <c r="E163" s="58"/>
      <c r="F163" s="58"/>
      <c r="G163" s="58"/>
      <c r="H163" s="58"/>
      <c r="I163" s="58"/>
      <c r="L163" s="58"/>
      <c r="M163" s="58"/>
      <c r="N163" s="58"/>
      <c r="O163" s="58"/>
    </row>
    <row r="164" spans="4:15">
      <c r="D164" s="58"/>
      <c r="E164" s="58"/>
      <c r="F164" s="58"/>
      <c r="G164" s="58"/>
      <c r="H164" s="58"/>
      <c r="I164" s="58"/>
      <c r="L164" s="58"/>
      <c r="M164" s="58"/>
      <c r="N164" s="58"/>
      <c r="O164" s="58"/>
    </row>
    <row r="165" spans="4:15">
      <c r="D165" s="58"/>
      <c r="E165" s="58"/>
      <c r="F165" s="58"/>
      <c r="G165" s="58"/>
      <c r="H165" s="58"/>
      <c r="I165" s="58"/>
      <c r="L165" s="58"/>
      <c r="M165" s="58"/>
      <c r="N165" s="58"/>
      <c r="O165" s="58"/>
    </row>
    <row r="166" spans="4:15">
      <c r="D166" s="58"/>
      <c r="E166" s="58"/>
      <c r="F166" s="58"/>
      <c r="G166" s="58"/>
      <c r="H166" s="58"/>
      <c r="I166" s="58"/>
      <c r="L166" s="58"/>
      <c r="M166" s="58"/>
      <c r="N166" s="58"/>
      <c r="O166" s="58"/>
    </row>
    <row r="167" spans="4:15">
      <c r="D167" s="58"/>
      <c r="E167" s="58"/>
      <c r="F167" s="58"/>
      <c r="G167" s="58"/>
      <c r="H167" s="58"/>
      <c r="I167" s="58"/>
      <c r="L167" s="58"/>
      <c r="M167" s="58"/>
      <c r="N167" s="58"/>
      <c r="O167" s="58"/>
    </row>
    <row r="168" spans="4:15">
      <c r="D168" s="58"/>
      <c r="E168" s="58"/>
      <c r="F168" s="58"/>
      <c r="G168" s="58"/>
      <c r="H168" s="58"/>
      <c r="I168" s="58"/>
      <c r="L168" s="58"/>
      <c r="M168" s="58"/>
      <c r="N168" s="58"/>
      <c r="O168" s="58"/>
    </row>
    <row r="169" spans="4:15">
      <c r="D169" s="58"/>
      <c r="E169" s="58"/>
      <c r="F169" s="58"/>
      <c r="G169" s="58"/>
      <c r="H169" s="58"/>
      <c r="I169" s="58"/>
      <c r="L169" s="58"/>
      <c r="M169" s="58"/>
      <c r="N169" s="58"/>
      <c r="O169" s="58"/>
    </row>
    <row r="170" spans="4:15">
      <c r="D170" s="58"/>
      <c r="E170" s="58"/>
      <c r="F170" s="58"/>
      <c r="G170" s="58"/>
      <c r="H170" s="58"/>
      <c r="I170" s="58"/>
      <c r="L170" s="58"/>
      <c r="M170" s="58"/>
      <c r="N170" s="58"/>
      <c r="O170" s="58"/>
    </row>
    <row r="171" spans="4:15">
      <c r="D171" s="58"/>
      <c r="E171" s="58"/>
      <c r="F171" s="58"/>
      <c r="G171" s="58"/>
      <c r="H171" s="58"/>
      <c r="I171" s="58"/>
      <c r="L171" s="58"/>
      <c r="M171" s="58"/>
      <c r="N171" s="58"/>
      <c r="O171" s="58"/>
    </row>
    <row r="172" spans="4:15">
      <c r="D172" s="58"/>
      <c r="E172" s="58"/>
      <c r="F172" s="58"/>
      <c r="G172" s="58"/>
      <c r="H172" s="58"/>
      <c r="I172" s="58"/>
      <c r="L172" s="58"/>
      <c r="M172" s="58"/>
      <c r="N172" s="58"/>
      <c r="O172" s="58"/>
    </row>
    <row r="173" spans="4:15">
      <c r="D173" s="58"/>
      <c r="E173" s="58"/>
      <c r="F173" s="58"/>
      <c r="G173" s="58"/>
      <c r="H173" s="58"/>
      <c r="I173" s="58"/>
      <c r="L173" s="58"/>
      <c r="M173" s="58"/>
      <c r="N173" s="58"/>
      <c r="O173" s="58"/>
    </row>
    <row r="174" spans="4:15">
      <c r="D174" s="58"/>
      <c r="E174" s="58"/>
      <c r="F174" s="58"/>
      <c r="G174" s="58"/>
      <c r="H174" s="58"/>
      <c r="I174" s="58"/>
      <c r="L174" s="58"/>
      <c r="M174" s="58"/>
      <c r="N174" s="58"/>
      <c r="O174" s="58"/>
    </row>
    <row r="175" spans="4:15">
      <c r="D175" s="58"/>
      <c r="E175" s="58"/>
      <c r="F175" s="58"/>
      <c r="G175" s="58"/>
      <c r="H175" s="58"/>
      <c r="I175" s="58"/>
      <c r="L175" s="58"/>
      <c r="M175" s="58"/>
      <c r="N175" s="58"/>
      <c r="O175" s="58"/>
    </row>
    <row r="176" spans="4:15">
      <c r="D176" s="58"/>
      <c r="E176" s="58"/>
      <c r="F176" s="58"/>
      <c r="G176" s="58"/>
      <c r="H176" s="58"/>
      <c r="I176" s="58"/>
      <c r="L176" s="58"/>
      <c r="M176" s="58"/>
      <c r="N176" s="58"/>
      <c r="O176" s="58"/>
    </row>
    <row r="177" spans="4:15">
      <c r="D177" s="58"/>
      <c r="E177" s="58"/>
      <c r="F177" s="58"/>
      <c r="G177" s="58"/>
      <c r="H177" s="58"/>
      <c r="I177" s="58"/>
      <c r="L177" s="58"/>
      <c r="M177" s="58"/>
      <c r="N177" s="58"/>
      <c r="O177" s="58"/>
    </row>
    <row r="178" spans="4:15">
      <c r="D178" s="58"/>
      <c r="E178" s="58"/>
      <c r="F178" s="58"/>
      <c r="G178" s="58"/>
      <c r="H178" s="58"/>
      <c r="I178" s="58"/>
      <c r="L178" s="58"/>
      <c r="M178" s="58"/>
      <c r="N178" s="58"/>
      <c r="O178" s="58"/>
    </row>
    <row r="179" spans="4:15">
      <c r="D179" s="58"/>
      <c r="E179" s="58"/>
      <c r="F179" s="58"/>
      <c r="G179" s="58"/>
      <c r="H179" s="58"/>
      <c r="I179" s="58"/>
      <c r="L179" s="58"/>
      <c r="M179" s="58"/>
      <c r="N179" s="58"/>
      <c r="O179" s="58"/>
    </row>
    <row r="180" spans="4:15">
      <c r="D180" s="58"/>
      <c r="E180" s="58"/>
      <c r="F180" s="58"/>
      <c r="G180" s="58"/>
      <c r="H180" s="58"/>
      <c r="I180" s="58"/>
      <c r="L180" s="58"/>
      <c r="M180" s="58"/>
      <c r="N180" s="58"/>
      <c r="O180" s="58"/>
    </row>
    <row r="181" spans="4:15">
      <c r="D181" s="58"/>
      <c r="E181" s="58"/>
      <c r="F181" s="58"/>
      <c r="G181" s="58"/>
      <c r="H181" s="58"/>
      <c r="I181" s="58"/>
      <c r="L181" s="58"/>
      <c r="M181" s="58"/>
      <c r="N181" s="58"/>
      <c r="O181" s="58"/>
    </row>
    <row r="182" spans="4:15">
      <c r="D182" s="58"/>
      <c r="E182" s="58"/>
      <c r="F182" s="58"/>
      <c r="G182" s="58"/>
      <c r="H182" s="58"/>
      <c r="I182" s="58"/>
      <c r="L182" s="58"/>
      <c r="M182" s="58"/>
      <c r="N182" s="58"/>
      <c r="O182" s="58"/>
    </row>
    <row r="183" spans="4:15">
      <c r="D183" s="58"/>
      <c r="E183" s="58"/>
      <c r="F183" s="58"/>
      <c r="G183" s="58"/>
      <c r="H183" s="58"/>
      <c r="I183" s="58"/>
      <c r="L183" s="58"/>
      <c r="M183" s="58"/>
      <c r="N183" s="58"/>
      <c r="O183" s="58"/>
    </row>
    <row r="184" spans="4:15">
      <c r="D184" s="58"/>
      <c r="E184" s="58"/>
      <c r="F184" s="58"/>
      <c r="G184" s="58"/>
      <c r="H184" s="58"/>
      <c r="I184" s="58"/>
      <c r="L184" s="58"/>
      <c r="M184" s="58"/>
      <c r="N184" s="58"/>
      <c r="O184" s="58"/>
    </row>
    <row r="185" spans="4:15">
      <c r="D185" s="58"/>
      <c r="E185" s="58"/>
      <c r="F185" s="58"/>
      <c r="G185" s="58"/>
      <c r="H185" s="58"/>
      <c r="I185" s="58"/>
      <c r="L185" s="58"/>
      <c r="M185" s="58"/>
      <c r="N185" s="58"/>
      <c r="O185" s="58"/>
    </row>
    <row r="186" spans="4:15">
      <c r="D186" s="58"/>
      <c r="E186" s="58"/>
      <c r="F186" s="58"/>
      <c r="G186" s="58"/>
      <c r="H186" s="58"/>
      <c r="I186" s="58"/>
      <c r="L186" s="58"/>
      <c r="M186" s="58"/>
      <c r="N186" s="58"/>
      <c r="O186" s="58"/>
    </row>
    <row r="187" spans="4:15">
      <c r="D187" s="58"/>
      <c r="E187" s="58"/>
      <c r="F187" s="58"/>
      <c r="G187" s="58"/>
      <c r="H187" s="58"/>
      <c r="I187" s="58"/>
      <c r="L187" s="58"/>
      <c r="M187" s="58"/>
      <c r="N187" s="58"/>
      <c r="O187" s="58"/>
    </row>
    <row r="188" spans="4:15">
      <c r="D188" s="58"/>
      <c r="E188" s="58"/>
      <c r="F188" s="58"/>
      <c r="G188" s="58"/>
      <c r="H188" s="58"/>
      <c r="I188" s="58"/>
      <c r="L188" s="58"/>
      <c r="M188" s="58"/>
      <c r="N188" s="58"/>
      <c r="O188" s="58"/>
    </row>
    <row r="189" spans="4:15">
      <c r="D189" s="58"/>
      <c r="E189" s="58"/>
      <c r="F189" s="58"/>
      <c r="G189" s="58"/>
      <c r="H189" s="58"/>
      <c r="I189" s="58"/>
      <c r="L189" s="58"/>
      <c r="M189" s="58"/>
      <c r="N189" s="58"/>
      <c r="O189" s="58"/>
    </row>
    <row r="190" spans="4:15">
      <c r="D190" s="58"/>
      <c r="E190" s="58"/>
      <c r="F190" s="58"/>
      <c r="G190" s="58"/>
      <c r="H190" s="58"/>
      <c r="I190" s="58"/>
      <c r="L190" s="58"/>
      <c r="M190" s="58"/>
      <c r="N190" s="58"/>
      <c r="O190" s="58"/>
    </row>
    <row r="191" spans="4:15">
      <c r="D191" s="58"/>
      <c r="E191" s="58"/>
      <c r="F191" s="58"/>
      <c r="G191" s="58"/>
      <c r="H191" s="58"/>
      <c r="I191" s="58"/>
      <c r="L191" s="58"/>
      <c r="M191" s="58"/>
      <c r="N191" s="58"/>
      <c r="O191" s="58"/>
    </row>
    <row r="192" spans="4:15">
      <c r="D192" s="58"/>
      <c r="E192" s="58"/>
      <c r="F192" s="58"/>
      <c r="G192" s="58"/>
      <c r="H192" s="58"/>
      <c r="I192" s="58"/>
      <c r="L192" s="58"/>
      <c r="M192" s="58"/>
      <c r="N192" s="58"/>
      <c r="O192" s="58"/>
    </row>
    <row r="193" spans="4:15">
      <c r="D193" s="58"/>
      <c r="E193" s="58"/>
      <c r="F193" s="58"/>
      <c r="G193" s="58"/>
      <c r="H193" s="58"/>
      <c r="I193" s="58"/>
      <c r="L193" s="58"/>
      <c r="M193" s="58"/>
      <c r="N193" s="58"/>
      <c r="O193" s="58"/>
    </row>
    <row r="194" spans="4:15">
      <c r="D194" s="58"/>
      <c r="E194" s="58"/>
      <c r="F194" s="58"/>
      <c r="G194" s="58"/>
      <c r="H194" s="58"/>
      <c r="I194" s="58"/>
      <c r="L194" s="58"/>
      <c r="M194" s="58"/>
      <c r="N194" s="58"/>
      <c r="O194" s="58"/>
    </row>
    <row r="195" spans="4:15">
      <c r="D195" s="58"/>
      <c r="E195" s="58"/>
      <c r="F195" s="58"/>
      <c r="G195" s="58"/>
      <c r="H195" s="58"/>
      <c r="I195" s="58"/>
      <c r="L195" s="58"/>
      <c r="M195" s="58"/>
      <c r="N195" s="58"/>
      <c r="O195" s="58"/>
    </row>
    <row r="196" spans="4:15">
      <c r="D196" s="58"/>
      <c r="E196" s="58"/>
      <c r="F196" s="58"/>
      <c r="G196" s="58"/>
      <c r="H196" s="58"/>
      <c r="I196" s="58"/>
      <c r="L196" s="58"/>
      <c r="M196" s="58"/>
      <c r="N196" s="58"/>
      <c r="O196" s="58"/>
    </row>
    <row r="197" spans="4:15">
      <c r="D197" s="58"/>
      <c r="E197" s="58"/>
      <c r="F197" s="58"/>
      <c r="G197" s="58"/>
      <c r="H197" s="58"/>
      <c r="I197" s="58"/>
      <c r="L197" s="58"/>
      <c r="M197" s="58"/>
      <c r="N197" s="58"/>
      <c r="O197" s="58"/>
    </row>
    <row r="198" spans="4:15">
      <c r="D198" s="58"/>
      <c r="E198" s="58"/>
      <c r="F198" s="58"/>
      <c r="G198" s="58"/>
      <c r="H198" s="58"/>
      <c r="I198" s="58"/>
      <c r="L198" s="58"/>
      <c r="M198" s="58"/>
      <c r="N198" s="58"/>
      <c r="O198" s="58"/>
    </row>
    <row r="199" spans="4:15">
      <c r="D199" s="58"/>
      <c r="E199" s="58"/>
      <c r="F199" s="58"/>
      <c r="G199" s="58"/>
      <c r="H199" s="58"/>
      <c r="I199" s="58"/>
      <c r="L199" s="58"/>
      <c r="M199" s="58"/>
      <c r="N199" s="58"/>
      <c r="O199" s="58"/>
    </row>
    <row r="200" spans="4:15">
      <c r="D200" s="58"/>
      <c r="E200" s="58"/>
      <c r="F200" s="58"/>
      <c r="G200" s="58"/>
      <c r="H200" s="58"/>
      <c r="I200" s="58"/>
      <c r="L200" s="58"/>
      <c r="M200" s="58"/>
      <c r="N200" s="58"/>
      <c r="O200" s="58"/>
    </row>
    <row r="201" spans="4:15">
      <c r="D201" s="58"/>
      <c r="E201" s="58"/>
      <c r="F201" s="58"/>
      <c r="G201" s="58"/>
      <c r="H201" s="58"/>
      <c r="I201" s="58"/>
      <c r="L201" s="58"/>
      <c r="M201" s="58"/>
      <c r="N201" s="58"/>
      <c r="O201" s="58"/>
    </row>
    <row r="202" spans="4:15">
      <c r="D202" s="58"/>
      <c r="E202" s="58"/>
      <c r="F202" s="58"/>
      <c r="G202" s="58"/>
      <c r="H202" s="58"/>
      <c r="I202" s="58"/>
      <c r="L202" s="58"/>
      <c r="M202" s="58"/>
      <c r="N202" s="58"/>
      <c r="O202" s="58"/>
    </row>
    <row r="203" spans="4:15">
      <c r="D203" s="58"/>
      <c r="E203" s="58"/>
      <c r="F203" s="58"/>
      <c r="G203" s="58"/>
      <c r="H203" s="58"/>
      <c r="I203" s="58"/>
      <c r="L203" s="58"/>
      <c r="M203" s="58"/>
      <c r="N203" s="58"/>
      <c r="O203" s="58"/>
    </row>
    <row r="204" spans="4:15">
      <c r="D204" s="58"/>
      <c r="E204" s="58"/>
      <c r="F204" s="58"/>
      <c r="G204" s="58"/>
      <c r="H204" s="58"/>
      <c r="I204" s="58"/>
      <c r="L204" s="58"/>
      <c r="M204" s="58"/>
      <c r="N204" s="58"/>
      <c r="O204" s="58"/>
    </row>
    <row r="205" spans="4:15">
      <c r="D205" s="58"/>
      <c r="E205" s="58"/>
      <c r="F205" s="58"/>
      <c r="G205" s="58"/>
      <c r="H205" s="58"/>
      <c r="I205" s="58"/>
      <c r="L205" s="58"/>
      <c r="M205" s="58"/>
      <c r="N205" s="58"/>
      <c r="O205" s="58"/>
    </row>
    <row r="206" spans="4:15">
      <c r="D206" s="58"/>
      <c r="E206" s="58"/>
      <c r="F206" s="58"/>
      <c r="G206" s="58"/>
      <c r="H206" s="58"/>
      <c r="I206" s="58"/>
      <c r="L206" s="58"/>
      <c r="M206" s="58"/>
      <c r="N206" s="58"/>
      <c r="O206" s="58"/>
    </row>
    <row r="207" spans="4:15">
      <c r="D207" s="58"/>
      <c r="E207" s="58"/>
      <c r="F207" s="58"/>
      <c r="G207" s="58"/>
      <c r="H207" s="58"/>
      <c r="I207" s="58"/>
      <c r="L207" s="58"/>
      <c r="M207" s="58"/>
      <c r="N207" s="58"/>
      <c r="O207" s="58"/>
    </row>
    <row r="208" spans="4:15">
      <c r="D208" s="58"/>
      <c r="E208" s="58"/>
      <c r="F208" s="58"/>
      <c r="G208" s="58"/>
      <c r="H208" s="58"/>
      <c r="I208" s="58"/>
      <c r="L208" s="58"/>
      <c r="M208" s="58"/>
      <c r="N208" s="58"/>
      <c r="O208" s="58"/>
    </row>
    <row r="209" spans="4:15">
      <c r="D209" s="58"/>
      <c r="E209" s="58"/>
      <c r="F209" s="58"/>
      <c r="G209" s="58"/>
      <c r="H209" s="58"/>
      <c r="I209" s="58"/>
      <c r="L209" s="58"/>
      <c r="M209" s="58"/>
      <c r="N209" s="58"/>
      <c r="O209" s="58"/>
    </row>
    <row r="210" spans="4:15">
      <c r="D210" s="58"/>
      <c r="E210" s="58"/>
      <c r="F210" s="58"/>
      <c r="G210" s="58"/>
      <c r="H210" s="58"/>
      <c r="I210" s="58"/>
      <c r="L210" s="58"/>
      <c r="M210" s="58"/>
      <c r="N210" s="58"/>
      <c r="O210" s="58"/>
    </row>
    <row r="211" spans="4:15">
      <c r="D211" s="58"/>
      <c r="E211" s="58"/>
      <c r="F211" s="58"/>
      <c r="G211" s="58"/>
      <c r="H211" s="58"/>
      <c r="I211" s="58"/>
      <c r="L211" s="58"/>
      <c r="M211" s="58"/>
      <c r="N211" s="58"/>
      <c r="O211" s="58"/>
    </row>
    <row r="212" spans="4:15">
      <c r="D212" s="58"/>
      <c r="E212" s="58"/>
      <c r="F212" s="58"/>
      <c r="G212" s="58"/>
      <c r="H212" s="58"/>
      <c r="I212" s="58"/>
      <c r="L212" s="58"/>
      <c r="M212" s="58"/>
      <c r="N212" s="58"/>
      <c r="O212" s="58"/>
    </row>
    <row r="213" spans="4:15">
      <c r="D213" s="58"/>
      <c r="E213" s="58"/>
      <c r="F213" s="58"/>
      <c r="G213" s="58"/>
      <c r="H213" s="58"/>
      <c r="I213" s="58"/>
      <c r="L213" s="58"/>
      <c r="M213" s="58"/>
      <c r="N213" s="58"/>
      <c r="O213" s="58"/>
    </row>
    <row r="214" spans="4:15">
      <c r="D214" s="58"/>
      <c r="E214" s="58"/>
      <c r="F214" s="58"/>
      <c r="G214" s="58"/>
      <c r="H214" s="58"/>
      <c r="I214" s="58"/>
      <c r="L214" s="58"/>
      <c r="M214" s="58"/>
      <c r="N214" s="58"/>
      <c r="O214" s="58"/>
    </row>
    <row r="215" spans="4:15">
      <c r="D215" s="58"/>
      <c r="E215" s="58"/>
      <c r="F215" s="58"/>
      <c r="G215" s="58"/>
      <c r="H215" s="58"/>
      <c r="I215" s="58"/>
      <c r="L215" s="58"/>
      <c r="M215" s="58"/>
      <c r="N215" s="58"/>
      <c r="O215" s="58"/>
    </row>
    <row r="216" spans="4:15">
      <c r="D216" s="58"/>
      <c r="E216" s="58"/>
      <c r="F216" s="58"/>
      <c r="G216" s="58"/>
      <c r="H216" s="58"/>
      <c r="I216" s="58"/>
      <c r="L216" s="58"/>
      <c r="M216" s="58"/>
      <c r="N216" s="58"/>
      <c r="O216" s="58"/>
    </row>
    <row r="217" spans="4:15">
      <c r="D217" s="58"/>
      <c r="E217" s="58"/>
      <c r="F217" s="58"/>
      <c r="G217" s="58"/>
      <c r="H217" s="58"/>
      <c r="I217" s="58"/>
      <c r="L217" s="58"/>
      <c r="M217" s="58"/>
      <c r="N217" s="58"/>
      <c r="O217" s="58"/>
    </row>
    <row r="218" spans="4:15">
      <c r="D218" s="58"/>
      <c r="E218" s="58"/>
      <c r="F218" s="58"/>
      <c r="G218" s="58"/>
      <c r="H218" s="58"/>
      <c r="I218" s="58"/>
      <c r="L218" s="58"/>
      <c r="M218" s="58"/>
      <c r="N218" s="58"/>
      <c r="O218" s="58"/>
    </row>
    <row r="219" spans="4:15">
      <c r="D219" s="58"/>
      <c r="E219" s="58"/>
      <c r="F219" s="58"/>
      <c r="G219" s="58"/>
      <c r="H219" s="58"/>
      <c r="I219" s="58"/>
      <c r="L219" s="58"/>
      <c r="M219" s="58"/>
      <c r="N219" s="58"/>
      <c r="O219" s="58"/>
    </row>
    <row r="220" spans="4:15">
      <c r="D220" s="58"/>
      <c r="E220" s="58"/>
      <c r="F220" s="58"/>
      <c r="G220" s="58"/>
      <c r="H220" s="58"/>
      <c r="I220" s="58"/>
      <c r="L220" s="58"/>
      <c r="M220" s="58"/>
      <c r="N220" s="58"/>
      <c r="O220" s="58"/>
    </row>
    <row r="221" spans="4:15">
      <c r="D221" s="58"/>
      <c r="E221" s="58"/>
      <c r="F221" s="58"/>
      <c r="G221" s="58"/>
      <c r="H221" s="58"/>
      <c r="I221" s="58"/>
      <c r="L221" s="58"/>
      <c r="M221" s="58"/>
      <c r="N221" s="58"/>
      <c r="O221" s="58"/>
    </row>
    <row r="222" spans="4:15">
      <c r="D222" s="58"/>
      <c r="E222" s="58"/>
      <c r="F222" s="58"/>
      <c r="G222" s="58"/>
      <c r="H222" s="58"/>
      <c r="I222" s="58"/>
      <c r="L222" s="58"/>
      <c r="M222" s="58"/>
      <c r="N222" s="58"/>
      <c r="O222" s="58"/>
    </row>
    <row r="223" spans="4:15">
      <c r="D223" s="58"/>
      <c r="E223" s="58"/>
      <c r="F223" s="58"/>
      <c r="G223" s="58"/>
      <c r="H223" s="58"/>
      <c r="I223" s="58"/>
      <c r="L223" s="58"/>
      <c r="M223" s="58"/>
      <c r="N223" s="58"/>
      <c r="O223" s="58"/>
    </row>
    <row r="224" spans="4:15">
      <c r="D224" s="58"/>
      <c r="E224" s="58"/>
      <c r="F224" s="58"/>
      <c r="G224" s="58"/>
      <c r="H224" s="58"/>
      <c r="I224" s="58"/>
      <c r="L224" s="58"/>
      <c r="M224" s="58"/>
      <c r="N224" s="58"/>
      <c r="O224" s="58"/>
    </row>
    <row r="225" spans="4:15">
      <c r="D225" s="58"/>
      <c r="E225" s="58"/>
      <c r="F225" s="58"/>
      <c r="G225" s="58"/>
      <c r="H225" s="58"/>
      <c r="I225" s="58"/>
      <c r="L225" s="58"/>
      <c r="M225" s="58"/>
      <c r="N225" s="58"/>
      <c r="O225" s="58"/>
    </row>
    <row r="226" spans="4:15">
      <c r="D226" s="58"/>
      <c r="E226" s="58"/>
      <c r="F226" s="58"/>
      <c r="G226" s="58"/>
      <c r="H226" s="58"/>
      <c r="I226" s="58"/>
      <c r="L226" s="58"/>
      <c r="M226" s="58"/>
      <c r="N226" s="58"/>
      <c r="O226" s="58"/>
    </row>
    <row r="227" spans="4:15">
      <c r="D227" s="58"/>
      <c r="E227" s="58"/>
      <c r="F227" s="58"/>
      <c r="G227" s="58"/>
      <c r="H227" s="58"/>
      <c r="I227" s="58"/>
      <c r="L227" s="58"/>
      <c r="M227" s="58"/>
      <c r="N227" s="58"/>
      <c r="O227" s="58"/>
    </row>
    <row r="228" spans="4:15">
      <c r="D228" s="58"/>
      <c r="E228" s="58"/>
      <c r="F228" s="58"/>
      <c r="G228" s="58"/>
      <c r="H228" s="58"/>
      <c r="I228" s="58"/>
      <c r="L228" s="58"/>
      <c r="M228" s="58"/>
      <c r="N228" s="58"/>
      <c r="O228" s="58"/>
    </row>
    <row r="229" spans="4:15">
      <c r="D229" s="58"/>
      <c r="E229" s="58"/>
      <c r="F229" s="58"/>
      <c r="G229" s="58"/>
      <c r="H229" s="58"/>
      <c r="I229" s="58"/>
      <c r="L229" s="58"/>
      <c r="M229" s="58"/>
      <c r="N229" s="58"/>
      <c r="O229" s="58"/>
    </row>
    <row r="230" spans="4:15">
      <c r="D230" s="58"/>
      <c r="E230" s="58"/>
      <c r="F230" s="58"/>
      <c r="G230" s="58"/>
      <c r="H230" s="58"/>
      <c r="I230" s="58"/>
      <c r="L230" s="58"/>
      <c r="M230" s="58"/>
      <c r="N230" s="58"/>
      <c r="O230" s="58"/>
    </row>
    <row r="231" spans="4:15">
      <c r="D231" s="58"/>
      <c r="E231" s="58"/>
      <c r="F231" s="58"/>
      <c r="G231" s="58"/>
      <c r="H231" s="58"/>
      <c r="I231" s="58"/>
      <c r="L231" s="58"/>
      <c r="M231" s="58"/>
      <c r="N231" s="58"/>
      <c r="O231" s="58"/>
    </row>
    <row r="232" spans="4:15">
      <c r="D232" s="58"/>
      <c r="E232" s="58"/>
      <c r="F232" s="58"/>
      <c r="G232" s="58"/>
      <c r="H232" s="58"/>
      <c r="I232" s="58"/>
      <c r="L232" s="58"/>
      <c r="M232" s="58"/>
      <c r="N232" s="58"/>
      <c r="O232" s="58"/>
    </row>
    <row r="233" spans="4:15">
      <c r="D233" s="58"/>
      <c r="E233" s="58"/>
      <c r="F233" s="58"/>
      <c r="G233" s="58"/>
      <c r="H233" s="58"/>
      <c r="I233" s="58"/>
      <c r="L233" s="58"/>
      <c r="M233" s="58"/>
      <c r="N233" s="58"/>
      <c r="O233" s="58"/>
    </row>
    <row r="234" spans="4:15">
      <c r="D234" s="58"/>
      <c r="E234" s="58"/>
      <c r="F234" s="58"/>
      <c r="G234" s="58"/>
      <c r="H234" s="58"/>
      <c r="I234" s="58"/>
      <c r="L234" s="58"/>
      <c r="M234" s="58"/>
      <c r="N234" s="58"/>
      <c r="O234" s="58"/>
    </row>
    <row r="235" spans="4:15">
      <c r="D235" s="58"/>
      <c r="E235" s="58"/>
      <c r="F235" s="58"/>
      <c r="G235" s="58"/>
      <c r="H235" s="58"/>
      <c r="I235" s="58"/>
      <c r="L235" s="58"/>
      <c r="M235" s="58"/>
      <c r="N235" s="58"/>
      <c r="O235" s="58"/>
    </row>
    <row r="236" spans="4:15">
      <c r="D236" s="58"/>
      <c r="E236" s="58"/>
      <c r="F236" s="58"/>
      <c r="G236" s="58"/>
      <c r="H236" s="58"/>
      <c r="I236" s="58"/>
      <c r="L236" s="58"/>
      <c r="M236" s="58"/>
      <c r="N236" s="58"/>
      <c r="O236" s="58"/>
    </row>
    <row r="237" spans="4:15">
      <c r="D237" s="58"/>
      <c r="E237" s="58"/>
      <c r="F237" s="58"/>
      <c r="G237" s="58"/>
      <c r="H237" s="58"/>
      <c r="I237" s="58"/>
      <c r="L237" s="58"/>
      <c r="M237" s="58"/>
      <c r="N237" s="58"/>
      <c r="O237" s="58"/>
    </row>
    <row r="238" spans="4:15">
      <c r="D238" s="58"/>
      <c r="E238" s="58"/>
      <c r="F238" s="58"/>
      <c r="G238" s="58"/>
      <c r="H238" s="58"/>
      <c r="I238" s="58"/>
      <c r="L238" s="58"/>
      <c r="M238" s="58"/>
      <c r="N238" s="58"/>
      <c r="O238" s="58"/>
    </row>
    <row r="239" spans="4:15">
      <c r="D239" s="58"/>
      <c r="E239" s="58"/>
      <c r="F239" s="58"/>
      <c r="G239" s="58"/>
      <c r="H239" s="58"/>
      <c r="I239" s="58"/>
      <c r="L239" s="58"/>
      <c r="M239" s="58"/>
      <c r="N239" s="58"/>
      <c r="O239" s="58"/>
    </row>
    <row r="240" spans="4:15">
      <c r="D240" s="58"/>
      <c r="E240" s="58"/>
      <c r="F240" s="58"/>
      <c r="G240" s="58"/>
      <c r="H240" s="58"/>
      <c r="I240" s="58"/>
      <c r="L240" s="58"/>
      <c r="M240" s="58"/>
      <c r="N240" s="58"/>
      <c r="O240" s="58"/>
    </row>
    <row r="241" spans="4:15">
      <c r="D241" s="58"/>
      <c r="E241" s="58"/>
      <c r="F241" s="58"/>
      <c r="G241" s="58"/>
      <c r="H241" s="58"/>
      <c r="I241" s="58"/>
      <c r="L241" s="58"/>
      <c r="M241" s="58"/>
      <c r="N241" s="58"/>
      <c r="O241" s="58"/>
    </row>
    <row r="242" spans="4:15">
      <c r="D242" s="58"/>
      <c r="E242" s="58"/>
      <c r="F242" s="58"/>
      <c r="G242" s="58"/>
      <c r="H242" s="58"/>
      <c r="I242" s="58"/>
      <c r="L242" s="58"/>
      <c r="M242" s="58"/>
      <c r="N242" s="58"/>
      <c r="O242" s="58"/>
    </row>
    <row r="243" spans="4:15">
      <c r="D243" s="58"/>
      <c r="E243" s="58"/>
      <c r="F243" s="58"/>
      <c r="G243" s="58"/>
      <c r="H243" s="58"/>
      <c r="I243" s="58"/>
      <c r="L243" s="58"/>
      <c r="M243" s="58"/>
      <c r="N243" s="58"/>
      <c r="O243" s="58"/>
    </row>
    <row r="244" spans="4:15">
      <c r="D244" s="58"/>
      <c r="E244" s="58"/>
      <c r="F244" s="58"/>
      <c r="G244" s="58"/>
      <c r="H244" s="58"/>
      <c r="I244" s="58"/>
      <c r="L244" s="58"/>
      <c r="M244" s="58"/>
      <c r="N244" s="58"/>
      <c r="O244" s="58"/>
    </row>
    <row r="245" spans="4:15">
      <c r="D245" s="58"/>
      <c r="E245" s="58"/>
      <c r="F245" s="58"/>
      <c r="G245" s="58"/>
      <c r="H245" s="58"/>
      <c r="I245" s="58"/>
      <c r="L245" s="58"/>
      <c r="M245" s="58"/>
      <c r="N245" s="58"/>
      <c r="O245" s="58"/>
    </row>
    <row r="246" spans="4:15">
      <c r="D246" s="58"/>
      <c r="E246" s="58"/>
      <c r="F246" s="58"/>
      <c r="G246" s="58"/>
      <c r="H246" s="58"/>
      <c r="I246" s="58"/>
      <c r="L246" s="58"/>
      <c r="M246" s="58"/>
      <c r="N246" s="58"/>
      <c r="O246" s="58"/>
    </row>
    <row r="247" spans="4:15">
      <c r="D247" s="58"/>
      <c r="E247" s="58"/>
      <c r="F247" s="58"/>
      <c r="G247" s="58"/>
      <c r="H247" s="58"/>
      <c r="I247" s="58"/>
      <c r="L247" s="58"/>
      <c r="M247" s="58"/>
      <c r="N247" s="58"/>
      <c r="O247" s="58"/>
    </row>
    <row r="248" spans="4:15">
      <c r="D248" s="58"/>
      <c r="E248" s="58"/>
      <c r="F248" s="58"/>
      <c r="G248" s="58"/>
      <c r="H248" s="58"/>
      <c r="I248" s="58"/>
      <c r="L248" s="58"/>
      <c r="M248" s="58"/>
      <c r="N248" s="58"/>
      <c r="O248" s="58"/>
    </row>
    <row r="249" spans="4:15">
      <c r="D249" s="58"/>
      <c r="E249" s="58"/>
      <c r="F249" s="58"/>
      <c r="G249" s="58"/>
      <c r="H249" s="58"/>
      <c r="I249" s="58"/>
      <c r="L249" s="58"/>
      <c r="M249" s="58"/>
      <c r="N249" s="58"/>
      <c r="O249" s="58"/>
    </row>
    <row r="250" spans="4:15">
      <c r="D250" s="58"/>
      <c r="E250" s="58"/>
      <c r="F250" s="58"/>
      <c r="G250" s="58"/>
      <c r="H250" s="58"/>
      <c r="I250" s="58"/>
      <c r="L250" s="58"/>
      <c r="M250" s="58"/>
      <c r="N250" s="58"/>
      <c r="O250" s="58"/>
    </row>
    <row r="251" spans="4:15">
      <c r="D251" s="58"/>
      <c r="E251" s="58"/>
      <c r="F251" s="58"/>
      <c r="G251" s="58"/>
      <c r="H251" s="58"/>
      <c r="I251" s="58"/>
      <c r="L251" s="58"/>
      <c r="M251" s="58"/>
      <c r="N251" s="58"/>
      <c r="O251" s="58"/>
    </row>
    <row r="252" spans="4:15">
      <c r="D252" s="58"/>
      <c r="E252" s="58"/>
      <c r="F252" s="58"/>
      <c r="G252" s="58"/>
      <c r="H252" s="58"/>
      <c r="I252" s="58"/>
      <c r="L252" s="58"/>
      <c r="M252" s="58"/>
      <c r="N252" s="58"/>
      <c r="O252" s="58"/>
    </row>
    <row r="253" spans="4:15">
      <c r="D253" s="58"/>
      <c r="E253" s="58"/>
      <c r="F253" s="58"/>
      <c r="G253" s="58"/>
      <c r="H253" s="58"/>
      <c r="I253" s="58"/>
      <c r="L253" s="58"/>
      <c r="M253" s="58"/>
      <c r="N253" s="58"/>
      <c r="O253" s="58"/>
    </row>
    <row r="254" spans="4:15">
      <c r="D254" s="58"/>
      <c r="E254" s="58"/>
      <c r="F254" s="58"/>
      <c r="G254" s="58"/>
      <c r="H254" s="58"/>
      <c r="I254" s="58"/>
      <c r="L254" s="58"/>
      <c r="M254" s="58"/>
      <c r="N254" s="58"/>
      <c r="O254" s="58"/>
    </row>
    <row r="255" spans="4:15">
      <c r="D255" s="58"/>
      <c r="E255" s="58"/>
      <c r="F255" s="58"/>
      <c r="G255" s="58"/>
      <c r="H255" s="58"/>
      <c r="I255" s="58"/>
      <c r="L255" s="58"/>
      <c r="M255" s="58"/>
      <c r="N255" s="58"/>
      <c r="O255" s="58"/>
    </row>
    <row r="256" spans="4:15">
      <c r="D256" s="58"/>
      <c r="E256" s="58"/>
      <c r="F256" s="58"/>
      <c r="G256" s="58"/>
      <c r="H256" s="58"/>
      <c r="I256" s="58"/>
      <c r="L256" s="58"/>
      <c r="M256" s="58"/>
      <c r="N256" s="58"/>
      <c r="O256" s="58"/>
    </row>
    <row r="257" spans="4:15">
      <c r="D257" s="58"/>
      <c r="E257" s="58"/>
      <c r="F257" s="58"/>
      <c r="G257" s="58"/>
      <c r="H257" s="58"/>
      <c r="I257" s="58"/>
      <c r="L257" s="58"/>
      <c r="M257" s="58"/>
      <c r="N257" s="58"/>
      <c r="O257" s="58"/>
    </row>
    <row r="258" spans="4:15">
      <c r="D258" s="58"/>
      <c r="E258" s="58"/>
      <c r="F258" s="58"/>
      <c r="G258" s="58"/>
      <c r="H258" s="58"/>
      <c r="I258" s="58"/>
      <c r="L258" s="58"/>
      <c r="M258" s="58"/>
      <c r="N258" s="58"/>
      <c r="O258" s="58"/>
    </row>
    <row r="259" spans="4:15">
      <c r="D259" s="58"/>
      <c r="E259" s="58"/>
      <c r="F259" s="58"/>
      <c r="G259" s="58"/>
      <c r="H259" s="58"/>
      <c r="I259" s="58"/>
      <c r="L259" s="58"/>
      <c r="M259" s="58"/>
      <c r="N259" s="58"/>
      <c r="O259" s="58"/>
    </row>
    <row r="260" spans="4:15">
      <c r="D260" s="58"/>
      <c r="E260" s="58"/>
      <c r="F260" s="58"/>
      <c r="G260" s="58"/>
      <c r="H260" s="58"/>
      <c r="I260" s="58"/>
      <c r="L260" s="58"/>
      <c r="M260" s="58"/>
      <c r="N260" s="58"/>
      <c r="O260" s="58"/>
    </row>
    <row r="261" spans="4:15">
      <c r="D261" s="58"/>
      <c r="E261" s="58"/>
      <c r="F261" s="58"/>
      <c r="G261" s="58"/>
      <c r="H261" s="58"/>
      <c r="I261" s="58"/>
      <c r="L261" s="58"/>
      <c r="M261" s="58"/>
      <c r="N261" s="58"/>
      <c r="O261" s="58"/>
    </row>
    <row r="262" spans="4:15">
      <c r="D262" s="58"/>
      <c r="E262" s="58"/>
      <c r="F262" s="58"/>
      <c r="G262" s="58"/>
      <c r="H262" s="58"/>
      <c r="I262" s="58"/>
      <c r="L262" s="58"/>
      <c r="M262" s="58"/>
      <c r="N262" s="58"/>
      <c r="O262" s="58"/>
    </row>
    <row r="263" spans="4:15">
      <c r="D263" s="58"/>
      <c r="E263" s="58"/>
      <c r="F263" s="58"/>
      <c r="G263" s="58"/>
      <c r="H263" s="58"/>
      <c r="I263" s="58"/>
      <c r="L263" s="58"/>
      <c r="M263" s="58"/>
      <c r="N263" s="58"/>
      <c r="O263" s="58"/>
    </row>
    <row r="264" spans="4:15">
      <c r="D264" s="58"/>
      <c r="E264" s="58"/>
      <c r="F264" s="58"/>
      <c r="G264" s="58"/>
      <c r="H264" s="58"/>
      <c r="I264" s="58"/>
      <c r="L264" s="58"/>
      <c r="M264" s="58"/>
      <c r="N264" s="58"/>
      <c r="O264" s="58"/>
    </row>
    <row r="265" spans="4:15">
      <c r="D265" s="58"/>
      <c r="E265" s="58"/>
      <c r="F265" s="58"/>
      <c r="G265" s="58"/>
      <c r="H265" s="58"/>
      <c r="I265" s="58"/>
      <c r="L265" s="58"/>
      <c r="M265" s="58"/>
      <c r="N265" s="58"/>
      <c r="O265" s="58"/>
    </row>
    <row r="266" spans="4:15">
      <c r="D266" s="58"/>
      <c r="E266" s="58"/>
      <c r="F266" s="58"/>
      <c r="G266" s="58"/>
      <c r="H266" s="58"/>
      <c r="I266" s="58"/>
      <c r="L266" s="58"/>
      <c r="M266" s="58"/>
      <c r="N266" s="58"/>
      <c r="O266" s="58"/>
    </row>
    <row r="267" spans="4:15">
      <c r="D267" s="58"/>
      <c r="E267" s="58"/>
      <c r="F267" s="58"/>
      <c r="G267" s="58"/>
      <c r="H267" s="58"/>
      <c r="I267" s="58"/>
      <c r="L267" s="58"/>
      <c r="M267" s="58"/>
      <c r="N267" s="58"/>
      <c r="O267" s="58"/>
    </row>
    <row r="268" spans="4:15">
      <c r="D268" s="58"/>
      <c r="E268" s="58"/>
      <c r="F268" s="58"/>
      <c r="G268" s="58"/>
      <c r="H268" s="58"/>
      <c r="I268" s="58"/>
      <c r="L268" s="58"/>
      <c r="M268" s="58"/>
      <c r="N268" s="58"/>
      <c r="O268" s="58"/>
    </row>
    <row r="269" spans="4:15">
      <c r="D269" s="58"/>
      <c r="E269" s="58"/>
      <c r="F269" s="58"/>
      <c r="G269" s="58"/>
      <c r="H269" s="58"/>
      <c r="I269" s="58"/>
      <c r="L269" s="58"/>
      <c r="M269" s="58"/>
      <c r="N269" s="58"/>
      <c r="O269" s="58"/>
    </row>
    <row r="270" spans="4:15">
      <c r="D270" s="58"/>
      <c r="E270" s="58"/>
      <c r="F270" s="58"/>
      <c r="G270" s="58"/>
      <c r="H270" s="58"/>
      <c r="I270" s="58"/>
      <c r="L270" s="58"/>
      <c r="M270" s="58"/>
      <c r="N270" s="58"/>
      <c r="O270" s="58"/>
    </row>
    <row r="271" spans="4:15">
      <c r="D271" s="58"/>
      <c r="E271" s="58"/>
      <c r="F271" s="58"/>
      <c r="G271" s="58"/>
      <c r="H271" s="58"/>
      <c r="I271" s="58"/>
      <c r="L271" s="58"/>
      <c r="M271" s="58"/>
      <c r="N271" s="58"/>
      <c r="O271" s="58"/>
    </row>
    <row r="272" spans="4:15">
      <c r="D272" s="58"/>
      <c r="E272" s="58"/>
      <c r="F272" s="58"/>
      <c r="G272" s="58"/>
      <c r="H272" s="58"/>
      <c r="I272" s="58"/>
      <c r="L272" s="58"/>
      <c r="M272" s="58"/>
      <c r="N272" s="58"/>
      <c r="O272" s="58"/>
    </row>
    <row r="273" spans="4:15">
      <c r="D273" s="58"/>
      <c r="E273" s="58"/>
      <c r="F273" s="58"/>
      <c r="G273" s="58"/>
      <c r="H273" s="58"/>
      <c r="I273" s="58"/>
      <c r="L273" s="58"/>
      <c r="M273" s="58"/>
      <c r="N273" s="58"/>
      <c r="O273" s="58"/>
    </row>
    <row r="274" spans="4:15">
      <c r="D274" s="58"/>
      <c r="E274" s="58"/>
      <c r="F274" s="58"/>
      <c r="G274" s="58"/>
      <c r="H274" s="58"/>
      <c r="I274" s="58"/>
      <c r="L274" s="58"/>
      <c r="M274" s="58"/>
      <c r="N274" s="58"/>
      <c r="O274" s="58"/>
    </row>
    <row r="275" spans="4:15">
      <c r="D275" s="58"/>
      <c r="E275" s="58"/>
      <c r="F275" s="58"/>
      <c r="G275" s="58"/>
      <c r="H275" s="58"/>
      <c r="I275" s="58"/>
      <c r="L275" s="58"/>
      <c r="M275" s="58"/>
      <c r="N275" s="58"/>
      <c r="O275" s="58"/>
    </row>
    <row r="276" spans="4:15">
      <c r="D276" s="58"/>
      <c r="E276" s="58"/>
      <c r="F276" s="58"/>
      <c r="G276" s="58"/>
      <c r="H276" s="58"/>
      <c r="I276" s="58"/>
      <c r="L276" s="58"/>
      <c r="M276" s="58"/>
      <c r="N276" s="58"/>
      <c r="O276" s="58"/>
    </row>
    <row r="277" spans="4:15">
      <c r="D277" s="58"/>
      <c r="E277" s="58"/>
      <c r="F277" s="58"/>
      <c r="G277" s="58"/>
      <c r="H277" s="58"/>
      <c r="I277" s="58"/>
      <c r="L277" s="58"/>
      <c r="M277" s="58"/>
      <c r="N277" s="58"/>
      <c r="O277" s="58"/>
    </row>
    <row r="278" spans="4:15">
      <c r="D278" s="58"/>
      <c r="E278" s="58"/>
      <c r="F278" s="58"/>
      <c r="G278" s="58"/>
      <c r="H278" s="58"/>
      <c r="I278" s="58"/>
      <c r="L278" s="58"/>
      <c r="M278" s="58"/>
      <c r="N278" s="58"/>
      <c r="O278" s="58"/>
    </row>
    <row r="279" spans="4:15">
      <c r="D279" s="58"/>
      <c r="E279" s="58"/>
      <c r="F279" s="58"/>
      <c r="G279" s="58"/>
      <c r="H279" s="58"/>
      <c r="I279" s="58"/>
      <c r="L279" s="58"/>
      <c r="M279" s="58"/>
      <c r="N279" s="58"/>
      <c r="O279" s="58"/>
    </row>
    <row r="280" spans="4:15">
      <c r="D280" s="58"/>
      <c r="E280" s="58"/>
      <c r="F280" s="58"/>
      <c r="G280" s="58"/>
      <c r="H280" s="58"/>
      <c r="I280" s="58"/>
      <c r="L280" s="58"/>
      <c r="M280" s="58"/>
      <c r="N280" s="58"/>
      <c r="O280" s="58"/>
    </row>
    <row r="281" spans="4:15">
      <c r="D281" s="58"/>
      <c r="E281" s="58"/>
      <c r="F281" s="58"/>
      <c r="G281" s="58"/>
      <c r="H281" s="58"/>
      <c r="I281" s="58"/>
      <c r="L281" s="58"/>
      <c r="M281" s="58"/>
      <c r="N281" s="58"/>
      <c r="O281" s="58"/>
    </row>
    <row r="282" spans="4:15">
      <c r="D282" s="58"/>
      <c r="E282" s="58"/>
      <c r="F282" s="58"/>
      <c r="G282" s="58"/>
      <c r="H282" s="58"/>
      <c r="I282" s="58"/>
      <c r="L282" s="58"/>
      <c r="M282" s="58"/>
      <c r="N282" s="58"/>
      <c r="O282" s="58"/>
    </row>
    <row r="283" spans="4:15">
      <c r="D283" s="58"/>
      <c r="E283" s="58"/>
      <c r="F283" s="58"/>
      <c r="G283" s="58"/>
      <c r="H283" s="58"/>
      <c r="I283" s="58"/>
      <c r="L283" s="58"/>
      <c r="M283" s="58"/>
      <c r="N283" s="58"/>
      <c r="O283" s="58"/>
    </row>
    <row r="284" spans="4:15">
      <c r="D284" s="58"/>
      <c r="E284" s="58"/>
      <c r="F284" s="58"/>
      <c r="G284" s="58"/>
      <c r="H284" s="58"/>
      <c r="I284" s="58"/>
      <c r="L284" s="58"/>
      <c r="M284" s="58"/>
      <c r="N284" s="58"/>
      <c r="O284" s="58"/>
    </row>
    <row r="285" spans="4:15">
      <c r="D285" s="58"/>
      <c r="E285" s="58"/>
      <c r="F285" s="58"/>
      <c r="G285" s="58"/>
      <c r="H285" s="58"/>
      <c r="I285" s="58"/>
      <c r="L285" s="58"/>
      <c r="M285" s="58"/>
      <c r="N285" s="58"/>
      <c r="O285" s="58"/>
    </row>
    <row r="286" spans="4:15">
      <c r="D286" s="58"/>
      <c r="E286" s="58"/>
      <c r="F286" s="58"/>
      <c r="G286" s="58"/>
      <c r="H286" s="58"/>
      <c r="I286" s="58"/>
      <c r="L286" s="58"/>
      <c r="M286" s="58"/>
      <c r="N286" s="58"/>
      <c r="O286" s="58"/>
    </row>
    <row r="287" spans="4:15">
      <c r="D287" s="58"/>
      <c r="E287" s="58"/>
      <c r="F287" s="58"/>
      <c r="G287" s="58"/>
      <c r="H287" s="58"/>
      <c r="I287" s="58"/>
      <c r="L287" s="58"/>
      <c r="M287" s="58"/>
      <c r="N287" s="58"/>
      <c r="O287" s="58"/>
    </row>
    <row r="288" spans="4:15">
      <c r="D288" s="58"/>
      <c r="E288" s="58"/>
      <c r="F288" s="58"/>
      <c r="G288" s="58"/>
      <c r="H288" s="58"/>
      <c r="I288" s="58"/>
      <c r="L288" s="58"/>
      <c r="M288" s="58"/>
      <c r="N288" s="58"/>
      <c r="O288" s="58"/>
    </row>
    <row r="289" spans="4:15">
      <c r="D289" s="58"/>
      <c r="E289" s="58"/>
      <c r="F289" s="58"/>
      <c r="G289" s="58"/>
      <c r="H289" s="58"/>
      <c r="I289" s="58"/>
      <c r="L289" s="58"/>
      <c r="M289" s="58"/>
      <c r="N289" s="58"/>
      <c r="O289" s="58"/>
    </row>
    <row r="290" spans="4:15">
      <c r="D290" s="58"/>
      <c r="E290" s="58"/>
      <c r="F290" s="58"/>
      <c r="G290" s="58"/>
      <c r="H290" s="58"/>
      <c r="I290" s="58"/>
      <c r="L290" s="58"/>
      <c r="M290" s="58"/>
      <c r="N290" s="58"/>
      <c r="O290" s="58"/>
    </row>
    <row r="291" spans="4:15">
      <c r="D291" s="58"/>
      <c r="E291" s="58"/>
      <c r="F291" s="58"/>
      <c r="G291" s="58"/>
      <c r="H291" s="58"/>
      <c r="I291" s="58"/>
      <c r="L291" s="58"/>
      <c r="M291" s="58"/>
      <c r="N291" s="58"/>
      <c r="O291" s="58"/>
    </row>
    <row r="292" spans="4:15">
      <c r="D292" s="58"/>
      <c r="E292" s="58"/>
      <c r="F292" s="58"/>
      <c r="G292" s="58"/>
      <c r="H292" s="58"/>
      <c r="I292" s="58"/>
      <c r="L292" s="58"/>
      <c r="M292" s="58"/>
      <c r="N292" s="58"/>
      <c r="O292" s="58"/>
    </row>
    <row r="293" spans="4:15">
      <c r="D293" s="58"/>
      <c r="E293" s="58"/>
      <c r="F293" s="58"/>
      <c r="G293" s="58"/>
      <c r="H293" s="58"/>
      <c r="I293" s="58"/>
      <c r="L293" s="58"/>
      <c r="M293" s="58"/>
      <c r="N293" s="58"/>
      <c r="O293" s="58"/>
    </row>
    <row r="294" spans="4:15">
      <c r="D294" s="58"/>
      <c r="E294" s="58"/>
      <c r="F294" s="58"/>
      <c r="G294" s="58"/>
      <c r="H294" s="58"/>
      <c r="I294" s="58"/>
      <c r="L294" s="58"/>
      <c r="M294" s="58"/>
      <c r="N294" s="58"/>
      <c r="O294" s="58"/>
    </row>
    <row r="295" spans="4:15">
      <c r="D295" s="58"/>
      <c r="E295" s="58"/>
      <c r="F295" s="58"/>
      <c r="G295" s="58"/>
      <c r="H295" s="58"/>
      <c r="I295" s="58"/>
      <c r="L295" s="58"/>
      <c r="M295" s="58"/>
      <c r="N295" s="58"/>
      <c r="O295" s="58"/>
    </row>
    <row r="296" spans="4:15">
      <c r="D296" s="58"/>
      <c r="E296" s="58"/>
      <c r="F296" s="58"/>
      <c r="G296" s="58"/>
      <c r="H296" s="58"/>
      <c r="I296" s="58"/>
      <c r="L296" s="58"/>
      <c r="M296" s="58"/>
      <c r="N296" s="58"/>
      <c r="O296" s="58"/>
    </row>
    <row r="297" spans="4:15">
      <c r="D297" s="58"/>
      <c r="E297" s="58"/>
      <c r="F297" s="58"/>
      <c r="G297" s="58"/>
      <c r="H297" s="58"/>
      <c r="I297" s="58"/>
      <c r="L297" s="58"/>
      <c r="M297" s="58"/>
      <c r="N297" s="58"/>
      <c r="O297" s="58"/>
    </row>
    <row r="298" spans="4:15">
      <c r="D298" s="58"/>
      <c r="E298" s="58"/>
      <c r="F298" s="58"/>
      <c r="G298" s="58"/>
      <c r="H298" s="58"/>
      <c r="I298" s="58"/>
      <c r="L298" s="58"/>
      <c r="M298" s="58"/>
      <c r="N298" s="58"/>
      <c r="O298" s="58"/>
    </row>
    <row r="299" spans="4:15">
      <c r="D299" s="58"/>
      <c r="E299" s="58"/>
      <c r="F299" s="58"/>
      <c r="G299" s="58"/>
      <c r="H299" s="58"/>
      <c r="I299" s="58"/>
      <c r="L299" s="58"/>
      <c r="M299" s="58"/>
      <c r="N299" s="58"/>
      <c r="O299" s="58"/>
    </row>
    <row r="300" spans="4:15">
      <c r="D300" s="58"/>
      <c r="E300" s="58"/>
      <c r="F300" s="58"/>
      <c r="G300" s="58"/>
      <c r="H300" s="58"/>
      <c r="I300" s="58"/>
      <c r="L300" s="58"/>
      <c r="M300" s="58"/>
      <c r="N300" s="58"/>
      <c r="O300" s="58"/>
    </row>
    <row r="301" spans="4:15">
      <c r="D301" s="58"/>
      <c r="E301" s="58"/>
      <c r="F301" s="58"/>
      <c r="G301" s="58"/>
      <c r="H301" s="58"/>
      <c r="I301" s="58"/>
      <c r="L301" s="58"/>
      <c r="M301" s="58"/>
      <c r="N301" s="58"/>
      <c r="O301" s="58"/>
    </row>
    <row r="302" spans="4:15">
      <c r="D302" s="58"/>
      <c r="E302" s="58"/>
      <c r="F302" s="58"/>
      <c r="G302" s="58"/>
      <c r="H302" s="58"/>
      <c r="I302" s="58"/>
      <c r="L302" s="58"/>
      <c r="M302" s="58"/>
      <c r="N302" s="58"/>
      <c r="O302" s="58"/>
    </row>
    <row r="303" spans="4:15">
      <c r="D303" s="58"/>
      <c r="E303" s="58"/>
      <c r="F303" s="58"/>
      <c r="G303" s="58"/>
      <c r="H303" s="58"/>
      <c r="I303" s="58"/>
      <c r="L303" s="58"/>
      <c r="M303" s="58"/>
      <c r="N303" s="58"/>
      <c r="O303" s="58"/>
    </row>
    <row r="304" spans="4:15">
      <c r="D304" s="58"/>
      <c r="E304" s="58"/>
      <c r="F304" s="58"/>
      <c r="G304" s="58"/>
      <c r="H304" s="58"/>
      <c r="I304" s="58"/>
      <c r="L304" s="58"/>
      <c r="M304" s="58"/>
      <c r="N304" s="58"/>
      <c r="O304" s="58"/>
    </row>
    <row r="305" spans="4:15">
      <c r="D305" s="58"/>
      <c r="E305" s="58"/>
      <c r="F305" s="58"/>
      <c r="G305" s="58"/>
      <c r="H305" s="58"/>
      <c r="I305" s="58"/>
      <c r="L305" s="58"/>
      <c r="M305" s="58"/>
      <c r="N305" s="58"/>
      <c r="O305" s="58"/>
    </row>
    <row r="306" spans="4:15">
      <c r="D306" s="58"/>
      <c r="E306" s="58"/>
      <c r="F306" s="58"/>
      <c r="G306" s="58"/>
      <c r="H306" s="58"/>
      <c r="I306" s="58"/>
      <c r="L306" s="58"/>
      <c r="M306" s="58"/>
      <c r="N306" s="58"/>
      <c r="O306" s="58"/>
    </row>
    <row r="307" spans="4:15">
      <c r="D307" s="58"/>
      <c r="E307" s="58"/>
      <c r="F307" s="58"/>
      <c r="G307" s="58"/>
      <c r="H307" s="58"/>
      <c r="I307" s="58"/>
      <c r="L307" s="58"/>
      <c r="M307" s="58"/>
      <c r="N307" s="58"/>
      <c r="O307" s="58"/>
    </row>
    <row r="308" spans="4:15">
      <c r="D308" s="58"/>
      <c r="E308" s="58"/>
      <c r="F308" s="58"/>
      <c r="G308" s="58"/>
      <c r="H308" s="58"/>
      <c r="I308" s="58"/>
      <c r="L308" s="58"/>
      <c r="M308" s="58"/>
      <c r="N308" s="58"/>
      <c r="O308" s="58"/>
    </row>
    <row r="309" spans="4:15">
      <c r="D309" s="58"/>
      <c r="E309" s="58"/>
      <c r="F309" s="58"/>
      <c r="G309" s="58"/>
      <c r="H309" s="58"/>
      <c r="I309" s="58"/>
      <c r="L309" s="58"/>
      <c r="M309" s="58"/>
      <c r="N309" s="58"/>
      <c r="O309" s="58"/>
    </row>
    <row r="310" spans="4:15">
      <c r="D310" s="58"/>
      <c r="E310" s="58"/>
      <c r="F310" s="58"/>
      <c r="G310" s="58"/>
      <c r="H310" s="58"/>
      <c r="I310" s="58"/>
      <c r="L310" s="58"/>
      <c r="M310" s="58"/>
      <c r="N310" s="58"/>
      <c r="O310" s="58"/>
    </row>
    <row r="311" spans="4:15">
      <c r="D311" s="58"/>
      <c r="E311" s="58"/>
      <c r="F311" s="58"/>
      <c r="G311" s="58"/>
      <c r="H311" s="58"/>
      <c r="I311" s="58"/>
      <c r="L311" s="58"/>
      <c r="M311" s="58"/>
      <c r="N311" s="58"/>
      <c r="O311" s="58"/>
    </row>
    <row r="312" spans="4:15">
      <c r="D312" s="58"/>
      <c r="E312" s="58"/>
      <c r="F312" s="58"/>
      <c r="G312" s="58"/>
      <c r="H312" s="58"/>
      <c r="I312" s="58"/>
      <c r="L312" s="58"/>
      <c r="M312" s="58"/>
      <c r="N312" s="58"/>
      <c r="O312" s="58"/>
    </row>
    <row r="313" spans="4:15">
      <c r="D313" s="58"/>
      <c r="E313" s="58"/>
      <c r="F313" s="58"/>
      <c r="G313" s="58"/>
      <c r="H313" s="58"/>
      <c r="I313" s="58"/>
      <c r="L313" s="58"/>
      <c r="M313" s="58"/>
      <c r="N313" s="58"/>
      <c r="O313" s="58"/>
    </row>
    <row r="314" spans="4:15">
      <c r="D314" s="58"/>
      <c r="E314" s="58"/>
      <c r="F314" s="58"/>
      <c r="G314" s="58"/>
      <c r="H314" s="58"/>
      <c r="I314" s="58"/>
      <c r="L314" s="58"/>
      <c r="M314" s="58"/>
      <c r="N314" s="58"/>
      <c r="O314" s="58"/>
    </row>
    <row r="315" spans="4:15">
      <c r="D315" s="58"/>
      <c r="E315" s="58"/>
      <c r="F315" s="58"/>
      <c r="G315" s="58"/>
      <c r="H315" s="58"/>
      <c r="I315" s="58"/>
      <c r="L315" s="58"/>
      <c r="M315" s="58"/>
      <c r="N315" s="58"/>
      <c r="O315" s="58"/>
    </row>
    <row r="316" spans="4:15">
      <c r="D316" s="58"/>
      <c r="E316" s="58"/>
      <c r="F316" s="58"/>
      <c r="G316" s="58"/>
      <c r="H316" s="58"/>
      <c r="I316" s="58"/>
      <c r="L316" s="58"/>
      <c r="M316" s="58"/>
      <c r="N316" s="58"/>
      <c r="O316" s="58"/>
    </row>
    <row r="317" spans="4:15">
      <c r="D317" s="58"/>
      <c r="E317" s="58"/>
      <c r="F317" s="58"/>
      <c r="G317" s="58"/>
      <c r="H317" s="58"/>
      <c r="I317" s="58"/>
      <c r="L317" s="58"/>
      <c r="M317" s="58"/>
      <c r="N317" s="58"/>
      <c r="O317" s="58"/>
    </row>
    <row r="318" spans="4:15">
      <c r="D318" s="58"/>
      <c r="E318" s="58"/>
      <c r="F318" s="58"/>
      <c r="G318" s="58"/>
      <c r="H318" s="58"/>
      <c r="I318" s="58"/>
      <c r="L318" s="58"/>
      <c r="M318" s="58"/>
      <c r="N318" s="58"/>
      <c r="O318" s="58"/>
    </row>
    <row r="319" spans="4:15">
      <c r="D319" s="58"/>
      <c r="E319" s="58"/>
      <c r="F319" s="58"/>
      <c r="G319" s="58"/>
      <c r="H319" s="58"/>
      <c r="I319" s="58"/>
      <c r="L319" s="58"/>
      <c r="M319" s="58"/>
      <c r="N319" s="58"/>
      <c r="O319" s="58"/>
    </row>
    <row r="320" spans="4:15">
      <c r="D320" s="58"/>
      <c r="E320" s="58"/>
      <c r="F320" s="58"/>
      <c r="G320" s="58"/>
      <c r="H320" s="58"/>
      <c r="I320" s="58"/>
      <c r="L320" s="58"/>
      <c r="M320" s="58"/>
      <c r="N320" s="58"/>
      <c r="O320" s="58"/>
    </row>
    <row r="321" spans="4:15">
      <c r="D321" s="58"/>
      <c r="E321" s="58"/>
      <c r="F321" s="58"/>
      <c r="G321" s="58"/>
      <c r="H321" s="58"/>
      <c r="I321" s="58"/>
      <c r="L321" s="58"/>
      <c r="M321" s="58"/>
      <c r="N321" s="58"/>
      <c r="O321" s="58"/>
    </row>
    <row r="322" spans="4:15">
      <c r="D322" s="58"/>
      <c r="E322" s="58"/>
      <c r="F322" s="58"/>
      <c r="G322" s="58"/>
      <c r="H322" s="58"/>
      <c r="I322" s="58"/>
      <c r="L322" s="58"/>
      <c r="M322" s="58"/>
      <c r="N322" s="58"/>
      <c r="O322" s="58"/>
    </row>
    <row r="323" spans="4:15">
      <c r="D323" s="58"/>
      <c r="E323" s="58"/>
      <c r="F323" s="58"/>
      <c r="G323" s="58"/>
      <c r="H323" s="58"/>
      <c r="I323" s="58"/>
      <c r="L323" s="58"/>
      <c r="M323" s="58"/>
      <c r="N323" s="58"/>
      <c r="O323" s="58"/>
    </row>
    <row r="324" spans="4:15">
      <c r="D324" s="58"/>
      <c r="E324" s="58"/>
      <c r="F324" s="58"/>
      <c r="G324" s="58"/>
      <c r="H324" s="58"/>
      <c r="I324" s="58"/>
      <c r="L324" s="58"/>
      <c r="M324" s="58"/>
      <c r="N324" s="58"/>
      <c r="O324" s="58"/>
    </row>
    <row r="325" spans="4:15">
      <c r="D325" s="58"/>
      <c r="E325" s="58"/>
      <c r="F325" s="58"/>
      <c r="G325" s="58"/>
      <c r="H325" s="58"/>
      <c r="I325" s="58"/>
      <c r="L325" s="58"/>
      <c r="M325" s="58"/>
      <c r="N325" s="58"/>
      <c r="O325" s="58"/>
    </row>
    <row r="326" spans="4:15">
      <c r="D326" s="58"/>
      <c r="E326" s="58"/>
      <c r="F326" s="58"/>
      <c r="G326" s="58"/>
      <c r="H326" s="58"/>
      <c r="I326" s="58"/>
      <c r="L326" s="58"/>
      <c r="M326" s="58"/>
      <c r="N326" s="58"/>
      <c r="O326" s="58"/>
    </row>
    <row r="327" spans="4:15">
      <c r="D327" s="58"/>
      <c r="E327" s="58"/>
      <c r="F327" s="58"/>
      <c r="G327" s="58"/>
      <c r="H327" s="58"/>
      <c r="I327" s="58"/>
      <c r="L327" s="58"/>
      <c r="M327" s="58"/>
      <c r="N327" s="58"/>
      <c r="O327" s="58"/>
    </row>
    <row r="328" spans="4:15">
      <c r="D328" s="58"/>
      <c r="E328" s="58"/>
      <c r="F328" s="58"/>
      <c r="G328" s="58"/>
      <c r="H328" s="58"/>
      <c r="I328" s="58"/>
      <c r="L328" s="58"/>
      <c r="M328" s="58"/>
      <c r="N328" s="58"/>
      <c r="O328" s="58"/>
    </row>
    <row r="329" spans="4:15">
      <c r="D329" s="58"/>
      <c r="E329" s="58"/>
      <c r="F329" s="58"/>
      <c r="G329" s="58"/>
      <c r="H329" s="58"/>
      <c r="I329" s="58"/>
      <c r="L329" s="58"/>
      <c r="M329" s="58"/>
      <c r="N329" s="58"/>
      <c r="O329" s="58"/>
    </row>
    <row r="330" spans="4:15">
      <c r="D330" s="58"/>
      <c r="E330" s="58"/>
      <c r="F330" s="58"/>
      <c r="G330" s="58"/>
      <c r="H330" s="58"/>
      <c r="I330" s="58"/>
      <c r="L330" s="58"/>
      <c r="M330" s="58"/>
      <c r="N330" s="58"/>
      <c r="O330" s="58"/>
    </row>
    <row r="331" spans="4:15">
      <c r="D331" s="58"/>
      <c r="E331" s="58"/>
      <c r="F331" s="58"/>
      <c r="G331" s="58"/>
      <c r="H331" s="58"/>
      <c r="I331" s="58"/>
      <c r="L331" s="58"/>
      <c r="M331" s="58"/>
      <c r="N331" s="58"/>
      <c r="O331" s="58"/>
    </row>
    <row r="332" spans="4:15">
      <c r="D332" s="58"/>
      <c r="E332" s="58"/>
      <c r="F332" s="58"/>
      <c r="G332" s="58"/>
      <c r="H332" s="58"/>
      <c r="I332" s="58"/>
      <c r="L332" s="58"/>
      <c r="M332" s="58"/>
      <c r="N332" s="58"/>
      <c r="O332" s="58"/>
    </row>
    <row r="333" spans="4:15">
      <c r="D333" s="58"/>
      <c r="E333" s="58"/>
      <c r="F333" s="58"/>
      <c r="G333" s="58"/>
      <c r="H333" s="58"/>
      <c r="I333" s="58"/>
      <c r="L333" s="58"/>
      <c r="M333" s="58"/>
      <c r="N333" s="58"/>
      <c r="O333" s="58"/>
    </row>
    <row r="334" spans="4:15">
      <c r="D334" s="58"/>
      <c r="E334" s="58"/>
      <c r="F334" s="58"/>
      <c r="G334" s="58"/>
      <c r="H334" s="58"/>
      <c r="I334" s="58"/>
      <c r="L334" s="58"/>
      <c r="M334" s="58"/>
      <c r="N334" s="58"/>
      <c r="O334" s="58"/>
    </row>
    <row r="335" spans="4:15">
      <c r="D335" s="58"/>
      <c r="E335" s="58"/>
      <c r="F335" s="58"/>
      <c r="G335" s="58"/>
      <c r="H335" s="58"/>
      <c r="I335" s="58"/>
      <c r="L335" s="58"/>
      <c r="M335" s="58"/>
      <c r="N335" s="58"/>
      <c r="O335" s="58"/>
    </row>
    <row r="336" spans="4:15">
      <c r="D336" s="58"/>
      <c r="E336" s="58"/>
      <c r="F336" s="58"/>
      <c r="G336" s="58"/>
      <c r="H336" s="58"/>
      <c r="I336" s="58"/>
      <c r="L336" s="58"/>
      <c r="M336" s="58"/>
      <c r="N336" s="58"/>
      <c r="O336" s="58"/>
    </row>
    <row r="337" spans="4:15">
      <c r="D337" s="58"/>
      <c r="E337" s="58"/>
      <c r="F337" s="58"/>
      <c r="G337" s="58"/>
      <c r="H337" s="58"/>
      <c r="I337" s="58"/>
      <c r="L337" s="58"/>
      <c r="M337" s="58"/>
      <c r="N337" s="58"/>
      <c r="O337" s="58"/>
    </row>
    <row r="338" spans="4:15">
      <c r="D338" s="58"/>
      <c r="E338" s="58"/>
      <c r="F338" s="58"/>
      <c r="G338" s="58"/>
      <c r="H338" s="58"/>
      <c r="I338" s="58"/>
      <c r="L338" s="58"/>
      <c r="M338" s="58"/>
      <c r="N338" s="58"/>
      <c r="O338" s="58"/>
    </row>
    <row r="339" spans="4:15">
      <c r="D339" s="58"/>
      <c r="E339" s="58"/>
      <c r="F339" s="58"/>
      <c r="G339" s="58"/>
      <c r="H339" s="58"/>
      <c r="I339" s="58"/>
      <c r="L339" s="58"/>
      <c r="M339" s="58"/>
      <c r="N339" s="58"/>
      <c r="O339" s="58"/>
    </row>
    <row r="340" spans="4:15">
      <c r="D340" s="58"/>
      <c r="E340" s="58"/>
      <c r="F340" s="58"/>
      <c r="G340" s="58"/>
      <c r="H340" s="58"/>
      <c r="I340" s="58"/>
      <c r="L340" s="58"/>
      <c r="M340" s="58"/>
      <c r="N340" s="58"/>
      <c r="O340" s="58"/>
    </row>
    <row r="341" spans="4:15">
      <c r="D341" s="58"/>
      <c r="E341" s="58"/>
      <c r="F341" s="58"/>
      <c r="G341" s="58"/>
      <c r="H341" s="58"/>
      <c r="I341" s="58"/>
      <c r="L341" s="58"/>
      <c r="M341" s="58"/>
      <c r="N341" s="58"/>
      <c r="O341" s="58"/>
    </row>
    <row r="342" spans="4:15">
      <c r="D342" s="58"/>
      <c r="E342" s="58"/>
      <c r="F342" s="58"/>
      <c r="G342" s="58"/>
      <c r="H342" s="58"/>
      <c r="I342" s="58"/>
      <c r="L342" s="58"/>
      <c r="M342" s="58"/>
      <c r="N342" s="58"/>
      <c r="O342" s="58"/>
    </row>
    <row r="343" spans="4:15">
      <c r="D343" s="58"/>
      <c r="E343" s="58"/>
      <c r="F343" s="58"/>
      <c r="G343" s="58"/>
      <c r="H343" s="58"/>
      <c r="I343" s="58"/>
      <c r="L343" s="58"/>
      <c r="M343" s="58"/>
      <c r="N343" s="58"/>
      <c r="O343" s="58"/>
    </row>
    <row r="344" spans="4:15">
      <c r="D344" s="58"/>
      <c r="E344" s="58"/>
      <c r="F344" s="58"/>
      <c r="G344" s="58"/>
      <c r="H344" s="58"/>
      <c r="I344" s="58"/>
      <c r="L344" s="58"/>
      <c r="M344" s="58"/>
      <c r="N344" s="58"/>
      <c r="O344" s="58"/>
    </row>
    <row r="345" spans="4:15">
      <c r="D345" s="58"/>
      <c r="E345" s="58"/>
      <c r="F345" s="58"/>
      <c r="G345" s="58"/>
      <c r="H345" s="58"/>
      <c r="I345" s="58"/>
      <c r="L345" s="58"/>
      <c r="M345" s="58"/>
      <c r="N345" s="58"/>
      <c r="O345" s="58"/>
    </row>
    <row r="346" spans="4:15">
      <c r="D346" s="58"/>
      <c r="E346" s="58"/>
      <c r="F346" s="58"/>
      <c r="G346" s="58"/>
      <c r="H346" s="58"/>
      <c r="I346" s="58"/>
      <c r="L346" s="58"/>
      <c r="M346" s="58"/>
      <c r="N346" s="58"/>
      <c r="O346" s="58"/>
    </row>
    <row r="347" spans="4:15">
      <c r="D347" s="58"/>
      <c r="E347" s="58"/>
      <c r="F347" s="58"/>
      <c r="G347" s="58"/>
      <c r="H347" s="58"/>
      <c r="I347" s="58"/>
      <c r="L347" s="58"/>
      <c r="M347" s="58"/>
      <c r="N347" s="58"/>
      <c r="O347" s="58"/>
    </row>
    <row r="348" spans="4:15">
      <c r="D348" s="58"/>
      <c r="E348" s="58"/>
      <c r="F348" s="58"/>
      <c r="G348" s="58"/>
      <c r="H348" s="58"/>
      <c r="I348" s="58"/>
      <c r="L348" s="58"/>
      <c r="M348" s="58"/>
      <c r="N348" s="58"/>
      <c r="O348" s="58"/>
    </row>
    <row r="349" spans="4:15">
      <c r="D349" s="58"/>
      <c r="E349" s="58"/>
      <c r="F349" s="58"/>
      <c r="G349" s="58"/>
      <c r="H349" s="58"/>
      <c r="I349" s="58"/>
      <c r="L349" s="58"/>
      <c r="M349" s="58"/>
      <c r="N349" s="58"/>
      <c r="O349" s="58"/>
    </row>
    <row r="350" spans="4:15">
      <c r="D350" s="58"/>
      <c r="E350" s="58"/>
      <c r="F350" s="58"/>
      <c r="G350" s="58"/>
      <c r="H350" s="58"/>
      <c r="I350" s="58"/>
      <c r="L350" s="58"/>
      <c r="M350" s="58"/>
      <c r="N350" s="58"/>
      <c r="O350" s="58"/>
    </row>
    <row r="351" spans="4:15">
      <c r="D351" s="58"/>
      <c r="E351" s="58"/>
      <c r="F351" s="58"/>
      <c r="G351" s="58"/>
      <c r="H351" s="58"/>
      <c r="I351" s="58"/>
      <c r="L351" s="58"/>
      <c r="M351" s="58"/>
      <c r="N351" s="58"/>
      <c r="O351" s="58"/>
    </row>
    <row r="352" spans="4:15">
      <c r="D352" s="58"/>
      <c r="E352" s="58"/>
      <c r="F352" s="58"/>
      <c r="G352" s="58"/>
      <c r="H352" s="58"/>
      <c r="I352" s="58"/>
      <c r="L352" s="58"/>
      <c r="M352" s="58"/>
      <c r="N352" s="58"/>
      <c r="O352" s="58"/>
    </row>
    <row r="353" spans="4:15">
      <c r="D353" s="58"/>
      <c r="E353" s="58"/>
      <c r="F353" s="58"/>
      <c r="G353" s="58"/>
      <c r="H353" s="58"/>
      <c r="I353" s="58"/>
      <c r="L353" s="58"/>
      <c r="M353" s="58"/>
      <c r="N353" s="58"/>
      <c r="O353" s="58"/>
    </row>
    <row r="354" spans="4:15">
      <c r="D354" s="58"/>
      <c r="E354" s="58"/>
      <c r="F354" s="58"/>
      <c r="G354" s="58"/>
      <c r="H354" s="58"/>
      <c r="I354" s="58"/>
      <c r="L354" s="58"/>
      <c r="M354" s="58"/>
      <c r="N354" s="58"/>
      <c r="O354" s="58"/>
    </row>
    <row r="355" spans="4:15">
      <c r="D355" s="58"/>
      <c r="E355" s="58"/>
      <c r="F355" s="58"/>
      <c r="G355" s="58"/>
      <c r="H355" s="58"/>
      <c r="I355" s="58"/>
      <c r="L355" s="58"/>
      <c r="M355" s="58"/>
      <c r="N355" s="58"/>
      <c r="O355" s="58"/>
    </row>
    <row r="356" spans="4:15">
      <c r="D356" s="58"/>
      <c r="E356" s="58"/>
      <c r="F356" s="58"/>
      <c r="G356" s="58"/>
      <c r="H356" s="58"/>
      <c r="I356" s="58"/>
      <c r="L356" s="58"/>
      <c r="M356" s="58"/>
      <c r="N356" s="58"/>
      <c r="O356" s="58"/>
    </row>
    <row r="357" spans="4:15">
      <c r="D357" s="58"/>
      <c r="E357" s="58"/>
      <c r="F357" s="58"/>
      <c r="G357" s="58"/>
      <c r="H357" s="58"/>
      <c r="I357" s="58"/>
      <c r="L357" s="58"/>
      <c r="M357" s="58"/>
      <c r="N357" s="58"/>
      <c r="O357" s="58"/>
    </row>
    <row r="358" spans="4:15">
      <c r="D358" s="58"/>
      <c r="E358" s="58"/>
      <c r="F358" s="58"/>
      <c r="G358" s="58"/>
      <c r="H358" s="58"/>
      <c r="I358" s="58"/>
      <c r="L358" s="58"/>
      <c r="M358" s="58"/>
      <c r="N358" s="58"/>
      <c r="O358" s="58"/>
    </row>
    <row r="359" spans="4:15">
      <c r="D359" s="58"/>
      <c r="E359" s="58"/>
      <c r="F359" s="58"/>
      <c r="G359" s="58"/>
      <c r="H359" s="58"/>
      <c r="I359" s="58"/>
      <c r="L359" s="58"/>
      <c r="M359" s="58"/>
      <c r="N359" s="58"/>
      <c r="O359" s="58"/>
    </row>
    <row r="360" spans="4:15">
      <c r="D360" s="58"/>
      <c r="E360" s="58"/>
      <c r="F360" s="58"/>
      <c r="G360" s="58"/>
      <c r="H360" s="58"/>
      <c r="I360" s="58"/>
      <c r="L360" s="58"/>
      <c r="M360" s="58"/>
      <c r="N360" s="58"/>
      <c r="O360" s="58"/>
    </row>
    <row r="361" spans="4:15">
      <c r="D361" s="58"/>
      <c r="E361" s="58"/>
      <c r="F361" s="58"/>
      <c r="G361" s="58"/>
      <c r="H361" s="58"/>
      <c r="I361" s="58"/>
      <c r="L361" s="58"/>
      <c r="M361" s="58"/>
      <c r="N361" s="58"/>
      <c r="O361" s="58"/>
    </row>
    <row r="362" spans="4:15">
      <c r="D362" s="58"/>
      <c r="E362" s="58"/>
      <c r="F362" s="58"/>
      <c r="G362" s="58"/>
      <c r="H362" s="58"/>
      <c r="I362" s="58"/>
      <c r="L362" s="58"/>
      <c r="M362" s="58"/>
      <c r="N362" s="58"/>
      <c r="O362" s="58"/>
    </row>
    <row r="363" spans="4:15">
      <c r="D363" s="58"/>
      <c r="E363" s="58"/>
      <c r="F363" s="58"/>
      <c r="G363" s="58"/>
      <c r="H363" s="58"/>
      <c r="I363" s="58"/>
      <c r="L363" s="58"/>
      <c r="M363" s="58"/>
      <c r="N363" s="58"/>
      <c r="O363" s="58"/>
    </row>
    <row r="364" spans="4:15">
      <c r="D364" s="58"/>
      <c r="E364" s="58"/>
      <c r="F364" s="58"/>
      <c r="G364" s="58"/>
      <c r="H364" s="58"/>
      <c r="I364" s="58"/>
      <c r="L364" s="58"/>
      <c r="M364" s="58"/>
      <c r="N364" s="58"/>
      <c r="O364" s="58"/>
    </row>
    <row r="365" spans="4:15">
      <c r="D365" s="58"/>
      <c r="E365" s="58"/>
      <c r="F365" s="58"/>
      <c r="G365" s="58"/>
      <c r="H365" s="58"/>
      <c r="I365" s="58"/>
      <c r="L365" s="58"/>
      <c r="M365" s="58"/>
      <c r="N365" s="58"/>
      <c r="O365" s="58"/>
    </row>
    <row r="366" spans="4:15">
      <c r="D366" s="58"/>
      <c r="E366" s="58"/>
      <c r="F366" s="58"/>
      <c r="G366" s="58"/>
      <c r="H366" s="58"/>
      <c r="I366" s="58"/>
      <c r="L366" s="58"/>
      <c r="M366" s="58"/>
      <c r="N366" s="58"/>
      <c r="O366" s="58"/>
    </row>
    <row r="367" spans="4:15">
      <c r="D367" s="58"/>
      <c r="E367" s="58"/>
      <c r="F367" s="58"/>
      <c r="G367" s="58"/>
      <c r="H367" s="58"/>
      <c r="I367" s="58"/>
      <c r="L367" s="58"/>
      <c r="M367" s="58"/>
      <c r="N367" s="58"/>
      <c r="O367" s="58"/>
    </row>
    <row r="368" spans="4:15">
      <c r="D368" s="58"/>
      <c r="E368" s="58"/>
      <c r="F368" s="58"/>
      <c r="G368" s="58"/>
      <c r="H368" s="58"/>
      <c r="I368" s="58"/>
      <c r="L368" s="58"/>
      <c r="M368" s="58"/>
      <c r="N368" s="58"/>
      <c r="O368" s="58"/>
    </row>
    <row r="369" spans="4:15">
      <c r="D369" s="58"/>
      <c r="E369" s="58"/>
      <c r="F369" s="58"/>
      <c r="G369" s="58"/>
      <c r="H369" s="58"/>
      <c r="I369" s="58"/>
      <c r="L369" s="58"/>
      <c r="M369" s="58"/>
      <c r="N369" s="58"/>
      <c r="O369" s="58"/>
    </row>
    <row r="370" spans="4:15">
      <c r="D370" s="58"/>
      <c r="E370" s="58"/>
      <c r="F370" s="58"/>
      <c r="G370" s="58"/>
      <c r="H370" s="58"/>
      <c r="I370" s="58"/>
      <c r="L370" s="58"/>
      <c r="M370" s="58"/>
      <c r="N370" s="58"/>
      <c r="O370" s="58"/>
    </row>
    <row r="371" spans="4:15">
      <c r="D371" s="58"/>
      <c r="E371" s="58"/>
      <c r="F371" s="58"/>
      <c r="G371" s="58"/>
      <c r="H371" s="58"/>
      <c r="I371" s="58"/>
      <c r="L371" s="58"/>
      <c r="M371" s="58"/>
      <c r="N371" s="58"/>
      <c r="O371" s="58"/>
    </row>
    <row r="372" spans="4:15">
      <c r="D372" s="58"/>
      <c r="E372" s="58"/>
      <c r="F372" s="58"/>
      <c r="G372" s="58"/>
      <c r="H372" s="58"/>
      <c r="I372" s="58"/>
      <c r="L372" s="58"/>
      <c r="M372" s="58"/>
      <c r="N372" s="58"/>
      <c r="O372" s="58"/>
    </row>
    <row r="373" spans="4:15">
      <c r="D373" s="58"/>
      <c r="E373" s="58"/>
      <c r="F373" s="58"/>
      <c r="G373" s="58"/>
      <c r="H373" s="58"/>
      <c r="I373" s="58"/>
      <c r="L373" s="58"/>
      <c r="M373" s="58"/>
      <c r="N373" s="58"/>
      <c r="O373" s="58"/>
    </row>
    <row r="374" spans="4:15">
      <c r="D374" s="58"/>
      <c r="E374" s="58"/>
      <c r="F374" s="58"/>
      <c r="G374" s="58"/>
      <c r="H374" s="58"/>
      <c r="I374" s="58"/>
      <c r="L374" s="58"/>
      <c r="M374" s="58"/>
      <c r="N374" s="58"/>
      <c r="O374" s="58"/>
    </row>
    <row r="375" spans="4:15">
      <c r="D375" s="58"/>
      <c r="E375" s="58"/>
      <c r="F375" s="58"/>
      <c r="G375" s="58"/>
      <c r="H375" s="58"/>
      <c r="I375" s="58"/>
      <c r="L375" s="58"/>
      <c r="M375" s="58"/>
      <c r="N375" s="58"/>
      <c r="O375" s="58"/>
    </row>
    <row r="376" spans="4:15">
      <c r="D376" s="58"/>
      <c r="E376" s="58"/>
      <c r="F376" s="58"/>
      <c r="G376" s="58"/>
      <c r="H376" s="58"/>
      <c r="I376" s="58"/>
      <c r="L376" s="58"/>
      <c r="M376" s="58"/>
      <c r="N376" s="58"/>
      <c r="O376" s="58"/>
    </row>
    <row r="377" spans="4:15">
      <c r="D377" s="58"/>
      <c r="E377" s="58"/>
      <c r="F377" s="58"/>
      <c r="G377" s="58"/>
      <c r="H377" s="58"/>
      <c r="I377" s="58"/>
      <c r="L377" s="58"/>
      <c r="M377" s="58"/>
      <c r="N377" s="58"/>
      <c r="O377" s="58"/>
    </row>
    <row r="378" spans="4:15">
      <c r="D378" s="58"/>
      <c r="E378" s="58"/>
      <c r="F378" s="58"/>
      <c r="G378" s="58"/>
      <c r="H378" s="58"/>
      <c r="I378" s="58"/>
      <c r="L378" s="58"/>
      <c r="M378" s="58"/>
      <c r="N378" s="58"/>
      <c r="O378" s="58"/>
    </row>
    <row r="379" spans="4:15">
      <c r="D379" s="58"/>
      <c r="E379" s="58"/>
      <c r="F379" s="58"/>
      <c r="G379" s="58"/>
      <c r="H379" s="58"/>
      <c r="I379" s="58"/>
      <c r="L379" s="58"/>
      <c r="M379" s="58"/>
      <c r="N379" s="58"/>
      <c r="O379" s="58"/>
    </row>
    <row r="380" spans="4:15">
      <c r="D380" s="58"/>
      <c r="E380" s="58"/>
      <c r="F380" s="58"/>
      <c r="G380" s="58"/>
      <c r="H380" s="58"/>
      <c r="I380" s="58"/>
      <c r="L380" s="58"/>
      <c r="M380" s="58"/>
      <c r="N380" s="58"/>
      <c r="O380" s="58"/>
    </row>
    <row r="381" spans="4:15">
      <c r="D381" s="58"/>
      <c r="E381" s="58"/>
      <c r="F381" s="58"/>
      <c r="G381" s="58"/>
      <c r="H381" s="58"/>
      <c r="I381" s="58"/>
      <c r="L381" s="58"/>
      <c r="M381" s="58"/>
      <c r="N381" s="58"/>
      <c r="O381" s="58"/>
    </row>
    <row r="382" spans="4:15">
      <c r="D382" s="58"/>
      <c r="E382" s="58"/>
      <c r="F382" s="58"/>
      <c r="G382" s="58"/>
      <c r="H382" s="58"/>
      <c r="I382" s="58"/>
      <c r="L382" s="58"/>
      <c r="M382" s="58"/>
      <c r="N382" s="58"/>
      <c r="O382" s="58"/>
    </row>
    <row r="383" spans="4:15">
      <c r="D383" s="58"/>
      <c r="E383" s="58"/>
      <c r="F383" s="58"/>
      <c r="G383" s="58"/>
      <c r="H383" s="58"/>
      <c r="I383" s="58"/>
      <c r="L383" s="58"/>
      <c r="M383" s="58"/>
      <c r="N383" s="58"/>
      <c r="O383" s="58"/>
    </row>
    <row r="384" spans="4:15">
      <c r="D384" s="58"/>
      <c r="E384" s="58"/>
      <c r="F384" s="58"/>
      <c r="G384" s="58"/>
      <c r="H384" s="58"/>
      <c r="I384" s="58"/>
      <c r="L384" s="58"/>
      <c r="M384" s="58"/>
      <c r="N384" s="58"/>
      <c r="O384" s="58"/>
    </row>
    <row r="385" spans="4:15">
      <c r="D385" s="58"/>
      <c r="E385" s="58"/>
      <c r="F385" s="58"/>
      <c r="G385" s="58"/>
      <c r="H385" s="58"/>
      <c r="I385" s="58"/>
      <c r="L385" s="58"/>
      <c r="M385" s="58"/>
      <c r="N385" s="58"/>
      <c r="O385" s="58"/>
    </row>
    <row r="386" spans="4:15">
      <c r="D386" s="58"/>
      <c r="E386" s="58"/>
      <c r="F386" s="58"/>
      <c r="G386" s="58"/>
      <c r="H386" s="58"/>
      <c r="I386" s="58"/>
      <c r="L386" s="58"/>
      <c r="M386" s="58"/>
      <c r="N386" s="58"/>
      <c r="O386" s="58"/>
    </row>
    <row r="387" spans="4:15">
      <c r="D387" s="58"/>
      <c r="E387" s="58"/>
      <c r="F387" s="58"/>
      <c r="G387" s="58"/>
      <c r="H387" s="58"/>
      <c r="I387" s="58"/>
      <c r="L387" s="58"/>
      <c r="M387" s="58"/>
      <c r="N387" s="58"/>
      <c r="O387" s="58"/>
    </row>
    <row r="388" spans="4:15">
      <c r="D388" s="58"/>
      <c r="E388" s="58"/>
      <c r="F388" s="58"/>
      <c r="G388" s="58"/>
      <c r="H388" s="58"/>
      <c r="I388" s="58"/>
      <c r="L388" s="58"/>
      <c r="M388" s="58"/>
      <c r="N388" s="58"/>
      <c r="O388" s="58"/>
    </row>
    <row r="389" spans="4:15">
      <c r="D389" s="58"/>
      <c r="E389" s="58"/>
      <c r="F389" s="58"/>
      <c r="G389" s="58"/>
      <c r="H389" s="58"/>
      <c r="I389" s="58"/>
      <c r="L389" s="58"/>
      <c r="M389" s="58"/>
      <c r="N389" s="58"/>
      <c r="O389" s="58"/>
    </row>
    <row r="390" spans="4:15">
      <c r="D390" s="58"/>
      <c r="E390" s="58"/>
      <c r="F390" s="58"/>
      <c r="G390" s="58"/>
      <c r="H390" s="58"/>
      <c r="I390" s="58"/>
      <c r="L390" s="58"/>
      <c r="M390" s="58"/>
      <c r="N390" s="58"/>
      <c r="O390" s="58"/>
    </row>
    <row r="391" spans="4:15">
      <c r="D391" s="58"/>
      <c r="E391" s="58"/>
      <c r="F391" s="58"/>
      <c r="G391" s="58"/>
      <c r="H391" s="58"/>
      <c r="I391" s="58"/>
      <c r="L391" s="58"/>
      <c r="M391" s="58"/>
      <c r="N391" s="58"/>
      <c r="O391" s="58"/>
    </row>
    <row r="392" spans="4:15">
      <c r="D392" s="58"/>
      <c r="E392" s="58"/>
      <c r="F392" s="58"/>
      <c r="G392" s="58"/>
      <c r="H392" s="58"/>
      <c r="I392" s="58"/>
      <c r="L392" s="58"/>
      <c r="M392" s="58"/>
      <c r="N392" s="58"/>
      <c r="O392" s="58"/>
    </row>
    <row r="393" spans="4:15">
      <c r="D393" s="58"/>
      <c r="E393" s="58"/>
      <c r="F393" s="58"/>
      <c r="G393" s="58"/>
      <c r="H393" s="58"/>
      <c r="I393" s="58"/>
      <c r="L393" s="58"/>
      <c r="M393" s="58"/>
      <c r="N393" s="58"/>
      <c r="O393" s="58"/>
    </row>
    <row r="394" spans="4:15">
      <c r="D394" s="58"/>
      <c r="E394" s="58"/>
      <c r="F394" s="58"/>
      <c r="G394" s="58"/>
      <c r="H394" s="58"/>
      <c r="I394" s="58"/>
      <c r="L394" s="58"/>
      <c r="M394" s="58"/>
      <c r="N394" s="58"/>
      <c r="O394" s="58"/>
    </row>
    <row r="395" spans="4:15">
      <c r="D395" s="58"/>
      <c r="E395" s="58"/>
      <c r="F395" s="58"/>
      <c r="G395" s="58"/>
      <c r="H395" s="58"/>
      <c r="I395" s="58"/>
      <c r="L395" s="58"/>
      <c r="M395" s="58"/>
      <c r="N395" s="58"/>
      <c r="O395" s="58"/>
    </row>
    <row r="396" spans="4:15">
      <c r="D396" s="58"/>
      <c r="E396" s="58"/>
      <c r="F396" s="58"/>
      <c r="G396" s="58"/>
      <c r="H396" s="58"/>
      <c r="I396" s="58"/>
      <c r="L396" s="58"/>
      <c r="M396" s="58"/>
      <c r="N396" s="58"/>
      <c r="O396" s="58"/>
    </row>
    <row r="397" spans="4:15">
      <c r="D397" s="58"/>
      <c r="E397" s="58"/>
      <c r="F397" s="58"/>
      <c r="G397" s="58"/>
      <c r="H397" s="58"/>
      <c r="I397" s="58"/>
      <c r="L397" s="58"/>
      <c r="M397" s="58"/>
      <c r="N397" s="58"/>
      <c r="O397" s="58"/>
    </row>
    <row r="398" spans="4:15">
      <c r="D398" s="58"/>
      <c r="E398" s="58"/>
      <c r="F398" s="58"/>
      <c r="G398" s="58"/>
      <c r="H398" s="58"/>
      <c r="I398" s="58"/>
      <c r="L398" s="58"/>
      <c r="M398" s="58"/>
      <c r="N398" s="58"/>
      <c r="O398" s="58"/>
    </row>
    <row r="399" spans="4:15">
      <c r="D399" s="58"/>
      <c r="E399" s="58"/>
      <c r="F399" s="58"/>
      <c r="G399" s="58"/>
      <c r="H399" s="58"/>
      <c r="I399" s="58"/>
      <c r="L399" s="58"/>
      <c r="M399" s="58"/>
      <c r="N399" s="58"/>
      <c r="O399" s="58"/>
    </row>
    <row r="400" spans="4:15">
      <c r="D400" s="58"/>
      <c r="E400" s="58"/>
      <c r="F400" s="58"/>
      <c r="G400" s="58"/>
      <c r="H400" s="58"/>
      <c r="I400" s="58"/>
      <c r="L400" s="58"/>
      <c r="M400" s="58"/>
      <c r="N400" s="58"/>
      <c r="O400" s="58"/>
    </row>
    <row r="401" spans="4:15">
      <c r="D401" s="58"/>
      <c r="E401" s="58"/>
      <c r="F401" s="58"/>
      <c r="G401" s="58"/>
      <c r="H401" s="58"/>
      <c r="I401" s="58"/>
      <c r="L401" s="58"/>
      <c r="M401" s="58"/>
      <c r="N401" s="58"/>
      <c r="O401" s="58"/>
    </row>
    <row r="402" spans="4:15">
      <c r="D402" s="58"/>
      <c r="E402" s="58"/>
      <c r="F402" s="58"/>
      <c r="G402" s="58"/>
      <c r="H402" s="58"/>
      <c r="I402" s="58"/>
      <c r="L402" s="58"/>
      <c r="M402" s="58"/>
      <c r="N402" s="58"/>
      <c r="O402" s="58"/>
    </row>
    <row r="403" spans="4:15">
      <c r="D403" s="58"/>
      <c r="E403" s="58"/>
      <c r="F403" s="58"/>
      <c r="G403" s="58"/>
      <c r="H403" s="58"/>
      <c r="I403" s="58"/>
      <c r="L403" s="58"/>
      <c r="M403" s="58"/>
      <c r="N403" s="58"/>
      <c r="O403" s="58"/>
    </row>
    <row r="404" spans="4:15">
      <c r="D404" s="58"/>
      <c r="E404" s="58"/>
      <c r="F404" s="58"/>
      <c r="G404" s="58"/>
      <c r="H404" s="58"/>
      <c r="I404" s="58"/>
      <c r="L404" s="58"/>
      <c r="M404" s="58"/>
      <c r="N404" s="58"/>
      <c r="O404" s="58"/>
    </row>
    <row r="405" spans="4:15">
      <c r="D405" s="58"/>
      <c r="E405" s="58"/>
      <c r="F405" s="58"/>
      <c r="G405" s="58"/>
      <c r="H405" s="58"/>
      <c r="I405" s="58"/>
      <c r="L405" s="58"/>
      <c r="M405" s="58"/>
      <c r="N405" s="58"/>
      <c r="O405" s="58"/>
    </row>
    <row r="406" spans="4:15">
      <c r="D406" s="58"/>
      <c r="E406" s="58"/>
      <c r="F406" s="58"/>
      <c r="G406" s="58"/>
      <c r="H406" s="58"/>
      <c r="I406" s="58"/>
      <c r="L406" s="58"/>
      <c r="M406" s="58"/>
      <c r="N406" s="58"/>
      <c r="O406" s="58"/>
    </row>
    <row r="407" spans="4:15">
      <c r="D407" s="58"/>
      <c r="E407" s="58"/>
      <c r="F407" s="58"/>
      <c r="G407" s="58"/>
      <c r="H407" s="58"/>
      <c r="I407" s="58"/>
      <c r="L407" s="58"/>
      <c r="M407" s="58"/>
      <c r="N407" s="58"/>
      <c r="O407" s="58"/>
    </row>
    <row r="408" spans="4:15">
      <c r="D408" s="58"/>
      <c r="E408" s="58"/>
      <c r="F408" s="58"/>
      <c r="G408" s="58"/>
      <c r="H408" s="58"/>
      <c r="I408" s="58"/>
      <c r="L408" s="58"/>
      <c r="M408" s="58"/>
      <c r="N408" s="58"/>
      <c r="O408" s="58"/>
    </row>
    <row r="409" spans="4:15">
      <c r="D409" s="58"/>
      <c r="E409" s="58"/>
      <c r="F409" s="58"/>
      <c r="G409" s="58"/>
      <c r="H409" s="58"/>
      <c r="I409" s="58"/>
      <c r="L409" s="58"/>
      <c r="M409" s="58"/>
      <c r="N409" s="58"/>
      <c r="O409" s="58"/>
    </row>
    <row r="410" spans="4:15">
      <c r="D410" s="58"/>
      <c r="E410" s="58"/>
      <c r="F410" s="58"/>
      <c r="G410" s="58"/>
      <c r="H410" s="58"/>
      <c r="I410" s="58"/>
      <c r="L410" s="58"/>
      <c r="M410" s="58"/>
      <c r="N410" s="58"/>
      <c r="O410" s="58"/>
    </row>
    <row r="411" spans="4:15">
      <c r="D411" s="58"/>
      <c r="E411" s="58"/>
      <c r="F411" s="58"/>
      <c r="G411" s="58"/>
      <c r="H411" s="58"/>
      <c r="I411" s="58"/>
      <c r="L411" s="58"/>
      <c r="M411" s="58"/>
      <c r="N411" s="58"/>
      <c r="O411" s="58"/>
    </row>
    <row r="412" spans="4:15">
      <c r="D412" s="58"/>
      <c r="E412" s="58"/>
      <c r="F412" s="58"/>
      <c r="G412" s="58"/>
      <c r="H412" s="58"/>
      <c r="I412" s="58"/>
      <c r="L412" s="58"/>
      <c r="M412" s="58"/>
      <c r="N412" s="58"/>
      <c r="O412" s="58"/>
    </row>
    <row r="413" spans="4:15">
      <c r="D413" s="58"/>
      <c r="E413" s="58"/>
      <c r="F413" s="58"/>
      <c r="G413" s="58"/>
      <c r="H413" s="58"/>
      <c r="I413" s="58"/>
      <c r="L413" s="58"/>
      <c r="M413" s="58"/>
      <c r="N413" s="58"/>
      <c r="O413" s="58"/>
    </row>
    <row r="414" spans="4:15">
      <c r="D414" s="58"/>
      <c r="E414" s="58"/>
      <c r="F414" s="58"/>
      <c r="G414" s="58"/>
      <c r="H414" s="58"/>
      <c r="I414" s="58"/>
      <c r="L414" s="58"/>
      <c r="M414" s="58"/>
      <c r="N414" s="58"/>
      <c r="O414" s="58"/>
    </row>
    <row r="415" spans="4:15">
      <c r="D415" s="58"/>
      <c r="E415" s="58"/>
      <c r="F415" s="58"/>
      <c r="G415" s="58"/>
      <c r="H415" s="58"/>
      <c r="I415" s="58"/>
      <c r="L415" s="58"/>
      <c r="M415" s="58"/>
      <c r="N415" s="58"/>
      <c r="O415" s="58"/>
    </row>
    <row r="416" spans="4:15">
      <c r="D416" s="58"/>
      <c r="E416" s="58"/>
      <c r="F416" s="58"/>
      <c r="G416" s="58"/>
      <c r="H416" s="58"/>
      <c r="I416" s="58"/>
      <c r="L416" s="58"/>
      <c r="M416" s="58"/>
      <c r="N416" s="58"/>
      <c r="O416" s="58"/>
    </row>
    <row r="417" spans="4:15">
      <c r="D417" s="58"/>
      <c r="E417" s="58"/>
      <c r="F417" s="58"/>
      <c r="G417" s="58"/>
      <c r="H417" s="58"/>
      <c r="I417" s="58"/>
      <c r="L417" s="58"/>
      <c r="M417" s="58"/>
      <c r="N417" s="58"/>
      <c r="O417" s="58"/>
    </row>
    <row r="418" spans="4:15">
      <c r="D418" s="58"/>
      <c r="E418" s="58"/>
      <c r="F418" s="58"/>
      <c r="G418" s="58"/>
      <c r="H418" s="58"/>
      <c r="I418" s="58"/>
      <c r="L418" s="58"/>
      <c r="M418" s="58"/>
      <c r="N418" s="58"/>
      <c r="O418" s="58"/>
    </row>
    <row r="419" spans="4:15">
      <c r="D419" s="58"/>
      <c r="E419" s="58"/>
      <c r="F419" s="58"/>
      <c r="G419" s="58"/>
      <c r="H419" s="58"/>
      <c r="I419" s="58"/>
      <c r="L419" s="58"/>
      <c r="M419" s="58"/>
      <c r="N419" s="58"/>
      <c r="O419" s="58"/>
    </row>
    <row r="420" spans="4:15">
      <c r="D420" s="58"/>
      <c r="E420" s="58"/>
      <c r="F420" s="58"/>
      <c r="G420" s="58"/>
      <c r="H420" s="58"/>
      <c r="I420" s="58"/>
      <c r="L420" s="58"/>
      <c r="M420" s="58"/>
      <c r="N420" s="58"/>
      <c r="O420" s="58"/>
    </row>
    <row r="421" spans="4:15">
      <c r="D421" s="58"/>
      <c r="E421" s="58"/>
      <c r="F421" s="58"/>
      <c r="G421" s="58"/>
      <c r="H421" s="58"/>
      <c r="I421" s="58"/>
      <c r="L421" s="58"/>
      <c r="M421" s="58"/>
      <c r="N421" s="58"/>
      <c r="O421" s="58"/>
    </row>
    <row r="422" spans="4:15">
      <c r="D422" s="58"/>
      <c r="E422" s="58"/>
      <c r="F422" s="58"/>
      <c r="G422" s="58"/>
      <c r="H422" s="58"/>
      <c r="I422" s="58"/>
      <c r="L422" s="58"/>
      <c r="M422" s="58"/>
      <c r="N422" s="58"/>
      <c r="O422" s="58"/>
    </row>
    <row r="423" spans="4:15">
      <c r="D423" s="58"/>
      <c r="E423" s="58"/>
      <c r="F423" s="58"/>
      <c r="G423" s="58"/>
      <c r="H423" s="58"/>
      <c r="I423" s="58"/>
      <c r="L423" s="58"/>
      <c r="M423" s="58"/>
      <c r="N423" s="58"/>
      <c r="O423" s="58"/>
    </row>
    <row r="424" spans="4:15">
      <c r="D424" s="58"/>
      <c r="E424" s="58"/>
      <c r="F424" s="58"/>
      <c r="G424" s="58"/>
      <c r="H424" s="58"/>
      <c r="I424" s="58"/>
      <c r="L424" s="58"/>
      <c r="M424" s="58"/>
      <c r="N424" s="58"/>
      <c r="O424" s="58"/>
    </row>
    <row r="425" spans="4:15">
      <c r="D425" s="58"/>
      <c r="E425" s="58"/>
      <c r="F425" s="58"/>
      <c r="G425" s="58"/>
      <c r="H425" s="58"/>
      <c r="I425" s="58"/>
      <c r="L425" s="58"/>
      <c r="M425" s="58"/>
      <c r="N425" s="58"/>
      <c r="O425" s="58"/>
    </row>
    <row r="426" spans="4:15">
      <c r="D426" s="58"/>
      <c r="E426" s="58"/>
      <c r="F426" s="58"/>
      <c r="G426" s="58"/>
      <c r="H426" s="58"/>
      <c r="I426" s="58"/>
      <c r="L426" s="58"/>
      <c r="M426" s="58"/>
      <c r="N426" s="58"/>
      <c r="O426" s="58"/>
    </row>
    <row r="427" spans="4:15">
      <c r="D427" s="58"/>
      <c r="E427" s="58"/>
      <c r="F427" s="58"/>
      <c r="G427" s="58"/>
      <c r="H427" s="58"/>
      <c r="I427" s="58"/>
      <c r="L427" s="58"/>
      <c r="M427" s="58"/>
      <c r="N427" s="58"/>
      <c r="O427" s="58"/>
    </row>
    <row r="428" spans="4:15">
      <c r="D428" s="58"/>
      <c r="E428" s="58"/>
      <c r="F428" s="58"/>
      <c r="G428" s="58"/>
      <c r="H428" s="58"/>
      <c r="I428" s="58"/>
      <c r="L428" s="58"/>
      <c r="M428" s="58"/>
      <c r="N428" s="58"/>
      <c r="O428" s="58"/>
    </row>
    <row r="429" spans="4:15">
      <c r="D429" s="58"/>
      <c r="E429" s="58"/>
      <c r="F429" s="58"/>
      <c r="G429" s="58"/>
      <c r="H429" s="58"/>
      <c r="I429" s="58"/>
      <c r="L429" s="58"/>
      <c r="M429" s="58"/>
      <c r="N429" s="58"/>
      <c r="O429" s="58"/>
    </row>
    <row r="430" spans="4:15">
      <c r="D430" s="58"/>
      <c r="E430" s="58"/>
      <c r="F430" s="58"/>
      <c r="G430" s="58"/>
      <c r="H430" s="58"/>
      <c r="I430" s="58"/>
      <c r="L430" s="58"/>
      <c r="M430" s="58"/>
      <c r="N430" s="58"/>
      <c r="O430" s="58"/>
    </row>
    <row r="431" spans="4:15">
      <c r="D431" s="58"/>
      <c r="E431" s="58"/>
      <c r="F431" s="58"/>
      <c r="G431" s="58"/>
      <c r="H431" s="58"/>
      <c r="I431" s="58"/>
      <c r="L431" s="58"/>
      <c r="M431" s="58"/>
      <c r="N431" s="58"/>
      <c r="O431" s="58"/>
    </row>
    <row r="432" spans="4:15">
      <c r="D432" s="58"/>
      <c r="E432" s="58"/>
      <c r="F432" s="58"/>
      <c r="G432" s="58"/>
      <c r="H432" s="58"/>
      <c r="I432" s="58"/>
      <c r="L432" s="58"/>
      <c r="M432" s="58"/>
      <c r="N432" s="58"/>
      <c r="O432" s="58"/>
    </row>
    <row r="433" spans="4:15">
      <c r="D433" s="58"/>
      <c r="E433" s="58"/>
      <c r="F433" s="58"/>
      <c r="G433" s="58"/>
      <c r="H433" s="58"/>
      <c r="I433" s="58"/>
      <c r="L433" s="58"/>
      <c r="M433" s="58"/>
      <c r="N433" s="58"/>
      <c r="O433" s="58"/>
    </row>
    <row r="434" spans="4:15">
      <c r="D434" s="58"/>
      <c r="E434" s="58"/>
      <c r="F434" s="58"/>
      <c r="G434" s="58"/>
      <c r="H434" s="58"/>
      <c r="I434" s="58"/>
      <c r="L434" s="58"/>
      <c r="M434" s="58"/>
      <c r="N434" s="58"/>
      <c r="O434" s="58"/>
    </row>
    <row r="435" spans="4:15">
      <c r="D435" s="58"/>
      <c r="E435" s="58"/>
      <c r="F435" s="58"/>
      <c r="G435" s="58"/>
      <c r="H435" s="58"/>
      <c r="I435" s="58"/>
      <c r="L435" s="58"/>
      <c r="M435" s="58"/>
      <c r="N435" s="58"/>
      <c r="O435" s="58"/>
    </row>
    <row r="436" spans="4:15">
      <c r="D436" s="58"/>
      <c r="E436" s="58"/>
      <c r="F436" s="58"/>
      <c r="G436" s="58"/>
      <c r="H436" s="58"/>
      <c r="I436" s="58"/>
      <c r="L436" s="58"/>
      <c r="M436" s="58"/>
      <c r="N436" s="58"/>
      <c r="O436" s="58"/>
    </row>
    <row r="437" spans="4:15">
      <c r="D437" s="58"/>
      <c r="E437" s="58"/>
      <c r="F437" s="58"/>
      <c r="G437" s="58"/>
      <c r="H437" s="58"/>
      <c r="I437" s="58"/>
      <c r="L437" s="58"/>
      <c r="M437" s="58"/>
      <c r="N437" s="58"/>
      <c r="O437" s="58"/>
    </row>
    <row r="438" spans="4:15">
      <c r="D438" s="58"/>
      <c r="E438" s="58"/>
      <c r="F438" s="58"/>
      <c r="G438" s="58"/>
      <c r="H438" s="58"/>
      <c r="I438" s="58"/>
      <c r="L438" s="58"/>
      <c r="M438" s="58"/>
      <c r="N438" s="58"/>
      <c r="O438" s="58"/>
    </row>
    <row r="439" spans="4:15">
      <c r="D439" s="58"/>
      <c r="E439" s="58"/>
      <c r="F439" s="58"/>
      <c r="G439" s="58"/>
      <c r="H439" s="58"/>
      <c r="I439" s="58"/>
      <c r="L439" s="58"/>
      <c r="M439" s="58"/>
      <c r="N439" s="58"/>
      <c r="O439" s="58"/>
    </row>
    <row r="440" spans="4:15">
      <c r="D440" s="58"/>
      <c r="E440" s="58"/>
      <c r="F440" s="58"/>
      <c r="G440" s="58"/>
      <c r="H440" s="58"/>
      <c r="I440" s="58"/>
      <c r="L440" s="58"/>
      <c r="M440" s="58"/>
      <c r="N440" s="58"/>
      <c r="O440" s="58"/>
    </row>
    <row r="441" spans="4:15">
      <c r="D441" s="58"/>
      <c r="E441" s="58"/>
      <c r="F441" s="58"/>
      <c r="G441" s="58"/>
      <c r="H441" s="58"/>
      <c r="I441" s="58"/>
      <c r="L441" s="58"/>
      <c r="M441" s="58"/>
      <c r="N441" s="58"/>
      <c r="O441" s="58"/>
    </row>
    <row r="442" spans="4:15">
      <c r="D442" s="58"/>
      <c r="E442" s="58"/>
      <c r="F442" s="58"/>
      <c r="G442" s="58"/>
      <c r="H442" s="58"/>
      <c r="I442" s="58"/>
      <c r="L442" s="58"/>
      <c r="M442" s="58"/>
      <c r="N442" s="58"/>
      <c r="O442" s="58"/>
    </row>
    <row r="443" spans="4:15">
      <c r="D443" s="58"/>
      <c r="E443" s="58"/>
      <c r="F443" s="58"/>
      <c r="G443" s="58"/>
      <c r="H443" s="58"/>
      <c r="I443" s="58"/>
      <c r="L443" s="58"/>
      <c r="M443" s="58"/>
      <c r="N443" s="58"/>
      <c r="O443" s="58"/>
    </row>
    <row r="444" spans="4:15">
      <c r="D444" s="58"/>
      <c r="E444" s="58"/>
      <c r="F444" s="58"/>
      <c r="G444" s="58"/>
      <c r="H444" s="58"/>
      <c r="I444" s="58"/>
      <c r="L444" s="58"/>
      <c r="M444" s="58"/>
      <c r="N444" s="58"/>
      <c r="O444" s="58"/>
    </row>
    <row r="445" spans="4:15">
      <c r="D445" s="58"/>
      <c r="E445" s="58"/>
      <c r="F445" s="58"/>
      <c r="G445" s="58"/>
      <c r="H445" s="58"/>
      <c r="I445" s="58"/>
      <c r="L445" s="58"/>
      <c r="M445" s="58"/>
      <c r="N445" s="58"/>
      <c r="O445" s="58"/>
    </row>
    <row r="446" spans="4:15">
      <c r="D446" s="58"/>
      <c r="E446" s="58"/>
      <c r="F446" s="58"/>
      <c r="G446" s="58"/>
      <c r="H446" s="58"/>
      <c r="I446" s="58"/>
      <c r="L446" s="58"/>
      <c r="M446" s="58"/>
      <c r="N446" s="58"/>
      <c r="O446" s="58"/>
    </row>
    <row r="447" spans="4:15">
      <c r="D447" s="58"/>
      <c r="E447" s="58"/>
      <c r="F447" s="58"/>
      <c r="G447" s="58"/>
      <c r="H447" s="58"/>
      <c r="I447" s="58"/>
      <c r="L447" s="58"/>
      <c r="M447" s="58"/>
      <c r="N447" s="58"/>
      <c r="O447" s="58"/>
    </row>
    <row r="448" spans="4:15">
      <c r="D448" s="58"/>
      <c r="E448" s="58"/>
      <c r="F448" s="58"/>
      <c r="G448" s="58"/>
      <c r="H448" s="58"/>
      <c r="I448" s="58"/>
      <c r="L448" s="58"/>
      <c r="M448" s="58"/>
      <c r="N448" s="58"/>
      <c r="O448" s="58"/>
    </row>
    <row r="449" spans="4:15">
      <c r="D449" s="58"/>
      <c r="E449" s="58"/>
      <c r="F449" s="58"/>
      <c r="G449" s="58"/>
      <c r="H449" s="58"/>
      <c r="I449" s="58"/>
      <c r="L449" s="58"/>
      <c r="M449" s="58"/>
      <c r="N449" s="58"/>
      <c r="O449" s="58"/>
    </row>
    <row r="450" spans="4:15">
      <c r="D450" s="58"/>
      <c r="E450" s="58"/>
      <c r="F450" s="58"/>
      <c r="G450" s="58"/>
      <c r="H450" s="58"/>
      <c r="I450" s="58"/>
      <c r="L450" s="58"/>
      <c r="M450" s="58"/>
      <c r="N450" s="58"/>
      <c r="O450" s="58"/>
    </row>
    <row r="451" spans="4:15">
      <c r="D451" s="58"/>
      <c r="E451" s="58"/>
      <c r="F451" s="58"/>
      <c r="G451" s="58"/>
      <c r="H451" s="58"/>
      <c r="I451" s="58"/>
      <c r="L451" s="58"/>
      <c r="M451" s="58"/>
      <c r="N451" s="58"/>
      <c r="O451" s="58"/>
    </row>
    <row r="452" spans="4:15">
      <c r="D452" s="58"/>
      <c r="E452" s="58"/>
      <c r="F452" s="58"/>
      <c r="G452" s="58"/>
      <c r="H452" s="58"/>
      <c r="I452" s="58"/>
      <c r="L452" s="58"/>
      <c r="M452" s="58"/>
      <c r="N452" s="58"/>
      <c r="O452" s="58"/>
    </row>
    <row r="453" spans="4:15">
      <c r="D453" s="58"/>
      <c r="E453" s="58"/>
      <c r="F453" s="58"/>
      <c r="G453" s="58"/>
      <c r="H453" s="58"/>
      <c r="I453" s="58"/>
      <c r="L453" s="58"/>
      <c r="M453" s="58"/>
      <c r="N453" s="58"/>
      <c r="O453" s="58"/>
    </row>
    <row r="454" spans="4:15">
      <c r="D454" s="58"/>
      <c r="E454" s="58"/>
      <c r="F454" s="58"/>
      <c r="G454" s="58"/>
      <c r="H454" s="58"/>
      <c r="I454" s="58"/>
      <c r="L454" s="58"/>
      <c r="M454" s="58"/>
      <c r="N454" s="58"/>
      <c r="O454" s="58"/>
    </row>
    <row r="455" spans="4:15">
      <c r="D455" s="58"/>
      <c r="E455" s="58"/>
      <c r="F455" s="58"/>
      <c r="G455" s="58"/>
      <c r="H455" s="58"/>
      <c r="I455" s="58"/>
      <c r="L455" s="58"/>
      <c r="M455" s="58"/>
      <c r="N455" s="58"/>
      <c r="O455" s="58"/>
    </row>
    <row r="456" spans="4:15">
      <c r="D456" s="58"/>
      <c r="E456" s="58"/>
      <c r="F456" s="58"/>
      <c r="G456" s="58"/>
      <c r="H456" s="58"/>
      <c r="I456" s="58"/>
      <c r="L456" s="58"/>
      <c r="M456" s="58"/>
      <c r="N456" s="58"/>
      <c r="O456" s="58"/>
    </row>
    <row r="457" spans="4:15">
      <c r="D457" s="58"/>
      <c r="E457" s="58"/>
      <c r="F457" s="58"/>
      <c r="G457" s="58"/>
      <c r="H457" s="58"/>
      <c r="I457" s="58"/>
      <c r="L457" s="58"/>
      <c r="M457" s="58"/>
      <c r="N457" s="58"/>
      <c r="O457" s="58"/>
    </row>
    <row r="458" spans="4:15">
      <c r="D458" s="58"/>
      <c r="E458" s="58"/>
      <c r="F458" s="58"/>
      <c r="G458" s="58"/>
      <c r="H458" s="58"/>
      <c r="I458" s="58"/>
      <c r="L458" s="58"/>
      <c r="M458" s="58"/>
      <c r="N458" s="58"/>
      <c r="O458" s="58"/>
    </row>
    <row r="459" spans="4:15">
      <c r="D459" s="58"/>
      <c r="E459" s="58"/>
      <c r="F459" s="58"/>
      <c r="G459" s="58"/>
      <c r="H459" s="58"/>
      <c r="I459" s="58"/>
      <c r="L459" s="58"/>
      <c r="M459" s="58"/>
      <c r="N459" s="58"/>
      <c r="O459" s="58"/>
    </row>
    <row r="460" spans="4:15">
      <c r="D460" s="58"/>
      <c r="E460" s="58"/>
      <c r="F460" s="58"/>
      <c r="G460" s="58"/>
      <c r="H460" s="58"/>
      <c r="I460" s="58"/>
      <c r="L460" s="58"/>
      <c r="M460" s="58"/>
      <c r="N460" s="58"/>
      <c r="O460" s="58"/>
    </row>
    <row r="461" spans="4:15">
      <c r="D461" s="58"/>
      <c r="E461" s="58"/>
      <c r="F461" s="58"/>
      <c r="G461" s="58"/>
      <c r="H461" s="58"/>
      <c r="I461" s="58"/>
      <c r="L461" s="58"/>
      <c r="M461" s="58"/>
      <c r="N461" s="58"/>
      <c r="O461" s="58"/>
    </row>
    <row r="462" spans="4:15">
      <c r="D462" s="58"/>
      <c r="E462" s="58"/>
      <c r="F462" s="58"/>
      <c r="G462" s="58"/>
      <c r="H462" s="58"/>
      <c r="I462" s="58"/>
      <c r="L462" s="58"/>
      <c r="M462" s="58"/>
      <c r="N462" s="58"/>
      <c r="O462" s="58"/>
    </row>
    <row r="463" spans="4:15">
      <c r="D463" s="58"/>
      <c r="E463" s="58"/>
      <c r="F463" s="58"/>
      <c r="G463" s="58"/>
      <c r="H463" s="58"/>
      <c r="I463" s="58"/>
      <c r="L463" s="58"/>
      <c r="M463" s="58"/>
      <c r="N463" s="58"/>
      <c r="O463" s="58"/>
    </row>
    <row r="464" spans="4:15">
      <c r="D464" s="58"/>
      <c r="E464" s="58"/>
      <c r="F464" s="58"/>
      <c r="G464" s="58"/>
      <c r="H464" s="58"/>
      <c r="I464" s="58"/>
      <c r="L464" s="58"/>
      <c r="M464" s="58"/>
      <c r="N464" s="58"/>
      <c r="O464" s="58"/>
    </row>
    <row r="465" spans="4:15">
      <c r="D465" s="58"/>
      <c r="E465" s="58"/>
      <c r="F465" s="58"/>
      <c r="G465" s="58"/>
      <c r="H465" s="58"/>
      <c r="I465" s="58"/>
      <c r="L465" s="58"/>
      <c r="M465" s="58"/>
      <c r="N465" s="58"/>
      <c r="O465" s="58"/>
    </row>
    <row r="466" spans="4:15">
      <c r="D466" s="58"/>
      <c r="E466" s="58"/>
      <c r="F466" s="58"/>
      <c r="G466" s="58"/>
      <c r="H466" s="58"/>
      <c r="I466" s="58"/>
      <c r="L466" s="58"/>
      <c r="M466" s="58"/>
      <c r="N466" s="58"/>
      <c r="O466" s="58"/>
    </row>
    <row r="467" spans="4:15">
      <c r="D467" s="58"/>
      <c r="E467" s="58"/>
      <c r="F467" s="58"/>
      <c r="G467" s="58"/>
      <c r="H467" s="58"/>
      <c r="I467" s="58"/>
      <c r="L467" s="58"/>
      <c r="M467" s="58"/>
      <c r="N467" s="58"/>
      <c r="O467" s="58"/>
    </row>
    <row r="468" spans="4:15">
      <c r="D468" s="58"/>
      <c r="E468" s="58"/>
      <c r="F468" s="58"/>
      <c r="G468" s="58"/>
      <c r="H468" s="58"/>
      <c r="I468" s="58"/>
      <c r="L468" s="58"/>
      <c r="M468" s="58"/>
      <c r="N468" s="58"/>
      <c r="O468" s="58"/>
    </row>
    <row r="469" spans="4:15">
      <c r="D469" s="58"/>
      <c r="E469" s="58"/>
      <c r="F469" s="58"/>
      <c r="G469" s="58"/>
      <c r="H469" s="58"/>
      <c r="I469" s="58"/>
      <c r="L469" s="58"/>
      <c r="M469" s="58"/>
      <c r="N469" s="58"/>
      <c r="O469" s="58"/>
    </row>
    <row r="470" spans="4:15">
      <c r="D470" s="58"/>
      <c r="E470" s="58"/>
      <c r="F470" s="58"/>
      <c r="G470" s="58"/>
      <c r="H470" s="58"/>
      <c r="I470" s="58"/>
      <c r="L470" s="58"/>
      <c r="M470" s="58"/>
      <c r="N470" s="58"/>
      <c r="O470" s="58"/>
    </row>
    <row r="471" spans="4:15">
      <c r="D471" s="58"/>
      <c r="E471" s="58"/>
      <c r="F471" s="58"/>
      <c r="G471" s="58"/>
      <c r="H471" s="58"/>
      <c r="I471" s="58"/>
      <c r="L471" s="58"/>
      <c r="M471" s="58"/>
      <c r="N471" s="58"/>
      <c r="O471" s="58"/>
    </row>
    <row r="472" spans="4:15">
      <c r="D472" s="58"/>
      <c r="E472" s="58"/>
      <c r="F472" s="58"/>
      <c r="G472" s="58"/>
      <c r="H472" s="58"/>
      <c r="I472" s="58"/>
      <c r="L472" s="58"/>
      <c r="M472" s="58"/>
      <c r="N472" s="58"/>
      <c r="O472" s="58"/>
    </row>
    <row r="473" spans="4:15">
      <c r="D473" s="58"/>
      <c r="E473" s="58"/>
      <c r="F473" s="58"/>
      <c r="G473" s="58"/>
      <c r="H473" s="58"/>
      <c r="I473" s="58"/>
      <c r="L473" s="58"/>
      <c r="M473" s="58"/>
      <c r="N473" s="58"/>
      <c r="O473" s="58"/>
    </row>
    <row r="474" spans="4:15">
      <c r="D474" s="58"/>
      <c r="E474" s="58"/>
      <c r="F474" s="58"/>
      <c r="G474" s="58"/>
      <c r="H474" s="58"/>
      <c r="I474" s="58"/>
      <c r="L474" s="58"/>
      <c r="M474" s="58"/>
      <c r="N474" s="58"/>
      <c r="O474" s="58"/>
    </row>
    <row r="475" spans="4:15">
      <c r="D475" s="58"/>
      <c r="E475" s="58"/>
      <c r="F475" s="58"/>
      <c r="G475" s="58"/>
      <c r="H475" s="58"/>
      <c r="I475" s="58"/>
      <c r="L475" s="58"/>
      <c r="M475" s="58"/>
      <c r="N475" s="58"/>
      <c r="O475" s="58"/>
    </row>
    <row r="476" spans="4:15">
      <c r="D476" s="58"/>
      <c r="E476" s="58"/>
      <c r="F476" s="58"/>
      <c r="G476" s="58"/>
      <c r="H476" s="58"/>
      <c r="I476" s="58"/>
      <c r="L476" s="58"/>
      <c r="M476" s="58"/>
      <c r="N476" s="58"/>
      <c r="O476" s="58"/>
    </row>
    <row r="477" spans="4:15">
      <c r="D477" s="58"/>
      <c r="E477" s="58"/>
      <c r="F477" s="58"/>
      <c r="G477" s="58"/>
      <c r="H477" s="58"/>
      <c r="I477" s="58"/>
      <c r="L477" s="58"/>
      <c r="M477" s="58"/>
      <c r="N477" s="58"/>
      <c r="O477" s="58"/>
    </row>
    <row r="478" spans="4:15">
      <c r="D478" s="58"/>
      <c r="E478" s="58"/>
      <c r="F478" s="58"/>
      <c r="G478" s="58"/>
      <c r="H478" s="58"/>
      <c r="I478" s="58"/>
      <c r="L478" s="58"/>
      <c r="M478" s="58"/>
      <c r="N478" s="58"/>
      <c r="O478" s="58"/>
    </row>
    <row r="479" spans="4:15">
      <c r="D479" s="58"/>
      <c r="E479" s="58"/>
      <c r="F479" s="58"/>
      <c r="G479" s="58"/>
      <c r="H479" s="58"/>
      <c r="I479" s="58"/>
      <c r="L479" s="58"/>
      <c r="M479" s="58"/>
      <c r="N479" s="58"/>
      <c r="O479" s="58"/>
    </row>
    <row r="480" spans="4:15">
      <c r="D480" s="58"/>
      <c r="E480" s="58"/>
      <c r="F480" s="58"/>
      <c r="G480" s="58"/>
      <c r="H480" s="58"/>
      <c r="I480" s="58"/>
      <c r="L480" s="58"/>
      <c r="M480" s="58"/>
      <c r="N480" s="58"/>
      <c r="O480" s="58"/>
    </row>
    <row r="481" spans="4:15">
      <c r="D481" s="58"/>
      <c r="E481" s="58"/>
      <c r="F481" s="58"/>
      <c r="G481" s="58"/>
      <c r="H481" s="58"/>
      <c r="I481" s="58"/>
      <c r="L481" s="58"/>
      <c r="M481" s="58"/>
      <c r="N481" s="58"/>
      <c r="O481" s="58"/>
    </row>
    <row r="482" spans="4:15">
      <c r="D482" s="58"/>
      <c r="E482" s="58"/>
      <c r="F482" s="58"/>
      <c r="G482" s="58"/>
      <c r="H482" s="58"/>
      <c r="I482" s="58"/>
      <c r="L482" s="58"/>
      <c r="M482" s="58"/>
      <c r="N482" s="58"/>
      <c r="O482" s="58"/>
    </row>
    <row r="483" spans="4:15">
      <c r="D483" s="58"/>
      <c r="E483" s="58"/>
      <c r="F483" s="58"/>
      <c r="G483" s="58"/>
      <c r="H483" s="58"/>
      <c r="I483" s="58"/>
      <c r="L483" s="58"/>
      <c r="M483" s="58"/>
      <c r="N483" s="58"/>
      <c r="O483" s="58"/>
    </row>
    <row r="484" spans="4:15">
      <c r="D484" s="58"/>
      <c r="E484" s="58"/>
      <c r="F484" s="58"/>
      <c r="G484" s="58"/>
      <c r="H484" s="58"/>
      <c r="I484" s="58"/>
      <c r="L484" s="58"/>
      <c r="M484" s="58"/>
      <c r="N484" s="58"/>
      <c r="O484" s="58"/>
    </row>
    <row r="485" spans="4:15">
      <c r="D485" s="58"/>
      <c r="E485" s="58"/>
      <c r="F485" s="58"/>
      <c r="G485" s="58"/>
      <c r="H485" s="58"/>
      <c r="I485" s="58"/>
      <c r="L485" s="58"/>
      <c r="M485" s="58"/>
      <c r="N485" s="58"/>
      <c r="O485" s="58"/>
    </row>
    <row r="486" spans="4:15">
      <c r="D486" s="58"/>
      <c r="E486" s="58"/>
      <c r="F486" s="58"/>
      <c r="G486" s="58"/>
      <c r="H486" s="58"/>
      <c r="I486" s="58"/>
      <c r="L486" s="58"/>
      <c r="M486" s="58"/>
      <c r="N486" s="58"/>
      <c r="O486" s="58"/>
    </row>
    <row r="487" spans="4:15">
      <c r="D487" s="58"/>
      <c r="E487" s="58"/>
      <c r="F487" s="58"/>
      <c r="G487" s="58"/>
      <c r="H487" s="58"/>
      <c r="I487" s="58"/>
      <c r="L487" s="58"/>
      <c r="M487" s="58"/>
      <c r="N487" s="58"/>
      <c r="O487" s="58"/>
    </row>
    <row r="488" spans="4:15">
      <c r="D488" s="58"/>
      <c r="E488" s="58"/>
      <c r="F488" s="58"/>
      <c r="G488" s="58"/>
      <c r="H488" s="58"/>
      <c r="I488" s="58"/>
      <c r="L488" s="58"/>
      <c r="M488" s="58"/>
      <c r="N488" s="58"/>
      <c r="O488" s="58"/>
    </row>
    <row r="489" spans="4:15">
      <c r="D489" s="58"/>
      <c r="E489" s="58"/>
      <c r="F489" s="58"/>
      <c r="G489" s="58"/>
      <c r="H489" s="58"/>
      <c r="I489" s="58"/>
      <c r="L489" s="58"/>
      <c r="M489" s="58"/>
      <c r="N489" s="58"/>
      <c r="O489" s="58"/>
    </row>
    <row r="490" spans="4:15">
      <c r="D490" s="58"/>
      <c r="E490" s="58"/>
      <c r="F490" s="58"/>
      <c r="G490" s="58"/>
      <c r="H490" s="58"/>
      <c r="I490" s="58"/>
      <c r="L490" s="58"/>
      <c r="M490" s="58"/>
      <c r="N490" s="58"/>
      <c r="O490" s="58"/>
    </row>
    <row r="491" spans="4:15">
      <c r="D491" s="58"/>
      <c r="E491" s="58"/>
      <c r="F491" s="58"/>
      <c r="G491" s="58"/>
      <c r="H491" s="58"/>
      <c r="I491" s="58"/>
      <c r="L491" s="58"/>
      <c r="M491" s="58"/>
      <c r="N491" s="58"/>
      <c r="O491" s="58"/>
    </row>
    <row r="492" spans="4:15">
      <c r="D492" s="58"/>
      <c r="E492" s="58"/>
      <c r="F492" s="58"/>
      <c r="G492" s="58"/>
      <c r="H492" s="58"/>
      <c r="I492" s="58"/>
      <c r="L492" s="58"/>
      <c r="M492" s="58"/>
      <c r="N492" s="58"/>
      <c r="O492" s="58"/>
    </row>
    <row r="493" spans="4:15">
      <c r="D493" s="58"/>
      <c r="E493" s="58"/>
      <c r="F493" s="58"/>
      <c r="G493" s="58"/>
      <c r="H493" s="58"/>
      <c r="I493" s="58"/>
      <c r="L493" s="58"/>
      <c r="M493" s="58"/>
      <c r="N493" s="58"/>
      <c r="O493" s="58"/>
    </row>
    <row r="494" spans="4:15">
      <c r="D494" s="58"/>
      <c r="E494" s="58"/>
      <c r="F494" s="58"/>
      <c r="G494" s="58"/>
      <c r="H494" s="58"/>
      <c r="I494" s="58"/>
      <c r="L494" s="58"/>
      <c r="M494" s="58"/>
      <c r="N494" s="58"/>
      <c r="O494" s="58"/>
    </row>
    <row r="495" spans="4:15">
      <c r="D495" s="58"/>
      <c r="E495" s="58"/>
      <c r="F495" s="58"/>
      <c r="G495" s="58"/>
      <c r="H495" s="58"/>
      <c r="I495" s="58"/>
      <c r="L495" s="58"/>
      <c r="M495" s="58"/>
      <c r="N495" s="58"/>
      <c r="O495" s="58"/>
    </row>
    <row r="496" spans="4:15">
      <c r="D496" s="58"/>
      <c r="E496" s="58"/>
      <c r="F496" s="58"/>
      <c r="G496" s="58"/>
      <c r="H496" s="58"/>
      <c r="I496" s="58"/>
      <c r="L496" s="58"/>
      <c r="M496" s="58"/>
      <c r="N496" s="58"/>
      <c r="O496" s="58"/>
    </row>
    <row r="497" spans="4:15">
      <c r="D497" s="58"/>
      <c r="E497" s="58"/>
      <c r="F497" s="58"/>
      <c r="G497" s="58"/>
      <c r="H497" s="58"/>
      <c r="I497" s="58"/>
      <c r="L497" s="58"/>
      <c r="M497" s="58"/>
      <c r="N497" s="58"/>
      <c r="O497" s="58"/>
    </row>
    <row r="498" spans="4:15">
      <c r="D498" s="58"/>
      <c r="E498" s="58"/>
      <c r="F498" s="58"/>
      <c r="G498" s="58"/>
      <c r="H498" s="58"/>
      <c r="I498" s="58"/>
      <c r="L498" s="58"/>
      <c r="M498" s="58"/>
      <c r="N498" s="58"/>
      <c r="O498" s="58"/>
    </row>
    <row r="499" spans="4:15">
      <c r="D499" s="58"/>
      <c r="E499" s="58"/>
      <c r="F499" s="58"/>
      <c r="G499" s="58"/>
      <c r="H499" s="58"/>
      <c r="I499" s="58"/>
      <c r="L499" s="58"/>
      <c r="M499" s="58"/>
      <c r="N499" s="58"/>
      <c r="O499" s="58"/>
    </row>
    <row r="500" spans="4:15">
      <c r="D500" s="58"/>
      <c r="E500" s="58"/>
      <c r="F500" s="58"/>
      <c r="G500" s="58"/>
      <c r="H500" s="58"/>
      <c r="I500" s="58"/>
      <c r="L500" s="58"/>
      <c r="M500" s="58"/>
      <c r="N500" s="58"/>
      <c r="O500" s="58"/>
    </row>
    <row r="501" spans="4:15">
      <c r="D501" s="58"/>
      <c r="E501" s="58"/>
      <c r="F501" s="58"/>
      <c r="G501" s="58"/>
      <c r="H501" s="58"/>
      <c r="I501" s="58"/>
      <c r="L501" s="58"/>
      <c r="M501" s="58"/>
      <c r="N501" s="58"/>
      <c r="O501" s="58"/>
    </row>
    <row r="502" spans="4:15">
      <c r="D502" s="58"/>
      <c r="E502" s="58"/>
      <c r="F502" s="58"/>
      <c r="G502" s="58"/>
      <c r="H502" s="58"/>
      <c r="I502" s="58"/>
      <c r="L502" s="58"/>
      <c r="M502" s="58"/>
      <c r="N502" s="58"/>
      <c r="O502" s="58"/>
    </row>
    <row r="503" spans="4:15">
      <c r="D503" s="58"/>
      <c r="E503" s="58"/>
      <c r="F503" s="58"/>
      <c r="G503" s="58"/>
      <c r="H503" s="58"/>
      <c r="I503" s="58"/>
      <c r="L503" s="58"/>
      <c r="M503" s="58"/>
      <c r="N503" s="58"/>
      <c r="O503" s="58"/>
    </row>
    <row r="504" spans="4:15">
      <c r="D504" s="58"/>
      <c r="E504" s="58"/>
      <c r="F504" s="58"/>
      <c r="G504" s="58"/>
      <c r="H504" s="58"/>
      <c r="I504" s="58"/>
      <c r="L504" s="58"/>
      <c r="M504" s="58"/>
      <c r="N504" s="58"/>
      <c r="O504" s="58"/>
    </row>
    <row r="505" spans="4:15">
      <c r="D505" s="58"/>
      <c r="E505" s="58"/>
      <c r="F505" s="58"/>
      <c r="G505" s="58"/>
      <c r="H505" s="58"/>
      <c r="I505" s="58"/>
      <c r="L505" s="58"/>
      <c r="M505" s="58"/>
      <c r="N505" s="58"/>
      <c r="O505" s="58"/>
    </row>
    <row r="506" spans="4:15">
      <c r="D506" s="58"/>
      <c r="E506" s="58"/>
      <c r="F506" s="58"/>
      <c r="G506" s="58"/>
      <c r="H506" s="58"/>
      <c r="I506" s="58"/>
      <c r="L506" s="58"/>
      <c r="M506" s="58"/>
      <c r="N506" s="58"/>
      <c r="O506" s="58"/>
    </row>
    <row r="507" spans="4:15">
      <c r="D507" s="58"/>
      <c r="E507" s="58"/>
      <c r="F507" s="58"/>
      <c r="G507" s="58"/>
      <c r="H507" s="58"/>
      <c r="I507" s="58"/>
      <c r="L507" s="58"/>
      <c r="M507" s="58"/>
      <c r="N507" s="58"/>
      <c r="O507" s="58"/>
    </row>
    <row r="508" spans="4:15">
      <c r="D508" s="58"/>
      <c r="E508" s="58"/>
      <c r="F508" s="58"/>
      <c r="G508" s="58"/>
      <c r="H508" s="58"/>
      <c r="I508" s="58"/>
      <c r="L508" s="58"/>
      <c r="M508" s="58"/>
      <c r="N508" s="58"/>
      <c r="O508" s="58"/>
    </row>
    <row r="509" spans="4:15">
      <c r="D509" s="58"/>
      <c r="E509" s="58"/>
      <c r="F509" s="58"/>
      <c r="G509" s="58"/>
      <c r="H509" s="58"/>
      <c r="I509" s="58"/>
      <c r="L509" s="58"/>
      <c r="M509" s="58"/>
      <c r="N509" s="58"/>
      <c r="O509" s="58"/>
    </row>
    <row r="510" spans="4:15">
      <c r="D510" s="58"/>
      <c r="E510" s="58"/>
      <c r="F510" s="58"/>
      <c r="G510" s="58"/>
      <c r="H510" s="58"/>
      <c r="I510" s="58"/>
      <c r="L510" s="58"/>
      <c r="M510" s="58"/>
      <c r="N510" s="58"/>
      <c r="O510" s="58"/>
    </row>
    <row r="511" spans="4:15">
      <c r="D511" s="58"/>
      <c r="E511" s="58"/>
      <c r="F511" s="58"/>
      <c r="G511" s="58"/>
      <c r="H511" s="58"/>
      <c r="I511" s="58"/>
      <c r="L511" s="58"/>
      <c r="M511" s="58"/>
      <c r="N511" s="58"/>
      <c r="O511" s="58"/>
    </row>
    <row r="512" spans="4:15">
      <c r="D512" s="58"/>
      <c r="E512" s="58"/>
      <c r="F512" s="58"/>
      <c r="G512" s="58"/>
      <c r="H512" s="58"/>
      <c r="I512" s="58"/>
      <c r="L512" s="58"/>
      <c r="M512" s="58"/>
      <c r="N512" s="58"/>
      <c r="O512" s="58"/>
    </row>
    <row r="513" spans="4:15">
      <c r="D513" s="58"/>
      <c r="E513" s="58"/>
      <c r="F513" s="58"/>
      <c r="G513" s="58"/>
      <c r="H513" s="58"/>
      <c r="I513" s="58"/>
      <c r="L513" s="58"/>
      <c r="M513" s="58"/>
      <c r="N513" s="58"/>
      <c r="O513" s="58"/>
    </row>
    <row r="514" spans="4:15">
      <c r="D514" s="58"/>
      <c r="E514" s="58"/>
      <c r="F514" s="58"/>
      <c r="G514" s="58"/>
      <c r="H514" s="58"/>
      <c r="I514" s="58"/>
      <c r="L514" s="58"/>
      <c r="M514" s="58"/>
      <c r="N514" s="58"/>
      <c r="O514" s="58"/>
    </row>
    <row r="515" spans="4:15">
      <c r="D515" s="58"/>
      <c r="E515" s="58"/>
      <c r="F515" s="58"/>
      <c r="G515" s="58"/>
      <c r="H515" s="58"/>
      <c r="I515" s="58"/>
      <c r="L515" s="58"/>
      <c r="M515" s="58"/>
      <c r="N515" s="58"/>
      <c r="O515" s="58"/>
    </row>
    <row r="516" spans="4:15">
      <c r="D516" s="58"/>
      <c r="E516" s="58"/>
      <c r="F516" s="58"/>
      <c r="G516" s="58"/>
      <c r="H516" s="58"/>
      <c r="I516" s="58"/>
      <c r="L516" s="58"/>
      <c r="M516" s="58"/>
      <c r="N516" s="58"/>
      <c r="O516" s="58"/>
    </row>
    <row r="517" spans="4:15">
      <c r="D517" s="58"/>
      <c r="E517" s="58"/>
      <c r="F517" s="58"/>
      <c r="G517" s="58"/>
      <c r="H517" s="58"/>
      <c r="I517" s="58"/>
      <c r="L517" s="58"/>
      <c r="M517" s="58"/>
      <c r="N517" s="58"/>
      <c r="O517" s="58"/>
    </row>
    <row r="518" spans="4:15">
      <c r="D518" s="58"/>
      <c r="E518" s="58"/>
      <c r="F518" s="58"/>
      <c r="G518" s="58"/>
      <c r="H518" s="58"/>
      <c r="I518" s="58"/>
      <c r="L518" s="58"/>
      <c r="M518" s="58"/>
      <c r="N518" s="58"/>
      <c r="O518" s="58"/>
    </row>
    <row r="519" spans="4:15">
      <c r="D519" s="58"/>
      <c r="E519" s="58"/>
      <c r="F519" s="58"/>
      <c r="G519" s="58"/>
      <c r="H519" s="58"/>
      <c r="I519" s="58"/>
      <c r="L519" s="58"/>
      <c r="M519" s="58"/>
      <c r="N519" s="58"/>
      <c r="O519" s="58"/>
    </row>
    <row r="520" spans="4:15">
      <c r="D520" s="58"/>
      <c r="E520" s="58"/>
      <c r="F520" s="58"/>
      <c r="G520" s="58"/>
      <c r="H520" s="58"/>
      <c r="I520" s="58"/>
      <c r="L520" s="58"/>
      <c r="M520" s="58"/>
      <c r="N520" s="58"/>
      <c r="O520" s="58"/>
    </row>
    <row r="521" spans="4:15">
      <c r="D521" s="58"/>
      <c r="E521" s="58"/>
      <c r="F521" s="58"/>
      <c r="G521" s="58"/>
      <c r="H521" s="58"/>
      <c r="I521" s="58"/>
      <c r="L521" s="58"/>
      <c r="M521" s="58"/>
      <c r="N521" s="58"/>
      <c r="O521" s="58"/>
    </row>
    <row r="522" spans="4:15">
      <c r="D522" s="58"/>
      <c r="E522" s="58"/>
      <c r="F522" s="58"/>
      <c r="G522" s="58"/>
      <c r="H522" s="58"/>
      <c r="I522" s="58"/>
      <c r="L522" s="58"/>
      <c r="M522" s="58"/>
      <c r="N522" s="58"/>
      <c r="O522" s="58"/>
    </row>
    <row r="523" spans="4:15">
      <c r="D523" s="58"/>
      <c r="E523" s="58"/>
      <c r="F523" s="58"/>
      <c r="G523" s="58"/>
      <c r="H523" s="58"/>
      <c r="I523" s="58"/>
      <c r="L523" s="58"/>
      <c r="M523" s="58"/>
      <c r="N523" s="58"/>
      <c r="O523" s="58"/>
    </row>
    <row r="524" spans="4:15">
      <c r="D524" s="58"/>
      <c r="E524" s="58"/>
      <c r="F524" s="58"/>
      <c r="G524" s="58"/>
      <c r="H524" s="58"/>
      <c r="I524" s="58"/>
      <c r="L524" s="58"/>
      <c r="M524" s="58"/>
      <c r="N524" s="58"/>
      <c r="O524" s="58"/>
    </row>
    <row r="525" spans="4:15">
      <c r="D525" s="58"/>
      <c r="E525" s="58"/>
      <c r="F525" s="58"/>
      <c r="G525" s="58"/>
      <c r="H525" s="58"/>
      <c r="I525" s="58"/>
      <c r="L525" s="58"/>
      <c r="M525" s="58"/>
      <c r="N525" s="58"/>
      <c r="O525" s="58"/>
    </row>
    <row r="526" spans="4:15">
      <c r="D526" s="58"/>
      <c r="E526" s="58"/>
      <c r="F526" s="58"/>
      <c r="G526" s="58"/>
      <c r="H526" s="58"/>
      <c r="I526" s="58"/>
      <c r="L526" s="58"/>
      <c r="M526" s="58"/>
      <c r="N526" s="58"/>
      <c r="O526" s="58"/>
    </row>
    <row r="527" spans="4:15">
      <c r="D527" s="58"/>
      <c r="E527" s="58"/>
      <c r="F527" s="58"/>
      <c r="G527" s="58"/>
      <c r="H527" s="58"/>
      <c r="I527" s="58"/>
      <c r="L527" s="58"/>
      <c r="M527" s="58"/>
      <c r="N527" s="58"/>
      <c r="O527" s="58"/>
    </row>
    <row r="528" spans="4:15">
      <c r="D528" s="58"/>
      <c r="E528" s="58"/>
      <c r="F528" s="58"/>
      <c r="G528" s="58"/>
      <c r="H528" s="58"/>
      <c r="I528" s="58"/>
      <c r="L528" s="58"/>
      <c r="M528" s="58"/>
      <c r="N528" s="58"/>
      <c r="O528" s="58"/>
    </row>
    <row r="529" spans="4:15">
      <c r="D529" s="58"/>
      <c r="E529" s="58"/>
      <c r="F529" s="58"/>
      <c r="G529" s="58"/>
      <c r="H529" s="58"/>
      <c r="I529" s="58"/>
      <c r="L529" s="58"/>
      <c r="M529" s="58"/>
      <c r="N529" s="58"/>
      <c r="O529" s="58"/>
    </row>
    <row r="530" spans="4:15">
      <c r="D530" s="58"/>
      <c r="E530" s="58"/>
      <c r="F530" s="58"/>
      <c r="G530" s="58"/>
      <c r="H530" s="58"/>
      <c r="I530" s="58"/>
      <c r="L530" s="58"/>
      <c r="M530" s="58"/>
      <c r="N530" s="58"/>
      <c r="O530" s="58"/>
    </row>
    <row r="531" spans="4:15">
      <c r="D531" s="58"/>
      <c r="E531" s="58"/>
      <c r="F531" s="58"/>
      <c r="G531" s="58"/>
      <c r="H531" s="58"/>
      <c r="I531" s="58"/>
      <c r="L531" s="58"/>
      <c r="M531" s="58"/>
      <c r="N531" s="58"/>
      <c r="O531" s="58"/>
    </row>
    <row r="532" spans="4:15">
      <c r="D532" s="58"/>
      <c r="E532" s="58"/>
      <c r="F532" s="58"/>
      <c r="G532" s="58"/>
      <c r="H532" s="58"/>
      <c r="I532" s="58"/>
      <c r="L532" s="58"/>
      <c r="M532" s="58"/>
      <c r="N532" s="58"/>
      <c r="O532" s="58"/>
    </row>
    <row r="533" spans="4:15">
      <c r="D533" s="58"/>
      <c r="E533" s="58"/>
      <c r="F533" s="58"/>
      <c r="G533" s="58"/>
      <c r="H533" s="58"/>
      <c r="I533" s="58"/>
      <c r="L533" s="58"/>
      <c r="M533" s="58"/>
      <c r="N533" s="58"/>
      <c r="O533" s="58"/>
    </row>
    <row r="534" spans="4:15">
      <c r="D534" s="58"/>
      <c r="E534" s="58"/>
      <c r="F534" s="58"/>
      <c r="G534" s="58"/>
      <c r="H534" s="58"/>
      <c r="I534" s="58"/>
      <c r="L534" s="58"/>
      <c r="M534" s="58"/>
      <c r="N534" s="58"/>
      <c r="O534" s="58"/>
    </row>
    <row r="535" spans="4:15">
      <c r="D535" s="58"/>
      <c r="E535" s="58"/>
      <c r="F535" s="58"/>
      <c r="G535" s="58"/>
      <c r="H535" s="58"/>
      <c r="I535" s="58"/>
      <c r="L535" s="58"/>
      <c r="M535" s="58"/>
      <c r="N535" s="58"/>
      <c r="O535" s="58"/>
    </row>
    <row r="536" spans="4:15">
      <c r="D536" s="58"/>
      <c r="E536" s="58"/>
      <c r="F536" s="58"/>
      <c r="G536" s="58"/>
      <c r="H536" s="58"/>
      <c r="I536" s="58"/>
      <c r="L536" s="58"/>
      <c r="M536" s="58"/>
      <c r="N536" s="58"/>
      <c r="O536" s="58"/>
    </row>
    <row r="537" spans="4:15">
      <c r="D537" s="58"/>
      <c r="E537" s="58"/>
      <c r="F537" s="58"/>
      <c r="G537" s="58"/>
      <c r="H537" s="58"/>
      <c r="I537" s="58"/>
      <c r="L537" s="58"/>
      <c r="M537" s="58"/>
      <c r="N537" s="58"/>
      <c r="O537" s="58"/>
    </row>
    <row r="538" spans="4:15">
      <c r="D538" s="58"/>
      <c r="E538" s="58"/>
      <c r="F538" s="58"/>
      <c r="G538" s="58"/>
      <c r="H538" s="58"/>
      <c r="I538" s="58"/>
      <c r="L538" s="58"/>
      <c r="M538" s="58"/>
      <c r="N538" s="58"/>
      <c r="O538" s="58"/>
    </row>
    <row r="539" spans="4:15">
      <c r="D539" s="58"/>
      <c r="E539" s="58"/>
      <c r="F539" s="58"/>
      <c r="G539" s="58"/>
      <c r="H539" s="58"/>
      <c r="I539" s="58"/>
      <c r="L539" s="58"/>
      <c r="M539" s="58"/>
      <c r="N539" s="58"/>
      <c r="O539" s="58"/>
    </row>
    <row r="540" spans="4:15">
      <c r="D540" s="58"/>
      <c r="E540" s="58"/>
      <c r="F540" s="58"/>
      <c r="G540" s="58"/>
      <c r="H540" s="58"/>
      <c r="I540" s="58"/>
      <c r="L540" s="58"/>
      <c r="M540" s="58"/>
      <c r="N540" s="58"/>
      <c r="O540" s="58"/>
    </row>
    <row r="541" spans="4:15">
      <c r="D541" s="58"/>
      <c r="E541" s="58"/>
      <c r="F541" s="58"/>
      <c r="G541" s="58"/>
      <c r="H541" s="58"/>
      <c r="I541" s="58"/>
      <c r="L541" s="58"/>
      <c r="M541" s="58"/>
      <c r="N541" s="58"/>
      <c r="O541" s="58"/>
    </row>
    <row r="542" spans="4:15">
      <c r="D542" s="58"/>
      <c r="E542" s="58"/>
      <c r="F542" s="58"/>
      <c r="G542" s="58"/>
      <c r="H542" s="58"/>
      <c r="I542" s="58"/>
      <c r="L542" s="58"/>
      <c r="M542" s="58"/>
      <c r="N542" s="58"/>
      <c r="O542" s="58"/>
    </row>
    <row r="543" spans="4:15">
      <c r="D543" s="58"/>
      <c r="E543" s="58"/>
      <c r="F543" s="58"/>
      <c r="G543" s="58"/>
      <c r="H543" s="58"/>
      <c r="I543" s="58"/>
      <c r="L543" s="58"/>
      <c r="M543" s="58"/>
      <c r="N543" s="58"/>
      <c r="O543" s="58"/>
    </row>
    <row r="544" spans="4:15">
      <c r="D544" s="58"/>
      <c r="E544" s="58"/>
      <c r="F544" s="58"/>
      <c r="G544" s="58"/>
      <c r="H544" s="58"/>
      <c r="I544" s="58"/>
      <c r="L544" s="58"/>
      <c r="M544" s="58"/>
      <c r="N544" s="58"/>
      <c r="O544" s="58"/>
    </row>
    <row r="545" spans="4:15">
      <c r="D545" s="58"/>
      <c r="E545" s="58"/>
      <c r="F545" s="58"/>
      <c r="G545" s="58"/>
      <c r="H545" s="58"/>
      <c r="I545" s="58"/>
      <c r="L545" s="58"/>
      <c r="M545" s="58"/>
      <c r="N545" s="58"/>
      <c r="O545" s="58"/>
    </row>
    <row r="546" spans="4:15">
      <c r="D546" s="58"/>
      <c r="E546" s="58"/>
      <c r="F546" s="58"/>
      <c r="G546" s="58"/>
      <c r="H546" s="58"/>
      <c r="I546" s="58"/>
      <c r="L546" s="58"/>
      <c r="M546" s="58"/>
      <c r="N546" s="58"/>
      <c r="O546" s="58"/>
    </row>
    <row r="547" spans="4:15">
      <c r="D547" s="58"/>
      <c r="E547" s="58"/>
      <c r="F547" s="58"/>
      <c r="G547" s="58"/>
      <c r="H547" s="58"/>
      <c r="I547" s="58"/>
      <c r="L547" s="58"/>
      <c r="M547" s="58"/>
      <c r="N547" s="58"/>
      <c r="O547" s="58"/>
    </row>
    <row r="548" spans="4:15">
      <c r="D548" s="58"/>
      <c r="E548" s="58"/>
      <c r="F548" s="58"/>
      <c r="G548" s="58"/>
      <c r="H548" s="58"/>
      <c r="I548" s="58"/>
      <c r="L548" s="58"/>
      <c r="M548" s="58"/>
      <c r="N548" s="58"/>
      <c r="O548" s="58"/>
    </row>
    <row r="549" spans="4:15">
      <c r="D549" s="58"/>
      <c r="E549" s="58"/>
      <c r="F549" s="58"/>
      <c r="G549" s="58"/>
      <c r="H549" s="58"/>
      <c r="I549" s="58"/>
      <c r="L549" s="58"/>
      <c r="M549" s="58"/>
      <c r="N549" s="58"/>
      <c r="O549" s="58"/>
    </row>
    <row r="550" spans="4:15">
      <c r="D550" s="58"/>
      <c r="E550" s="58"/>
      <c r="F550" s="58"/>
      <c r="G550" s="58"/>
      <c r="H550" s="58"/>
      <c r="I550" s="58"/>
      <c r="L550" s="58"/>
      <c r="M550" s="58"/>
      <c r="N550" s="58"/>
      <c r="O550" s="58"/>
    </row>
    <row r="551" spans="4:15">
      <c r="D551" s="58"/>
      <c r="E551" s="58"/>
      <c r="F551" s="58"/>
      <c r="G551" s="58"/>
      <c r="H551" s="58"/>
      <c r="I551" s="58"/>
      <c r="L551" s="58"/>
      <c r="M551" s="58"/>
      <c r="N551" s="58"/>
      <c r="O551" s="58"/>
    </row>
    <row r="552" spans="4:15">
      <c r="D552" s="58"/>
      <c r="E552" s="58"/>
      <c r="F552" s="58"/>
      <c r="G552" s="58"/>
      <c r="H552" s="58"/>
      <c r="I552" s="58"/>
      <c r="L552" s="58"/>
      <c r="M552" s="58"/>
      <c r="N552" s="58"/>
      <c r="O552" s="58"/>
    </row>
    <row r="553" spans="4:15">
      <c r="D553" s="58"/>
      <c r="E553" s="58"/>
      <c r="F553" s="58"/>
      <c r="G553" s="58"/>
      <c r="H553" s="58"/>
      <c r="I553" s="58"/>
      <c r="L553" s="58"/>
      <c r="M553" s="58"/>
      <c r="N553" s="58"/>
      <c r="O553" s="58"/>
    </row>
    <row r="554" spans="4:15">
      <c r="D554" s="58"/>
      <c r="E554" s="58"/>
      <c r="F554" s="58"/>
      <c r="G554" s="58"/>
      <c r="H554" s="58"/>
      <c r="I554" s="58"/>
      <c r="L554" s="58"/>
      <c r="M554" s="58"/>
      <c r="N554" s="58"/>
      <c r="O554" s="58"/>
    </row>
    <row r="555" spans="4:15">
      <c r="D555" s="58"/>
      <c r="E555" s="58"/>
      <c r="F555" s="58"/>
      <c r="G555" s="58"/>
      <c r="H555" s="58"/>
      <c r="I555" s="58"/>
      <c r="L555" s="58"/>
      <c r="M555" s="58"/>
      <c r="N555" s="58"/>
      <c r="O555" s="58"/>
    </row>
    <row r="556" spans="4:15">
      <c r="D556" s="58"/>
      <c r="E556" s="58"/>
      <c r="F556" s="58"/>
      <c r="G556" s="58"/>
      <c r="H556" s="58"/>
      <c r="I556" s="58"/>
      <c r="L556" s="58"/>
      <c r="M556" s="58"/>
      <c r="N556" s="58"/>
      <c r="O556" s="58"/>
    </row>
    <row r="557" spans="4:15">
      <c r="D557" s="58"/>
      <c r="E557" s="58"/>
      <c r="F557" s="58"/>
      <c r="G557" s="58"/>
      <c r="H557" s="58"/>
      <c r="I557" s="58"/>
      <c r="L557" s="58"/>
      <c r="M557" s="58"/>
      <c r="N557" s="58"/>
      <c r="O557" s="58"/>
    </row>
    <row r="558" spans="4:15">
      <c r="D558" s="58"/>
      <c r="E558" s="58"/>
      <c r="F558" s="58"/>
      <c r="G558" s="58"/>
      <c r="H558" s="58"/>
      <c r="I558" s="58"/>
      <c r="L558" s="58"/>
      <c r="M558" s="58"/>
      <c r="N558" s="58"/>
      <c r="O558" s="58"/>
    </row>
    <row r="559" spans="4:15">
      <c r="D559" s="58"/>
      <c r="E559" s="58"/>
      <c r="F559" s="58"/>
      <c r="G559" s="58"/>
      <c r="H559" s="58"/>
      <c r="I559" s="58"/>
      <c r="L559" s="58"/>
      <c r="M559" s="58"/>
      <c r="N559" s="58"/>
      <c r="O559" s="58"/>
    </row>
    <row r="560" spans="4:15">
      <c r="D560" s="58"/>
      <c r="E560" s="58"/>
      <c r="F560" s="58"/>
      <c r="G560" s="58"/>
      <c r="H560" s="58"/>
      <c r="I560" s="58"/>
      <c r="L560" s="58"/>
      <c r="M560" s="58"/>
      <c r="N560" s="58"/>
      <c r="O560" s="58"/>
    </row>
    <row r="561" spans="4:15">
      <c r="D561" s="58"/>
      <c r="E561" s="58"/>
      <c r="F561" s="58"/>
      <c r="G561" s="58"/>
      <c r="H561" s="58"/>
      <c r="I561" s="58"/>
      <c r="L561" s="58"/>
      <c r="M561" s="58"/>
      <c r="N561" s="58"/>
      <c r="O561" s="58"/>
    </row>
    <row r="562" spans="4:15">
      <c r="D562" s="58"/>
      <c r="E562" s="58"/>
      <c r="F562" s="58"/>
      <c r="G562" s="58"/>
      <c r="H562" s="58"/>
      <c r="I562" s="58"/>
      <c r="L562" s="58"/>
      <c r="M562" s="58"/>
      <c r="N562" s="58"/>
      <c r="O562" s="58"/>
    </row>
    <row r="563" spans="4:15">
      <c r="D563" s="58"/>
      <c r="E563" s="58"/>
      <c r="F563" s="58"/>
      <c r="G563" s="58"/>
      <c r="H563" s="58"/>
      <c r="I563" s="58"/>
      <c r="L563" s="58"/>
      <c r="M563" s="58"/>
      <c r="N563" s="58"/>
      <c r="O563" s="58"/>
    </row>
    <row r="564" spans="4:15">
      <c r="D564" s="58"/>
      <c r="E564" s="58"/>
      <c r="F564" s="58"/>
      <c r="G564" s="58"/>
      <c r="H564" s="58"/>
      <c r="I564" s="58"/>
      <c r="L564" s="58"/>
      <c r="M564" s="58"/>
      <c r="N564" s="58"/>
      <c r="O564" s="58"/>
    </row>
    <row r="565" spans="4:15">
      <c r="D565" s="58"/>
      <c r="E565" s="58"/>
      <c r="F565" s="58"/>
      <c r="G565" s="58"/>
      <c r="H565" s="58"/>
      <c r="I565" s="58"/>
      <c r="L565" s="58"/>
      <c r="M565" s="58"/>
      <c r="N565" s="58"/>
      <c r="O565" s="58"/>
    </row>
    <row r="566" spans="4:15">
      <c r="D566" s="58"/>
      <c r="E566" s="58"/>
      <c r="F566" s="58"/>
      <c r="G566" s="58"/>
      <c r="H566" s="58"/>
      <c r="I566" s="58"/>
      <c r="L566" s="58"/>
      <c r="M566" s="58"/>
      <c r="N566" s="58"/>
      <c r="O566" s="58"/>
    </row>
    <row r="567" spans="4:15">
      <c r="D567" s="58"/>
      <c r="E567" s="58"/>
      <c r="F567" s="58"/>
      <c r="G567" s="58"/>
      <c r="H567" s="58"/>
      <c r="I567" s="58"/>
      <c r="L567" s="58"/>
      <c r="M567" s="58"/>
      <c r="N567" s="58"/>
      <c r="O567" s="58"/>
    </row>
    <row r="568" spans="4:15">
      <c r="D568" s="58"/>
      <c r="E568" s="58"/>
      <c r="F568" s="58"/>
      <c r="G568" s="58"/>
      <c r="H568" s="58"/>
      <c r="I568" s="58"/>
      <c r="L568" s="58"/>
      <c r="M568" s="58"/>
      <c r="N568" s="58"/>
      <c r="O568" s="58"/>
    </row>
    <row r="569" spans="4:15">
      <c r="D569" s="58"/>
      <c r="E569" s="58"/>
      <c r="F569" s="58"/>
      <c r="G569" s="58"/>
      <c r="H569" s="58"/>
      <c r="I569" s="58"/>
      <c r="L569" s="58"/>
      <c r="M569" s="58"/>
      <c r="N569" s="58"/>
      <c r="O569" s="58"/>
    </row>
    <row r="570" spans="4:15">
      <c r="D570" s="58"/>
      <c r="E570" s="58"/>
      <c r="F570" s="58"/>
      <c r="G570" s="58"/>
      <c r="H570" s="58"/>
      <c r="I570" s="58"/>
      <c r="L570" s="58"/>
      <c r="M570" s="58"/>
      <c r="N570" s="58"/>
      <c r="O570" s="58"/>
    </row>
    <row r="571" spans="4:15">
      <c r="D571" s="58"/>
      <c r="E571" s="58"/>
      <c r="F571" s="58"/>
      <c r="G571" s="58"/>
      <c r="H571" s="58"/>
      <c r="I571" s="58"/>
      <c r="L571" s="58"/>
      <c r="M571" s="58"/>
      <c r="N571" s="58"/>
      <c r="O571" s="58"/>
    </row>
    <row r="572" spans="4:15">
      <c r="D572" s="58"/>
      <c r="E572" s="58"/>
      <c r="F572" s="58"/>
      <c r="G572" s="58"/>
      <c r="H572" s="58"/>
      <c r="I572" s="58"/>
      <c r="L572" s="58"/>
      <c r="M572" s="58"/>
      <c r="N572" s="58"/>
      <c r="O572" s="58"/>
    </row>
    <row r="573" spans="4:15">
      <c r="D573" s="58"/>
      <c r="E573" s="58"/>
      <c r="F573" s="58"/>
      <c r="G573" s="58"/>
      <c r="H573" s="58"/>
      <c r="I573" s="58"/>
      <c r="L573" s="58"/>
      <c r="M573" s="58"/>
      <c r="N573" s="58"/>
      <c r="O573" s="58"/>
    </row>
    <row r="574" spans="4:15">
      <c r="D574" s="58"/>
      <c r="E574" s="58"/>
      <c r="F574" s="58"/>
      <c r="G574" s="58"/>
      <c r="H574" s="58"/>
      <c r="I574" s="58"/>
      <c r="L574" s="58"/>
      <c r="M574" s="58"/>
      <c r="N574" s="58"/>
      <c r="O574" s="58"/>
    </row>
    <row r="575" spans="4:15">
      <c r="D575" s="58"/>
      <c r="E575" s="58"/>
      <c r="F575" s="58"/>
      <c r="G575" s="58"/>
      <c r="H575" s="58"/>
      <c r="I575" s="58"/>
      <c r="L575" s="58"/>
      <c r="M575" s="58"/>
      <c r="N575" s="58"/>
      <c r="O575" s="58"/>
    </row>
    <row r="576" spans="4:15">
      <c r="D576" s="58"/>
      <c r="E576" s="58"/>
      <c r="F576" s="58"/>
      <c r="G576" s="58"/>
      <c r="H576" s="58"/>
      <c r="I576" s="58"/>
      <c r="L576" s="58"/>
      <c r="M576" s="58"/>
      <c r="N576" s="58"/>
      <c r="O576" s="58"/>
    </row>
    <row r="577" spans="4:15">
      <c r="D577" s="58"/>
      <c r="E577" s="58"/>
      <c r="F577" s="58"/>
      <c r="G577" s="58"/>
      <c r="H577" s="58"/>
      <c r="I577" s="58"/>
      <c r="L577" s="58"/>
      <c r="M577" s="58"/>
      <c r="N577" s="58"/>
      <c r="O577" s="58"/>
    </row>
    <row r="578" spans="4:15">
      <c r="D578" s="58"/>
      <c r="E578" s="58"/>
      <c r="F578" s="58"/>
      <c r="G578" s="58"/>
      <c r="H578" s="58"/>
      <c r="I578" s="58"/>
      <c r="L578" s="58"/>
      <c r="M578" s="58"/>
      <c r="N578" s="58"/>
      <c r="O578" s="58"/>
    </row>
    <row r="579" spans="4:15">
      <c r="D579" s="58"/>
      <c r="E579" s="58"/>
      <c r="F579" s="58"/>
      <c r="G579" s="58"/>
      <c r="H579" s="58"/>
      <c r="I579" s="58"/>
      <c r="L579" s="58"/>
      <c r="M579" s="58"/>
      <c r="N579" s="58"/>
      <c r="O579" s="58"/>
    </row>
    <row r="580" spans="4:15">
      <c r="D580" s="58"/>
      <c r="E580" s="58"/>
      <c r="F580" s="58"/>
      <c r="G580" s="58"/>
      <c r="H580" s="58"/>
      <c r="I580" s="58"/>
      <c r="L580" s="58"/>
      <c r="M580" s="58"/>
      <c r="N580" s="58"/>
      <c r="O580" s="58"/>
    </row>
    <row r="581" spans="4:15">
      <c r="D581" s="58"/>
      <c r="E581" s="58"/>
      <c r="F581" s="58"/>
      <c r="G581" s="58"/>
      <c r="H581" s="58"/>
      <c r="I581" s="58"/>
      <c r="L581" s="58"/>
      <c r="M581" s="58"/>
      <c r="N581" s="58"/>
      <c r="O581" s="58"/>
    </row>
    <row r="582" spans="4:15">
      <c r="D582" s="58"/>
      <c r="E582" s="58"/>
      <c r="F582" s="58"/>
      <c r="G582" s="58"/>
      <c r="H582" s="58"/>
      <c r="I582" s="58"/>
      <c r="L582" s="58"/>
      <c r="M582" s="58"/>
      <c r="N582" s="58"/>
      <c r="O582" s="58"/>
    </row>
    <row r="583" spans="4:15">
      <c r="D583" s="58"/>
      <c r="E583" s="58"/>
      <c r="F583" s="58"/>
      <c r="G583" s="58"/>
      <c r="H583" s="58"/>
      <c r="I583" s="58"/>
      <c r="L583" s="58"/>
      <c r="M583" s="58"/>
      <c r="N583" s="58"/>
      <c r="O583" s="58"/>
    </row>
    <row r="584" spans="4:15">
      <c r="D584" s="58"/>
      <c r="E584" s="58"/>
      <c r="F584" s="58"/>
      <c r="G584" s="58"/>
      <c r="H584" s="58"/>
      <c r="I584" s="58"/>
      <c r="L584" s="58"/>
      <c r="M584" s="58"/>
      <c r="N584" s="58"/>
      <c r="O584" s="58"/>
    </row>
    <row r="585" spans="4:15">
      <c r="D585" s="58"/>
      <c r="E585" s="58"/>
      <c r="F585" s="58"/>
      <c r="G585" s="58"/>
      <c r="H585" s="58"/>
      <c r="I585" s="58"/>
      <c r="L585" s="58"/>
      <c r="M585" s="58"/>
      <c r="N585" s="58"/>
      <c r="O585" s="58"/>
    </row>
    <row r="586" spans="4:15">
      <c r="D586" s="58"/>
      <c r="E586" s="58"/>
      <c r="F586" s="58"/>
      <c r="G586" s="58"/>
      <c r="H586" s="58"/>
      <c r="I586" s="58"/>
      <c r="L586" s="58"/>
      <c r="M586" s="58"/>
      <c r="N586" s="58"/>
      <c r="O586" s="58"/>
    </row>
    <row r="587" spans="4:15">
      <c r="D587" s="58"/>
      <c r="E587" s="58"/>
      <c r="F587" s="58"/>
      <c r="G587" s="58"/>
      <c r="H587" s="58"/>
      <c r="I587" s="58"/>
      <c r="L587" s="58"/>
      <c r="M587" s="58"/>
      <c r="N587" s="58"/>
      <c r="O587" s="58"/>
    </row>
    <row r="588" spans="4:15">
      <c r="D588" s="58"/>
      <c r="E588" s="58"/>
      <c r="F588" s="58"/>
      <c r="G588" s="58"/>
      <c r="H588" s="58"/>
      <c r="I588" s="58"/>
      <c r="L588" s="58"/>
      <c r="M588" s="58"/>
      <c r="N588" s="58"/>
      <c r="O588" s="58"/>
    </row>
    <row r="589" spans="4:15">
      <c r="D589" s="58"/>
      <c r="E589" s="58"/>
      <c r="F589" s="58"/>
      <c r="G589" s="58"/>
      <c r="H589" s="58"/>
      <c r="I589" s="58"/>
      <c r="L589" s="58"/>
      <c r="M589" s="58"/>
      <c r="N589" s="58"/>
      <c r="O589" s="58"/>
    </row>
    <row r="590" spans="4:15">
      <c r="D590" s="58"/>
      <c r="E590" s="58"/>
      <c r="F590" s="58"/>
      <c r="G590" s="58"/>
      <c r="H590" s="58"/>
      <c r="I590" s="58"/>
      <c r="L590" s="58"/>
      <c r="M590" s="58"/>
      <c r="N590" s="58"/>
      <c r="O590" s="58"/>
    </row>
    <row r="591" spans="4:15">
      <c r="D591" s="58"/>
      <c r="E591" s="58"/>
      <c r="F591" s="58"/>
      <c r="G591" s="58"/>
      <c r="H591" s="58"/>
      <c r="I591" s="58"/>
      <c r="L591" s="58"/>
      <c r="M591" s="58"/>
      <c r="N591" s="58"/>
      <c r="O591" s="58"/>
    </row>
    <row r="592" spans="4:15">
      <c r="D592" s="58"/>
      <c r="E592" s="58"/>
      <c r="F592" s="58"/>
      <c r="G592" s="58"/>
      <c r="H592" s="58"/>
      <c r="I592" s="58"/>
      <c r="L592" s="58"/>
      <c r="M592" s="58"/>
      <c r="N592" s="58"/>
      <c r="O592" s="58"/>
    </row>
    <row r="593" spans="4:15">
      <c r="D593" s="58"/>
      <c r="E593" s="58"/>
      <c r="F593" s="58"/>
      <c r="G593" s="58"/>
      <c r="H593" s="58"/>
      <c r="I593" s="58"/>
      <c r="L593" s="58"/>
      <c r="M593" s="58"/>
      <c r="N593" s="58"/>
      <c r="O593" s="58"/>
    </row>
    <row r="594" spans="4:15">
      <c r="D594" s="58"/>
      <c r="E594" s="58"/>
      <c r="F594" s="58"/>
      <c r="G594" s="58"/>
      <c r="H594" s="58"/>
      <c r="I594" s="58"/>
      <c r="L594" s="58"/>
      <c r="M594" s="58"/>
      <c r="N594" s="58"/>
      <c r="O594" s="58"/>
    </row>
    <row r="595" spans="4:15">
      <c r="D595" s="58"/>
      <c r="E595" s="58"/>
      <c r="F595" s="58"/>
      <c r="G595" s="58"/>
      <c r="H595" s="58"/>
      <c r="I595" s="58"/>
      <c r="L595" s="58"/>
      <c r="M595" s="58"/>
      <c r="N595" s="58"/>
      <c r="O595" s="58"/>
    </row>
    <row r="596" spans="4:15">
      <c r="D596" s="58"/>
      <c r="E596" s="58"/>
      <c r="F596" s="58"/>
      <c r="G596" s="58"/>
      <c r="H596" s="58"/>
      <c r="I596" s="58"/>
      <c r="L596" s="58"/>
      <c r="M596" s="58"/>
      <c r="N596" s="58"/>
      <c r="O596" s="58"/>
    </row>
    <row r="597" spans="4:15">
      <c r="D597" s="58"/>
      <c r="E597" s="58"/>
      <c r="F597" s="58"/>
      <c r="G597" s="58"/>
      <c r="H597" s="58"/>
      <c r="I597" s="58"/>
      <c r="L597" s="58"/>
      <c r="M597" s="58"/>
      <c r="N597" s="58"/>
      <c r="O597" s="58"/>
    </row>
    <row r="598" spans="4:15">
      <c r="D598" s="58"/>
      <c r="E598" s="58"/>
      <c r="F598" s="58"/>
      <c r="G598" s="58"/>
      <c r="H598" s="58"/>
      <c r="I598" s="58"/>
      <c r="L598" s="58"/>
      <c r="M598" s="58"/>
      <c r="N598" s="58"/>
      <c r="O598" s="58"/>
    </row>
    <row r="599" spans="4:15">
      <c r="D599" s="58"/>
      <c r="E599" s="58"/>
      <c r="F599" s="58"/>
      <c r="G599" s="58"/>
      <c r="H599" s="58"/>
      <c r="I599" s="58"/>
      <c r="L599" s="58"/>
      <c r="M599" s="58"/>
      <c r="N599" s="58"/>
      <c r="O599" s="58"/>
    </row>
    <row r="600" spans="4:15">
      <c r="D600" s="58"/>
      <c r="E600" s="58"/>
      <c r="F600" s="58"/>
      <c r="G600" s="58"/>
      <c r="H600" s="58"/>
      <c r="I600" s="58"/>
      <c r="L600" s="58"/>
      <c r="M600" s="58"/>
      <c r="N600" s="58"/>
      <c r="O600" s="58"/>
    </row>
    <row r="601" spans="4:15">
      <c r="D601" s="58"/>
      <c r="E601" s="58"/>
      <c r="F601" s="58"/>
      <c r="G601" s="58"/>
      <c r="H601" s="58"/>
      <c r="I601" s="58"/>
      <c r="L601" s="58"/>
      <c r="M601" s="58"/>
      <c r="N601" s="58"/>
      <c r="O601" s="58"/>
    </row>
    <row r="602" spans="4:15">
      <c r="D602" s="58"/>
      <c r="E602" s="58"/>
      <c r="F602" s="58"/>
      <c r="G602" s="58"/>
      <c r="H602" s="58"/>
      <c r="I602" s="58"/>
      <c r="L602" s="58"/>
      <c r="M602" s="58"/>
      <c r="N602" s="58"/>
      <c r="O602" s="58"/>
    </row>
    <row r="603" spans="4:15">
      <c r="D603" s="58"/>
      <c r="E603" s="58"/>
      <c r="F603" s="58"/>
      <c r="G603" s="58"/>
      <c r="H603" s="58"/>
      <c r="I603" s="58"/>
      <c r="L603" s="58"/>
      <c r="M603" s="58"/>
      <c r="N603" s="58"/>
      <c r="O603" s="58"/>
    </row>
    <row r="604" spans="4:15">
      <c r="D604" s="58"/>
      <c r="E604" s="58"/>
      <c r="F604" s="58"/>
      <c r="G604" s="58"/>
      <c r="H604" s="58"/>
      <c r="I604" s="58"/>
      <c r="L604" s="58"/>
      <c r="M604" s="58"/>
      <c r="N604" s="58"/>
      <c r="O604" s="58"/>
    </row>
    <row r="605" spans="4:15">
      <c r="D605" s="58"/>
      <c r="E605" s="58"/>
      <c r="F605" s="58"/>
      <c r="G605" s="58"/>
      <c r="H605" s="58"/>
      <c r="I605" s="58"/>
      <c r="L605" s="58"/>
      <c r="M605" s="58"/>
      <c r="N605" s="58"/>
      <c r="O605" s="58"/>
    </row>
    <row r="606" spans="4:15">
      <c r="D606" s="58"/>
      <c r="E606" s="58"/>
      <c r="F606" s="58"/>
      <c r="G606" s="58"/>
      <c r="H606" s="58"/>
      <c r="I606" s="58"/>
      <c r="L606" s="58"/>
      <c r="M606" s="58"/>
      <c r="N606" s="58"/>
      <c r="O606" s="58"/>
    </row>
    <row r="607" spans="4:15">
      <c r="D607" s="58"/>
      <c r="E607" s="58"/>
      <c r="F607" s="58"/>
      <c r="G607" s="58"/>
      <c r="H607" s="58"/>
      <c r="I607" s="58"/>
      <c r="L607" s="58"/>
      <c r="M607" s="58"/>
      <c r="N607" s="58"/>
      <c r="O607" s="58"/>
    </row>
    <row r="608" spans="4:15">
      <c r="D608" s="58"/>
      <c r="E608" s="58"/>
      <c r="F608" s="58"/>
      <c r="G608" s="58"/>
      <c r="H608" s="58"/>
      <c r="I608" s="58"/>
      <c r="L608" s="58"/>
      <c r="M608" s="58"/>
      <c r="N608" s="58"/>
      <c r="O608" s="58"/>
    </row>
    <row r="609" spans="4:15">
      <c r="D609" s="58"/>
      <c r="E609" s="58"/>
      <c r="F609" s="58"/>
      <c r="G609" s="58"/>
      <c r="H609" s="58"/>
      <c r="I609" s="58"/>
      <c r="L609" s="58"/>
      <c r="M609" s="58"/>
      <c r="N609" s="58"/>
      <c r="O609" s="58"/>
    </row>
    <row r="610" spans="4:15">
      <c r="D610" s="58"/>
      <c r="E610" s="58"/>
      <c r="F610" s="58"/>
      <c r="G610" s="58"/>
      <c r="H610" s="58"/>
      <c r="I610" s="58"/>
      <c r="L610" s="58"/>
      <c r="M610" s="58"/>
      <c r="N610" s="58"/>
      <c r="O610" s="58"/>
    </row>
    <row r="611" spans="4:15">
      <c r="D611" s="58"/>
      <c r="E611" s="58"/>
      <c r="F611" s="58"/>
      <c r="G611" s="58"/>
      <c r="H611" s="58"/>
      <c r="I611" s="58"/>
      <c r="L611" s="58"/>
      <c r="M611" s="58"/>
      <c r="N611" s="58"/>
      <c r="O611" s="58"/>
    </row>
    <row r="612" spans="4:15">
      <c r="D612" s="58"/>
      <c r="E612" s="58"/>
      <c r="F612" s="58"/>
      <c r="G612" s="58"/>
      <c r="H612" s="58"/>
      <c r="I612" s="58"/>
      <c r="L612" s="58"/>
      <c r="M612" s="58"/>
      <c r="N612" s="58"/>
      <c r="O612" s="58"/>
    </row>
    <row r="613" spans="4:15">
      <c r="D613" s="58"/>
      <c r="E613" s="58"/>
      <c r="F613" s="58"/>
      <c r="G613" s="58"/>
      <c r="H613" s="58"/>
      <c r="I613" s="58"/>
      <c r="L613" s="58"/>
      <c r="M613" s="58"/>
      <c r="N613" s="58"/>
      <c r="O613" s="58"/>
    </row>
    <row r="614" spans="4:15">
      <c r="D614" s="58"/>
      <c r="E614" s="58"/>
      <c r="F614" s="58"/>
      <c r="G614" s="58"/>
      <c r="H614" s="58"/>
      <c r="I614" s="58"/>
      <c r="L614" s="58"/>
      <c r="M614" s="58"/>
      <c r="N614" s="58"/>
      <c r="O614" s="58"/>
    </row>
    <row r="615" spans="4:15">
      <c r="D615" s="58"/>
      <c r="E615" s="58"/>
      <c r="F615" s="58"/>
      <c r="G615" s="58"/>
      <c r="H615" s="58"/>
      <c r="I615" s="58"/>
      <c r="L615" s="58"/>
      <c r="M615" s="58"/>
      <c r="N615" s="58"/>
      <c r="O615" s="58"/>
    </row>
    <row r="616" spans="4:15">
      <c r="D616" s="58"/>
      <c r="E616" s="58"/>
      <c r="F616" s="58"/>
      <c r="G616" s="58"/>
      <c r="H616" s="58"/>
      <c r="I616" s="58"/>
      <c r="L616" s="58"/>
      <c r="M616" s="58"/>
      <c r="N616" s="58"/>
      <c r="O616" s="58"/>
    </row>
    <row r="617" spans="4:15">
      <c r="D617" s="58"/>
      <c r="E617" s="58"/>
      <c r="F617" s="58"/>
      <c r="G617" s="58"/>
      <c r="H617" s="58"/>
      <c r="I617" s="58"/>
      <c r="L617" s="58"/>
      <c r="M617" s="58"/>
      <c r="N617" s="58"/>
      <c r="O617" s="58"/>
    </row>
    <row r="618" spans="4:15">
      <c r="D618" s="58"/>
      <c r="E618" s="58"/>
      <c r="F618" s="58"/>
      <c r="G618" s="58"/>
      <c r="H618" s="58"/>
      <c r="I618" s="58"/>
      <c r="L618" s="58"/>
      <c r="M618" s="58"/>
      <c r="N618" s="58"/>
      <c r="O618" s="58"/>
    </row>
    <row r="619" spans="4:15">
      <c r="D619" s="58"/>
      <c r="E619" s="58"/>
      <c r="F619" s="58"/>
      <c r="G619" s="58"/>
      <c r="H619" s="58"/>
      <c r="I619" s="58"/>
      <c r="L619" s="58"/>
      <c r="M619" s="58"/>
      <c r="N619" s="58"/>
      <c r="O619" s="58"/>
    </row>
    <row r="620" spans="4:15">
      <c r="D620" s="58"/>
      <c r="E620" s="58"/>
      <c r="F620" s="58"/>
      <c r="G620" s="58"/>
      <c r="H620" s="58"/>
      <c r="I620" s="58"/>
      <c r="L620" s="58"/>
      <c r="M620" s="58"/>
      <c r="N620" s="58"/>
      <c r="O620" s="58"/>
    </row>
    <row r="621" spans="4:15">
      <c r="D621" s="58"/>
      <c r="E621" s="58"/>
      <c r="F621" s="58"/>
      <c r="G621" s="58"/>
      <c r="H621" s="58"/>
      <c r="I621" s="58"/>
      <c r="L621" s="58"/>
      <c r="M621" s="58"/>
      <c r="N621" s="58"/>
      <c r="O621" s="58"/>
    </row>
    <row r="622" spans="4:15">
      <c r="D622" s="58"/>
      <c r="E622" s="58"/>
      <c r="F622" s="58"/>
      <c r="G622" s="58"/>
      <c r="H622" s="58"/>
      <c r="I622" s="58"/>
      <c r="L622" s="58"/>
      <c r="M622" s="58"/>
      <c r="N622" s="58"/>
      <c r="O622" s="58"/>
    </row>
    <row r="623" spans="4:15">
      <c r="D623" s="58"/>
      <c r="E623" s="58"/>
      <c r="F623" s="58"/>
      <c r="G623" s="58"/>
      <c r="H623" s="58"/>
      <c r="I623" s="58"/>
      <c r="L623" s="58"/>
      <c r="M623" s="58"/>
      <c r="N623" s="58"/>
      <c r="O623" s="58"/>
    </row>
    <row r="624" spans="4:15">
      <c r="D624" s="58"/>
      <c r="E624" s="58"/>
      <c r="F624" s="58"/>
      <c r="G624" s="58"/>
      <c r="H624" s="58"/>
      <c r="I624" s="58"/>
      <c r="L624" s="58"/>
      <c r="M624" s="58"/>
      <c r="N624" s="58"/>
      <c r="O624" s="58"/>
    </row>
    <row r="625" spans="4:15">
      <c r="D625" s="58"/>
      <c r="E625" s="58"/>
      <c r="F625" s="58"/>
      <c r="G625" s="58"/>
      <c r="H625" s="58"/>
      <c r="I625" s="58"/>
      <c r="L625" s="58"/>
      <c r="M625" s="58"/>
      <c r="N625" s="58"/>
      <c r="O625" s="58"/>
    </row>
    <row r="626" spans="4:15">
      <c r="D626" s="58"/>
      <c r="E626" s="58"/>
      <c r="F626" s="58"/>
      <c r="G626" s="58"/>
      <c r="H626" s="58"/>
      <c r="I626" s="58"/>
      <c r="L626" s="58"/>
      <c r="M626" s="58"/>
      <c r="N626" s="58"/>
      <c r="O626" s="58"/>
    </row>
    <row r="627" spans="4:15">
      <c r="D627" s="58"/>
      <c r="E627" s="58"/>
      <c r="F627" s="58"/>
      <c r="G627" s="58"/>
      <c r="H627" s="58"/>
      <c r="I627" s="58"/>
      <c r="L627" s="58"/>
      <c r="M627" s="58"/>
      <c r="N627" s="58"/>
      <c r="O627" s="58"/>
    </row>
    <row r="628" spans="4:15">
      <c r="D628" s="58"/>
      <c r="E628" s="58"/>
      <c r="F628" s="58"/>
      <c r="G628" s="58"/>
      <c r="H628" s="58"/>
      <c r="I628" s="58"/>
      <c r="L628" s="58"/>
      <c r="M628" s="58"/>
      <c r="N628" s="58"/>
      <c r="O628" s="58"/>
    </row>
    <row r="629" spans="4:15">
      <c r="D629" s="58"/>
      <c r="E629" s="58"/>
      <c r="F629" s="58"/>
      <c r="G629" s="58"/>
      <c r="H629" s="58"/>
      <c r="I629" s="58"/>
      <c r="L629" s="58"/>
      <c r="M629" s="58"/>
      <c r="N629" s="58"/>
      <c r="O629" s="58"/>
    </row>
    <row r="630" spans="4:15">
      <c r="D630" s="58"/>
      <c r="E630" s="58"/>
      <c r="F630" s="58"/>
      <c r="G630" s="58"/>
      <c r="H630" s="58"/>
      <c r="I630" s="58"/>
      <c r="L630" s="58"/>
      <c r="M630" s="58"/>
      <c r="N630" s="58"/>
      <c r="O630" s="58"/>
    </row>
    <row r="631" spans="4:15">
      <c r="D631" s="58"/>
      <c r="E631" s="58"/>
      <c r="F631" s="58"/>
      <c r="G631" s="58"/>
      <c r="H631" s="58"/>
      <c r="I631" s="58"/>
      <c r="L631" s="58"/>
      <c r="M631" s="58"/>
      <c r="N631" s="58"/>
      <c r="O631" s="58"/>
    </row>
    <row r="632" spans="4:15">
      <c r="D632" s="58"/>
      <c r="E632" s="58"/>
      <c r="F632" s="58"/>
      <c r="G632" s="58"/>
      <c r="H632" s="58"/>
      <c r="I632" s="58"/>
      <c r="L632" s="58"/>
      <c r="M632" s="58"/>
      <c r="N632" s="58"/>
      <c r="O632" s="58"/>
    </row>
    <row r="633" spans="4:15">
      <c r="D633" s="58"/>
      <c r="E633" s="58"/>
      <c r="F633" s="58"/>
      <c r="G633" s="58"/>
      <c r="H633" s="58"/>
      <c r="I633" s="58"/>
      <c r="L633" s="58"/>
      <c r="M633" s="58"/>
      <c r="N633" s="58"/>
      <c r="O633" s="58"/>
    </row>
    <row r="634" spans="4:15">
      <c r="D634" s="58"/>
      <c r="E634" s="58"/>
      <c r="F634" s="58"/>
      <c r="G634" s="58"/>
      <c r="H634" s="58"/>
      <c r="I634" s="58"/>
      <c r="L634" s="58"/>
      <c r="M634" s="58"/>
      <c r="N634" s="58"/>
      <c r="O634" s="58"/>
    </row>
    <row r="635" spans="4:15">
      <c r="D635" s="58"/>
      <c r="E635" s="58"/>
      <c r="F635" s="58"/>
      <c r="G635" s="58"/>
      <c r="H635" s="58"/>
      <c r="I635" s="58"/>
      <c r="L635" s="58"/>
      <c r="M635" s="58"/>
      <c r="N635" s="58"/>
      <c r="O635" s="58"/>
    </row>
    <row r="636" spans="4:15">
      <c r="D636" s="58"/>
      <c r="E636" s="58"/>
      <c r="F636" s="58"/>
      <c r="G636" s="58"/>
      <c r="H636" s="58"/>
      <c r="I636" s="58"/>
      <c r="L636" s="58"/>
      <c r="M636" s="58"/>
      <c r="N636" s="58"/>
      <c r="O636" s="58"/>
    </row>
    <row r="637" spans="4:15">
      <c r="D637" s="58"/>
      <c r="E637" s="58"/>
      <c r="F637" s="58"/>
      <c r="G637" s="58"/>
      <c r="H637" s="58"/>
      <c r="I637" s="58"/>
      <c r="L637" s="58"/>
      <c r="M637" s="58"/>
      <c r="N637" s="58"/>
      <c r="O637" s="58"/>
    </row>
    <row r="638" spans="4:15">
      <c r="D638" s="58"/>
      <c r="E638" s="58"/>
      <c r="F638" s="58"/>
      <c r="G638" s="58"/>
      <c r="H638" s="58"/>
      <c r="I638" s="58"/>
      <c r="L638" s="58"/>
      <c r="M638" s="58"/>
      <c r="N638" s="58"/>
      <c r="O638" s="58"/>
    </row>
    <row r="639" spans="4:15">
      <c r="D639" s="58"/>
      <c r="E639" s="58"/>
      <c r="F639" s="58"/>
      <c r="G639" s="58"/>
      <c r="H639" s="58"/>
      <c r="I639" s="58"/>
      <c r="L639" s="58"/>
      <c r="M639" s="58"/>
      <c r="N639" s="58"/>
      <c r="O639" s="58"/>
    </row>
    <row r="640" spans="4:15">
      <c r="D640" s="58"/>
      <c r="E640" s="58"/>
      <c r="F640" s="58"/>
      <c r="G640" s="58"/>
      <c r="H640" s="58"/>
      <c r="I640" s="58"/>
      <c r="L640" s="58"/>
      <c r="M640" s="58"/>
      <c r="N640" s="58"/>
      <c r="O640" s="58"/>
    </row>
    <row r="641" spans="4:15">
      <c r="D641" s="58"/>
      <c r="E641" s="58"/>
      <c r="F641" s="58"/>
      <c r="G641" s="58"/>
      <c r="H641" s="58"/>
      <c r="I641" s="58"/>
      <c r="L641" s="58"/>
      <c r="M641" s="58"/>
      <c r="N641" s="58"/>
      <c r="O641" s="58"/>
    </row>
    <row r="642" spans="4:15">
      <c r="D642" s="58"/>
      <c r="E642" s="58"/>
      <c r="F642" s="58"/>
      <c r="G642" s="58"/>
      <c r="H642" s="58"/>
      <c r="I642" s="58"/>
      <c r="L642" s="58"/>
      <c r="M642" s="58"/>
      <c r="N642" s="58"/>
      <c r="O642" s="58"/>
    </row>
    <row r="643" spans="4:15">
      <c r="D643" s="58"/>
      <c r="E643" s="58"/>
      <c r="F643" s="58"/>
      <c r="G643" s="58"/>
      <c r="H643" s="58"/>
      <c r="I643" s="58"/>
      <c r="L643" s="58"/>
      <c r="M643" s="58"/>
      <c r="N643" s="58"/>
      <c r="O643" s="58"/>
    </row>
    <row r="644" spans="4:15">
      <c r="D644" s="58"/>
      <c r="E644" s="58"/>
      <c r="F644" s="58"/>
      <c r="G644" s="58"/>
      <c r="H644" s="58"/>
      <c r="I644" s="58"/>
      <c r="L644" s="58"/>
      <c r="M644" s="58"/>
      <c r="N644" s="58"/>
      <c r="O644" s="58"/>
    </row>
    <row r="645" spans="4:15">
      <c r="D645" s="58"/>
      <c r="E645" s="58"/>
      <c r="F645" s="58"/>
      <c r="G645" s="58"/>
      <c r="H645" s="58"/>
      <c r="I645" s="58"/>
      <c r="L645" s="58"/>
      <c r="M645" s="58"/>
      <c r="N645" s="58"/>
      <c r="O645" s="58"/>
    </row>
    <row r="646" spans="4:15">
      <c r="D646" s="58"/>
      <c r="E646" s="58"/>
      <c r="F646" s="58"/>
      <c r="G646" s="58"/>
      <c r="H646" s="58"/>
      <c r="I646" s="58"/>
      <c r="L646" s="58"/>
      <c r="M646" s="58"/>
      <c r="N646" s="58"/>
      <c r="O646" s="58"/>
    </row>
    <row r="647" spans="4:15">
      <c r="D647" s="58"/>
      <c r="E647" s="58"/>
      <c r="F647" s="58"/>
      <c r="G647" s="58"/>
      <c r="H647" s="58"/>
      <c r="I647" s="58"/>
      <c r="L647" s="58"/>
      <c r="M647" s="58"/>
      <c r="N647" s="58"/>
      <c r="O647" s="58"/>
    </row>
    <row r="648" spans="4:15">
      <c r="D648" s="58"/>
      <c r="E648" s="58"/>
      <c r="F648" s="58"/>
      <c r="G648" s="58"/>
      <c r="H648" s="58"/>
      <c r="I648" s="58"/>
      <c r="L648" s="58"/>
      <c r="M648" s="58"/>
      <c r="N648" s="58"/>
      <c r="O648" s="58"/>
    </row>
    <row r="649" spans="4:15">
      <c r="D649" s="58"/>
      <c r="E649" s="58"/>
      <c r="F649" s="58"/>
      <c r="G649" s="58"/>
      <c r="H649" s="58"/>
      <c r="I649" s="58"/>
      <c r="L649" s="58"/>
      <c r="M649" s="58"/>
      <c r="N649" s="58"/>
      <c r="O649" s="58"/>
    </row>
    <row r="650" spans="4:15">
      <c r="D650" s="58"/>
      <c r="E650" s="58"/>
      <c r="F650" s="58"/>
      <c r="G650" s="58"/>
      <c r="H650" s="58"/>
      <c r="I650" s="58"/>
      <c r="L650" s="58"/>
      <c r="M650" s="58"/>
      <c r="N650" s="58"/>
      <c r="O650" s="58"/>
    </row>
    <row r="651" spans="4:15">
      <c r="D651" s="58"/>
      <c r="E651" s="58"/>
      <c r="F651" s="58"/>
      <c r="G651" s="58"/>
      <c r="H651" s="58"/>
      <c r="I651" s="58"/>
      <c r="L651" s="58"/>
      <c r="M651" s="58"/>
      <c r="N651" s="58"/>
      <c r="O651" s="58"/>
    </row>
    <row r="652" spans="4:15">
      <c r="D652" s="58"/>
      <c r="E652" s="58"/>
      <c r="F652" s="58"/>
      <c r="G652" s="58"/>
      <c r="H652" s="58"/>
      <c r="I652" s="58"/>
      <c r="L652" s="58"/>
      <c r="M652" s="58"/>
      <c r="N652" s="58"/>
      <c r="O652" s="58"/>
    </row>
    <row r="653" spans="4:15">
      <c r="D653" s="58"/>
      <c r="E653" s="58"/>
      <c r="F653" s="58"/>
      <c r="G653" s="58"/>
      <c r="H653" s="58"/>
      <c r="I653" s="58"/>
      <c r="L653" s="58"/>
      <c r="M653" s="58"/>
      <c r="N653" s="58"/>
      <c r="O653" s="58"/>
    </row>
    <row r="654" spans="4:15">
      <c r="D654" s="58"/>
      <c r="E654" s="58"/>
      <c r="F654" s="58"/>
      <c r="G654" s="58"/>
      <c r="H654" s="58"/>
      <c r="I654" s="58"/>
      <c r="L654" s="58"/>
      <c r="M654" s="58"/>
      <c r="N654" s="58"/>
      <c r="O654" s="58"/>
    </row>
    <row r="655" spans="4:15">
      <c r="D655" s="58"/>
      <c r="E655" s="58"/>
      <c r="F655" s="58"/>
      <c r="G655" s="58"/>
      <c r="H655" s="58"/>
      <c r="I655" s="58"/>
      <c r="L655" s="58"/>
      <c r="M655" s="58"/>
      <c r="N655" s="58"/>
      <c r="O655" s="58"/>
    </row>
    <row r="656" spans="4:15">
      <c r="D656" s="58"/>
      <c r="E656" s="58"/>
      <c r="F656" s="58"/>
      <c r="G656" s="58"/>
      <c r="H656" s="58"/>
      <c r="I656" s="58"/>
      <c r="L656" s="58"/>
      <c r="M656" s="58"/>
      <c r="N656" s="58"/>
      <c r="O656" s="58"/>
    </row>
    <row r="657" spans="4:15">
      <c r="D657" s="58"/>
      <c r="E657" s="58"/>
      <c r="F657" s="58"/>
      <c r="G657" s="58"/>
      <c r="H657" s="58"/>
      <c r="I657" s="58"/>
      <c r="L657" s="58"/>
      <c r="M657" s="58"/>
      <c r="N657" s="58"/>
      <c r="O657" s="58"/>
    </row>
    <row r="658" spans="4:15">
      <c r="D658" s="58"/>
      <c r="E658" s="58"/>
      <c r="F658" s="58"/>
      <c r="G658" s="58"/>
      <c r="H658" s="58"/>
      <c r="I658" s="58"/>
      <c r="L658" s="58"/>
      <c r="M658" s="58"/>
      <c r="N658" s="58"/>
      <c r="O658" s="58"/>
    </row>
    <row r="659" spans="4:15">
      <c r="D659" s="58"/>
      <c r="E659" s="58"/>
      <c r="F659" s="58"/>
      <c r="G659" s="58"/>
      <c r="H659" s="58"/>
      <c r="I659" s="58"/>
      <c r="L659" s="58"/>
      <c r="M659" s="58"/>
      <c r="N659" s="58"/>
      <c r="O659" s="58"/>
    </row>
    <row r="660" spans="4:15">
      <c r="D660" s="58"/>
      <c r="E660" s="58"/>
      <c r="F660" s="58"/>
      <c r="G660" s="58"/>
      <c r="H660" s="58"/>
      <c r="I660" s="58"/>
      <c r="L660" s="58"/>
      <c r="M660" s="58"/>
      <c r="N660" s="58"/>
      <c r="O660" s="58"/>
    </row>
    <row r="661" spans="4:15">
      <c r="D661" s="58"/>
      <c r="E661" s="58"/>
      <c r="F661" s="58"/>
      <c r="G661" s="58"/>
      <c r="H661" s="58"/>
      <c r="I661" s="58"/>
      <c r="L661" s="58"/>
      <c r="M661" s="58"/>
      <c r="N661" s="58"/>
      <c r="O661" s="58"/>
    </row>
    <row r="662" spans="4:15">
      <c r="D662" s="58"/>
      <c r="E662" s="58"/>
      <c r="F662" s="58"/>
      <c r="G662" s="58"/>
      <c r="H662" s="58"/>
      <c r="I662" s="58"/>
      <c r="L662" s="58"/>
      <c r="M662" s="58"/>
      <c r="N662" s="58"/>
      <c r="O662" s="58"/>
    </row>
    <row r="663" spans="4:15">
      <c r="D663" s="58"/>
      <c r="E663" s="58"/>
      <c r="F663" s="58"/>
      <c r="G663" s="58"/>
      <c r="H663" s="58"/>
      <c r="I663" s="58"/>
      <c r="L663" s="58"/>
      <c r="M663" s="58"/>
      <c r="N663" s="58"/>
      <c r="O663" s="58"/>
    </row>
    <row r="664" spans="4:15">
      <c r="D664" s="58"/>
      <c r="E664" s="58"/>
      <c r="F664" s="58"/>
      <c r="G664" s="58"/>
      <c r="H664" s="58"/>
      <c r="I664" s="58"/>
      <c r="L664" s="58"/>
      <c r="M664" s="58"/>
      <c r="N664" s="58"/>
      <c r="O664" s="58"/>
    </row>
    <row r="665" spans="4:15">
      <c r="D665" s="58"/>
      <c r="E665" s="58"/>
      <c r="F665" s="58"/>
      <c r="G665" s="58"/>
      <c r="H665" s="58"/>
      <c r="I665" s="58"/>
      <c r="L665" s="58"/>
      <c r="M665" s="58"/>
      <c r="N665" s="58"/>
      <c r="O665" s="58"/>
    </row>
    <row r="666" spans="4:15">
      <c r="D666" s="58"/>
      <c r="E666" s="58"/>
      <c r="F666" s="58"/>
      <c r="G666" s="58"/>
      <c r="H666" s="58"/>
      <c r="I666" s="58"/>
      <c r="L666" s="58"/>
      <c r="M666" s="58"/>
      <c r="N666" s="58"/>
      <c r="O666" s="58"/>
    </row>
    <row r="667" spans="4:15">
      <c r="D667" s="58"/>
      <c r="E667" s="58"/>
      <c r="F667" s="58"/>
      <c r="G667" s="58"/>
      <c r="H667" s="58"/>
      <c r="I667" s="58"/>
      <c r="L667" s="58"/>
      <c r="M667" s="58"/>
      <c r="N667" s="58"/>
      <c r="O667" s="58"/>
    </row>
    <row r="668" spans="4:15">
      <c r="D668" s="58"/>
      <c r="E668" s="58"/>
      <c r="F668" s="58"/>
      <c r="G668" s="58"/>
      <c r="H668" s="58"/>
      <c r="I668" s="58"/>
      <c r="L668" s="58"/>
      <c r="M668" s="58"/>
      <c r="N668" s="58"/>
      <c r="O668" s="58"/>
    </row>
    <row r="669" spans="4:15">
      <c r="D669" s="58"/>
      <c r="E669" s="58"/>
      <c r="F669" s="58"/>
      <c r="G669" s="58"/>
      <c r="H669" s="58"/>
      <c r="I669" s="58"/>
      <c r="L669" s="58"/>
      <c r="M669" s="58"/>
      <c r="N669" s="58"/>
      <c r="O669" s="58"/>
    </row>
    <row r="670" spans="4:15">
      <c r="D670" s="58"/>
      <c r="E670" s="58"/>
      <c r="F670" s="58"/>
      <c r="G670" s="58"/>
      <c r="H670" s="58"/>
      <c r="I670" s="58"/>
      <c r="L670" s="58"/>
      <c r="M670" s="58"/>
      <c r="N670" s="58"/>
      <c r="O670" s="58"/>
    </row>
    <row r="671" spans="4:15">
      <c r="D671" s="58"/>
      <c r="E671" s="58"/>
      <c r="F671" s="58"/>
      <c r="G671" s="58"/>
      <c r="H671" s="58"/>
      <c r="I671" s="58"/>
      <c r="L671" s="58"/>
      <c r="M671" s="58"/>
      <c r="N671" s="58"/>
      <c r="O671" s="58"/>
    </row>
    <row r="672" spans="4:15">
      <c r="D672" s="58"/>
      <c r="E672" s="58"/>
      <c r="F672" s="58"/>
      <c r="G672" s="58"/>
      <c r="H672" s="58"/>
      <c r="I672" s="58"/>
      <c r="L672" s="58"/>
      <c r="M672" s="58"/>
      <c r="N672" s="58"/>
      <c r="O672" s="58"/>
    </row>
    <row r="673" spans="4:15">
      <c r="D673" s="58"/>
      <c r="E673" s="58"/>
      <c r="F673" s="58"/>
      <c r="G673" s="58"/>
      <c r="H673" s="58"/>
      <c r="I673" s="58"/>
      <c r="L673" s="58"/>
      <c r="M673" s="58"/>
      <c r="N673" s="58"/>
      <c r="O673" s="58"/>
    </row>
    <row r="674" spans="4:15">
      <c r="D674" s="58"/>
      <c r="E674" s="58"/>
      <c r="F674" s="58"/>
      <c r="G674" s="58"/>
      <c r="H674" s="58"/>
      <c r="I674" s="58"/>
      <c r="L674" s="58"/>
      <c r="M674" s="58"/>
      <c r="N674" s="58"/>
      <c r="O674" s="58"/>
    </row>
    <row r="675" spans="4:15">
      <c r="D675" s="58"/>
      <c r="E675" s="58"/>
      <c r="F675" s="58"/>
      <c r="G675" s="58"/>
      <c r="H675" s="58"/>
      <c r="I675" s="58"/>
      <c r="L675" s="58"/>
      <c r="M675" s="58"/>
      <c r="N675" s="58"/>
      <c r="O675" s="58"/>
    </row>
    <row r="676" spans="4:15">
      <c r="D676" s="58"/>
      <c r="E676" s="58"/>
      <c r="F676" s="58"/>
      <c r="G676" s="58"/>
      <c r="H676" s="58"/>
      <c r="I676" s="58"/>
      <c r="L676" s="58"/>
      <c r="M676" s="58"/>
      <c r="N676" s="58"/>
      <c r="O676" s="58"/>
    </row>
    <row r="677" spans="4:15">
      <c r="D677" s="58"/>
      <c r="E677" s="58"/>
      <c r="F677" s="58"/>
      <c r="G677" s="58"/>
      <c r="H677" s="58"/>
      <c r="I677" s="58"/>
      <c r="L677" s="58"/>
      <c r="M677" s="58"/>
      <c r="N677" s="58"/>
      <c r="O677" s="58"/>
    </row>
    <row r="678" spans="4:15">
      <c r="D678" s="58"/>
      <c r="E678" s="58"/>
      <c r="F678" s="58"/>
      <c r="G678" s="58"/>
      <c r="H678" s="58"/>
      <c r="I678" s="58"/>
      <c r="L678" s="58"/>
      <c r="M678" s="58"/>
      <c r="N678" s="58"/>
      <c r="O678" s="58"/>
    </row>
    <row r="679" spans="4:15">
      <c r="D679" s="58"/>
      <c r="E679" s="58"/>
      <c r="F679" s="58"/>
      <c r="G679" s="58"/>
      <c r="H679" s="58"/>
      <c r="I679" s="58"/>
      <c r="L679" s="58"/>
      <c r="M679" s="58"/>
      <c r="N679" s="58"/>
      <c r="O679" s="58"/>
    </row>
    <row r="680" spans="4:15">
      <c r="D680" s="58"/>
      <c r="E680" s="58"/>
      <c r="F680" s="58"/>
      <c r="G680" s="58"/>
      <c r="H680" s="58"/>
      <c r="I680" s="58"/>
      <c r="L680" s="58"/>
      <c r="M680" s="58"/>
      <c r="N680" s="58"/>
      <c r="O680" s="58"/>
    </row>
    <row r="681" spans="4:15">
      <c r="D681" s="58"/>
      <c r="E681" s="58"/>
      <c r="F681" s="58"/>
      <c r="G681" s="58"/>
      <c r="H681" s="58"/>
      <c r="I681" s="58"/>
      <c r="L681" s="58"/>
      <c r="M681" s="58"/>
      <c r="N681" s="58"/>
      <c r="O681" s="58"/>
    </row>
    <row r="682" spans="4:15">
      <c r="D682" s="58"/>
      <c r="E682" s="58"/>
      <c r="F682" s="58"/>
      <c r="G682" s="58"/>
      <c r="H682" s="58"/>
      <c r="I682" s="58"/>
      <c r="L682" s="58"/>
      <c r="M682" s="58"/>
      <c r="N682" s="58"/>
      <c r="O682" s="58"/>
    </row>
    <row r="683" spans="4:15">
      <c r="D683" s="58"/>
      <c r="E683" s="58"/>
      <c r="F683" s="58"/>
      <c r="G683" s="58"/>
      <c r="H683" s="58"/>
      <c r="I683" s="58"/>
      <c r="L683" s="58"/>
      <c r="M683" s="58"/>
      <c r="N683" s="58"/>
      <c r="O683" s="58"/>
    </row>
    <row r="684" spans="4:15">
      <c r="D684" s="58"/>
      <c r="E684" s="58"/>
      <c r="F684" s="58"/>
      <c r="G684" s="58"/>
      <c r="H684" s="58"/>
      <c r="I684" s="58"/>
      <c r="L684" s="58"/>
      <c r="M684" s="58"/>
      <c r="N684" s="58"/>
      <c r="O684" s="58"/>
    </row>
    <row r="685" spans="4:15">
      <c r="D685" s="58"/>
      <c r="E685" s="58"/>
      <c r="F685" s="58"/>
      <c r="G685" s="58"/>
      <c r="H685" s="58"/>
      <c r="I685" s="58"/>
      <c r="L685" s="58"/>
      <c r="M685" s="58"/>
      <c r="N685" s="58"/>
      <c r="O685" s="58"/>
    </row>
    <row r="686" spans="4:15">
      <c r="D686" s="58"/>
      <c r="E686" s="58"/>
      <c r="F686" s="58"/>
      <c r="G686" s="58"/>
      <c r="H686" s="58"/>
      <c r="I686" s="58"/>
      <c r="L686" s="58"/>
      <c r="M686" s="58"/>
      <c r="N686" s="58"/>
      <c r="O686" s="58"/>
    </row>
    <row r="687" spans="4:15">
      <c r="D687" s="58"/>
      <c r="E687" s="58"/>
      <c r="F687" s="58"/>
      <c r="G687" s="58"/>
      <c r="H687" s="58"/>
      <c r="I687" s="58"/>
      <c r="L687" s="58"/>
      <c r="M687" s="58"/>
      <c r="N687" s="58"/>
      <c r="O687" s="58"/>
    </row>
    <row r="688" spans="4:15">
      <c r="D688" s="58"/>
      <c r="E688" s="58"/>
      <c r="F688" s="58"/>
      <c r="G688" s="58"/>
      <c r="H688" s="58"/>
      <c r="I688" s="58"/>
      <c r="L688" s="58"/>
      <c r="M688" s="58"/>
      <c r="N688" s="58"/>
      <c r="O688" s="58"/>
    </row>
    <row r="689" spans="4:15">
      <c r="D689" s="58"/>
      <c r="E689" s="58"/>
      <c r="F689" s="58"/>
      <c r="G689" s="58"/>
      <c r="H689" s="58"/>
      <c r="I689" s="58"/>
      <c r="L689" s="58"/>
      <c r="M689" s="58"/>
      <c r="N689" s="58"/>
      <c r="O689" s="58"/>
    </row>
    <row r="690" spans="4:15">
      <c r="D690" s="58"/>
      <c r="E690" s="58"/>
      <c r="F690" s="58"/>
      <c r="G690" s="58"/>
      <c r="H690" s="58"/>
      <c r="I690" s="58"/>
      <c r="L690" s="58"/>
      <c r="M690" s="58"/>
      <c r="N690" s="58"/>
      <c r="O690" s="58"/>
    </row>
    <row r="691" spans="4:15">
      <c r="D691" s="58"/>
      <c r="E691" s="58"/>
      <c r="F691" s="58"/>
      <c r="G691" s="58"/>
      <c r="H691" s="58"/>
      <c r="I691" s="58"/>
      <c r="L691" s="58"/>
      <c r="M691" s="58"/>
      <c r="N691" s="58"/>
      <c r="O691" s="58"/>
    </row>
    <row r="692" spans="4:15">
      <c r="D692" s="58"/>
      <c r="E692" s="58"/>
      <c r="F692" s="58"/>
      <c r="G692" s="58"/>
      <c r="H692" s="58"/>
      <c r="I692" s="58"/>
      <c r="L692" s="58"/>
      <c r="M692" s="58"/>
      <c r="N692" s="58"/>
      <c r="O692" s="58"/>
    </row>
    <row r="693" spans="4:15">
      <c r="D693" s="58"/>
      <c r="E693" s="58"/>
      <c r="F693" s="58"/>
      <c r="G693" s="58"/>
      <c r="H693" s="58"/>
      <c r="I693" s="58"/>
      <c r="L693" s="58"/>
      <c r="M693" s="58"/>
      <c r="N693" s="58"/>
      <c r="O693" s="58"/>
    </row>
    <row r="694" spans="4:15">
      <c r="D694" s="58"/>
      <c r="E694" s="58"/>
      <c r="F694" s="58"/>
      <c r="G694" s="58"/>
      <c r="H694" s="58"/>
      <c r="I694" s="58"/>
      <c r="L694" s="58"/>
      <c r="M694" s="58"/>
      <c r="N694" s="58"/>
      <c r="O694" s="58"/>
    </row>
    <row r="695" spans="4:15">
      <c r="D695" s="58"/>
      <c r="E695" s="58"/>
      <c r="F695" s="58"/>
      <c r="G695" s="58"/>
      <c r="H695" s="58"/>
      <c r="I695" s="58"/>
      <c r="L695" s="58"/>
      <c r="M695" s="58"/>
      <c r="N695" s="58"/>
      <c r="O695" s="58"/>
    </row>
    <row r="696" spans="4:15">
      <c r="D696" s="58"/>
      <c r="E696" s="58"/>
      <c r="F696" s="58"/>
      <c r="G696" s="58"/>
      <c r="H696" s="58"/>
      <c r="I696" s="58"/>
      <c r="L696" s="58"/>
      <c r="M696" s="58"/>
      <c r="N696" s="58"/>
      <c r="O696" s="58"/>
    </row>
    <row r="697" spans="4:15">
      <c r="D697" s="58"/>
      <c r="E697" s="58"/>
      <c r="F697" s="58"/>
      <c r="G697" s="58"/>
      <c r="H697" s="58"/>
      <c r="I697" s="58"/>
      <c r="L697" s="58"/>
      <c r="M697" s="58"/>
      <c r="N697" s="58"/>
      <c r="O697" s="58"/>
    </row>
    <row r="698" spans="4:15">
      <c r="D698" s="58"/>
      <c r="E698" s="58"/>
      <c r="F698" s="58"/>
      <c r="G698" s="58"/>
      <c r="H698" s="58"/>
      <c r="I698" s="58"/>
      <c r="L698" s="58"/>
      <c r="M698" s="58"/>
      <c r="N698" s="58"/>
      <c r="O698" s="58"/>
    </row>
    <row r="699" spans="4:15">
      <c r="D699" s="58"/>
      <c r="E699" s="58"/>
      <c r="F699" s="58"/>
      <c r="G699" s="58"/>
      <c r="H699" s="58"/>
      <c r="I699" s="58"/>
      <c r="L699" s="58"/>
      <c r="M699" s="58"/>
      <c r="N699" s="58"/>
      <c r="O699" s="58"/>
    </row>
    <row r="700" spans="4:15">
      <c r="D700" s="58"/>
      <c r="E700" s="58"/>
      <c r="F700" s="58"/>
      <c r="G700" s="58"/>
      <c r="H700" s="58"/>
      <c r="I700" s="58"/>
      <c r="L700" s="58"/>
      <c r="M700" s="58"/>
      <c r="N700" s="58"/>
      <c r="O700" s="58"/>
    </row>
    <row r="701" spans="4:15">
      <c r="D701" s="58"/>
      <c r="E701" s="58"/>
      <c r="F701" s="58"/>
      <c r="G701" s="58"/>
      <c r="H701" s="58"/>
      <c r="I701" s="58"/>
      <c r="L701" s="58"/>
      <c r="M701" s="58"/>
      <c r="N701" s="58"/>
      <c r="O701" s="58"/>
    </row>
    <row r="702" spans="4:15">
      <c r="D702" s="58"/>
      <c r="E702" s="58"/>
      <c r="F702" s="58"/>
      <c r="G702" s="58"/>
      <c r="H702" s="58"/>
      <c r="I702" s="58"/>
      <c r="L702" s="58"/>
      <c r="M702" s="58"/>
      <c r="N702" s="58"/>
      <c r="O702" s="58"/>
    </row>
    <row r="703" spans="4:15">
      <c r="D703" s="58"/>
      <c r="E703" s="58"/>
      <c r="F703" s="58"/>
      <c r="G703" s="58"/>
      <c r="H703" s="58"/>
      <c r="I703" s="58"/>
      <c r="L703" s="58"/>
      <c r="M703" s="58"/>
      <c r="N703" s="58"/>
      <c r="O703" s="58"/>
    </row>
    <row r="704" spans="4:15">
      <c r="D704" s="58"/>
      <c r="E704" s="58"/>
      <c r="F704" s="58"/>
      <c r="G704" s="58"/>
      <c r="H704" s="58"/>
      <c r="I704" s="58"/>
      <c r="L704" s="58"/>
      <c r="M704" s="58"/>
      <c r="N704" s="58"/>
      <c r="O704" s="58"/>
    </row>
    <row r="705" spans="4:15">
      <c r="D705" s="58"/>
      <c r="E705" s="58"/>
      <c r="F705" s="58"/>
      <c r="G705" s="58"/>
      <c r="H705" s="58"/>
      <c r="I705" s="58"/>
      <c r="L705" s="58"/>
      <c r="M705" s="58"/>
      <c r="N705" s="58"/>
      <c r="O705" s="58"/>
    </row>
    <row r="706" spans="4:15">
      <c r="D706" s="58"/>
      <c r="E706" s="58"/>
      <c r="F706" s="58"/>
      <c r="G706" s="58"/>
      <c r="H706" s="58"/>
      <c r="I706" s="58"/>
      <c r="L706" s="58"/>
      <c r="M706" s="58"/>
      <c r="N706" s="58"/>
      <c r="O706" s="58"/>
    </row>
    <row r="707" spans="4:15">
      <c r="D707" s="58"/>
      <c r="E707" s="58"/>
      <c r="F707" s="58"/>
      <c r="G707" s="58"/>
      <c r="H707" s="58"/>
      <c r="I707" s="58"/>
      <c r="L707" s="58"/>
      <c r="M707" s="58"/>
      <c r="N707" s="58"/>
      <c r="O707" s="58"/>
    </row>
    <row r="708" spans="4:15">
      <c r="D708" s="58"/>
      <c r="E708" s="58"/>
      <c r="F708" s="58"/>
      <c r="G708" s="58"/>
      <c r="H708" s="58"/>
      <c r="I708" s="58"/>
      <c r="L708" s="58"/>
      <c r="M708" s="58"/>
      <c r="N708" s="58"/>
      <c r="O708" s="58"/>
    </row>
    <row r="709" spans="4:15">
      <c r="D709" s="58"/>
      <c r="E709" s="58"/>
      <c r="F709" s="58"/>
      <c r="G709" s="58"/>
      <c r="H709" s="58"/>
      <c r="I709" s="58"/>
      <c r="L709" s="58"/>
      <c r="M709" s="58"/>
      <c r="N709" s="58"/>
      <c r="O709" s="58"/>
    </row>
    <row r="710" spans="4:15">
      <c r="D710" s="58"/>
      <c r="E710" s="58"/>
      <c r="F710" s="58"/>
      <c r="G710" s="58"/>
      <c r="H710" s="58"/>
      <c r="I710" s="58"/>
      <c r="L710" s="58"/>
      <c r="M710" s="58"/>
      <c r="N710" s="58"/>
      <c r="O710" s="58"/>
    </row>
    <row r="711" spans="4:15">
      <c r="D711" s="58"/>
      <c r="E711" s="58"/>
      <c r="F711" s="58"/>
      <c r="G711" s="58"/>
      <c r="H711" s="58"/>
      <c r="I711" s="58"/>
      <c r="L711" s="58"/>
      <c r="M711" s="58"/>
      <c r="N711" s="58"/>
      <c r="O711" s="58"/>
    </row>
    <row r="712" spans="4:15">
      <c r="D712" s="58"/>
      <c r="E712" s="58"/>
      <c r="F712" s="58"/>
      <c r="G712" s="58"/>
      <c r="H712" s="58"/>
      <c r="I712" s="58"/>
      <c r="L712" s="58"/>
      <c r="M712" s="58"/>
      <c r="N712" s="58"/>
      <c r="O712" s="58"/>
    </row>
    <row r="713" spans="4:15">
      <c r="D713" s="58"/>
      <c r="E713" s="58"/>
      <c r="F713" s="58"/>
      <c r="G713" s="58"/>
      <c r="H713" s="58"/>
      <c r="I713" s="58"/>
      <c r="L713" s="58"/>
      <c r="M713" s="58"/>
      <c r="N713" s="58"/>
      <c r="O713" s="58"/>
    </row>
    <row r="714" spans="4:15">
      <c r="D714" s="58"/>
      <c r="E714" s="58"/>
      <c r="F714" s="58"/>
      <c r="G714" s="58"/>
      <c r="H714" s="58"/>
      <c r="I714" s="58"/>
      <c r="L714" s="58"/>
      <c r="M714" s="58"/>
      <c r="N714" s="58"/>
      <c r="O714" s="58"/>
    </row>
    <row r="715" spans="4:15">
      <c r="D715" s="58"/>
      <c r="E715" s="58"/>
      <c r="F715" s="58"/>
      <c r="G715" s="58"/>
      <c r="H715" s="58"/>
      <c r="I715" s="58"/>
      <c r="L715" s="58"/>
      <c r="M715" s="58"/>
      <c r="N715" s="58"/>
      <c r="O715" s="58"/>
    </row>
    <row r="716" spans="4:15">
      <c r="D716" s="58"/>
      <c r="E716" s="58"/>
      <c r="F716" s="58"/>
      <c r="G716" s="58"/>
      <c r="H716" s="58"/>
      <c r="I716" s="58"/>
      <c r="L716" s="58"/>
      <c r="M716" s="58"/>
      <c r="N716" s="58"/>
      <c r="O716" s="58"/>
    </row>
    <row r="717" spans="4:15">
      <c r="D717" s="58"/>
      <c r="E717" s="58"/>
      <c r="F717" s="58"/>
      <c r="G717" s="58"/>
      <c r="H717" s="58"/>
      <c r="I717" s="58"/>
      <c r="L717" s="58"/>
      <c r="M717" s="58"/>
      <c r="N717" s="58"/>
      <c r="O717" s="58"/>
    </row>
    <row r="718" spans="4:15">
      <c r="D718" s="58"/>
      <c r="E718" s="58"/>
      <c r="F718" s="58"/>
      <c r="G718" s="58"/>
      <c r="H718" s="58"/>
      <c r="I718" s="58"/>
      <c r="L718" s="58"/>
      <c r="M718" s="58"/>
      <c r="N718" s="58"/>
      <c r="O718" s="58"/>
    </row>
    <row r="719" spans="4:15">
      <c r="D719" s="58"/>
      <c r="E719" s="58"/>
      <c r="F719" s="58"/>
      <c r="G719" s="58"/>
      <c r="H719" s="58"/>
      <c r="I719" s="58"/>
      <c r="L719" s="58"/>
      <c r="M719" s="58"/>
      <c r="N719" s="58"/>
      <c r="O719" s="58"/>
    </row>
    <row r="720" spans="4:15">
      <c r="D720" s="58"/>
      <c r="E720" s="58"/>
      <c r="F720" s="58"/>
      <c r="G720" s="58"/>
      <c r="H720" s="58"/>
      <c r="I720" s="58"/>
      <c r="L720" s="58"/>
      <c r="M720" s="58"/>
      <c r="N720" s="58"/>
      <c r="O720" s="58"/>
    </row>
    <row r="721" spans="4:15">
      <c r="D721" s="58"/>
      <c r="E721" s="58"/>
      <c r="F721" s="58"/>
      <c r="G721" s="58"/>
      <c r="H721" s="58"/>
      <c r="I721" s="58"/>
      <c r="L721" s="58"/>
      <c r="M721" s="58"/>
      <c r="N721" s="58"/>
      <c r="O721" s="58"/>
    </row>
    <row r="722" spans="4:15">
      <c r="D722" s="58"/>
      <c r="E722" s="58"/>
      <c r="F722" s="58"/>
      <c r="G722" s="58"/>
      <c r="H722" s="58"/>
      <c r="I722" s="58"/>
      <c r="L722" s="58"/>
      <c r="M722" s="58"/>
      <c r="N722" s="58"/>
      <c r="O722" s="58"/>
    </row>
    <row r="723" spans="4:15">
      <c r="D723" s="58"/>
      <c r="E723" s="58"/>
      <c r="F723" s="58"/>
      <c r="G723" s="58"/>
      <c r="H723" s="58"/>
      <c r="I723" s="58"/>
      <c r="L723" s="58"/>
      <c r="M723" s="58"/>
      <c r="N723" s="58"/>
      <c r="O723" s="58"/>
    </row>
    <row r="724" spans="4:15">
      <c r="D724" s="58"/>
      <c r="E724" s="58"/>
      <c r="F724" s="58"/>
      <c r="G724" s="58"/>
      <c r="H724" s="58"/>
      <c r="I724" s="58"/>
      <c r="L724" s="58"/>
      <c r="M724" s="58"/>
      <c r="N724" s="58"/>
      <c r="O724" s="58"/>
    </row>
    <row r="725" spans="4:15">
      <c r="D725" s="58"/>
      <c r="E725" s="58"/>
      <c r="F725" s="58"/>
      <c r="G725" s="58"/>
      <c r="H725" s="58"/>
      <c r="I725" s="58"/>
      <c r="L725" s="58"/>
      <c r="M725" s="58"/>
      <c r="N725" s="58"/>
      <c r="O725" s="58"/>
    </row>
    <row r="726" spans="4:15">
      <c r="D726" s="58"/>
      <c r="E726" s="58"/>
      <c r="F726" s="58"/>
      <c r="G726" s="58"/>
      <c r="H726" s="58"/>
      <c r="I726" s="58"/>
      <c r="L726" s="58"/>
      <c r="M726" s="58"/>
      <c r="N726" s="58"/>
      <c r="O726" s="58"/>
    </row>
    <row r="727" spans="4:15">
      <c r="D727" s="58"/>
      <c r="E727" s="58"/>
      <c r="F727" s="58"/>
      <c r="G727" s="58"/>
      <c r="H727" s="58"/>
      <c r="I727" s="58"/>
      <c r="L727" s="58"/>
      <c r="M727" s="58"/>
      <c r="N727" s="58"/>
      <c r="O727" s="58"/>
    </row>
    <row r="728" spans="4:15">
      <c r="D728" s="58"/>
      <c r="E728" s="58"/>
      <c r="F728" s="58"/>
      <c r="G728" s="58"/>
      <c r="H728" s="58"/>
      <c r="I728" s="58"/>
      <c r="L728" s="58"/>
      <c r="M728" s="58"/>
      <c r="N728" s="58"/>
      <c r="O728" s="58"/>
    </row>
    <row r="729" spans="4:15">
      <c r="D729" s="58"/>
      <c r="E729" s="58"/>
      <c r="F729" s="58"/>
      <c r="G729" s="58"/>
      <c r="H729" s="58"/>
      <c r="I729" s="58"/>
      <c r="L729" s="58"/>
      <c r="M729" s="58"/>
      <c r="N729" s="58"/>
      <c r="O729" s="58"/>
    </row>
    <row r="730" spans="4:15">
      <c r="D730" s="58"/>
      <c r="E730" s="58"/>
      <c r="F730" s="58"/>
      <c r="G730" s="58"/>
      <c r="H730" s="58"/>
      <c r="I730" s="58"/>
      <c r="L730" s="58"/>
      <c r="M730" s="58"/>
      <c r="N730" s="58"/>
      <c r="O730" s="58"/>
    </row>
    <row r="731" spans="4:15">
      <c r="D731" s="58"/>
      <c r="E731" s="58"/>
      <c r="F731" s="58"/>
      <c r="G731" s="58"/>
      <c r="H731" s="58"/>
      <c r="I731" s="58"/>
      <c r="L731" s="58"/>
      <c r="M731" s="58"/>
      <c r="N731" s="58"/>
      <c r="O731" s="58"/>
    </row>
    <row r="732" spans="4:15">
      <c r="D732" s="58"/>
      <c r="E732" s="58"/>
      <c r="F732" s="58"/>
      <c r="G732" s="58"/>
      <c r="H732" s="58"/>
      <c r="I732" s="58"/>
      <c r="L732" s="58"/>
      <c r="M732" s="58"/>
      <c r="N732" s="58"/>
      <c r="O732" s="58"/>
    </row>
    <row r="733" spans="4:15">
      <c r="D733" s="58"/>
      <c r="E733" s="58"/>
      <c r="F733" s="58"/>
      <c r="G733" s="58"/>
      <c r="H733" s="58"/>
      <c r="I733" s="58"/>
      <c r="L733" s="58"/>
      <c r="M733" s="58"/>
      <c r="N733" s="58"/>
      <c r="O733" s="58"/>
    </row>
    <row r="734" spans="4:15">
      <c r="D734" s="58"/>
      <c r="E734" s="58"/>
      <c r="F734" s="58"/>
      <c r="G734" s="58"/>
      <c r="H734" s="58"/>
      <c r="I734" s="58"/>
      <c r="L734" s="58"/>
      <c r="M734" s="58"/>
      <c r="N734" s="58"/>
      <c r="O734" s="58"/>
    </row>
    <row r="735" spans="4:15">
      <c r="D735" s="58"/>
      <c r="E735" s="58"/>
      <c r="F735" s="58"/>
      <c r="G735" s="58"/>
      <c r="H735" s="58"/>
      <c r="I735" s="58"/>
      <c r="L735" s="58"/>
      <c r="M735" s="58"/>
      <c r="N735" s="58"/>
      <c r="O735" s="58"/>
    </row>
    <row r="736" spans="4:15">
      <c r="D736" s="58"/>
      <c r="E736" s="58"/>
      <c r="F736" s="58"/>
      <c r="G736" s="58"/>
      <c r="H736" s="58"/>
      <c r="I736" s="58"/>
      <c r="L736" s="58"/>
      <c r="M736" s="58"/>
      <c r="N736" s="58"/>
      <c r="O736" s="58"/>
    </row>
    <row r="737" spans="4:15">
      <c r="D737" s="58"/>
      <c r="E737" s="58"/>
      <c r="F737" s="58"/>
      <c r="G737" s="58"/>
      <c r="H737" s="58"/>
      <c r="I737" s="58"/>
      <c r="L737" s="58"/>
      <c r="M737" s="58"/>
      <c r="N737" s="58"/>
      <c r="O737" s="58"/>
    </row>
    <row r="738" spans="4:15">
      <c r="D738" s="58"/>
      <c r="E738" s="58"/>
      <c r="F738" s="58"/>
      <c r="G738" s="58"/>
      <c r="H738" s="58"/>
      <c r="I738" s="58"/>
      <c r="L738" s="58"/>
      <c r="M738" s="58"/>
      <c r="N738" s="58"/>
      <c r="O738" s="58"/>
    </row>
    <row r="739" spans="4:15">
      <c r="D739" s="58"/>
      <c r="E739" s="58"/>
      <c r="F739" s="58"/>
      <c r="G739" s="58"/>
      <c r="H739" s="58"/>
      <c r="I739" s="58"/>
      <c r="L739" s="58"/>
      <c r="M739" s="58"/>
      <c r="N739" s="58"/>
      <c r="O739" s="58"/>
    </row>
    <row r="740" spans="4:15">
      <c r="D740" s="58"/>
      <c r="E740" s="58"/>
      <c r="F740" s="58"/>
      <c r="G740" s="58"/>
      <c r="H740" s="58"/>
      <c r="I740" s="58"/>
      <c r="L740" s="58"/>
      <c r="M740" s="58"/>
      <c r="N740" s="58"/>
      <c r="O740" s="58"/>
    </row>
    <row r="741" spans="4:15">
      <c r="D741" s="58"/>
      <c r="E741" s="58"/>
      <c r="F741" s="58"/>
      <c r="G741" s="58"/>
      <c r="H741" s="58"/>
      <c r="I741" s="58"/>
      <c r="L741" s="58"/>
      <c r="M741" s="58"/>
      <c r="N741" s="58"/>
      <c r="O741" s="58"/>
    </row>
    <row r="742" spans="4:15">
      <c r="D742" s="58"/>
      <c r="E742" s="58"/>
      <c r="F742" s="58"/>
      <c r="G742" s="58"/>
      <c r="H742" s="58"/>
      <c r="I742" s="58"/>
      <c r="L742" s="58"/>
      <c r="M742" s="58"/>
      <c r="N742" s="58"/>
      <c r="O742" s="58"/>
    </row>
    <row r="743" spans="4:15">
      <c r="D743" s="58"/>
      <c r="E743" s="58"/>
      <c r="F743" s="58"/>
      <c r="G743" s="58"/>
      <c r="H743" s="58"/>
      <c r="I743" s="58"/>
      <c r="L743" s="58"/>
      <c r="M743" s="58"/>
      <c r="N743" s="58"/>
      <c r="O743" s="58"/>
    </row>
    <row r="744" spans="4:15">
      <c r="D744" s="58"/>
      <c r="E744" s="58"/>
      <c r="F744" s="58"/>
      <c r="G744" s="58"/>
      <c r="H744" s="58"/>
      <c r="I744" s="58"/>
      <c r="L744" s="58"/>
      <c r="M744" s="58"/>
      <c r="N744" s="58"/>
      <c r="O744" s="58"/>
    </row>
    <row r="745" spans="4:15">
      <c r="D745" s="58"/>
      <c r="E745" s="58"/>
      <c r="F745" s="58"/>
      <c r="G745" s="58"/>
      <c r="H745" s="58"/>
      <c r="I745" s="58"/>
      <c r="L745" s="58"/>
      <c r="M745" s="58"/>
      <c r="N745" s="58"/>
      <c r="O745" s="58"/>
    </row>
    <row r="746" spans="4:15">
      <c r="D746" s="58"/>
      <c r="E746" s="58"/>
      <c r="F746" s="58"/>
      <c r="G746" s="58"/>
      <c r="H746" s="58"/>
      <c r="I746" s="58"/>
      <c r="L746" s="58"/>
      <c r="M746" s="58"/>
      <c r="N746" s="58"/>
      <c r="O746" s="58"/>
    </row>
    <row r="747" spans="4:15">
      <c r="D747" s="58"/>
      <c r="E747" s="58"/>
      <c r="F747" s="58"/>
      <c r="G747" s="58"/>
      <c r="H747" s="58"/>
      <c r="I747" s="58"/>
      <c r="L747" s="58"/>
      <c r="M747" s="58"/>
      <c r="N747" s="58"/>
      <c r="O747" s="58"/>
    </row>
    <row r="748" spans="4:15">
      <c r="D748" s="58"/>
      <c r="E748" s="58"/>
      <c r="F748" s="58"/>
      <c r="G748" s="58"/>
      <c r="H748" s="58"/>
      <c r="I748" s="58"/>
      <c r="L748" s="58"/>
      <c r="M748" s="58"/>
      <c r="N748" s="58"/>
      <c r="O748" s="58"/>
    </row>
    <row r="749" spans="4:15">
      <c r="D749" s="58"/>
      <c r="E749" s="58"/>
      <c r="F749" s="58"/>
      <c r="G749" s="58"/>
      <c r="H749" s="58"/>
      <c r="I749" s="58"/>
      <c r="L749" s="58"/>
      <c r="M749" s="58"/>
      <c r="N749" s="58"/>
      <c r="O749" s="58"/>
    </row>
    <row r="750" spans="4:15">
      <c r="D750" s="58"/>
      <c r="E750" s="58"/>
      <c r="F750" s="58"/>
      <c r="G750" s="58"/>
      <c r="H750" s="58"/>
      <c r="I750" s="58"/>
      <c r="L750" s="58"/>
      <c r="M750" s="58"/>
      <c r="N750" s="58"/>
      <c r="O750" s="58"/>
    </row>
    <row r="751" spans="4:15">
      <c r="D751" s="58"/>
      <c r="E751" s="58"/>
      <c r="F751" s="58"/>
      <c r="G751" s="58"/>
      <c r="H751" s="58"/>
      <c r="I751" s="58"/>
      <c r="L751" s="58"/>
      <c r="M751" s="58"/>
      <c r="N751" s="58"/>
      <c r="O751" s="58"/>
    </row>
    <row r="752" spans="4:15">
      <c r="D752" s="58"/>
      <c r="E752" s="58"/>
      <c r="F752" s="58"/>
      <c r="G752" s="58"/>
      <c r="H752" s="58"/>
      <c r="I752" s="58"/>
      <c r="L752" s="58"/>
      <c r="M752" s="58"/>
      <c r="N752" s="58"/>
      <c r="O752" s="58"/>
    </row>
    <row r="753" spans="4:15">
      <c r="D753" s="58"/>
      <c r="E753" s="58"/>
      <c r="F753" s="58"/>
      <c r="G753" s="58"/>
      <c r="H753" s="58"/>
      <c r="I753" s="58"/>
      <c r="L753" s="58"/>
      <c r="M753" s="58"/>
      <c r="N753" s="58"/>
      <c r="O753" s="58"/>
    </row>
    <row r="754" spans="4:15">
      <c r="D754" s="58"/>
      <c r="E754" s="58"/>
      <c r="F754" s="58"/>
      <c r="G754" s="58"/>
      <c r="H754" s="58"/>
      <c r="I754" s="58"/>
      <c r="L754" s="58"/>
      <c r="M754" s="58"/>
      <c r="N754" s="58"/>
      <c r="O754" s="58"/>
    </row>
    <row r="755" spans="4:15">
      <c r="D755" s="58"/>
      <c r="E755" s="58"/>
      <c r="F755" s="58"/>
      <c r="G755" s="58"/>
      <c r="H755" s="58"/>
      <c r="I755" s="58"/>
      <c r="L755" s="58"/>
      <c r="M755" s="58"/>
      <c r="N755" s="58"/>
      <c r="O755" s="58"/>
    </row>
    <row r="756" spans="4:15">
      <c r="D756" s="58"/>
      <c r="E756" s="58"/>
      <c r="F756" s="58"/>
      <c r="G756" s="58"/>
      <c r="H756" s="58"/>
      <c r="I756" s="58"/>
      <c r="L756" s="58"/>
      <c r="M756" s="58"/>
      <c r="N756" s="58"/>
      <c r="O756" s="58"/>
    </row>
    <row r="757" spans="4:15">
      <c r="D757" s="58"/>
      <c r="E757" s="58"/>
      <c r="F757" s="58"/>
      <c r="G757" s="58"/>
      <c r="H757" s="58"/>
      <c r="I757" s="58"/>
      <c r="L757" s="58"/>
      <c r="M757" s="58"/>
      <c r="N757" s="58"/>
      <c r="O757" s="58"/>
    </row>
    <row r="758" spans="4:15">
      <c r="D758" s="58"/>
      <c r="E758" s="58"/>
      <c r="F758" s="58"/>
      <c r="G758" s="58"/>
      <c r="H758" s="58"/>
      <c r="I758" s="58"/>
      <c r="L758" s="58"/>
      <c r="M758" s="58"/>
      <c r="N758" s="58"/>
      <c r="O758" s="58"/>
    </row>
    <row r="759" spans="4:15">
      <c r="D759" s="58"/>
      <c r="E759" s="58"/>
      <c r="F759" s="58"/>
      <c r="G759" s="58"/>
      <c r="H759" s="58"/>
      <c r="I759" s="58"/>
      <c r="L759" s="58"/>
      <c r="M759" s="58"/>
      <c r="N759" s="58"/>
      <c r="O759" s="58"/>
    </row>
    <row r="760" spans="4:15">
      <c r="D760" s="58"/>
      <c r="E760" s="58"/>
      <c r="F760" s="58"/>
      <c r="G760" s="58"/>
      <c r="H760" s="58"/>
      <c r="I760" s="58"/>
      <c r="L760" s="58"/>
      <c r="M760" s="58"/>
      <c r="N760" s="58"/>
      <c r="O760" s="58"/>
    </row>
    <row r="761" spans="4:15">
      <c r="D761" s="58"/>
      <c r="E761" s="58"/>
      <c r="F761" s="58"/>
      <c r="G761" s="58"/>
      <c r="H761" s="58"/>
      <c r="I761" s="58"/>
      <c r="L761" s="58"/>
      <c r="M761" s="58"/>
      <c r="N761" s="58"/>
      <c r="O761" s="58"/>
    </row>
    <row r="762" spans="4:15">
      <c r="D762" s="58"/>
      <c r="E762" s="58"/>
      <c r="F762" s="58"/>
      <c r="G762" s="58"/>
      <c r="H762" s="58"/>
      <c r="I762" s="58"/>
      <c r="L762" s="58"/>
      <c r="M762" s="58"/>
      <c r="N762" s="58"/>
      <c r="O762" s="58"/>
    </row>
    <row r="763" spans="4:15">
      <c r="D763" s="58"/>
      <c r="E763" s="58"/>
      <c r="F763" s="58"/>
      <c r="G763" s="58"/>
      <c r="H763" s="58"/>
      <c r="I763" s="58"/>
      <c r="L763" s="58"/>
      <c r="M763" s="58"/>
      <c r="N763" s="58"/>
      <c r="O763" s="58"/>
    </row>
    <row r="764" spans="4:15">
      <c r="D764" s="58"/>
      <c r="E764" s="58"/>
      <c r="F764" s="58"/>
      <c r="G764" s="58"/>
      <c r="H764" s="58"/>
      <c r="I764" s="58"/>
      <c r="L764" s="58"/>
      <c r="M764" s="58"/>
      <c r="N764" s="58"/>
      <c r="O764" s="58"/>
    </row>
    <row r="765" spans="4:15">
      <c r="D765" s="58"/>
      <c r="E765" s="58"/>
      <c r="F765" s="58"/>
      <c r="G765" s="58"/>
      <c r="H765" s="58"/>
      <c r="I765" s="58"/>
      <c r="L765" s="58"/>
      <c r="M765" s="58"/>
      <c r="N765" s="58"/>
      <c r="O765" s="58"/>
    </row>
    <row r="766" spans="4:15">
      <c r="D766" s="58"/>
      <c r="E766" s="58"/>
      <c r="F766" s="58"/>
      <c r="G766" s="58"/>
      <c r="H766" s="58"/>
      <c r="I766" s="58"/>
      <c r="L766" s="58"/>
      <c r="M766" s="58"/>
      <c r="N766" s="58"/>
      <c r="O766" s="58"/>
    </row>
    <row r="767" spans="4:15">
      <c r="D767" s="58"/>
      <c r="E767" s="58"/>
      <c r="F767" s="58"/>
      <c r="G767" s="58"/>
      <c r="H767" s="58"/>
      <c r="I767" s="58"/>
      <c r="L767" s="58"/>
      <c r="M767" s="58"/>
      <c r="N767" s="58"/>
      <c r="O767" s="58"/>
    </row>
    <row r="768" spans="4:15">
      <c r="D768" s="58"/>
      <c r="E768" s="58"/>
      <c r="F768" s="58"/>
      <c r="G768" s="58"/>
      <c r="H768" s="58"/>
      <c r="I768" s="58"/>
      <c r="L768" s="58"/>
      <c r="M768" s="58"/>
      <c r="N768" s="58"/>
      <c r="O768" s="58"/>
    </row>
    <row r="769" spans="4:15">
      <c r="D769" s="58"/>
      <c r="E769" s="58"/>
      <c r="F769" s="58"/>
      <c r="G769" s="58"/>
      <c r="H769" s="58"/>
      <c r="I769" s="58"/>
      <c r="L769" s="58"/>
      <c r="M769" s="58"/>
      <c r="N769" s="58"/>
      <c r="O769" s="58"/>
    </row>
    <row r="770" spans="4:15">
      <c r="D770" s="58"/>
      <c r="E770" s="58"/>
      <c r="F770" s="58"/>
      <c r="G770" s="58"/>
      <c r="H770" s="58"/>
      <c r="I770" s="58"/>
      <c r="L770" s="58"/>
      <c r="M770" s="58"/>
      <c r="N770" s="58"/>
      <c r="O770" s="58"/>
    </row>
    <row r="771" spans="4:15">
      <c r="D771" s="58"/>
      <c r="E771" s="58"/>
      <c r="F771" s="58"/>
      <c r="G771" s="58"/>
      <c r="H771" s="58"/>
      <c r="I771" s="58"/>
      <c r="L771" s="58"/>
      <c r="M771" s="58"/>
      <c r="N771" s="58"/>
      <c r="O771" s="58"/>
    </row>
    <row r="772" spans="4:15">
      <c r="D772" s="58"/>
      <c r="E772" s="58"/>
      <c r="F772" s="58"/>
      <c r="G772" s="58"/>
      <c r="H772" s="58"/>
      <c r="I772" s="58"/>
      <c r="L772" s="58"/>
      <c r="M772" s="58"/>
      <c r="N772" s="58"/>
      <c r="O772" s="58"/>
    </row>
    <row r="773" spans="4:15">
      <c r="D773" s="58"/>
      <c r="E773" s="58"/>
      <c r="F773" s="58"/>
      <c r="G773" s="58"/>
      <c r="H773" s="58"/>
      <c r="I773" s="58"/>
      <c r="L773" s="58"/>
      <c r="M773" s="58"/>
      <c r="N773" s="58"/>
      <c r="O773" s="58"/>
    </row>
    <row r="774" spans="4:15">
      <c r="D774" s="58"/>
      <c r="E774" s="58"/>
      <c r="F774" s="58"/>
      <c r="G774" s="58"/>
      <c r="H774" s="58"/>
      <c r="I774" s="58"/>
      <c r="L774" s="58"/>
      <c r="M774" s="58"/>
      <c r="N774" s="58"/>
      <c r="O774" s="58"/>
    </row>
    <row r="775" spans="4:15">
      <c r="D775" s="58"/>
      <c r="E775" s="58"/>
      <c r="F775" s="58"/>
      <c r="G775" s="58"/>
      <c r="H775" s="58"/>
      <c r="I775" s="58"/>
      <c r="L775" s="58"/>
      <c r="M775" s="58"/>
      <c r="N775" s="58"/>
      <c r="O775" s="58"/>
    </row>
    <row r="776" spans="4:15">
      <c r="D776" s="58"/>
      <c r="E776" s="58"/>
      <c r="F776" s="58"/>
      <c r="G776" s="58"/>
      <c r="H776" s="58"/>
      <c r="I776" s="58"/>
      <c r="L776" s="58"/>
      <c r="M776" s="58"/>
      <c r="N776" s="58"/>
      <c r="O776" s="58"/>
    </row>
    <row r="777" spans="4:15">
      <c r="D777" s="58"/>
      <c r="E777" s="58"/>
      <c r="F777" s="58"/>
      <c r="G777" s="58"/>
      <c r="H777" s="58"/>
      <c r="I777" s="58"/>
      <c r="L777" s="58"/>
      <c r="M777" s="58"/>
      <c r="N777" s="58"/>
      <c r="O777" s="58"/>
    </row>
    <row r="778" spans="4:15">
      <c r="D778" s="58"/>
      <c r="E778" s="58"/>
      <c r="F778" s="58"/>
      <c r="G778" s="58"/>
      <c r="H778" s="58"/>
      <c r="I778" s="58"/>
      <c r="L778" s="58"/>
      <c r="M778" s="58"/>
      <c r="N778" s="58"/>
      <c r="O778" s="58"/>
    </row>
    <row r="779" spans="4:15">
      <c r="D779" s="58"/>
      <c r="E779" s="58"/>
      <c r="F779" s="58"/>
      <c r="G779" s="58"/>
      <c r="H779" s="58"/>
      <c r="I779" s="58"/>
      <c r="L779" s="58"/>
      <c r="M779" s="58"/>
      <c r="N779" s="58"/>
      <c r="O779" s="58"/>
    </row>
    <row r="780" spans="4:15">
      <c r="D780" s="58"/>
      <c r="E780" s="58"/>
      <c r="F780" s="58"/>
      <c r="G780" s="58"/>
      <c r="H780" s="58"/>
      <c r="I780" s="58"/>
      <c r="L780" s="58"/>
      <c r="M780" s="58"/>
      <c r="N780" s="58"/>
      <c r="O780" s="58"/>
    </row>
    <row r="781" spans="4:15">
      <c r="D781" s="58"/>
      <c r="E781" s="58"/>
      <c r="F781" s="58"/>
      <c r="G781" s="58"/>
      <c r="H781" s="58"/>
      <c r="I781" s="58"/>
      <c r="L781" s="58"/>
      <c r="M781" s="58"/>
      <c r="N781" s="58"/>
      <c r="O781" s="58"/>
    </row>
    <row r="782" spans="4:15">
      <c r="D782" s="58"/>
      <c r="E782" s="58"/>
      <c r="F782" s="58"/>
      <c r="G782" s="58"/>
      <c r="H782" s="58"/>
      <c r="I782" s="58"/>
      <c r="L782" s="58"/>
      <c r="M782" s="58"/>
      <c r="N782" s="58"/>
      <c r="O782" s="58"/>
    </row>
    <row r="783" spans="4:15">
      <c r="D783" s="58"/>
      <c r="E783" s="58"/>
      <c r="F783" s="58"/>
      <c r="G783" s="58"/>
      <c r="H783" s="58"/>
      <c r="I783" s="58"/>
      <c r="L783" s="58"/>
      <c r="M783" s="58"/>
      <c r="N783" s="58"/>
      <c r="O783" s="58"/>
    </row>
    <row r="784" spans="4:15">
      <c r="D784" s="58"/>
      <c r="E784" s="58"/>
      <c r="F784" s="58"/>
      <c r="G784" s="58"/>
      <c r="H784" s="58"/>
      <c r="I784" s="58"/>
      <c r="L784" s="58"/>
      <c r="M784" s="58"/>
      <c r="N784" s="58"/>
      <c r="O784" s="58"/>
    </row>
    <row r="785" spans="4:15">
      <c r="D785" s="58"/>
      <c r="E785" s="58"/>
      <c r="F785" s="58"/>
      <c r="G785" s="58"/>
      <c r="H785" s="58"/>
      <c r="I785" s="58"/>
      <c r="L785" s="58"/>
      <c r="M785" s="58"/>
      <c r="N785" s="58"/>
      <c r="O785" s="58"/>
    </row>
    <row r="786" spans="4:15">
      <c r="D786" s="58"/>
      <c r="E786" s="58"/>
      <c r="F786" s="58"/>
      <c r="G786" s="58"/>
      <c r="H786" s="58"/>
      <c r="I786" s="58"/>
      <c r="L786" s="58"/>
      <c r="M786" s="58"/>
      <c r="N786" s="58"/>
      <c r="O786" s="58"/>
    </row>
    <row r="787" spans="4:15">
      <c r="D787" s="58"/>
      <c r="E787" s="58"/>
      <c r="F787" s="58"/>
      <c r="G787" s="58"/>
      <c r="H787" s="58"/>
      <c r="I787" s="58"/>
      <c r="L787" s="58"/>
      <c r="M787" s="58"/>
      <c r="N787" s="58"/>
      <c r="O787" s="58"/>
    </row>
    <row r="788" spans="4:15">
      <c r="D788" s="58"/>
      <c r="E788" s="58"/>
      <c r="F788" s="58"/>
      <c r="G788" s="58"/>
      <c r="H788" s="58"/>
      <c r="I788" s="58"/>
      <c r="L788" s="58"/>
      <c r="M788" s="58"/>
      <c r="N788" s="58"/>
      <c r="O788" s="58"/>
    </row>
    <row r="789" spans="4:15">
      <c r="D789" s="58"/>
      <c r="E789" s="58"/>
      <c r="F789" s="58"/>
      <c r="G789" s="58"/>
      <c r="H789" s="58"/>
      <c r="I789" s="58"/>
      <c r="L789" s="58"/>
      <c r="M789" s="58"/>
      <c r="N789" s="58"/>
      <c r="O789" s="58"/>
    </row>
    <row r="790" spans="4:15">
      <c r="D790" s="58"/>
      <c r="E790" s="58"/>
      <c r="F790" s="58"/>
      <c r="G790" s="58"/>
      <c r="H790" s="58"/>
      <c r="I790" s="58"/>
      <c r="L790" s="58"/>
      <c r="M790" s="58"/>
      <c r="N790" s="58"/>
      <c r="O790" s="58"/>
    </row>
    <row r="791" spans="4:15">
      <c r="D791" s="58"/>
      <c r="E791" s="58"/>
      <c r="F791" s="58"/>
      <c r="G791" s="58"/>
      <c r="H791" s="58"/>
      <c r="I791" s="58"/>
      <c r="L791" s="58"/>
      <c r="M791" s="58"/>
      <c r="N791" s="58"/>
      <c r="O791" s="58"/>
    </row>
    <row r="792" spans="4:15">
      <c r="D792" s="58"/>
      <c r="E792" s="58"/>
      <c r="F792" s="58"/>
      <c r="G792" s="58"/>
      <c r="H792" s="58"/>
      <c r="I792" s="58"/>
      <c r="L792" s="58"/>
      <c r="M792" s="58"/>
      <c r="N792" s="58"/>
      <c r="O792" s="58"/>
    </row>
    <row r="793" spans="4:15">
      <c r="D793" s="58"/>
      <c r="E793" s="58"/>
      <c r="F793" s="58"/>
      <c r="G793" s="58"/>
      <c r="H793" s="58"/>
      <c r="I793" s="58"/>
      <c r="L793" s="58"/>
      <c r="M793" s="58"/>
      <c r="N793" s="58"/>
      <c r="O793" s="58"/>
    </row>
    <row r="794" spans="4:15">
      <c r="D794" s="58"/>
      <c r="E794" s="58"/>
      <c r="F794" s="58"/>
      <c r="G794" s="58"/>
      <c r="H794" s="58"/>
      <c r="I794" s="58"/>
      <c r="L794" s="58"/>
      <c r="M794" s="58"/>
      <c r="N794" s="58"/>
      <c r="O794" s="58"/>
    </row>
    <row r="795" spans="4:15">
      <c r="D795" s="58"/>
      <c r="E795" s="58"/>
      <c r="F795" s="58"/>
      <c r="G795" s="58"/>
      <c r="H795" s="58"/>
      <c r="I795" s="58"/>
      <c r="L795" s="58"/>
      <c r="M795" s="58"/>
      <c r="N795" s="58"/>
      <c r="O795" s="58"/>
    </row>
    <row r="796" spans="4:15">
      <c r="D796" s="58"/>
      <c r="E796" s="58"/>
      <c r="F796" s="58"/>
      <c r="G796" s="58"/>
      <c r="H796" s="58"/>
      <c r="I796" s="58"/>
      <c r="L796" s="58"/>
      <c r="M796" s="58"/>
      <c r="N796" s="58"/>
      <c r="O796" s="58"/>
    </row>
    <row r="797" spans="4:15">
      <c r="D797" s="58"/>
      <c r="E797" s="58"/>
      <c r="F797" s="58"/>
      <c r="G797" s="58"/>
      <c r="H797" s="58"/>
      <c r="I797" s="58"/>
      <c r="L797" s="58"/>
      <c r="M797" s="58"/>
      <c r="N797" s="58"/>
      <c r="O797" s="58"/>
    </row>
    <row r="798" spans="4:15">
      <c r="D798" s="58"/>
      <c r="E798" s="58"/>
      <c r="F798" s="58"/>
      <c r="G798" s="58"/>
      <c r="H798" s="58"/>
      <c r="I798" s="58"/>
      <c r="L798" s="58"/>
      <c r="M798" s="58"/>
      <c r="N798" s="58"/>
      <c r="O798" s="58"/>
    </row>
    <row r="799" spans="4:15">
      <c r="D799" s="58"/>
      <c r="E799" s="58"/>
      <c r="F799" s="58"/>
      <c r="G799" s="58"/>
      <c r="H799" s="58"/>
      <c r="I799" s="58"/>
      <c r="L799" s="58"/>
      <c r="M799" s="58"/>
      <c r="N799" s="58"/>
      <c r="O799" s="58"/>
    </row>
    <row r="800" spans="4:15">
      <c r="D800" s="58"/>
      <c r="E800" s="58"/>
      <c r="F800" s="58"/>
      <c r="G800" s="58"/>
      <c r="H800" s="58"/>
      <c r="I800" s="58"/>
      <c r="L800" s="58"/>
      <c r="M800" s="58"/>
      <c r="N800" s="58"/>
      <c r="O800" s="58"/>
    </row>
    <row r="801" spans="4:15">
      <c r="D801" s="58"/>
      <c r="E801" s="58"/>
      <c r="F801" s="58"/>
      <c r="G801" s="58"/>
      <c r="H801" s="58"/>
      <c r="I801" s="58"/>
      <c r="L801" s="58"/>
      <c r="M801" s="58"/>
      <c r="N801" s="58"/>
      <c r="O801" s="58"/>
    </row>
    <row r="802" spans="4:15">
      <c r="D802" s="58"/>
      <c r="E802" s="58"/>
      <c r="F802" s="58"/>
      <c r="G802" s="58"/>
      <c r="H802" s="58"/>
      <c r="I802" s="58"/>
      <c r="L802" s="58"/>
      <c r="M802" s="58"/>
      <c r="N802" s="58"/>
      <c r="O802" s="58"/>
    </row>
    <row r="803" spans="4:15">
      <c r="D803" s="58"/>
      <c r="E803" s="58"/>
      <c r="F803" s="58"/>
      <c r="G803" s="58"/>
      <c r="H803" s="58"/>
      <c r="I803" s="58"/>
      <c r="L803" s="58"/>
      <c r="M803" s="58"/>
      <c r="N803" s="58"/>
      <c r="O803" s="58"/>
    </row>
    <row r="804" spans="4:15">
      <c r="D804" s="58"/>
      <c r="E804" s="58"/>
      <c r="F804" s="58"/>
      <c r="G804" s="58"/>
      <c r="H804" s="58"/>
      <c r="I804" s="58"/>
      <c r="L804" s="58"/>
      <c r="M804" s="58"/>
      <c r="N804" s="58"/>
      <c r="O804" s="58"/>
    </row>
    <row r="805" spans="4:15">
      <c r="D805" s="58"/>
      <c r="E805" s="58"/>
      <c r="F805" s="58"/>
      <c r="G805" s="58"/>
      <c r="H805" s="58"/>
      <c r="I805" s="58"/>
      <c r="L805" s="58"/>
      <c r="M805" s="58"/>
      <c r="N805" s="58"/>
      <c r="O805" s="58"/>
    </row>
    <row r="806" spans="4:15">
      <c r="D806" s="58"/>
      <c r="E806" s="58"/>
      <c r="F806" s="58"/>
      <c r="G806" s="58"/>
      <c r="H806" s="58"/>
      <c r="I806" s="58"/>
      <c r="L806" s="58"/>
      <c r="M806" s="58"/>
      <c r="N806" s="58"/>
      <c r="O806" s="58"/>
    </row>
    <row r="807" spans="4:15">
      <c r="D807" s="58"/>
      <c r="E807" s="58"/>
      <c r="F807" s="58"/>
      <c r="G807" s="58"/>
      <c r="H807" s="58"/>
      <c r="I807" s="58"/>
      <c r="L807" s="58"/>
      <c r="M807" s="58"/>
      <c r="N807" s="58"/>
      <c r="O807" s="58"/>
    </row>
    <row r="808" spans="4:15">
      <c r="D808" s="58"/>
      <c r="E808" s="58"/>
      <c r="F808" s="58"/>
      <c r="G808" s="58"/>
      <c r="H808" s="58"/>
      <c r="I808" s="58"/>
      <c r="L808" s="58"/>
      <c r="M808" s="58"/>
      <c r="N808" s="58"/>
      <c r="O808" s="58"/>
    </row>
    <row r="809" spans="4:15">
      <c r="D809" s="58"/>
      <c r="E809" s="58"/>
      <c r="F809" s="58"/>
      <c r="G809" s="58"/>
      <c r="H809" s="58"/>
      <c r="I809" s="58"/>
      <c r="L809" s="58"/>
      <c r="M809" s="58"/>
      <c r="N809" s="58"/>
      <c r="O809" s="58"/>
    </row>
    <row r="810" spans="4:15">
      <c r="D810" s="58"/>
      <c r="E810" s="58"/>
      <c r="F810" s="58"/>
      <c r="G810" s="58"/>
      <c r="H810" s="58"/>
      <c r="I810" s="58"/>
      <c r="L810" s="58"/>
      <c r="M810" s="58"/>
      <c r="N810" s="58"/>
      <c r="O810" s="58"/>
    </row>
    <row r="811" spans="4:15">
      <c r="D811" s="58"/>
      <c r="E811" s="58"/>
      <c r="F811" s="58"/>
      <c r="G811" s="58"/>
      <c r="H811" s="58"/>
      <c r="I811" s="58"/>
      <c r="L811" s="58"/>
      <c r="M811" s="58"/>
      <c r="N811" s="58"/>
      <c r="O811" s="58"/>
    </row>
    <row r="812" spans="4:15">
      <c r="D812" s="58"/>
      <c r="E812" s="58"/>
      <c r="F812" s="58"/>
      <c r="G812" s="58"/>
      <c r="H812" s="58"/>
      <c r="I812" s="58"/>
      <c r="L812" s="58"/>
      <c r="M812" s="58"/>
      <c r="N812" s="58"/>
      <c r="O812" s="58"/>
    </row>
    <row r="813" spans="4:15">
      <c r="D813" s="58"/>
      <c r="E813" s="58"/>
      <c r="F813" s="58"/>
      <c r="G813" s="58"/>
      <c r="H813" s="58"/>
      <c r="I813" s="58"/>
      <c r="L813" s="58"/>
      <c r="M813" s="58"/>
      <c r="N813" s="58"/>
      <c r="O813" s="58"/>
    </row>
    <row r="814" spans="4:15">
      <c r="D814" s="58"/>
      <c r="E814" s="58"/>
      <c r="F814" s="58"/>
      <c r="G814" s="58"/>
      <c r="H814" s="58"/>
      <c r="I814" s="58"/>
      <c r="L814" s="58"/>
      <c r="M814" s="58"/>
      <c r="N814" s="58"/>
      <c r="O814" s="58"/>
    </row>
    <row r="815" spans="4:15">
      <c r="D815" s="58"/>
      <c r="E815" s="58"/>
      <c r="F815" s="58"/>
      <c r="G815" s="58"/>
      <c r="H815" s="58"/>
      <c r="I815" s="58"/>
      <c r="L815" s="58"/>
      <c r="M815" s="58"/>
      <c r="N815" s="58"/>
      <c r="O815" s="58"/>
    </row>
    <row r="816" spans="4:15">
      <c r="D816" s="58"/>
      <c r="E816" s="58"/>
      <c r="F816" s="58"/>
      <c r="G816" s="58"/>
      <c r="H816" s="58"/>
      <c r="I816" s="58"/>
      <c r="L816" s="58"/>
      <c r="M816" s="58"/>
      <c r="N816" s="58"/>
      <c r="O816" s="58"/>
    </row>
    <row r="817" spans="4:15">
      <c r="D817" s="58"/>
      <c r="E817" s="58"/>
      <c r="F817" s="58"/>
      <c r="G817" s="58"/>
      <c r="H817" s="58"/>
      <c r="I817" s="58"/>
      <c r="L817" s="58"/>
      <c r="M817" s="58"/>
      <c r="N817" s="58"/>
      <c r="O817" s="58"/>
    </row>
    <row r="818" spans="4:15">
      <c r="D818" s="58"/>
      <c r="E818" s="58"/>
      <c r="F818" s="58"/>
      <c r="G818" s="58"/>
      <c r="H818" s="58"/>
      <c r="I818" s="58"/>
      <c r="L818" s="58"/>
      <c r="M818" s="58"/>
      <c r="N818" s="58"/>
      <c r="O818" s="58"/>
    </row>
    <row r="819" spans="4:15">
      <c r="D819" s="58"/>
      <c r="E819" s="58"/>
      <c r="F819" s="58"/>
      <c r="G819" s="58"/>
      <c r="H819" s="58"/>
      <c r="I819" s="58"/>
      <c r="L819" s="58"/>
      <c r="M819" s="58"/>
      <c r="N819" s="58"/>
      <c r="O819" s="58"/>
    </row>
    <row r="820" spans="4:15">
      <c r="D820" s="58"/>
      <c r="E820" s="58"/>
      <c r="F820" s="58"/>
      <c r="G820" s="58"/>
      <c r="H820" s="58"/>
      <c r="I820" s="58"/>
      <c r="L820" s="58"/>
      <c r="M820" s="58"/>
      <c r="N820" s="58"/>
      <c r="O820" s="58"/>
    </row>
    <row r="821" spans="4:15">
      <c r="D821" s="58"/>
      <c r="E821" s="58"/>
      <c r="F821" s="58"/>
      <c r="G821" s="58"/>
      <c r="H821" s="58"/>
      <c r="I821" s="58"/>
      <c r="L821" s="58"/>
      <c r="M821" s="58"/>
      <c r="N821" s="58"/>
      <c r="O821" s="58"/>
    </row>
    <row r="822" spans="4:15">
      <c r="D822" s="58"/>
      <c r="E822" s="58"/>
      <c r="F822" s="58"/>
      <c r="G822" s="58"/>
      <c r="H822" s="58"/>
      <c r="I822" s="58"/>
      <c r="L822" s="58"/>
      <c r="M822" s="58"/>
      <c r="N822" s="58"/>
      <c r="O822" s="58"/>
    </row>
    <row r="823" spans="4:15">
      <c r="D823" s="58"/>
      <c r="E823" s="58"/>
      <c r="F823" s="58"/>
      <c r="G823" s="58"/>
      <c r="H823" s="58"/>
      <c r="I823" s="58"/>
      <c r="L823" s="58"/>
      <c r="M823" s="58"/>
      <c r="N823" s="58"/>
      <c r="O823" s="58"/>
    </row>
    <row r="824" spans="4:15">
      <c r="D824" s="58"/>
      <c r="E824" s="58"/>
      <c r="F824" s="58"/>
      <c r="G824" s="58"/>
      <c r="H824" s="58"/>
      <c r="I824" s="58"/>
      <c r="L824" s="58"/>
      <c r="M824" s="58"/>
      <c r="N824" s="58"/>
      <c r="O824" s="58"/>
    </row>
    <row r="825" spans="4:15">
      <c r="D825" s="58"/>
      <c r="E825" s="58"/>
      <c r="F825" s="58"/>
      <c r="G825" s="58"/>
      <c r="H825" s="58"/>
      <c r="I825" s="58"/>
      <c r="L825" s="58"/>
      <c r="M825" s="58"/>
      <c r="N825" s="58"/>
      <c r="O825" s="58"/>
    </row>
    <row r="826" spans="4:15">
      <c r="D826" s="58"/>
      <c r="E826" s="58"/>
      <c r="F826" s="58"/>
      <c r="G826" s="58"/>
      <c r="H826" s="58"/>
      <c r="I826" s="58"/>
      <c r="L826" s="58"/>
      <c r="M826" s="58"/>
      <c r="N826" s="58"/>
      <c r="O826" s="58"/>
    </row>
    <row r="827" spans="4:15">
      <c r="D827" s="58"/>
      <c r="E827" s="58"/>
      <c r="F827" s="58"/>
      <c r="G827" s="58"/>
      <c r="H827" s="58"/>
      <c r="I827" s="58"/>
      <c r="L827" s="58"/>
      <c r="M827" s="58"/>
      <c r="N827" s="58"/>
      <c r="O827" s="58"/>
    </row>
    <row r="828" spans="4:15">
      <c r="D828" s="58"/>
      <c r="E828" s="58"/>
      <c r="F828" s="58"/>
      <c r="G828" s="58"/>
      <c r="H828" s="58"/>
      <c r="I828" s="58"/>
      <c r="L828" s="58"/>
      <c r="M828" s="58"/>
      <c r="N828" s="58"/>
      <c r="O828" s="58"/>
    </row>
    <row r="829" spans="4:15">
      <c r="D829" s="58"/>
      <c r="E829" s="58"/>
      <c r="F829" s="58"/>
      <c r="G829" s="58"/>
      <c r="H829" s="58"/>
      <c r="I829" s="58"/>
      <c r="L829" s="58"/>
      <c r="M829" s="58"/>
      <c r="N829" s="58"/>
      <c r="O829" s="58"/>
    </row>
    <row r="830" spans="4:15">
      <c r="D830" s="58"/>
      <c r="E830" s="58"/>
      <c r="F830" s="58"/>
      <c r="G830" s="58"/>
      <c r="H830" s="58"/>
      <c r="I830" s="58"/>
      <c r="L830" s="58"/>
      <c r="M830" s="58"/>
      <c r="N830" s="58"/>
      <c r="O830" s="58"/>
    </row>
    <row r="831" spans="4:15">
      <c r="D831" s="58"/>
      <c r="E831" s="58"/>
      <c r="F831" s="58"/>
      <c r="G831" s="58"/>
      <c r="H831" s="58"/>
      <c r="I831" s="58"/>
      <c r="L831" s="58"/>
      <c r="M831" s="58"/>
      <c r="N831" s="58"/>
      <c r="O831" s="58"/>
    </row>
    <row r="832" spans="4:15">
      <c r="D832" s="58"/>
      <c r="E832" s="58"/>
      <c r="F832" s="58"/>
      <c r="G832" s="58"/>
      <c r="H832" s="58"/>
      <c r="I832" s="58"/>
      <c r="L832" s="58"/>
      <c r="M832" s="58"/>
      <c r="N832" s="58"/>
      <c r="O832" s="58"/>
    </row>
    <row r="833" spans="4:15">
      <c r="D833" s="58"/>
      <c r="E833" s="58"/>
      <c r="F833" s="58"/>
      <c r="G833" s="58"/>
      <c r="H833" s="58"/>
      <c r="I833" s="58"/>
      <c r="L833" s="58"/>
      <c r="M833" s="58"/>
      <c r="N833" s="58"/>
      <c r="O833" s="58"/>
    </row>
    <row r="834" spans="4:15">
      <c r="D834" s="58"/>
      <c r="E834" s="58"/>
      <c r="F834" s="58"/>
      <c r="G834" s="58"/>
      <c r="H834" s="58"/>
      <c r="I834" s="58"/>
      <c r="L834" s="58"/>
      <c r="M834" s="58"/>
      <c r="N834" s="58"/>
      <c r="O834" s="58"/>
    </row>
    <row r="835" spans="4:15">
      <c r="D835" s="58"/>
      <c r="E835" s="58"/>
      <c r="F835" s="58"/>
      <c r="G835" s="58"/>
      <c r="H835" s="58"/>
      <c r="I835" s="58"/>
      <c r="L835" s="58"/>
      <c r="M835" s="58"/>
      <c r="N835" s="58"/>
      <c r="O835" s="58"/>
    </row>
    <row r="836" spans="4:15">
      <c r="D836" s="58"/>
      <c r="E836" s="58"/>
      <c r="F836" s="58"/>
      <c r="G836" s="58"/>
      <c r="H836" s="58"/>
      <c r="I836" s="58"/>
      <c r="L836" s="58"/>
      <c r="M836" s="58"/>
      <c r="N836" s="58"/>
      <c r="O836" s="58"/>
    </row>
    <row r="837" spans="4:15">
      <c r="D837" s="58"/>
      <c r="E837" s="58"/>
      <c r="F837" s="58"/>
      <c r="G837" s="58"/>
      <c r="H837" s="58"/>
      <c r="I837" s="58"/>
      <c r="L837" s="58"/>
      <c r="M837" s="58"/>
      <c r="N837" s="58"/>
      <c r="O837" s="58"/>
    </row>
    <row r="838" spans="4:15">
      <c r="D838" s="58"/>
      <c r="E838" s="58"/>
      <c r="F838" s="58"/>
      <c r="G838" s="58"/>
      <c r="H838" s="58"/>
      <c r="I838" s="58"/>
      <c r="L838" s="58"/>
      <c r="M838" s="58"/>
      <c r="N838" s="58"/>
      <c r="O838" s="58"/>
    </row>
    <row r="839" spans="4:15">
      <c r="D839" s="58"/>
      <c r="E839" s="58"/>
      <c r="F839" s="58"/>
      <c r="G839" s="58"/>
      <c r="H839" s="58"/>
      <c r="I839" s="58"/>
      <c r="L839" s="58"/>
      <c r="M839" s="58"/>
      <c r="N839" s="58"/>
      <c r="O839" s="58"/>
    </row>
    <row r="840" spans="4:15">
      <c r="D840" s="58"/>
      <c r="E840" s="58"/>
      <c r="F840" s="58"/>
      <c r="G840" s="58"/>
      <c r="H840" s="58"/>
      <c r="I840" s="58"/>
      <c r="L840" s="58"/>
      <c r="M840" s="58"/>
      <c r="N840" s="58"/>
      <c r="O840" s="58"/>
    </row>
    <row r="841" spans="4:15">
      <c r="D841" s="58"/>
      <c r="E841" s="58"/>
      <c r="F841" s="58"/>
      <c r="G841" s="58"/>
      <c r="H841" s="58"/>
      <c r="I841" s="58"/>
      <c r="L841" s="58"/>
      <c r="M841" s="58"/>
      <c r="N841" s="58"/>
      <c r="O841" s="58"/>
    </row>
    <row r="842" spans="4:15">
      <c r="D842" s="58"/>
      <c r="E842" s="58"/>
      <c r="F842" s="58"/>
      <c r="G842" s="58"/>
      <c r="H842" s="58"/>
      <c r="I842" s="58"/>
      <c r="L842" s="58"/>
      <c r="M842" s="58"/>
      <c r="N842" s="58"/>
      <c r="O842" s="58"/>
    </row>
    <row r="843" spans="4:15">
      <c r="D843" s="58"/>
      <c r="E843" s="58"/>
      <c r="F843" s="58"/>
      <c r="G843" s="58"/>
      <c r="H843" s="58"/>
      <c r="I843" s="58"/>
      <c r="L843" s="58"/>
      <c r="M843" s="58"/>
      <c r="N843" s="58"/>
      <c r="O843" s="58"/>
    </row>
    <row r="844" spans="4:15">
      <c r="D844" s="58"/>
      <c r="E844" s="58"/>
      <c r="F844" s="58"/>
      <c r="G844" s="58"/>
      <c r="H844" s="58"/>
      <c r="I844" s="58"/>
      <c r="L844" s="58"/>
      <c r="M844" s="58"/>
      <c r="N844" s="58"/>
      <c r="O844" s="58"/>
    </row>
    <row r="845" spans="4:15">
      <c r="D845" s="58"/>
      <c r="E845" s="58"/>
      <c r="F845" s="58"/>
      <c r="G845" s="58"/>
      <c r="H845" s="58"/>
      <c r="I845" s="58"/>
      <c r="L845" s="58"/>
      <c r="M845" s="58"/>
      <c r="N845" s="58"/>
      <c r="O845" s="58"/>
    </row>
    <row r="846" spans="4:15">
      <c r="D846" s="58"/>
      <c r="E846" s="58"/>
      <c r="F846" s="58"/>
      <c r="G846" s="58"/>
      <c r="H846" s="58"/>
      <c r="I846" s="58"/>
      <c r="L846" s="58"/>
      <c r="M846" s="58"/>
      <c r="N846" s="58"/>
      <c r="O846" s="58"/>
    </row>
    <row r="847" spans="4:15">
      <c r="D847" s="58"/>
      <c r="E847" s="58"/>
      <c r="F847" s="58"/>
      <c r="G847" s="58"/>
      <c r="H847" s="58"/>
      <c r="I847" s="58"/>
      <c r="L847" s="58"/>
      <c r="M847" s="58"/>
      <c r="N847" s="58"/>
      <c r="O847" s="58"/>
    </row>
    <row r="848" spans="4:15">
      <c r="D848" s="58"/>
      <c r="E848" s="58"/>
      <c r="F848" s="58"/>
      <c r="G848" s="58"/>
      <c r="H848" s="58"/>
      <c r="I848" s="58"/>
      <c r="L848" s="58"/>
      <c r="M848" s="58"/>
      <c r="N848" s="58"/>
      <c r="O848" s="58"/>
    </row>
    <row r="849" spans="4:15">
      <c r="D849" s="58"/>
      <c r="E849" s="58"/>
      <c r="F849" s="58"/>
      <c r="G849" s="58"/>
      <c r="H849" s="58"/>
      <c r="I849" s="58"/>
      <c r="L849" s="58"/>
      <c r="M849" s="58"/>
      <c r="N849" s="58"/>
      <c r="O849" s="58"/>
    </row>
    <row r="850" spans="4:15">
      <c r="D850" s="58"/>
      <c r="E850" s="58"/>
      <c r="F850" s="58"/>
      <c r="G850" s="58"/>
      <c r="H850" s="58"/>
      <c r="I850" s="58"/>
      <c r="L850" s="58"/>
      <c r="M850" s="58"/>
      <c r="N850" s="58"/>
      <c r="O850" s="58"/>
    </row>
    <row r="851" spans="4:15">
      <c r="D851" s="58"/>
      <c r="E851" s="58"/>
      <c r="F851" s="58"/>
      <c r="G851" s="58"/>
      <c r="H851" s="58"/>
      <c r="I851" s="58"/>
      <c r="L851" s="58"/>
      <c r="M851" s="58"/>
      <c r="N851" s="58"/>
      <c r="O851" s="58"/>
    </row>
    <row r="852" spans="4:15">
      <c r="D852" s="58"/>
      <c r="E852" s="58"/>
      <c r="F852" s="58"/>
      <c r="G852" s="58"/>
      <c r="H852" s="58"/>
      <c r="I852" s="58"/>
      <c r="L852" s="58"/>
      <c r="M852" s="58"/>
      <c r="N852" s="58"/>
      <c r="O852" s="58"/>
    </row>
    <row r="853" spans="4:15">
      <c r="D853" s="58"/>
      <c r="E853" s="58"/>
      <c r="F853" s="58"/>
      <c r="G853" s="58"/>
      <c r="H853" s="58"/>
      <c r="I853" s="58"/>
      <c r="L853" s="58"/>
      <c r="M853" s="58"/>
      <c r="N853" s="58"/>
      <c r="O853" s="58"/>
    </row>
    <row r="854" spans="4:15">
      <c r="D854" s="58"/>
      <c r="E854" s="58"/>
      <c r="F854" s="58"/>
      <c r="G854" s="58"/>
      <c r="H854" s="58"/>
      <c r="I854" s="58"/>
      <c r="L854" s="58"/>
      <c r="M854" s="58"/>
      <c r="N854" s="58"/>
      <c r="O854" s="58"/>
    </row>
    <row r="855" spans="4:15">
      <c r="D855" s="58"/>
      <c r="E855" s="58"/>
      <c r="F855" s="58"/>
      <c r="G855" s="58"/>
      <c r="H855" s="58"/>
      <c r="I855" s="58"/>
      <c r="L855" s="58"/>
      <c r="M855" s="58"/>
      <c r="N855" s="58"/>
      <c r="O855" s="58"/>
    </row>
    <row r="856" spans="4:15">
      <c r="D856" s="58"/>
      <c r="E856" s="58"/>
      <c r="F856" s="58"/>
      <c r="G856" s="58"/>
      <c r="H856" s="58"/>
      <c r="I856" s="58"/>
      <c r="L856" s="58"/>
      <c r="M856" s="58"/>
      <c r="N856" s="58"/>
      <c r="O856" s="58"/>
    </row>
    <row r="857" spans="4:15">
      <c r="D857" s="58"/>
      <c r="E857" s="58"/>
      <c r="F857" s="58"/>
      <c r="G857" s="58"/>
      <c r="H857" s="58"/>
      <c r="I857" s="58"/>
      <c r="L857" s="58"/>
      <c r="M857" s="58"/>
      <c r="N857" s="58"/>
      <c r="O857" s="58"/>
    </row>
    <row r="858" spans="4:15">
      <c r="D858" s="58"/>
      <c r="E858" s="58"/>
      <c r="F858" s="58"/>
      <c r="G858" s="58"/>
      <c r="H858" s="58"/>
      <c r="I858" s="58"/>
      <c r="L858" s="58"/>
      <c r="M858" s="58"/>
      <c r="N858" s="58"/>
      <c r="O858" s="58"/>
    </row>
    <row r="859" spans="4:15">
      <c r="D859" s="58"/>
      <c r="E859" s="58"/>
      <c r="F859" s="58"/>
      <c r="G859" s="58"/>
      <c r="H859" s="58"/>
      <c r="I859" s="58"/>
      <c r="L859" s="58"/>
      <c r="M859" s="58"/>
      <c r="N859" s="58"/>
      <c r="O859" s="58"/>
    </row>
    <row r="860" spans="4:15">
      <c r="D860" s="58"/>
      <c r="E860" s="58"/>
      <c r="F860" s="58"/>
      <c r="G860" s="58"/>
      <c r="H860" s="58"/>
      <c r="I860" s="58"/>
      <c r="L860" s="58"/>
      <c r="M860" s="58"/>
      <c r="N860" s="58"/>
      <c r="O860" s="58"/>
    </row>
    <row r="861" spans="4:15">
      <c r="D861" s="58"/>
      <c r="E861" s="58"/>
      <c r="F861" s="58"/>
      <c r="G861" s="58"/>
      <c r="H861" s="58"/>
      <c r="I861" s="58"/>
      <c r="L861" s="58"/>
      <c r="M861" s="58"/>
      <c r="N861" s="58"/>
      <c r="O861" s="58"/>
    </row>
    <row r="862" spans="4:15">
      <c r="D862" s="58"/>
      <c r="E862" s="58"/>
      <c r="F862" s="58"/>
      <c r="G862" s="58"/>
      <c r="H862" s="58"/>
      <c r="I862" s="58"/>
      <c r="L862" s="58"/>
      <c r="M862" s="58"/>
      <c r="N862" s="58"/>
      <c r="O862" s="58"/>
    </row>
    <row r="863" spans="4:15">
      <c r="D863" s="58"/>
      <c r="E863" s="58"/>
      <c r="F863" s="58"/>
      <c r="G863" s="58"/>
      <c r="H863" s="58"/>
      <c r="I863" s="58"/>
      <c r="L863" s="58"/>
      <c r="M863" s="58"/>
      <c r="N863" s="58"/>
      <c r="O863" s="58"/>
    </row>
    <row r="864" spans="4:15">
      <c r="D864" s="58"/>
      <c r="E864" s="58"/>
      <c r="F864" s="58"/>
      <c r="G864" s="58"/>
      <c r="H864" s="58"/>
      <c r="I864" s="58"/>
      <c r="L864" s="58"/>
      <c r="M864" s="58"/>
      <c r="N864" s="58"/>
      <c r="O864" s="58"/>
    </row>
  </sheetData>
  <protectedRanges>
    <protectedRange password="CC6F" sqref="B44" name="ช่วง1_5_2_1_2_2_1"/>
  </protectedRanges>
  <mergeCells count="225">
    <mergeCell ref="A121:R121"/>
    <mergeCell ref="A1:R1"/>
    <mergeCell ref="D125:F125"/>
    <mergeCell ref="A137:B137"/>
    <mergeCell ref="B141:D141"/>
    <mergeCell ref="B142:D142"/>
    <mergeCell ref="B143:D143"/>
    <mergeCell ref="R125:R127"/>
    <mergeCell ref="E126:E127"/>
    <mergeCell ref="F126:F127"/>
    <mergeCell ref="P126:P127"/>
    <mergeCell ref="Q126:Q127"/>
    <mergeCell ref="K125:K127"/>
    <mergeCell ref="L125:L127"/>
    <mergeCell ref="M125:M127"/>
    <mergeCell ref="N125:N127"/>
    <mergeCell ref="O125:O127"/>
    <mergeCell ref="P125:Q125"/>
    <mergeCell ref="A138:P138"/>
    <mergeCell ref="A122:R122"/>
    <mergeCell ref="A123:R123"/>
    <mergeCell ref="A124:R124"/>
    <mergeCell ref="A125:A127"/>
    <mergeCell ref="B125:B127"/>
    <mergeCell ref="C125:C127"/>
    <mergeCell ref="G125:G127"/>
    <mergeCell ref="H125:H127"/>
    <mergeCell ref="I125:I127"/>
    <mergeCell ref="J125:J127"/>
    <mergeCell ref="I100:I101"/>
    <mergeCell ref="J100:J101"/>
    <mergeCell ref="K100:K101"/>
    <mergeCell ref="P100:Q100"/>
    <mergeCell ref="A110:C110"/>
    <mergeCell ref="A111:O111"/>
    <mergeCell ref="A104:R104"/>
    <mergeCell ref="A105:R105"/>
    <mergeCell ref="A106:R106"/>
    <mergeCell ref="A107:A108"/>
    <mergeCell ref="B107:B108"/>
    <mergeCell ref="C107:C108"/>
    <mergeCell ref="D107:F107"/>
    <mergeCell ref="G107:G108"/>
    <mergeCell ref="H107:H108"/>
    <mergeCell ref="I107:I108"/>
    <mergeCell ref="J107:J108"/>
    <mergeCell ref="K107:K108"/>
    <mergeCell ref="P107:Q107"/>
    <mergeCell ref="R100:R101"/>
    <mergeCell ref="A103:C103"/>
    <mergeCell ref="A100:A101"/>
    <mergeCell ref="B100:B101"/>
    <mergeCell ref="C100:C101"/>
    <mergeCell ref="D100:F100"/>
    <mergeCell ref="G100:G101"/>
    <mergeCell ref="H100:H101"/>
    <mergeCell ref="B92:D92"/>
    <mergeCell ref="B93:D93"/>
    <mergeCell ref="B94:D94"/>
    <mergeCell ref="A97:R97"/>
    <mergeCell ref="A98:R98"/>
    <mergeCell ref="A99:R99"/>
    <mergeCell ref="I85:I86"/>
    <mergeCell ref="J85:J86"/>
    <mergeCell ref="K85:K86"/>
    <mergeCell ref="P85:Q85"/>
    <mergeCell ref="R85:R86"/>
    <mergeCell ref="A88:C88"/>
    <mergeCell ref="A80:B80"/>
    <mergeCell ref="A82:R82"/>
    <mergeCell ref="A83:R83"/>
    <mergeCell ref="A84:R84"/>
    <mergeCell ref="A85:A86"/>
    <mergeCell ref="B85:B86"/>
    <mergeCell ref="C85:C86"/>
    <mergeCell ref="D85:F85"/>
    <mergeCell ref="G85:G86"/>
    <mergeCell ref="H85:H86"/>
    <mergeCell ref="A75:A77"/>
    <mergeCell ref="B75:B77"/>
    <mergeCell ref="C75:C77"/>
    <mergeCell ref="D75:F75"/>
    <mergeCell ref="G75:G77"/>
    <mergeCell ref="H75:H77"/>
    <mergeCell ref="I75:I77"/>
    <mergeCell ref="P75:Q75"/>
    <mergeCell ref="R75:R77"/>
    <mergeCell ref="D76:D77"/>
    <mergeCell ref="E76:E77"/>
    <mergeCell ref="F76:F77"/>
    <mergeCell ref="P76:P77"/>
    <mergeCell ref="Q76:Q77"/>
    <mergeCell ref="J75:J77"/>
    <mergeCell ref="K75:K77"/>
    <mergeCell ref="L75:L77"/>
    <mergeCell ref="M75:M77"/>
    <mergeCell ref="N75:N77"/>
    <mergeCell ref="O75:O77"/>
    <mergeCell ref="A70:B70"/>
    <mergeCell ref="L66:L68"/>
    <mergeCell ref="M66:M68"/>
    <mergeCell ref="N66:N68"/>
    <mergeCell ref="O66:O68"/>
    <mergeCell ref="P66:Q66"/>
    <mergeCell ref="A72:R72"/>
    <mergeCell ref="A73:R73"/>
    <mergeCell ref="A74:R74"/>
    <mergeCell ref="R66:R68"/>
    <mergeCell ref="A65:R65"/>
    <mergeCell ref="A66:A68"/>
    <mergeCell ref="B66:B68"/>
    <mergeCell ref="C66:C68"/>
    <mergeCell ref="D66:F66"/>
    <mergeCell ref="G66:G68"/>
    <mergeCell ref="H66:H68"/>
    <mergeCell ref="I66:I68"/>
    <mergeCell ref="J66:J68"/>
    <mergeCell ref="K66:K68"/>
    <mergeCell ref="D67:D68"/>
    <mergeCell ref="E67:E68"/>
    <mergeCell ref="F67:F68"/>
    <mergeCell ref="P67:P68"/>
    <mergeCell ref="Q67:Q68"/>
    <mergeCell ref="A55:B55"/>
    <mergeCell ref="B58:D58"/>
    <mergeCell ref="B59:D59"/>
    <mergeCell ref="B60:D60"/>
    <mergeCell ref="A63:R63"/>
    <mergeCell ref="A64:R64"/>
    <mergeCell ref="O51:O53"/>
    <mergeCell ref="P51:Q51"/>
    <mergeCell ref="R51:R53"/>
    <mergeCell ref="D52:D53"/>
    <mergeCell ref="E52:E53"/>
    <mergeCell ref="F52:F53"/>
    <mergeCell ref="P52:P53"/>
    <mergeCell ref="Q52:Q53"/>
    <mergeCell ref="I51:I53"/>
    <mergeCell ref="J51:J53"/>
    <mergeCell ref="K51:K53"/>
    <mergeCell ref="L51:L53"/>
    <mergeCell ref="M51:M53"/>
    <mergeCell ref="N51:N53"/>
    <mergeCell ref="A46:B46"/>
    <mergeCell ref="A48:R48"/>
    <mergeCell ref="A49:R49"/>
    <mergeCell ref="A50:R50"/>
    <mergeCell ref="A51:A53"/>
    <mergeCell ref="B51:B53"/>
    <mergeCell ref="C51:C53"/>
    <mergeCell ref="D51:F51"/>
    <mergeCell ref="G51:G53"/>
    <mergeCell ref="H51:H53"/>
    <mergeCell ref="A38:R38"/>
    <mergeCell ref="A39:R39"/>
    <mergeCell ref="A40:R40"/>
    <mergeCell ref="A41:A43"/>
    <mergeCell ref="B41:B43"/>
    <mergeCell ref="C41:C43"/>
    <mergeCell ref="D41:F41"/>
    <mergeCell ref="G41:G43"/>
    <mergeCell ref="H41:H43"/>
    <mergeCell ref="I41:I43"/>
    <mergeCell ref="P41:Q41"/>
    <mergeCell ref="R41:R43"/>
    <mergeCell ref="D42:D43"/>
    <mergeCell ref="E42:E43"/>
    <mergeCell ref="F42:F43"/>
    <mergeCell ref="P42:P43"/>
    <mergeCell ref="Q42:Q43"/>
    <mergeCell ref="J41:J43"/>
    <mergeCell ref="K41:K43"/>
    <mergeCell ref="L41:L43"/>
    <mergeCell ref="M41:M43"/>
    <mergeCell ref="N41:N43"/>
    <mergeCell ref="O41:O43"/>
    <mergeCell ref="I32:I33"/>
    <mergeCell ref="J32:J33"/>
    <mergeCell ref="K32:K33"/>
    <mergeCell ref="P32:Q32"/>
    <mergeCell ref="R32:R33"/>
    <mergeCell ref="A36:B36"/>
    <mergeCell ref="B26:D26"/>
    <mergeCell ref="A29:R29"/>
    <mergeCell ref="A30:R30"/>
    <mergeCell ref="A31:R31"/>
    <mergeCell ref="A32:A33"/>
    <mergeCell ref="B32:B33"/>
    <mergeCell ref="C32:C33"/>
    <mergeCell ref="D32:F32"/>
    <mergeCell ref="G32:G33"/>
    <mergeCell ref="H32:H33"/>
    <mergeCell ref="A13:R13"/>
    <mergeCell ref="A14:A15"/>
    <mergeCell ref="B14:B15"/>
    <mergeCell ref="C14:C15"/>
    <mergeCell ref="D14:F14"/>
    <mergeCell ref="G14:G15"/>
    <mergeCell ref="H14:H15"/>
    <mergeCell ref="I14:I15"/>
    <mergeCell ref="J14:J15"/>
    <mergeCell ref="R107:R108"/>
    <mergeCell ref="J5:J6"/>
    <mergeCell ref="K5:K6"/>
    <mergeCell ref="P5:Q5"/>
    <mergeCell ref="R5:R6"/>
    <mergeCell ref="A10:C10"/>
    <mergeCell ref="A11:R11"/>
    <mergeCell ref="A2:R2"/>
    <mergeCell ref="A3:R3"/>
    <mergeCell ref="A4:R4"/>
    <mergeCell ref="A5:A6"/>
    <mergeCell ref="B5:B6"/>
    <mergeCell ref="C5:C6"/>
    <mergeCell ref="D5:F5"/>
    <mergeCell ref="G5:G6"/>
    <mergeCell ref="H5:H6"/>
    <mergeCell ref="I5:I6"/>
    <mergeCell ref="K14:K15"/>
    <mergeCell ref="P14:Q14"/>
    <mergeCell ref="R14:R15"/>
    <mergeCell ref="A22:D22"/>
    <mergeCell ref="B24:D24"/>
    <mergeCell ref="B25:D25"/>
    <mergeCell ref="A12:R12"/>
  </mergeCells>
  <pageMargins left="0.23622047244094491" right="0.23622047244094491" top="0.37" bottom="0.39370078740157483" header="0.2" footer="0.15748031496062992"/>
  <pageSetup paperSize="9" scale="78" fitToWidth="0" fitToHeight="0" orientation="landscape" verticalDpi="100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9226F-BE57-4AB6-AA8C-A5850FB26BDA}">
  <sheetPr>
    <tabColor theme="6"/>
  </sheetPr>
  <dimension ref="A1:W82"/>
  <sheetViews>
    <sheetView zoomScale="80" zoomScaleNormal="80" workbookViewId="0">
      <selection activeCell="D10" sqref="D10"/>
    </sheetView>
  </sheetViews>
  <sheetFormatPr defaultColWidth="9" defaultRowHeight="24.6"/>
  <cols>
    <col min="1" max="1" width="5.69921875" style="291" customWidth="1"/>
    <col min="2" max="2" width="42.3984375" style="254" customWidth="1"/>
    <col min="3" max="3" width="8" style="905" customWidth="1"/>
    <col min="4" max="4" width="14.3984375" style="293" customWidth="1"/>
    <col min="5" max="5" width="9" style="254" customWidth="1"/>
    <col min="6" max="6" width="7.3984375" style="291" bestFit="1" customWidth="1"/>
    <col min="7" max="7" width="5.3984375" style="254" bestFit="1" customWidth="1"/>
    <col min="8" max="8" width="6" style="254" bestFit="1" customWidth="1"/>
    <col min="9" max="9" width="6.296875" style="291" customWidth="1"/>
    <col min="10" max="10" width="6.09765625" style="254" customWidth="1"/>
    <col min="11" max="12" width="8.09765625" style="254" bestFit="1" customWidth="1"/>
    <col min="13" max="13" width="10.3984375" style="254" customWidth="1"/>
    <col min="14" max="14" width="10.09765625" style="254" customWidth="1"/>
    <col min="15" max="15" width="10" style="254" customWidth="1"/>
    <col min="16" max="16" width="12.69921875" style="294" customWidth="1"/>
    <col min="17" max="17" width="14.3984375" style="294" customWidth="1"/>
    <col min="18" max="18" width="18.3984375" style="254" hidden="1" customWidth="1"/>
    <col min="19" max="19" width="17" style="254" hidden="1" customWidth="1"/>
    <col min="20" max="20" width="9.69921875" style="254" hidden="1" customWidth="1"/>
    <col min="21" max="21" width="21.3984375" style="254" customWidth="1"/>
    <col min="22" max="22" width="9" style="254"/>
    <col min="23" max="23" width="11.3984375" style="254" bestFit="1" customWidth="1"/>
    <col min="24" max="16384" width="9" style="254"/>
  </cols>
  <sheetData>
    <row r="1" spans="1:20" s="237" customFormat="1">
      <c r="A1" s="1247" t="s">
        <v>604</v>
      </c>
      <c r="B1" s="1247"/>
      <c r="C1" s="1247"/>
      <c r="D1" s="1247"/>
      <c r="E1" s="1247"/>
      <c r="F1" s="1247"/>
      <c r="G1" s="1247"/>
      <c r="H1" s="1247"/>
      <c r="I1" s="1247"/>
      <c r="J1" s="1247"/>
      <c r="K1" s="1247"/>
      <c r="L1" s="1247"/>
      <c r="M1" s="1247"/>
      <c r="N1" s="1247"/>
      <c r="O1" s="1247"/>
      <c r="P1" s="1247"/>
      <c r="Q1" s="1247"/>
    </row>
    <row r="2" spans="1:20" s="237" customFormat="1">
      <c r="A2" s="1248" t="s">
        <v>605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8"/>
      <c r="P2" s="1248"/>
      <c r="Q2" s="1248"/>
    </row>
    <row r="3" spans="1:20" s="237" customFormat="1">
      <c r="A3" s="1263" t="s">
        <v>1530</v>
      </c>
      <c r="B3" s="238" t="s">
        <v>383</v>
      </c>
      <c r="C3" s="881"/>
      <c r="D3" s="240"/>
      <c r="E3" s="1244" t="s">
        <v>384</v>
      </c>
      <c r="F3" s="1246"/>
      <c r="G3" s="1243" t="s">
        <v>385</v>
      </c>
      <c r="H3" s="1243"/>
      <c r="I3" s="1243"/>
      <c r="J3" s="1243"/>
      <c r="K3" s="1243"/>
      <c r="L3" s="1243"/>
      <c r="M3" s="1244" t="s">
        <v>386</v>
      </c>
      <c r="N3" s="1245"/>
      <c r="O3" s="1246"/>
      <c r="P3" s="1243" t="s">
        <v>387</v>
      </c>
      <c r="Q3" s="1243"/>
      <c r="R3" s="241"/>
      <c r="T3" s="241"/>
    </row>
    <row r="4" spans="1:20" s="287" customFormat="1" ht="123">
      <c r="A4" s="1264"/>
      <c r="B4" s="238" t="s">
        <v>388</v>
      </c>
      <c r="C4" s="882" t="s">
        <v>195</v>
      </c>
      <c r="D4" s="298" t="s">
        <v>212</v>
      </c>
      <c r="E4" s="299" t="s">
        <v>389</v>
      </c>
      <c r="F4" s="272" t="s">
        <v>606</v>
      </c>
      <c r="G4" s="272" t="s">
        <v>390</v>
      </c>
      <c r="H4" s="272" t="s">
        <v>391</v>
      </c>
      <c r="I4" s="272" t="s">
        <v>1537</v>
      </c>
      <c r="J4" s="272" t="s">
        <v>392</v>
      </c>
      <c r="K4" s="272" t="s">
        <v>393</v>
      </c>
      <c r="L4" s="272" t="s">
        <v>394</v>
      </c>
      <c r="M4" s="272" t="s">
        <v>395</v>
      </c>
      <c r="N4" s="272" t="s">
        <v>396</v>
      </c>
      <c r="O4" s="272" t="s">
        <v>397</v>
      </c>
      <c r="P4" s="300" t="s">
        <v>607</v>
      </c>
      <c r="Q4" s="300" t="s">
        <v>398</v>
      </c>
      <c r="R4" s="238" t="s">
        <v>399</v>
      </c>
      <c r="S4" s="297" t="s">
        <v>400</v>
      </c>
      <c r="T4" s="238" t="s">
        <v>213</v>
      </c>
    </row>
    <row r="5" spans="1:20" s="287" customFormat="1">
      <c r="A5" s="1259" t="s">
        <v>1531</v>
      </c>
      <c r="B5" s="1260"/>
      <c r="C5" s="1260"/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0"/>
      <c r="P5" s="1260"/>
      <c r="Q5" s="1260"/>
      <c r="R5" s="1260"/>
      <c r="S5" s="1260"/>
      <c r="T5" s="1261"/>
    </row>
    <row r="6" spans="1:20" s="287" customFormat="1">
      <c r="A6" s="242"/>
      <c r="B6" s="858" t="s">
        <v>520</v>
      </c>
      <c r="C6" s="882">
        <v>2</v>
      </c>
      <c r="D6" s="907">
        <v>247319.36</v>
      </c>
      <c r="E6" s="299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300"/>
      <c r="Q6" s="305">
        <f>D6</f>
        <v>247319.36</v>
      </c>
      <c r="R6" s="238"/>
      <c r="S6" s="297"/>
      <c r="T6" s="238"/>
    </row>
    <row r="7" spans="1:20" s="287" customFormat="1">
      <c r="A7" s="1259" t="s">
        <v>1509</v>
      </c>
      <c r="B7" s="1260"/>
      <c r="C7" s="1260"/>
      <c r="D7" s="1260"/>
      <c r="E7" s="1260"/>
      <c r="F7" s="1260"/>
      <c r="G7" s="1260"/>
      <c r="H7" s="1260"/>
      <c r="I7" s="1260"/>
      <c r="J7" s="1260"/>
      <c r="K7" s="1260"/>
      <c r="L7" s="1260"/>
      <c r="M7" s="1260"/>
      <c r="N7" s="1260"/>
      <c r="O7" s="1260"/>
      <c r="P7" s="1260"/>
      <c r="Q7" s="1260"/>
      <c r="R7" s="1260"/>
      <c r="S7" s="1260"/>
      <c r="T7" s="1261"/>
    </row>
    <row r="8" spans="1:20" s="287" customFormat="1">
      <c r="A8" s="243"/>
      <c r="B8" s="1262" t="s">
        <v>608</v>
      </c>
      <c r="C8" s="1262"/>
      <c r="D8" s="908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60"/>
      <c r="Q8" s="861"/>
      <c r="R8" s="238"/>
      <c r="S8" s="297"/>
      <c r="T8" s="238"/>
    </row>
    <row r="9" spans="1:20" s="291" customFormat="1">
      <c r="A9" s="244">
        <v>1</v>
      </c>
      <c r="B9" s="245" t="s">
        <v>609</v>
      </c>
      <c r="C9" s="883">
        <v>6</v>
      </c>
      <c r="D9" s="914">
        <v>2000000</v>
      </c>
      <c r="E9" s="915"/>
      <c r="F9" s="829" t="s">
        <v>402</v>
      </c>
      <c r="G9" s="829"/>
      <c r="H9" s="915"/>
      <c r="I9" s="829" t="s">
        <v>402</v>
      </c>
      <c r="J9" s="915"/>
      <c r="K9" s="915"/>
      <c r="L9" s="915"/>
      <c r="M9" s="913">
        <v>24077</v>
      </c>
      <c r="N9" s="913">
        <v>24108</v>
      </c>
      <c r="O9" s="913">
        <v>24108</v>
      </c>
      <c r="P9" s="916"/>
      <c r="Q9" s="288">
        <v>12000000</v>
      </c>
      <c r="R9" s="244"/>
      <c r="S9" s="917"/>
      <c r="T9" s="244"/>
    </row>
    <row r="10" spans="1:20" s="287" customFormat="1">
      <c r="A10" s="244"/>
      <c r="B10" s="246" t="s">
        <v>53</v>
      </c>
      <c r="C10" s="883"/>
      <c r="D10" s="906"/>
      <c r="E10" s="272"/>
      <c r="F10" s="829"/>
      <c r="G10" s="829"/>
      <c r="H10" s="272"/>
      <c r="I10" s="829"/>
      <c r="J10" s="272"/>
      <c r="K10" s="272"/>
      <c r="L10" s="272"/>
      <c r="M10" s="862"/>
      <c r="N10" s="862"/>
      <c r="O10" s="862"/>
      <c r="P10" s="300"/>
      <c r="Q10" s="305">
        <f>SUM(Q9)</f>
        <v>12000000</v>
      </c>
      <c r="R10" s="238"/>
      <c r="S10" s="297"/>
      <c r="T10" s="238"/>
    </row>
    <row r="11" spans="1:20" s="287" customFormat="1">
      <c r="A11" s="243"/>
      <c r="B11" s="247" t="s">
        <v>204</v>
      </c>
      <c r="C11" s="884"/>
      <c r="D11" s="908"/>
      <c r="E11" s="859"/>
      <c r="F11" s="830"/>
      <c r="G11" s="830"/>
      <c r="H11" s="859"/>
      <c r="I11" s="830"/>
      <c r="J11" s="859"/>
      <c r="K11" s="859"/>
      <c r="L11" s="859"/>
      <c r="M11" s="863"/>
      <c r="N11" s="863"/>
      <c r="O11" s="863"/>
      <c r="P11" s="860"/>
      <c r="Q11" s="861"/>
      <c r="R11" s="238"/>
      <c r="S11" s="297"/>
      <c r="T11" s="238"/>
    </row>
    <row r="12" spans="1:20" s="291" customFormat="1">
      <c r="A12" s="244">
        <v>2</v>
      </c>
      <c r="B12" s="834" t="s">
        <v>252</v>
      </c>
      <c r="C12" s="883">
        <v>2</v>
      </c>
      <c r="D12" s="914">
        <v>6500</v>
      </c>
      <c r="E12" s="915"/>
      <c r="F12" s="829" t="s">
        <v>402</v>
      </c>
      <c r="G12" s="829"/>
      <c r="H12" s="915"/>
      <c r="I12" s="829" t="s">
        <v>402</v>
      </c>
      <c r="J12" s="915"/>
      <c r="K12" s="915"/>
      <c r="L12" s="915"/>
      <c r="M12" s="248">
        <v>24108</v>
      </c>
      <c r="N12" s="248">
        <v>243285</v>
      </c>
      <c r="O12" s="248">
        <v>24167</v>
      </c>
      <c r="P12" s="916"/>
      <c r="Q12" s="288">
        <f>+C12*D12</f>
        <v>13000</v>
      </c>
      <c r="R12" s="244"/>
      <c r="S12" s="917"/>
      <c r="T12" s="244"/>
    </row>
    <row r="13" spans="1:20" s="287" customFormat="1">
      <c r="A13" s="244"/>
      <c r="B13" s="246" t="s">
        <v>53</v>
      </c>
      <c r="C13" s="883"/>
      <c r="D13" s="906"/>
      <c r="E13" s="272"/>
      <c r="F13" s="829"/>
      <c r="G13" s="829"/>
      <c r="H13" s="272"/>
      <c r="I13" s="829"/>
      <c r="J13" s="272"/>
      <c r="K13" s="272"/>
      <c r="L13" s="272"/>
      <c r="M13" s="862"/>
      <c r="N13" s="862"/>
      <c r="O13" s="862"/>
      <c r="P13" s="300"/>
      <c r="Q13" s="305">
        <f>SUM(Q12)</f>
        <v>13000</v>
      </c>
      <c r="R13" s="238"/>
      <c r="S13" s="297"/>
      <c r="T13" s="238"/>
    </row>
    <row r="14" spans="1:20">
      <c r="A14" s="243"/>
      <c r="B14" s="249" t="s">
        <v>610</v>
      </c>
      <c r="C14" s="885"/>
      <c r="D14" s="251"/>
      <c r="E14" s="252"/>
      <c r="F14" s="243"/>
      <c r="G14" s="252"/>
      <c r="H14" s="252"/>
      <c r="I14" s="243"/>
      <c r="J14" s="252"/>
      <c r="K14" s="252"/>
      <c r="L14" s="252"/>
      <c r="M14" s="252"/>
      <c r="N14" s="252"/>
      <c r="O14" s="252"/>
      <c r="P14" s="253"/>
      <c r="Q14" s="250"/>
    </row>
    <row r="15" spans="1:20">
      <c r="A15" s="21">
        <v>1</v>
      </c>
      <c r="B15" s="53" t="s">
        <v>611</v>
      </c>
      <c r="C15" s="886">
        <v>1</v>
      </c>
      <c r="D15" s="256">
        <v>35900</v>
      </c>
      <c r="E15" s="257"/>
      <c r="F15" s="829" t="s">
        <v>402</v>
      </c>
      <c r="G15" s="829"/>
      <c r="H15" s="272"/>
      <c r="I15" s="829" t="s">
        <v>402</v>
      </c>
      <c r="J15" s="257"/>
      <c r="K15" s="257"/>
      <c r="L15" s="257"/>
      <c r="M15" s="248">
        <v>24108</v>
      </c>
      <c r="N15" s="248">
        <v>243285</v>
      </c>
      <c r="O15" s="248">
        <v>24167</v>
      </c>
      <c r="P15" s="258"/>
      <c r="Q15" s="288">
        <f t="shared" ref="Q15:Q16" si="0">+C15*D15</f>
        <v>35900</v>
      </c>
    </row>
    <row r="16" spans="1:20" ht="73.8">
      <c r="A16" s="21">
        <v>2</v>
      </c>
      <c r="B16" s="49" t="s">
        <v>612</v>
      </c>
      <c r="C16" s="886">
        <v>1</v>
      </c>
      <c r="D16" s="256">
        <v>237173.11</v>
      </c>
      <c r="E16" s="257"/>
      <c r="F16" s="829" t="s">
        <v>402</v>
      </c>
      <c r="G16" s="829"/>
      <c r="H16" s="272"/>
      <c r="I16" s="829" t="s">
        <v>402</v>
      </c>
      <c r="J16" s="257"/>
      <c r="K16" s="257"/>
      <c r="L16" s="257"/>
      <c r="M16" s="248">
        <v>24108</v>
      </c>
      <c r="N16" s="248">
        <v>243285</v>
      </c>
      <c r="O16" s="248">
        <v>24167</v>
      </c>
      <c r="P16" s="258"/>
      <c r="Q16" s="288">
        <f t="shared" si="0"/>
        <v>237173.11</v>
      </c>
    </row>
    <row r="17" spans="1:22" s="287" customFormat="1">
      <c r="A17" s="244"/>
      <c r="B17" s="246" t="s">
        <v>53</v>
      </c>
      <c r="C17" s="883"/>
      <c r="D17" s="906"/>
      <c r="E17" s="272"/>
      <c r="F17" s="829"/>
      <c r="G17" s="829"/>
      <c r="H17" s="272"/>
      <c r="I17" s="829"/>
      <c r="J17" s="272"/>
      <c r="K17" s="272"/>
      <c r="L17" s="272"/>
      <c r="M17" s="862"/>
      <c r="N17" s="862"/>
      <c r="O17" s="862"/>
      <c r="P17" s="300"/>
      <c r="Q17" s="305">
        <f>SUM(Q15:Q16)</f>
        <v>273073.11</v>
      </c>
      <c r="R17" s="238"/>
      <c r="S17" s="297"/>
      <c r="T17" s="238"/>
    </row>
    <row r="18" spans="1:22">
      <c r="A18" s="243"/>
      <c r="B18" s="247" t="s">
        <v>401</v>
      </c>
      <c r="C18" s="887"/>
      <c r="D18" s="260"/>
      <c r="E18" s="252"/>
      <c r="F18" s="243"/>
      <c r="G18" s="252"/>
      <c r="H18" s="252"/>
      <c r="I18" s="243"/>
      <c r="J18" s="252"/>
      <c r="K18" s="252"/>
      <c r="L18" s="252"/>
      <c r="M18" s="261"/>
      <c r="N18" s="261"/>
      <c r="O18" s="261"/>
      <c r="P18" s="250"/>
      <c r="Q18" s="259"/>
      <c r="R18" s="262"/>
      <c r="S18" s="244"/>
      <c r="T18" s="244"/>
    </row>
    <row r="19" spans="1:22">
      <c r="A19" s="263">
        <v>1</v>
      </c>
      <c r="B19" s="264" t="s">
        <v>255</v>
      </c>
      <c r="C19" s="888">
        <v>1</v>
      </c>
      <c r="D19" s="864">
        <v>54000</v>
      </c>
      <c r="E19" s="257"/>
      <c r="F19" s="244" t="s">
        <v>402</v>
      </c>
      <c r="G19" s="257"/>
      <c r="H19" s="257"/>
      <c r="I19" s="244" t="s">
        <v>402</v>
      </c>
      <c r="J19" s="257"/>
      <c r="K19" s="257"/>
      <c r="L19" s="257"/>
      <c r="M19" s="248">
        <v>24108</v>
      </c>
      <c r="N19" s="248">
        <v>243285</v>
      </c>
      <c r="O19" s="248">
        <v>24167</v>
      </c>
      <c r="P19" s="258"/>
      <c r="Q19" s="255">
        <f>C19*D19</f>
        <v>54000</v>
      </c>
      <c r="R19" s="244" t="s">
        <v>403</v>
      </c>
      <c r="S19" s="244"/>
      <c r="T19" s="244"/>
    </row>
    <row r="20" spans="1:22" ht="73.8">
      <c r="A20" s="263">
        <v>2</v>
      </c>
      <c r="B20" s="264" t="s">
        <v>1536</v>
      </c>
      <c r="C20" s="888">
        <v>1</v>
      </c>
      <c r="D20" s="864">
        <v>300000</v>
      </c>
      <c r="E20" s="267"/>
      <c r="F20" s="244" t="s">
        <v>402</v>
      </c>
      <c r="G20" s="267"/>
      <c r="H20" s="267"/>
      <c r="I20" s="244" t="s">
        <v>402</v>
      </c>
      <c r="J20" s="267"/>
      <c r="K20" s="267"/>
      <c r="L20" s="267"/>
      <c r="M20" s="248">
        <v>24108</v>
      </c>
      <c r="N20" s="248">
        <v>243285</v>
      </c>
      <c r="O20" s="248">
        <v>24167</v>
      </c>
      <c r="P20" s="258"/>
      <c r="Q20" s="255">
        <f t="shared" ref="Q20:Q23" si="1">C20*D20</f>
        <v>300000</v>
      </c>
      <c r="R20" s="244" t="s">
        <v>403</v>
      </c>
      <c r="S20" s="244"/>
      <c r="T20" s="244"/>
    </row>
    <row r="21" spans="1:22">
      <c r="A21" s="263">
        <v>3</v>
      </c>
      <c r="B21" s="268" t="s">
        <v>613</v>
      </c>
      <c r="C21" s="888">
        <v>1</v>
      </c>
      <c r="D21" s="909">
        <v>7000</v>
      </c>
      <c r="E21" s="257"/>
      <c r="F21" s="244" t="s">
        <v>402</v>
      </c>
      <c r="G21" s="257"/>
      <c r="H21" s="257"/>
      <c r="I21" s="244" t="s">
        <v>402</v>
      </c>
      <c r="J21" s="257"/>
      <c r="K21" s="257"/>
      <c r="L21" s="257"/>
      <c r="M21" s="248">
        <v>24108</v>
      </c>
      <c r="N21" s="248">
        <v>24108</v>
      </c>
      <c r="O21" s="248">
        <v>243285</v>
      </c>
      <c r="P21" s="258"/>
      <c r="Q21" s="255">
        <f t="shared" si="1"/>
        <v>7000</v>
      </c>
      <c r="R21" s="242" t="s">
        <v>201</v>
      </c>
      <c r="S21" s="244"/>
      <c r="T21" s="244"/>
    </row>
    <row r="22" spans="1:22">
      <c r="A22" s="263">
        <v>4</v>
      </c>
      <c r="B22" s="268" t="s">
        <v>614</v>
      </c>
      <c r="C22" s="888">
        <v>1</v>
      </c>
      <c r="D22" s="909">
        <v>9700</v>
      </c>
      <c r="E22" s="257"/>
      <c r="F22" s="244" t="s">
        <v>402</v>
      </c>
      <c r="G22" s="257"/>
      <c r="H22" s="257"/>
      <c r="I22" s="244" t="s">
        <v>402</v>
      </c>
      <c r="J22" s="257"/>
      <c r="K22" s="257"/>
      <c r="L22" s="257"/>
      <c r="M22" s="248">
        <v>24108</v>
      </c>
      <c r="N22" s="248">
        <v>24108</v>
      </c>
      <c r="O22" s="248">
        <v>243285</v>
      </c>
      <c r="P22" s="258"/>
      <c r="Q22" s="255">
        <f t="shared" si="1"/>
        <v>9700</v>
      </c>
      <c r="R22" s="242"/>
      <c r="S22" s="244"/>
      <c r="T22" s="244"/>
    </row>
    <row r="23" spans="1:22">
      <c r="A23" s="263">
        <v>5</v>
      </c>
      <c r="B23" s="270" t="s">
        <v>615</v>
      </c>
      <c r="C23" s="888">
        <v>2</v>
      </c>
      <c r="D23" s="909">
        <v>4800</v>
      </c>
      <c r="E23" s="257"/>
      <c r="F23" s="244" t="s">
        <v>402</v>
      </c>
      <c r="G23" s="257"/>
      <c r="H23" s="257"/>
      <c r="I23" s="244" t="s">
        <v>402</v>
      </c>
      <c r="J23" s="257"/>
      <c r="K23" s="257"/>
      <c r="L23" s="257"/>
      <c r="M23" s="248">
        <v>24108</v>
      </c>
      <c r="N23" s="248">
        <v>24108</v>
      </c>
      <c r="O23" s="248">
        <v>243285</v>
      </c>
      <c r="P23" s="258"/>
      <c r="Q23" s="255">
        <f t="shared" si="1"/>
        <v>9600</v>
      </c>
      <c r="R23" s="242"/>
      <c r="S23" s="244"/>
      <c r="T23" s="244"/>
    </row>
    <row r="24" spans="1:22">
      <c r="A24" s="271"/>
      <c r="B24" s="865" t="s">
        <v>545</v>
      </c>
      <c r="C24" s="889">
        <v>1</v>
      </c>
      <c r="D24" s="451">
        <v>14146.25</v>
      </c>
      <c r="E24" s="257"/>
      <c r="F24" s="244" t="s">
        <v>402</v>
      </c>
      <c r="G24" s="257"/>
      <c r="H24" s="257"/>
      <c r="I24" s="244" t="s">
        <v>402</v>
      </c>
      <c r="J24" s="257"/>
      <c r="K24" s="257"/>
      <c r="L24" s="257"/>
      <c r="M24" s="248">
        <v>24108</v>
      </c>
      <c r="N24" s="248">
        <v>24108</v>
      </c>
      <c r="O24" s="248">
        <v>243285</v>
      </c>
      <c r="P24" s="258"/>
      <c r="Q24" s="255">
        <f>SUM(D24)</f>
        <v>14146.25</v>
      </c>
      <c r="R24" s="242"/>
      <c r="S24" s="244"/>
      <c r="T24" s="244"/>
    </row>
    <row r="25" spans="1:22" s="237" customFormat="1">
      <c r="A25" s="1251" t="s">
        <v>53</v>
      </c>
      <c r="B25" s="1252"/>
      <c r="C25" s="881"/>
      <c r="D25" s="239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39">
        <f>SUM(Q19:Q24)</f>
        <v>394446.25</v>
      </c>
      <c r="R25" s="238"/>
      <c r="S25" s="238"/>
      <c r="T25" s="272"/>
      <c r="V25" s="237" t="s">
        <v>404</v>
      </c>
    </row>
    <row r="26" spans="1:22" s="237" customFormat="1">
      <c r="A26" s="1253" t="s">
        <v>203</v>
      </c>
      <c r="B26" s="1254"/>
      <c r="C26" s="890"/>
      <c r="D26" s="831"/>
      <c r="E26" s="832"/>
      <c r="F26" s="832"/>
      <c r="G26" s="832"/>
      <c r="H26" s="832"/>
      <c r="I26" s="832"/>
      <c r="J26" s="832"/>
      <c r="K26" s="832"/>
      <c r="L26" s="832"/>
      <c r="M26" s="832"/>
      <c r="N26" s="832"/>
      <c r="O26" s="832"/>
      <c r="P26" s="832"/>
      <c r="Q26" s="833"/>
      <c r="R26" s="238"/>
      <c r="S26" s="238"/>
      <c r="T26" s="272"/>
    </row>
    <row r="27" spans="1:22" s="237" customFormat="1">
      <c r="A27" s="281">
        <v>1</v>
      </c>
      <c r="B27" s="834" t="s">
        <v>616</v>
      </c>
      <c r="C27" s="891">
        <v>10</v>
      </c>
      <c r="D27" s="866">
        <v>22000</v>
      </c>
      <c r="E27" s="241"/>
      <c r="F27" s="244" t="s">
        <v>402</v>
      </c>
      <c r="G27" s="257"/>
      <c r="H27" s="257"/>
      <c r="I27" s="244" t="s">
        <v>402</v>
      </c>
      <c r="J27" s="241"/>
      <c r="K27" s="241"/>
      <c r="L27" s="241"/>
      <c r="M27" s="248">
        <v>243285</v>
      </c>
      <c r="N27" s="248">
        <v>24167</v>
      </c>
      <c r="O27" s="248">
        <v>24167</v>
      </c>
      <c r="P27" s="241"/>
      <c r="Q27" s="835">
        <f>+C27*D27</f>
        <v>220000</v>
      </c>
      <c r="R27" s="238"/>
      <c r="S27" s="238"/>
      <c r="T27" s="272"/>
    </row>
    <row r="28" spans="1:22" s="237" customFormat="1">
      <c r="A28" s="281">
        <v>2</v>
      </c>
      <c r="B28" s="275" t="s">
        <v>617</v>
      </c>
      <c r="C28" s="891">
        <v>12</v>
      </c>
      <c r="D28" s="866">
        <v>22000</v>
      </c>
      <c r="E28" s="241"/>
      <c r="F28" s="244" t="s">
        <v>402</v>
      </c>
      <c r="G28" s="257"/>
      <c r="H28" s="257"/>
      <c r="I28" s="244"/>
      <c r="J28" s="241"/>
      <c r="K28" s="241"/>
      <c r="L28" s="241"/>
      <c r="M28" s="248">
        <v>243285</v>
      </c>
      <c r="N28" s="248">
        <v>24167</v>
      </c>
      <c r="O28" s="248">
        <v>24167</v>
      </c>
      <c r="P28" s="241"/>
      <c r="Q28" s="835">
        <f t="shared" ref="Q28:Q35" si="2">+C28*D28</f>
        <v>264000</v>
      </c>
      <c r="R28" s="238"/>
      <c r="S28" s="238"/>
      <c r="T28" s="272"/>
    </row>
    <row r="29" spans="1:22" s="237" customFormat="1">
      <c r="A29" s="281">
        <v>3</v>
      </c>
      <c r="B29" s="836" t="s">
        <v>618</v>
      </c>
      <c r="C29" s="891">
        <v>8</v>
      </c>
      <c r="D29" s="866">
        <v>1500</v>
      </c>
      <c r="E29" s="241"/>
      <c r="F29" s="244" t="s">
        <v>402</v>
      </c>
      <c r="G29" s="257"/>
      <c r="H29" s="257"/>
      <c r="I29" s="244"/>
      <c r="J29" s="241"/>
      <c r="K29" s="241"/>
      <c r="L29" s="241"/>
      <c r="M29" s="248">
        <v>243285</v>
      </c>
      <c r="N29" s="248">
        <v>24167</v>
      </c>
      <c r="O29" s="248">
        <v>24167</v>
      </c>
      <c r="P29" s="241"/>
      <c r="Q29" s="835">
        <f t="shared" si="2"/>
        <v>12000</v>
      </c>
      <c r="R29" s="238"/>
      <c r="S29" s="238"/>
      <c r="T29" s="272"/>
    </row>
    <row r="30" spans="1:22" s="237" customFormat="1">
      <c r="A30" s="281">
        <v>4</v>
      </c>
      <c r="B30" s="834" t="s">
        <v>619</v>
      </c>
      <c r="C30" s="891">
        <v>12</v>
      </c>
      <c r="D30" s="866">
        <v>1500</v>
      </c>
      <c r="E30" s="241"/>
      <c r="F30" s="244" t="s">
        <v>402</v>
      </c>
      <c r="G30" s="257"/>
      <c r="H30" s="257"/>
      <c r="I30" s="244"/>
      <c r="J30" s="241"/>
      <c r="K30" s="241"/>
      <c r="L30" s="241"/>
      <c r="M30" s="248">
        <v>243285</v>
      </c>
      <c r="N30" s="248">
        <v>24167</v>
      </c>
      <c r="O30" s="248">
        <v>24167</v>
      </c>
      <c r="P30" s="241"/>
      <c r="Q30" s="835">
        <f t="shared" si="2"/>
        <v>18000</v>
      </c>
      <c r="R30" s="238"/>
      <c r="S30" s="238"/>
      <c r="T30" s="272"/>
    </row>
    <row r="31" spans="1:22" s="237" customFormat="1">
      <c r="A31" s="281">
        <v>5</v>
      </c>
      <c r="B31" s="834" t="s">
        <v>620</v>
      </c>
      <c r="C31" s="891">
        <v>4</v>
      </c>
      <c r="D31" s="866">
        <v>10000</v>
      </c>
      <c r="E31" s="241"/>
      <c r="F31" s="244" t="s">
        <v>402</v>
      </c>
      <c r="G31" s="257"/>
      <c r="H31" s="257"/>
      <c r="I31" s="244"/>
      <c r="J31" s="241"/>
      <c r="K31" s="241"/>
      <c r="L31" s="241"/>
      <c r="M31" s="248">
        <v>243285</v>
      </c>
      <c r="N31" s="248">
        <v>24167</v>
      </c>
      <c r="O31" s="248">
        <v>24167</v>
      </c>
      <c r="P31" s="241"/>
      <c r="Q31" s="835">
        <f t="shared" si="2"/>
        <v>40000</v>
      </c>
      <c r="R31" s="238"/>
      <c r="S31" s="238"/>
      <c r="T31" s="272"/>
    </row>
    <row r="32" spans="1:22" s="237" customFormat="1">
      <c r="A32" s="281">
        <v>2</v>
      </c>
      <c r="B32" s="275" t="s">
        <v>621</v>
      </c>
      <c r="C32" s="891">
        <v>2</v>
      </c>
      <c r="D32" s="866">
        <v>8900</v>
      </c>
      <c r="E32" s="241"/>
      <c r="F32" s="244" t="s">
        <v>402</v>
      </c>
      <c r="G32" s="257"/>
      <c r="H32" s="257"/>
      <c r="I32" s="244" t="s">
        <v>402</v>
      </c>
      <c r="J32" s="241"/>
      <c r="K32" s="241"/>
      <c r="L32" s="241"/>
      <c r="M32" s="248">
        <v>243285</v>
      </c>
      <c r="N32" s="248">
        <v>24167</v>
      </c>
      <c r="O32" s="248">
        <v>24167</v>
      </c>
      <c r="P32" s="241"/>
      <c r="Q32" s="835">
        <f t="shared" si="2"/>
        <v>17800</v>
      </c>
      <c r="R32" s="238"/>
      <c r="S32" s="238"/>
      <c r="T32" s="272"/>
    </row>
    <row r="33" spans="1:20" s="237" customFormat="1">
      <c r="A33" s="281">
        <v>3</v>
      </c>
      <c r="B33" s="275" t="s">
        <v>622</v>
      </c>
      <c r="C33" s="891">
        <v>1</v>
      </c>
      <c r="D33" s="866">
        <v>7500</v>
      </c>
      <c r="E33" s="241"/>
      <c r="F33" s="244" t="s">
        <v>402</v>
      </c>
      <c r="G33" s="257"/>
      <c r="H33" s="257"/>
      <c r="I33" s="244" t="s">
        <v>402</v>
      </c>
      <c r="J33" s="241"/>
      <c r="K33" s="241"/>
      <c r="L33" s="241"/>
      <c r="M33" s="248">
        <v>243285</v>
      </c>
      <c r="N33" s="248">
        <v>24167</v>
      </c>
      <c r="O33" s="248">
        <v>24167</v>
      </c>
      <c r="P33" s="241"/>
      <c r="Q33" s="835">
        <f t="shared" si="2"/>
        <v>7500</v>
      </c>
      <c r="R33" s="238"/>
      <c r="S33" s="238"/>
      <c r="T33" s="272"/>
    </row>
    <row r="34" spans="1:20" s="237" customFormat="1">
      <c r="A34" s="281">
        <v>4</v>
      </c>
      <c r="B34" s="270" t="s">
        <v>623</v>
      </c>
      <c r="C34" s="891">
        <v>30</v>
      </c>
      <c r="D34" s="867">
        <v>500</v>
      </c>
      <c r="E34" s="241"/>
      <c r="F34" s="244" t="s">
        <v>402</v>
      </c>
      <c r="G34" s="257"/>
      <c r="H34" s="257"/>
      <c r="I34" s="244" t="s">
        <v>402</v>
      </c>
      <c r="J34" s="241"/>
      <c r="K34" s="241"/>
      <c r="L34" s="241"/>
      <c r="M34" s="248">
        <v>243285</v>
      </c>
      <c r="N34" s="248">
        <v>24167</v>
      </c>
      <c r="O34" s="248">
        <v>24167</v>
      </c>
      <c r="P34" s="241"/>
      <c r="Q34" s="835">
        <f t="shared" si="2"/>
        <v>15000</v>
      </c>
      <c r="R34" s="238"/>
      <c r="S34" s="238"/>
      <c r="T34" s="272"/>
    </row>
    <row r="35" spans="1:20" s="237" customFormat="1" ht="49.2">
      <c r="A35" s="281">
        <v>5</v>
      </c>
      <c r="B35" s="379" t="s">
        <v>624</v>
      </c>
      <c r="C35" s="891">
        <v>2</v>
      </c>
      <c r="D35" s="867">
        <v>13000</v>
      </c>
      <c r="E35" s="241"/>
      <c r="F35" s="244" t="s">
        <v>402</v>
      </c>
      <c r="G35" s="257"/>
      <c r="H35" s="257"/>
      <c r="I35" s="244" t="s">
        <v>402</v>
      </c>
      <c r="J35" s="241"/>
      <c r="K35" s="241"/>
      <c r="L35" s="241"/>
      <c r="M35" s="248">
        <v>243285</v>
      </c>
      <c r="N35" s="248">
        <v>24167</v>
      </c>
      <c r="O35" s="248">
        <v>24167</v>
      </c>
      <c r="P35" s="241"/>
      <c r="Q35" s="835">
        <f t="shared" si="2"/>
        <v>26000</v>
      </c>
      <c r="R35" s="238"/>
      <c r="S35" s="238"/>
      <c r="T35" s="272"/>
    </row>
    <row r="36" spans="1:20" s="237" customFormat="1">
      <c r="A36" s="281">
        <v>6</v>
      </c>
      <c r="B36" s="837" t="s">
        <v>625</v>
      </c>
      <c r="C36" s="891">
        <v>1</v>
      </c>
      <c r="D36" s="867">
        <v>174700</v>
      </c>
      <c r="E36" s="241"/>
      <c r="F36" s="244"/>
      <c r="G36" s="257"/>
      <c r="H36" s="257"/>
      <c r="I36" s="244"/>
      <c r="J36" s="241"/>
      <c r="K36" s="241"/>
      <c r="L36" s="241"/>
      <c r="M36" s="248"/>
      <c r="N36" s="248"/>
      <c r="O36" s="248"/>
      <c r="P36" s="241"/>
      <c r="Q36" s="835">
        <v>174700</v>
      </c>
      <c r="R36" s="238"/>
      <c r="S36" s="238"/>
      <c r="T36" s="272"/>
    </row>
    <row r="37" spans="1:20" s="237" customFormat="1">
      <c r="A37" s="1249" t="s">
        <v>53</v>
      </c>
      <c r="B37" s="1250"/>
      <c r="C37" s="892"/>
      <c r="D37" s="839"/>
      <c r="E37" s="840"/>
      <c r="F37" s="840"/>
      <c r="G37" s="840"/>
      <c r="H37" s="840"/>
      <c r="I37" s="841"/>
      <c r="J37" s="840"/>
      <c r="K37" s="840"/>
      <c r="L37" s="840"/>
      <c r="M37" s="842"/>
      <c r="N37" s="842"/>
      <c r="O37" s="842"/>
      <c r="P37" s="840"/>
      <c r="Q37" s="843">
        <f>SUM(Q27:Q36)</f>
        <v>795000</v>
      </c>
      <c r="R37" s="238"/>
      <c r="S37" s="238"/>
      <c r="T37" s="272"/>
    </row>
    <row r="38" spans="1:20">
      <c r="A38" s="1255" t="s">
        <v>202</v>
      </c>
      <c r="B38" s="1256"/>
      <c r="C38" s="893"/>
      <c r="D38" s="844"/>
      <c r="E38" s="845"/>
      <c r="F38" s="830"/>
      <c r="G38" s="845"/>
      <c r="H38" s="845"/>
      <c r="I38" s="830"/>
      <c r="J38" s="846"/>
      <c r="K38" s="846"/>
      <c r="L38" s="846"/>
      <c r="M38" s="847"/>
      <c r="N38" s="847"/>
      <c r="O38" s="847"/>
      <c r="P38" s="848"/>
      <c r="Q38" s="833"/>
      <c r="R38" s="244"/>
      <c r="S38" s="244"/>
      <c r="T38" s="244"/>
    </row>
    <row r="39" spans="1:20">
      <c r="A39" s="273">
        <v>1</v>
      </c>
      <c r="B39" s="49" t="s">
        <v>380</v>
      </c>
      <c r="C39" s="894">
        <v>10</v>
      </c>
      <c r="D39" s="274">
        <v>1800</v>
      </c>
      <c r="E39" s="257"/>
      <c r="F39" s="244" t="s">
        <v>402</v>
      </c>
      <c r="G39" s="257"/>
      <c r="H39" s="257"/>
      <c r="I39" s="244" t="s">
        <v>402</v>
      </c>
      <c r="J39" s="267"/>
      <c r="K39" s="267"/>
      <c r="L39" s="267"/>
      <c r="M39" s="248">
        <v>243285</v>
      </c>
      <c r="N39" s="248">
        <v>24167</v>
      </c>
      <c r="O39" s="248">
        <v>24167</v>
      </c>
      <c r="P39" s="258"/>
      <c r="Q39" s="255">
        <f>C39*D39</f>
        <v>18000</v>
      </c>
      <c r="R39" s="244"/>
      <c r="S39" s="244"/>
      <c r="T39" s="244"/>
    </row>
    <row r="40" spans="1:20">
      <c r="A40" s="273">
        <v>2</v>
      </c>
      <c r="B40" s="49" t="s">
        <v>626</v>
      </c>
      <c r="C40" s="894">
        <v>10</v>
      </c>
      <c r="D40" s="274">
        <v>1800</v>
      </c>
      <c r="E40" s="257"/>
      <c r="F40" s="244" t="s">
        <v>402</v>
      </c>
      <c r="G40" s="257"/>
      <c r="H40" s="257"/>
      <c r="I40" s="244" t="s">
        <v>402</v>
      </c>
      <c r="J40" s="267"/>
      <c r="K40" s="267"/>
      <c r="L40" s="267"/>
      <c r="M40" s="248">
        <v>243285</v>
      </c>
      <c r="N40" s="248">
        <v>24167</v>
      </c>
      <c r="O40" s="248">
        <v>24167</v>
      </c>
      <c r="P40" s="258"/>
      <c r="Q40" s="255">
        <f t="shared" ref="Q40:Q58" si="3">C40*D40</f>
        <v>18000</v>
      </c>
      <c r="R40" s="244"/>
      <c r="S40" s="244"/>
      <c r="T40" s="244"/>
    </row>
    <row r="41" spans="1:20">
      <c r="A41" s="273">
        <v>3</v>
      </c>
      <c r="B41" s="49" t="s">
        <v>627</v>
      </c>
      <c r="C41" s="894">
        <v>2</v>
      </c>
      <c r="D41" s="274">
        <v>5000</v>
      </c>
      <c r="E41" s="257"/>
      <c r="F41" s="244" t="s">
        <v>402</v>
      </c>
      <c r="G41" s="257"/>
      <c r="H41" s="257"/>
      <c r="I41" s="244" t="s">
        <v>402</v>
      </c>
      <c r="J41" s="267"/>
      <c r="K41" s="267"/>
      <c r="L41" s="267"/>
      <c r="M41" s="248">
        <v>243285</v>
      </c>
      <c r="N41" s="248">
        <v>24167</v>
      </c>
      <c r="O41" s="248">
        <v>24167</v>
      </c>
      <c r="P41" s="258"/>
      <c r="Q41" s="255">
        <f t="shared" si="3"/>
        <v>10000</v>
      </c>
      <c r="R41" s="244"/>
      <c r="S41" s="244"/>
      <c r="T41" s="244"/>
    </row>
    <row r="42" spans="1:20">
      <c r="A42" s="273">
        <v>4</v>
      </c>
      <c r="B42" s="49" t="s">
        <v>628</v>
      </c>
      <c r="C42" s="894">
        <v>1</v>
      </c>
      <c r="D42" s="274">
        <v>19900</v>
      </c>
      <c r="E42" s="257"/>
      <c r="F42" s="244" t="s">
        <v>402</v>
      </c>
      <c r="G42" s="257"/>
      <c r="H42" s="257"/>
      <c r="I42" s="244" t="s">
        <v>402</v>
      </c>
      <c r="J42" s="267"/>
      <c r="K42" s="267"/>
      <c r="L42" s="267"/>
      <c r="M42" s="248">
        <v>243285</v>
      </c>
      <c r="N42" s="248">
        <v>24167</v>
      </c>
      <c r="O42" s="248">
        <v>24167</v>
      </c>
      <c r="P42" s="258"/>
      <c r="Q42" s="255">
        <f t="shared" si="3"/>
        <v>19900</v>
      </c>
      <c r="R42" s="244"/>
      <c r="S42" s="244"/>
      <c r="T42" s="244"/>
    </row>
    <row r="43" spans="1:20">
      <c r="A43" s="273">
        <v>5</v>
      </c>
      <c r="B43" s="53" t="s">
        <v>629</v>
      </c>
      <c r="C43" s="894">
        <v>2</v>
      </c>
      <c r="D43" s="274">
        <v>5500</v>
      </c>
      <c r="E43" s="257"/>
      <c r="F43" s="244" t="s">
        <v>402</v>
      </c>
      <c r="G43" s="257"/>
      <c r="H43" s="257"/>
      <c r="I43" s="244" t="s">
        <v>402</v>
      </c>
      <c r="J43" s="267"/>
      <c r="K43" s="267"/>
      <c r="L43" s="267"/>
      <c r="M43" s="248">
        <v>243285</v>
      </c>
      <c r="N43" s="248">
        <v>24167</v>
      </c>
      <c r="O43" s="248">
        <v>24167</v>
      </c>
      <c r="P43" s="258"/>
      <c r="Q43" s="255">
        <f t="shared" si="3"/>
        <v>11000</v>
      </c>
      <c r="R43" s="244"/>
      <c r="S43" s="244"/>
      <c r="T43" s="244"/>
    </row>
    <row r="44" spans="1:20">
      <c r="A44" s="273">
        <v>6</v>
      </c>
      <c r="B44" s="49" t="s">
        <v>630</v>
      </c>
      <c r="C44" s="894">
        <v>1</v>
      </c>
      <c r="D44" s="274">
        <v>10000</v>
      </c>
      <c r="E44" s="257"/>
      <c r="F44" s="244" t="s">
        <v>402</v>
      </c>
      <c r="G44" s="257"/>
      <c r="H44" s="257"/>
      <c r="I44" s="244" t="s">
        <v>402</v>
      </c>
      <c r="J44" s="267"/>
      <c r="K44" s="267"/>
      <c r="L44" s="267"/>
      <c r="M44" s="248">
        <v>243285</v>
      </c>
      <c r="N44" s="248">
        <v>24167</v>
      </c>
      <c r="O44" s="248">
        <v>24167</v>
      </c>
      <c r="P44" s="258"/>
      <c r="Q44" s="255">
        <f t="shared" si="3"/>
        <v>10000</v>
      </c>
      <c r="R44" s="244"/>
      <c r="S44" s="244"/>
      <c r="T44" s="244"/>
    </row>
    <row r="45" spans="1:20">
      <c r="A45" s="273">
        <v>7</v>
      </c>
      <c r="B45" s="49" t="s">
        <v>631</v>
      </c>
      <c r="C45" s="894">
        <v>15</v>
      </c>
      <c r="D45" s="274">
        <v>2500</v>
      </c>
      <c r="E45" s="257"/>
      <c r="F45" s="244" t="s">
        <v>402</v>
      </c>
      <c r="G45" s="257"/>
      <c r="H45" s="257"/>
      <c r="I45" s="244" t="s">
        <v>402</v>
      </c>
      <c r="J45" s="267"/>
      <c r="K45" s="267"/>
      <c r="L45" s="267"/>
      <c r="M45" s="248">
        <v>243285</v>
      </c>
      <c r="N45" s="248">
        <v>24167</v>
      </c>
      <c r="O45" s="248">
        <v>24167</v>
      </c>
      <c r="P45" s="258"/>
      <c r="Q45" s="255">
        <f t="shared" si="3"/>
        <v>37500</v>
      </c>
      <c r="R45" s="244"/>
      <c r="S45" s="244"/>
      <c r="T45" s="244"/>
    </row>
    <row r="46" spans="1:20" ht="49.2">
      <c r="A46" s="273">
        <v>8</v>
      </c>
      <c r="B46" s="49" t="s">
        <v>632</v>
      </c>
      <c r="C46" s="894">
        <v>5</v>
      </c>
      <c r="D46" s="274">
        <v>2000</v>
      </c>
      <c r="E46" s="257"/>
      <c r="F46" s="244" t="s">
        <v>402</v>
      </c>
      <c r="G46" s="257"/>
      <c r="H46" s="257"/>
      <c r="I46" s="244" t="s">
        <v>402</v>
      </c>
      <c r="J46" s="267"/>
      <c r="K46" s="267"/>
      <c r="L46" s="267"/>
      <c r="M46" s="248">
        <v>243285</v>
      </c>
      <c r="N46" s="248">
        <v>24167</v>
      </c>
      <c r="O46" s="248">
        <v>24167</v>
      </c>
      <c r="P46" s="258"/>
      <c r="Q46" s="255">
        <f t="shared" si="3"/>
        <v>10000</v>
      </c>
      <c r="R46" s="244"/>
      <c r="S46" s="244"/>
      <c r="T46" s="244"/>
    </row>
    <row r="47" spans="1:20">
      <c r="A47" s="273">
        <v>9</v>
      </c>
      <c r="B47" s="53" t="s">
        <v>633</v>
      </c>
      <c r="C47" s="894">
        <v>6</v>
      </c>
      <c r="D47" s="274">
        <v>1500</v>
      </c>
      <c r="E47" s="257"/>
      <c r="F47" s="244" t="s">
        <v>402</v>
      </c>
      <c r="G47" s="257"/>
      <c r="H47" s="257"/>
      <c r="I47" s="244" t="s">
        <v>402</v>
      </c>
      <c r="J47" s="267"/>
      <c r="K47" s="267"/>
      <c r="L47" s="267"/>
      <c r="M47" s="248">
        <v>243285</v>
      </c>
      <c r="N47" s="248">
        <v>24167</v>
      </c>
      <c r="O47" s="248">
        <v>24167</v>
      </c>
      <c r="P47" s="258"/>
      <c r="Q47" s="255">
        <f t="shared" si="3"/>
        <v>9000</v>
      </c>
      <c r="R47" s="244"/>
      <c r="S47" s="244"/>
      <c r="T47" s="244"/>
    </row>
    <row r="48" spans="1:20">
      <c r="A48" s="273">
        <v>10</v>
      </c>
      <c r="B48" s="275" t="s">
        <v>253</v>
      </c>
      <c r="C48" s="894">
        <v>2</v>
      </c>
      <c r="D48" s="274">
        <v>6500</v>
      </c>
      <c r="E48" s="257"/>
      <c r="F48" s="244" t="s">
        <v>402</v>
      </c>
      <c r="G48" s="257"/>
      <c r="H48" s="257"/>
      <c r="I48" s="244" t="s">
        <v>402</v>
      </c>
      <c r="J48" s="267"/>
      <c r="K48" s="267"/>
      <c r="L48" s="267"/>
      <c r="M48" s="248">
        <v>243285</v>
      </c>
      <c r="N48" s="248">
        <v>24167</v>
      </c>
      <c r="O48" s="248">
        <v>24167</v>
      </c>
      <c r="P48" s="258"/>
      <c r="Q48" s="255">
        <f t="shared" si="3"/>
        <v>13000</v>
      </c>
      <c r="R48" s="244"/>
      <c r="S48" s="244"/>
      <c r="T48" s="244"/>
    </row>
    <row r="49" spans="1:23">
      <c r="A49" s="273">
        <v>11</v>
      </c>
      <c r="B49" s="53" t="s">
        <v>379</v>
      </c>
      <c r="C49" s="894">
        <v>9</v>
      </c>
      <c r="D49" s="274">
        <v>3900</v>
      </c>
      <c r="E49" s="257"/>
      <c r="F49" s="244" t="s">
        <v>402</v>
      </c>
      <c r="G49" s="257"/>
      <c r="H49" s="257"/>
      <c r="I49" s="244" t="s">
        <v>402</v>
      </c>
      <c r="J49" s="267"/>
      <c r="K49" s="267"/>
      <c r="L49" s="267"/>
      <c r="M49" s="248">
        <v>243285</v>
      </c>
      <c r="N49" s="248">
        <v>24167</v>
      </c>
      <c r="O49" s="248">
        <v>24167</v>
      </c>
      <c r="P49" s="258"/>
      <c r="Q49" s="255">
        <f t="shared" si="3"/>
        <v>35100</v>
      </c>
      <c r="R49" s="244"/>
      <c r="S49" s="244"/>
      <c r="T49" s="244"/>
    </row>
    <row r="50" spans="1:23" ht="49.2">
      <c r="A50" s="273">
        <v>12</v>
      </c>
      <c r="B50" s="276" t="s">
        <v>634</v>
      </c>
      <c r="C50" s="894">
        <v>2</v>
      </c>
      <c r="D50" s="274">
        <v>4500</v>
      </c>
      <c r="E50" s="257"/>
      <c r="F50" s="244" t="s">
        <v>402</v>
      </c>
      <c r="G50" s="257"/>
      <c r="H50" s="257"/>
      <c r="I50" s="244" t="s">
        <v>402</v>
      </c>
      <c r="J50" s="267"/>
      <c r="K50" s="267"/>
      <c r="L50" s="267"/>
      <c r="M50" s="248">
        <v>243285</v>
      </c>
      <c r="N50" s="248">
        <v>24167</v>
      </c>
      <c r="O50" s="248">
        <v>24167</v>
      </c>
      <c r="P50" s="258"/>
      <c r="Q50" s="255">
        <f t="shared" si="3"/>
        <v>9000</v>
      </c>
      <c r="R50" s="244"/>
      <c r="S50" s="244"/>
      <c r="T50" s="244"/>
    </row>
    <row r="51" spans="1:23" ht="24.6" customHeight="1">
      <c r="A51" s="277">
        <v>1</v>
      </c>
      <c r="B51" s="276" t="s">
        <v>635</v>
      </c>
      <c r="C51" s="895">
        <v>1</v>
      </c>
      <c r="D51" s="868">
        <v>6900</v>
      </c>
      <c r="E51" s="257"/>
      <c r="F51" s="244" t="s">
        <v>402</v>
      </c>
      <c r="G51" s="257"/>
      <c r="H51" s="257"/>
      <c r="I51" s="244" t="s">
        <v>402</v>
      </c>
      <c r="J51" s="267"/>
      <c r="K51" s="267"/>
      <c r="L51" s="267"/>
      <c r="M51" s="248">
        <v>243285</v>
      </c>
      <c r="N51" s="248">
        <v>24167</v>
      </c>
      <c r="O51" s="248">
        <v>24167</v>
      </c>
      <c r="P51" s="258"/>
      <c r="Q51" s="255">
        <f t="shared" si="3"/>
        <v>6900</v>
      </c>
      <c r="R51" s="278" t="s">
        <v>405</v>
      </c>
      <c r="S51" s="244"/>
      <c r="T51" s="244"/>
    </row>
    <row r="52" spans="1:23" ht="24.6" customHeight="1">
      <c r="A52" s="278">
        <v>2</v>
      </c>
      <c r="B52" s="49" t="s">
        <v>636</v>
      </c>
      <c r="C52" s="896">
        <v>1</v>
      </c>
      <c r="D52" s="869">
        <v>4800</v>
      </c>
      <c r="E52" s="257"/>
      <c r="F52" s="244" t="s">
        <v>402</v>
      </c>
      <c r="G52" s="257"/>
      <c r="H52" s="257"/>
      <c r="I52" s="244" t="s">
        <v>402</v>
      </c>
      <c r="J52" s="267"/>
      <c r="K52" s="267"/>
      <c r="L52" s="267"/>
      <c r="M52" s="248">
        <v>243285</v>
      </c>
      <c r="N52" s="248">
        <v>24167</v>
      </c>
      <c r="O52" s="248">
        <v>24167</v>
      </c>
      <c r="P52" s="258"/>
      <c r="Q52" s="255">
        <f t="shared" si="3"/>
        <v>4800</v>
      </c>
      <c r="R52" s="278" t="s">
        <v>406</v>
      </c>
      <c r="S52" s="244"/>
      <c r="T52" s="244"/>
      <c r="W52" s="254" t="s">
        <v>404</v>
      </c>
    </row>
    <row r="53" spans="1:23">
      <c r="A53" s="277">
        <v>3</v>
      </c>
      <c r="B53" s="49" t="s">
        <v>637</v>
      </c>
      <c r="C53" s="896">
        <v>2</v>
      </c>
      <c r="D53" s="869">
        <v>7900</v>
      </c>
      <c r="E53" s="257"/>
      <c r="F53" s="244" t="s">
        <v>402</v>
      </c>
      <c r="G53" s="257"/>
      <c r="H53" s="257"/>
      <c r="I53" s="244" t="s">
        <v>402</v>
      </c>
      <c r="J53" s="267"/>
      <c r="K53" s="267"/>
      <c r="L53" s="267"/>
      <c r="M53" s="248">
        <v>243285</v>
      </c>
      <c r="N53" s="248">
        <v>24167</v>
      </c>
      <c r="O53" s="248">
        <v>24167</v>
      </c>
      <c r="P53" s="258"/>
      <c r="Q53" s="255">
        <f t="shared" si="3"/>
        <v>15800</v>
      </c>
      <c r="R53" s="279" t="s">
        <v>407</v>
      </c>
      <c r="S53" s="244"/>
      <c r="T53" s="244"/>
    </row>
    <row r="54" spans="1:23">
      <c r="A54" s="278">
        <v>4</v>
      </c>
      <c r="B54" s="49" t="s">
        <v>638</v>
      </c>
      <c r="C54" s="896">
        <v>1</v>
      </c>
      <c r="D54" s="869">
        <v>22500</v>
      </c>
      <c r="E54" s="257"/>
      <c r="F54" s="244" t="s">
        <v>402</v>
      </c>
      <c r="G54" s="257"/>
      <c r="H54" s="257"/>
      <c r="I54" s="244" t="s">
        <v>402</v>
      </c>
      <c r="J54" s="267"/>
      <c r="K54" s="267"/>
      <c r="L54" s="267"/>
      <c r="M54" s="248">
        <v>243285</v>
      </c>
      <c r="N54" s="248">
        <v>24167</v>
      </c>
      <c r="O54" s="248">
        <v>24167</v>
      </c>
      <c r="P54" s="258"/>
      <c r="Q54" s="255">
        <f t="shared" si="3"/>
        <v>22500</v>
      </c>
      <c r="R54" s="279" t="s">
        <v>408</v>
      </c>
      <c r="S54" s="244"/>
      <c r="T54" s="244"/>
    </row>
    <row r="55" spans="1:23" s="237" customFormat="1">
      <c r="A55" s="277">
        <v>5</v>
      </c>
      <c r="B55" s="49" t="s">
        <v>639</v>
      </c>
      <c r="C55" s="896">
        <v>1</v>
      </c>
      <c r="D55" s="869">
        <v>36300</v>
      </c>
      <c r="E55" s="241"/>
      <c r="F55" s="244" t="s">
        <v>402</v>
      </c>
      <c r="G55" s="241"/>
      <c r="H55" s="241"/>
      <c r="I55" s="244" t="s">
        <v>402</v>
      </c>
      <c r="J55" s="280"/>
      <c r="K55" s="280"/>
      <c r="L55" s="280"/>
      <c r="M55" s="248">
        <v>243285</v>
      </c>
      <c r="N55" s="248">
        <v>24167</v>
      </c>
      <c r="O55" s="248">
        <v>24167</v>
      </c>
      <c r="P55" s="241"/>
      <c r="Q55" s="255">
        <f t="shared" si="3"/>
        <v>36300</v>
      </c>
      <c r="R55" s="238"/>
      <c r="S55" s="238"/>
      <c r="T55" s="238"/>
      <c r="U55" s="254"/>
    </row>
    <row r="56" spans="1:23">
      <c r="A56" s="278">
        <v>6</v>
      </c>
      <c r="B56" s="49" t="s">
        <v>640</v>
      </c>
      <c r="C56" s="896">
        <v>1</v>
      </c>
      <c r="D56" s="869">
        <v>24900</v>
      </c>
      <c r="E56" s="257"/>
      <c r="F56" s="244" t="s">
        <v>402</v>
      </c>
      <c r="G56" s="257"/>
      <c r="H56" s="257"/>
      <c r="I56" s="244" t="s">
        <v>402</v>
      </c>
      <c r="J56" s="267"/>
      <c r="K56" s="267"/>
      <c r="L56" s="267"/>
      <c r="M56" s="248">
        <v>243285</v>
      </c>
      <c r="N56" s="248">
        <v>24167</v>
      </c>
      <c r="O56" s="248">
        <v>24167</v>
      </c>
      <c r="P56" s="258"/>
      <c r="Q56" s="255">
        <f t="shared" si="3"/>
        <v>24900</v>
      </c>
      <c r="R56" s="244"/>
      <c r="S56" s="244"/>
      <c r="T56" s="244"/>
    </row>
    <row r="57" spans="1:23">
      <c r="A57" s="277">
        <v>7</v>
      </c>
      <c r="B57" s="264" t="s">
        <v>641</v>
      </c>
      <c r="C57" s="896">
        <v>3</v>
      </c>
      <c r="D57" s="869">
        <v>2500</v>
      </c>
      <c r="E57" s="257"/>
      <c r="F57" s="244" t="s">
        <v>402</v>
      </c>
      <c r="G57" s="257"/>
      <c r="H57" s="257"/>
      <c r="I57" s="244" t="s">
        <v>402</v>
      </c>
      <c r="J57" s="267"/>
      <c r="K57" s="267"/>
      <c r="L57" s="267"/>
      <c r="M57" s="248">
        <v>243285</v>
      </c>
      <c r="N57" s="248">
        <v>24167</v>
      </c>
      <c r="O57" s="248">
        <v>24167</v>
      </c>
      <c r="P57" s="258"/>
      <c r="Q57" s="255">
        <f t="shared" si="3"/>
        <v>7500</v>
      </c>
      <c r="R57" s="279" t="s">
        <v>12</v>
      </c>
      <c r="S57" s="244"/>
      <c r="T57" s="244"/>
    </row>
    <row r="58" spans="1:23" ht="49.2">
      <c r="A58" s="278">
        <v>8</v>
      </c>
      <c r="B58" s="785" t="s">
        <v>642</v>
      </c>
      <c r="C58" s="896">
        <v>35</v>
      </c>
      <c r="D58" s="869">
        <v>3500</v>
      </c>
      <c r="E58" s="257"/>
      <c r="F58" s="244" t="s">
        <v>402</v>
      </c>
      <c r="G58" s="257"/>
      <c r="H58" s="257"/>
      <c r="I58" s="244" t="s">
        <v>402</v>
      </c>
      <c r="J58" s="267"/>
      <c r="K58" s="267"/>
      <c r="L58" s="267"/>
      <c r="M58" s="248">
        <v>243285</v>
      </c>
      <c r="N58" s="248">
        <v>24167</v>
      </c>
      <c r="O58" s="248">
        <v>24167</v>
      </c>
      <c r="P58" s="258"/>
      <c r="Q58" s="255">
        <f t="shared" si="3"/>
        <v>122500</v>
      </c>
      <c r="R58" s="279" t="s">
        <v>12</v>
      </c>
      <c r="S58" s="244"/>
      <c r="T58" s="244"/>
    </row>
    <row r="59" spans="1:23" s="237" customFormat="1">
      <c r="A59" s="1251" t="s">
        <v>53</v>
      </c>
      <c r="B59" s="1252"/>
      <c r="C59" s="897"/>
      <c r="D59" s="849"/>
      <c r="E59" s="840"/>
      <c r="F59" s="841"/>
      <c r="G59" s="840"/>
      <c r="H59" s="840"/>
      <c r="I59" s="841"/>
      <c r="J59" s="850"/>
      <c r="K59" s="850"/>
      <c r="L59" s="850"/>
      <c r="M59" s="851"/>
      <c r="N59" s="851"/>
      <c r="O59" s="851"/>
      <c r="P59" s="840"/>
      <c r="Q59" s="849">
        <f>SUM(Q39:Q58)</f>
        <v>441700</v>
      </c>
      <c r="R59" s="272"/>
      <c r="S59" s="238"/>
      <c r="T59" s="238"/>
    </row>
    <row r="60" spans="1:23" s="237" customFormat="1">
      <c r="A60" s="1257" t="s">
        <v>205</v>
      </c>
      <c r="B60" s="1258"/>
      <c r="C60" s="890"/>
      <c r="D60" s="852"/>
      <c r="E60" s="832"/>
      <c r="F60" s="853"/>
      <c r="G60" s="832"/>
      <c r="H60" s="832"/>
      <c r="I60" s="853"/>
      <c r="J60" s="854"/>
      <c r="K60" s="854"/>
      <c r="L60" s="854"/>
      <c r="M60" s="855"/>
      <c r="N60" s="855"/>
      <c r="O60" s="855"/>
      <c r="P60" s="832"/>
      <c r="Q60" s="833"/>
      <c r="R60" s="272"/>
      <c r="S60" s="238"/>
      <c r="T60" s="238"/>
      <c r="W60" s="237" t="s">
        <v>404</v>
      </c>
    </row>
    <row r="61" spans="1:23" s="237" customFormat="1">
      <c r="A61" s="281">
        <v>1</v>
      </c>
      <c r="B61" s="379" t="s">
        <v>643</v>
      </c>
      <c r="C61" s="898">
        <v>1</v>
      </c>
      <c r="D61" s="875">
        <v>17400</v>
      </c>
      <c r="E61" s="241"/>
      <c r="F61" s="244" t="s">
        <v>402</v>
      </c>
      <c r="G61" s="244"/>
      <c r="H61" s="244"/>
      <c r="I61" s="244" t="s">
        <v>402</v>
      </c>
      <c r="J61" s="280"/>
      <c r="K61" s="280"/>
      <c r="L61" s="280"/>
      <c r="M61" s="248">
        <v>243285</v>
      </c>
      <c r="N61" s="248">
        <v>24167</v>
      </c>
      <c r="O61" s="248">
        <v>24167</v>
      </c>
      <c r="P61" s="241"/>
      <c r="Q61" s="283">
        <f>+C61*D61</f>
        <v>17400</v>
      </c>
      <c r="R61" s="284"/>
      <c r="S61" s="238"/>
      <c r="T61" s="238"/>
    </row>
    <row r="62" spans="1:23" s="237" customFormat="1">
      <c r="A62" s="281">
        <v>2</v>
      </c>
      <c r="B62" s="53" t="s">
        <v>644</v>
      </c>
      <c r="C62" s="898">
        <v>1</v>
      </c>
      <c r="D62" s="875">
        <v>6990</v>
      </c>
      <c r="E62" s="241"/>
      <c r="F62" s="244" t="s">
        <v>402</v>
      </c>
      <c r="G62" s="244"/>
      <c r="H62" s="244"/>
      <c r="I62" s="244" t="s">
        <v>402</v>
      </c>
      <c r="J62" s="280"/>
      <c r="K62" s="280"/>
      <c r="L62" s="280"/>
      <c r="M62" s="248">
        <v>243285</v>
      </c>
      <c r="N62" s="248">
        <v>24167</v>
      </c>
      <c r="O62" s="248">
        <v>24167</v>
      </c>
      <c r="P62" s="241"/>
      <c r="Q62" s="283">
        <f t="shared" ref="Q62:Q71" si="4">+C62*D62</f>
        <v>6990</v>
      </c>
      <c r="R62" s="284"/>
      <c r="S62" s="238"/>
      <c r="T62" s="238"/>
    </row>
    <row r="63" spans="1:23" s="237" customFormat="1">
      <c r="A63" s="281">
        <v>3</v>
      </c>
      <c r="B63" s="53" t="s">
        <v>645</v>
      </c>
      <c r="C63" s="898">
        <v>1</v>
      </c>
      <c r="D63" s="870">
        <v>2570</v>
      </c>
      <c r="E63" s="241"/>
      <c r="F63" s="244" t="s">
        <v>402</v>
      </c>
      <c r="G63" s="244"/>
      <c r="H63" s="244"/>
      <c r="I63" s="244" t="s">
        <v>402</v>
      </c>
      <c r="J63" s="280"/>
      <c r="K63" s="280"/>
      <c r="L63" s="280"/>
      <c r="M63" s="248">
        <v>243285</v>
      </c>
      <c r="N63" s="248">
        <v>24167</v>
      </c>
      <c r="O63" s="248">
        <v>24167</v>
      </c>
      <c r="P63" s="241"/>
      <c r="Q63" s="283">
        <f t="shared" si="4"/>
        <v>2570</v>
      </c>
      <c r="R63" s="284"/>
      <c r="S63" s="238"/>
      <c r="T63" s="238"/>
    </row>
    <row r="64" spans="1:23" s="237" customFormat="1">
      <c r="A64" s="281">
        <v>4</v>
      </c>
      <c r="B64" s="405" t="s">
        <v>646</v>
      </c>
      <c r="C64" s="899">
        <v>1</v>
      </c>
      <c r="D64" s="910">
        <v>1540</v>
      </c>
      <c r="E64" s="241"/>
      <c r="F64" s="244" t="s">
        <v>402</v>
      </c>
      <c r="G64" s="244"/>
      <c r="H64" s="244"/>
      <c r="I64" s="244" t="s">
        <v>402</v>
      </c>
      <c r="J64" s="280"/>
      <c r="K64" s="280"/>
      <c r="L64" s="280"/>
      <c r="M64" s="248">
        <v>243285</v>
      </c>
      <c r="N64" s="248">
        <v>24167</v>
      </c>
      <c r="O64" s="248">
        <v>24167</v>
      </c>
      <c r="P64" s="241"/>
      <c r="Q64" s="283">
        <f t="shared" si="4"/>
        <v>1540</v>
      </c>
      <c r="R64" s="284"/>
      <c r="S64" s="238"/>
      <c r="T64" s="238"/>
    </row>
    <row r="65" spans="1:21" s="237" customFormat="1">
      <c r="A65" s="281">
        <v>5</v>
      </c>
      <c r="B65" s="871" t="s">
        <v>647</v>
      </c>
      <c r="C65" s="900">
        <v>4</v>
      </c>
      <c r="D65" s="872">
        <v>3000</v>
      </c>
      <c r="E65" s="241"/>
      <c r="F65" s="244" t="s">
        <v>402</v>
      </c>
      <c r="G65" s="244"/>
      <c r="H65" s="244"/>
      <c r="I65" s="244" t="s">
        <v>402</v>
      </c>
      <c r="J65" s="280"/>
      <c r="K65" s="280"/>
      <c r="L65" s="280"/>
      <c r="M65" s="248">
        <v>243285</v>
      </c>
      <c r="N65" s="248">
        <v>24167</v>
      </c>
      <c r="O65" s="248">
        <v>24167</v>
      </c>
      <c r="P65" s="241"/>
      <c r="Q65" s="283">
        <f t="shared" si="4"/>
        <v>12000</v>
      </c>
      <c r="R65" s="284"/>
      <c r="S65" s="238"/>
      <c r="T65" s="238"/>
    </row>
    <row r="66" spans="1:21" s="237" customFormat="1">
      <c r="A66" s="281">
        <v>6</v>
      </c>
      <c r="B66" s="268" t="s">
        <v>648</v>
      </c>
      <c r="C66" s="899">
        <v>1</v>
      </c>
      <c r="D66" s="911">
        <v>6000</v>
      </c>
      <c r="E66" s="241"/>
      <c r="F66" s="244" t="s">
        <v>402</v>
      </c>
      <c r="G66" s="244"/>
      <c r="H66" s="244"/>
      <c r="I66" s="244" t="s">
        <v>402</v>
      </c>
      <c r="J66" s="280"/>
      <c r="K66" s="280"/>
      <c r="L66" s="280"/>
      <c r="M66" s="248">
        <v>243285</v>
      </c>
      <c r="N66" s="248">
        <v>24167</v>
      </c>
      <c r="O66" s="248">
        <v>24167</v>
      </c>
      <c r="P66" s="241"/>
      <c r="Q66" s="283">
        <f t="shared" si="4"/>
        <v>6000</v>
      </c>
      <c r="R66" s="284"/>
      <c r="S66" s="238"/>
      <c r="T66" s="238"/>
    </row>
    <row r="67" spans="1:21" s="237" customFormat="1">
      <c r="A67" s="281">
        <v>7</v>
      </c>
      <c r="B67" s="53" t="s">
        <v>381</v>
      </c>
      <c r="C67" s="898">
        <v>2</v>
      </c>
      <c r="D67" s="874">
        <v>3500</v>
      </c>
      <c r="E67" s="241"/>
      <c r="F67" s="244" t="s">
        <v>402</v>
      </c>
      <c r="G67" s="244"/>
      <c r="H67" s="244"/>
      <c r="I67" s="244" t="s">
        <v>402</v>
      </c>
      <c r="J67" s="280"/>
      <c r="K67" s="280"/>
      <c r="L67" s="280"/>
      <c r="M67" s="248">
        <v>243285</v>
      </c>
      <c r="N67" s="248">
        <v>24167</v>
      </c>
      <c r="O67" s="248">
        <v>24167</v>
      </c>
      <c r="P67" s="241"/>
      <c r="Q67" s="283">
        <f t="shared" si="4"/>
        <v>7000</v>
      </c>
      <c r="R67" s="284"/>
      <c r="S67" s="238"/>
      <c r="T67" s="238"/>
    </row>
    <row r="68" spans="1:21" s="237" customFormat="1">
      <c r="A68" s="281">
        <v>8</v>
      </c>
      <c r="B68" s="270" t="s">
        <v>649</v>
      </c>
      <c r="C68" s="899">
        <v>1</v>
      </c>
      <c r="D68" s="912">
        <v>8500</v>
      </c>
      <c r="E68" s="241"/>
      <c r="F68" s="244" t="s">
        <v>402</v>
      </c>
      <c r="G68" s="244"/>
      <c r="H68" s="244"/>
      <c r="I68" s="244" t="s">
        <v>402</v>
      </c>
      <c r="J68" s="280"/>
      <c r="K68" s="280"/>
      <c r="L68" s="280"/>
      <c r="M68" s="248">
        <v>243285</v>
      </c>
      <c r="N68" s="248">
        <v>24167</v>
      </c>
      <c r="O68" s="248">
        <v>24167</v>
      </c>
      <c r="P68" s="241"/>
      <c r="Q68" s="283">
        <f t="shared" si="4"/>
        <v>8500</v>
      </c>
      <c r="R68" s="284"/>
      <c r="S68" s="238"/>
      <c r="T68" s="238"/>
    </row>
    <row r="69" spans="1:21" s="237" customFormat="1">
      <c r="A69" s="281">
        <v>9</v>
      </c>
      <c r="B69" s="268" t="s">
        <v>650</v>
      </c>
      <c r="C69" s="899">
        <v>2</v>
      </c>
      <c r="D69" s="912">
        <v>4500</v>
      </c>
      <c r="E69" s="241"/>
      <c r="F69" s="244" t="s">
        <v>402</v>
      </c>
      <c r="G69" s="244"/>
      <c r="H69" s="244"/>
      <c r="I69" s="244" t="s">
        <v>402</v>
      </c>
      <c r="J69" s="280"/>
      <c r="K69" s="280"/>
      <c r="L69" s="280"/>
      <c r="M69" s="248">
        <v>243285</v>
      </c>
      <c r="N69" s="248">
        <v>24167</v>
      </c>
      <c r="O69" s="248">
        <v>24167</v>
      </c>
      <c r="P69" s="241"/>
      <c r="Q69" s="283">
        <f t="shared" si="4"/>
        <v>9000</v>
      </c>
      <c r="R69" s="284"/>
      <c r="S69" s="238"/>
      <c r="T69" s="238"/>
    </row>
    <row r="70" spans="1:21" s="237" customFormat="1">
      <c r="A70" s="281">
        <v>10</v>
      </c>
      <c r="B70" s="873" t="s">
        <v>651</v>
      </c>
      <c r="C70" s="899">
        <v>4</v>
      </c>
      <c r="D70" s="912">
        <v>3500</v>
      </c>
      <c r="E70" s="241"/>
      <c r="F70" s="244" t="s">
        <v>402</v>
      </c>
      <c r="G70" s="244"/>
      <c r="H70" s="244"/>
      <c r="I70" s="244" t="s">
        <v>402</v>
      </c>
      <c r="J70" s="280"/>
      <c r="K70" s="280"/>
      <c r="L70" s="280"/>
      <c r="M70" s="248">
        <v>243285</v>
      </c>
      <c r="N70" s="248">
        <v>24167</v>
      </c>
      <c r="O70" s="248">
        <v>24167</v>
      </c>
      <c r="P70" s="241"/>
      <c r="Q70" s="283">
        <f t="shared" si="4"/>
        <v>14000</v>
      </c>
      <c r="R70" s="284"/>
      <c r="S70" s="238"/>
      <c r="T70" s="238"/>
    </row>
    <row r="71" spans="1:21" s="237" customFormat="1">
      <c r="A71" s="281">
        <v>11</v>
      </c>
      <c r="B71" s="834" t="s">
        <v>652</v>
      </c>
      <c r="C71" s="898">
        <v>1</v>
      </c>
      <c r="D71" s="875">
        <v>4500</v>
      </c>
      <c r="E71" s="241"/>
      <c r="F71" s="244" t="s">
        <v>402</v>
      </c>
      <c r="G71" s="244"/>
      <c r="H71" s="244"/>
      <c r="I71" s="244" t="s">
        <v>402</v>
      </c>
      <c r="J71" s="280"/>
      <c r="K71" s="280"/>
      <c r="L71" s="280"/>
      <c r="M71" s="248">
        <v>243285</v>
      </c>
      <c r="N71" s="248">
        <v>24167</v>
      </c>
      <c r="O71" s="248">
        <v>24167</v>
      </c>
      <c r="P71" s="241"/>
      <c r="Q71" s="283">
        <f t="shared" si="4"/>
        <v>4500</v>
      </c>
      <c r="R71" s="284"/>
      <c r="S71" s="238"/>
      <c r="T71" s="238"/>
    </row>
    <row r="72" spans="1:21" s="237" customFormat="1">
      <c r="A72" s="1249" t="s">
        <v>53</v>
      </c>
      <c r="B72" s="1250"/>
      <c r="C72" s="897"/>
      <c r="D72" s="849"/>
      <c r="E72" s="840"/>
      <c r="F72" s="841"/>
      <c r="G72" s="840"/>
      <c r="H72" s="840"/>
      <c r="I72" s="841"/>
      <c r="J72" s="850"/>
      <c r="K72" s="850"/>
      <c r="L72" s="850"/>
      <c r="M72" s="851"/>
      <c r="N72" s="851"/>
      <c r="O72" s="851"/>
      <c r="P72" s="840"/>
      <c r="Q72" s="849">
        <f>SUM(Q61:Q71)</f>
        <v>89500</v>
      </c>
      <c r="R72" s="272"/>
      <c r="S72" s="238"/>
      <c r="T72" s="238"/>
    </row>
    <row r="73" spans="1:21" s="237" customFormat="1">
      <c r="A73" s="249"/>
      <c r="B73" s="832" t="s">
        <v>409</v>
      </c>
      <c r="C73" s="890"/>
      <c r="D73" s="831"/>
      <c r="E73" s="832"/>
      <c r="F73" s="853"/>
      <c r="G73" s="832"/>
      <c r="H73" s="832"/>
      <c r="I73" s="853"/>
      <c r="J73" s="854"/>
      <c r="K73" s="854"/>
      <c r="L73" s="854"/>
      <c r="M73" s="855"/>
      <c r="N73" s="855"/>
      <c r="O73" s="855"/>
      <c r="P73" s="832"/>
      <c r="Q73" s="831"/>
      <c r="R73" s="286"/>
      <c r="S73" s="287"/>
      <c r="T73" s="287"/>
    </row>
    <row r="74" spans="1:21" s="237" customFormat="1">
      <c r="A74" s="244">
        <v>1</v>
      </c>
      <c r="B74" s="405" t="s">
        <v>653</v>
      </c>
      <c r="C74" s="901">
        <v>1</v>
      </c>
      <c r="D74" s="874">
        <v>30000</v>
      </c>
      <c r="E74" s="241"/>
      <c r="F74" s="238"/>
      <c r="G74" s="241"/>
      <c r="H74" s="241"/>
      <c r="I74" s="241"/>
      <c r="J74" s="280"/>
      <c r="K74" s="280"/>
      <c r="L74" s="244" t="s">
        <v>402</v>
      </c>
      <c r="M74" s="248">
        <v>243285</v>
      </c>
      <c r="N74" s="248">
        <v>24167</v>
      </c>
      <c r="O74" s="248">
        <v>24167</v>
      </c>
      <c r="P74" s="241"/>
      <c r="Q74" s="288">
        <f>+C74*D74</f>
        <v>30000</v>
      </c>
      <c r="R74" s="286"/>
      <c r="S74" s="287"/>
      <c r="T74" s="287"/>
    </row>
    <row r="75" spans="1:21" s="237" customFormat="1">
      <c r="A75" s="244">
        <v>2</v>
      </c>
      <c r="B75" s="405" t="s">
        <v>654</v>
      </c>
      <c r="C75" s="901">
        <v>1</v>
      </c>
      <c r="D75" s="874">
        <v>20000</v>
      </c>
      <c r="E75" s="241"/>
      <c r="F75" s="238"/>
      <c r="G75" s="241"/>
      <c r="H75" s="241"/>
      <c r="I75" s="241"/>
      <c r="J75" s="280"/>
      <c r="K75" s="280"/>
      <c r="L75" s="244" t="s">
        <v>402</v>
      </c>
      <c r="M75" s="248">
        <v>243285</v>
      </c>
      <c r="N75" s="248">
        <v>24167</v>
      </c>
      <c r="O75" s="248">
        <v>24167</v>
      </c>
      <c r="P75" s="241"/>
      <c r="Q75" s="288">
        <f t="shared" ref="Q75:Q79" si="5">+C75*D75</f>
        <v>20000</v>
      </c>
      <c r="R75" s="286"/>
      <c r="S75" s="287"/>
      <c r="T75" s="287"/>
    </row>
    <row r="76" spans="1:21" s="237" customFormat="1">
      <c r="A76" s="244">
        <v>3</v>
      </c>
      <c r="B76" s="49" t="s">
        <v>655</v>
      </c>
      <c r="C76" s="898">
        <v>1</v>
      </c>
      <c r="D76" s="874">
        <v>50000</v>
      </c>
      <c r="E76" s="241"/>
      <c r="F76" s="238"/>
      <c r="G76" s="241"/>
      <c r="H76" s="241"/>
      <c r="I76" s="241"/>
      <c r="J76" s="280"/>
      <c r="K76" s="280"/>
      <c r="L76" s="244" t="s">
        <v>402</v>
      </c>
      <c r="M76" s="248">
        <v>243285</v>
      </c>
      <c r="N76" s="248">
        <v>24167</v>
      </c>
      <c r="O76" s="248">
        <v>24167</v>
      </c>
      <c r="P76" s="241"/>
      <c r="Q76" s="288">
        <f t="shared" si="5"/>
        <v>50000</v>
      </c>
      <c r="R76" s="286"/>
      <c r="S76" s="287"/>
      <c r="T76" s="287"/>
    </row>
    <row r="77" spans="1:21" s="237" customFormat="1">
      <c r="A77" s="244">
        <v>4</v>
      </c>
      <c r="B77" s="49" t="s">
        <v>656</v>
      </c>
      <c r="C77" s="901">
        <v>1</v>
      </c>
      <c r="D77" s="874">
        <v>495000</v>
      </c>
      <c r="E77" s="241"/>
      <c r="F77" s="238"/>
      <c r="G77" s="241"/>
      <c r="H77" s="241"/>
      <c r="I77" s="241"/>
      <c r="J77" s="280"/>
      <c r="K77" s="280"/>
      <c r="L77" s="244" t="s">
        <v>402</v>
      </c>
      <c r="M77" s="248">
        <v>243285</v>
      </c>
      <c r="N77" s="248">
        <v>24167</v>
      </c>
      <c r="O77" s="248">
        <v>24167</v>
      </c>
      <c r="P77" s="241"/>
      <c r="Q77" s="288">
        <f t="shared" si="5"/>
        <v>495000</v>
      </c>
      <c r="R77" s="286"/>
      <c r="S77" s="287"/>
      <c r="T77" s="287"/>
    </row>
    <row r="78" spans="1:21" s="237" customFormat="1">
      <c r="A78" s="244">
        <v>5</v>
      </c>
      <c r="B78" s="49" t="s">
        <v>657</v>
      </c>
      <c r="C78" s="898">
        <v>1</v>
      </c>
      <c r="D78" s="874">
        <v>240000</v>
      </c>
      <c r="E78" s="241"/>
      <c r="F78" s="238"/>
      <c r="G78" s="241"/>
      <c r="H78" s="241"/>
      <c r="I78" s="241"/>
      <c r="J78" s="280"/>
      <c r="K78" s="280"/>
      <c r="L78" s="244" t="s">
        <v>402</v>
      </c>
      <c r="M78" s="248">
        <v>243285</v>
      </c>
      <c r="N78" s="248">
        <v>24167</v>
      </c>
      <c r="O78" s="248">
        <v>24167</v>
      </c>
      <c r="P78" s="241"/>
      <c r="Q78" s="288">
        <f t="shared" si="5"/>
        <v>240000</v>
      </c>
      <c r="R78" s="286"/>
      <c r="S78" s="287"/>
      <c r="T78" s="287"/>
    </row>
    <row r="79" spans="1:21" s="237" customFormat="1" ht="49.2">
      <c r="A79" s="244">
        <v>6</v>
      </c>
      <c r="B79" s="49" t="s">
        <v>658</v>
      </c>
      <c r="C79" s="902">
        <v>1</v>
      </c>
      <c r="D79" s="451">
        <v>50000</v>
      </c>
      <c r="E79" s="241"/>
      <c r="F79" s="238"/>
      <c r="G79" s="241"/>
      <c r="H79" s="241"/>
      <c r="I79" s="244"/>
      <c r="J79" s="280"/>
      <c r="K79" s="280"/>
      <c r="L79" s="244" t="s">
        <v>402</v>
      </c>
      <c r="M79" s="248">
        <v>243285</v>
      </c>
      <c r="N79" s="248">
        <v>24167</v>
      </c>
      <c r="O79" s="248">
        <v>24167</v>
      </c>
      <c r="P79" s="241"/>
      <c r="Q79" s="288">
        <f t="shared" si="5"/>
        <v>50000</v>
      </c>
      <c r="R79" s="286"/>
      <c r="S79" s="287"/>
      <c r="T79" s="287"/>
      <c r="U79" s="289">
        <f>SUM(Q82-Q81-Q10)</f>
        <v>2006719.3599999994</v>
      </c>
    </row>
    <row r="80" spans="1:21" s="237" customFormat="1">
      <c r="A80" s="281">
        <v>7</v>
      </c>
      <c r="B80" s="876" t="s">
        <v>659</v>
      </c>
      <c r="C80" s="903">
        <v>1</v>
      </c>
      <c r="D80" s="451">
        <v>500000</v>
      </c>
      <c r="E80" s="241"/>
      <c r="F80" s="238"/>
      <c r="G80" s="241"/>
      <c r="H80" s="241"/>
      <c r="I80" s="244"/>
      <c r="J80" s="280"/>
      <c r="K80" s="280"/>
      <c r="L80" s="244" t="s">
        <v>402</v>
      </c>
      <c r="M80" s="248">
        <v>243285</v>
      </c>
      <c r="N80" s="248">
        <v>24167</v>
      </c>
      <c r="O80" s="248">
        <v>24167</v>
      </c>
      <c r="P80" s="241"/>
      <c r="Q80" s="288">
        <f>SUM(D80)</f>
        <v>500000</v>
      </c>
      <c r="R80" s="286"/>
      <c r="S80" s="287"/>
      <c r="T80" s="287"/>
    </row>
    <row r="81" spans="1:21" s="237" customFormat="1">
      <c r="A81" s="856"/>
      <c r="B81" s="838" t="s">
        <v>53</v>
      </c>
      <c r="C81" s="904"/>
      <c r="D81" s="877"/>
      <c r="E81" s="840"/>
      <c r="F81" s="841"/>
      <c r="G81" s="840"/>
      <c r="H81" s="840"/>
      <c r="I81" s="841"/>
      <c r="J81" s="850"/>
      <c r="K81" s="850"/>
      <c r="L81" s="841"/>
      <c r="M81" s="842"/>
      <c r="N81" s="842"/>
      <c r="O81" s="842"/>
      <c r="P81" s="840"/>
      <c r="Q81" s="877">
        <f>SUM(Q74:Q80)</f>
        <v>1385000</v>
      </c>
      <c r="R81" s="286"/>
      <c r="S81" s="287"/>
      <c r="T81" s="287"/>
      <c r="U81" s="289">
        <f>SUM(Q81+Q10)</f>
        <v>13385000</v>
      </c>
    </row>
    <row r="82" spans="1:21" s="290" customFormat="1">
      <c r="A82" s="1249" t="s">
        <v>198</v>
      </c>
      <c r="B82" s="1250"/>
      <c r="C82" s="897"/>
      <c r="D82" s="849"/>
      <c r="E82" s="857"/>
      <c r="F82" s="857"/>
      <c r="G82" s="857"/>
      <c r="H82" s="857"/>
      <c r="I82" s="857"/>
      <c r="J82" s="857"/>
      <c r="K82" s="857"/>
      <c r="L82" s="857"/>
      <c r="M82" s="857"/>
      <c r="N82" s="857"/>
      <c r="O82" s="857"/>
      <c r="P82" s="849"/>
      <c r="Q82" s="849">
        <f>+Q10+Q13+Q17+Q25+Q37+Q59+Q72+Q81</f>
        <v>15391719.359999999</v>
      </c>
    </row>
  </sheetData>
  <protectedRanges>
    <protectedRange password="CC6F" sqref="B61:B67" name="ช่วง1_5_1_5_1_1_1_8"/>
    <protectedRange password="CC6F" sqref="B68:B71" name="ช่วง1_5_1_5_1_1_1_1_1_1"/>
    <protectedRange password="CC6F" sqref="B19 B9:B10 B12:B13 B17 B21:B24" name="ช่วง1_5_1_5_1_1_5_1_2_2"/>
    <protectedRange password="CC6F" sqref="B20" name="ช่วง1_5_1_5_1_1_5_1_2_1_2"/>
    <protectedRange password="CC6F" sqref="B77:B80" name="ช่วง1_5_1_5_1_1_1_2"/>
    <protectedRange password="CC6F" sqref="B74:B75" name="ช่วง1_5_1_5_1_1_1_1_2"/>
    <protectedRange password="CC6F" sqref="B76" name="ช่วง1_5_1_5_1_1_5_2"/>
    <protectedRange password="CC6F" sqref="B32:B33" name="ช่วง1_5_1_5_1_1_1_2_4"/>
    <protectedRange password="CC6F" sqref="B34:B36" name="ช่วง1_5_1_5_1_1_5_2_4"/>
    <protectedRange password="CC6F" sqref="B27:B31" name="ช่วง1_5_1_5_1_1_1_2_2_2"/>
    <protectedRange password="CC6F" sqref="B58" name="ช่วง1_5_1_3_1_2_6_1_1_1_1"/>
  </protectedRanges>
  <mergeCells count="18">
    <mergeCell ref="A7:T7"/>
    <mergeCell ref="A5:T5"/>
    <mergeCell ref="B8:C8"/>
    <mergeCell ref="A3:A4"/>
    <mergeCell ref="E3:F3"/>
    <mergeCell ref="A72:B72"/>
    <mergeCell ref="A82:B82"/>
    <mergeCell ref="A25:B25"/>
    <mergeCell ref="A26:B26"/>
    <mergeCell ref="A37:B37"/>
    <mergeCell ref="A38:B38"/>
    <mergeCell ref="A59:B59"/>
    <mergeCell ref="A60:B60"/>
    <mergeCell ref="G3:L3"/>
    <mergeCell ref="M3:O3"/>
    <mergeCell ref="A1:Q1"/>
    <mergeCell ref="A2:Q2"/>
    <mergeCell ref="P3:Q3"/>
  </mergeCells>
  <pageMargins left="0.19685039370078741" right="0.19685039370078741" top="0.27559055118110237" bottom="0.35433070866141736" header="0.23622047244094491" footer="0.15748031496062992"/>
  <pageSetup paperSize="9" scale="73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9</vt:i4>
      </vt:variant>
    </vt:vector>
  </HeadingPairs>
  <TitlesOfParts>
    <vt:vector size="23" baseType="lpstr">
      <vt:lpstr>ผล SK_Q465</vt:lpstr>
      <vt:lpstr>27000-tabs1</vt:lpstr>
      <vt:lpstr>27000-tabs3</vt:lpstr>
      <vt:lpstr>แผนเงินบำรุง 66 สระแก้ว</vt:lpstr>
      <vt:lpstr>27000-tabs2</vt:lpstr>
      <vt:lpstr>แผนลงทุน 10699</vt:lpstr>
      <vt:lpstr>แผนลงทุน 10866</vt:lpstr>
      <vt:lpstr>แผนลงทุน 10867</vt:lpstr>
      <vt:lpstr>แผนลงทุน 10868</vt:lpstr>
      <vt:lpstr>แผนลงทุน 10869</vt:lpstr>
      <vt:lpstr>แผนลงทุน 10870</vt:lpstr>
      <vt:lpstr>แผนลงทุน 13817</vt:lpstr>
      <vt:lpstr>แผนลงทุน 28849</vt:lpstr>
      <vt:lpstr>แผนลงทุน 28850</vt:lpstr>
      <vt:lpstr>'แผนลงทุน 10869'!Print_Area</vt:lpstr>
      <vt:lpstr>'27000-tabs1'!Print_Titles</vt:lpstr>
      <vt:lpstr>'27000-tabs3'!Print_Titles</vt:lpstr>
      <vt:lpstr>'ผล SK_Q465'!Print_Titles</vt:lpstr>
      <vt:lpstr>'แผนลงทุน 10699'!Print_Titles</vt:lpstr>
      <vt:lpstr>'แผนลงทุน 10866'!Print_Titles</vt:lpstr>
      <vt:lpstr>'แผนลงทุน 10868'!Print_Titles</vt:lpstr>
      <vt:lpstr>'แผนลงทุน 28849'!Print_Titles</vt:lpstr>
      <vt:lpstr>'แผนลงทุน 28850'!Print_Titles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กิตติมา ชมสนธิ์</cp:lastModifiedBy>
  <cp:lastPrinted>2022-11-30T02:30:33Z</cp:lastPrinted>
  <dcterms:created xsi:type="dcterms:W3CDTF">2016-09-30T12:42:06Z</dcterms:created>
  <dcterms:modified xsi:type="dcterms:W3CDTF">2022-11-30T02:35:52Z</dcterms:modified>
</cp:coreProperties>
</file>